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2"/>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F123" i="1" l="1"/>
  <c r="WG123" i="1" s="1"/>
  <c r="WD123" i="1"/>
  <c r="WE123" i="1" s="1"/>
  <c r="WC123" i="1"/>
  <c r="VX123" i="1"/>
  <c r="VV123" i="1"/>
  <c r="VM123" i="1"/>
  <c r="WE122" i="1"/>
  <c r="WD122" i="1"/>
  <c r="WF122" i="1" s="1"/>
  <c r="WG122" i="1" s="1"/>
  <c r="WL122" i="1" s="1"/>
  <c r="WC122" i="1"/>
  <c r="VX122" i="1"/>
  <c r="VV122" i="1"/>
  <c r="VM122" i="1"/>
  <c r="WD121" i="1"/>
  <c r="WF121" i="1" s="1"/>
  <c r="WG121" i="1" s="1"/>
  <c r="WI121" i="1" s="1"/>
  <c r="WM121" i="1" s="1"/>
  <c r="WC121" i="1"/>
  <c r="VX121" i="1"/>
  <c r="VV121" i="1"/>
  <c r="VM121" i="1"/>
  <c r="WE120" i="1"/>
  <c r="WD120" i="1"/>
  <c r="WF120" i="1" s="1"/>
  <c r="WG120" i="1" s="1"/>
  <c r="WC120" i="1"/>
  <c r="VX120" i="1"/>
  <c r="WL120" i="1" s="1"/>
  <c r="VV120" i="1"/>
  <c r="WI120" i="1" s="1"/>
  <c r="WM120" i="1" s="1"/>
  <c r="VM120" i="1"/>
  <c r="WF119" i="1"/>
  <c r="WG119" i="1" s="1"/>
  <c r="WI119" i="1" s="1"/>
  <c r="WM119" i="1" s="1"/>
  <c r="WE119" i="1"/>
  <c r="WD119" i="1"/>
  <c r="WC119" i="1"/>
  <c r="VX119" i="1"/>
  <c r="VV119" i="1"/>
  <c r="VM119" i="1"/>
  <c r="WE118" i="1"/>
  <c r="WD118" i="1"/>
  <c r="WF118" i="1" s="1"/>
  <c r="WG118" i="1" s="1"/>
  <c r="WL118" i="1" s="1"/>
  <c r="WC118" i="1"/>
  <c r="VX118" i="1"/>
  <c r="VV118" i="1"/>
  <c r="VM118" i="1"/>
  <c r="WD117" i="1"/>
  <c r="WF117" i="1" s="1"/>
  <c r="WG117" i="1" s="1"/>
  <c r="WI117" i="1" s="1"/>
  <c r="WM117" i="1" s="1"/>
  <c r="WC117" i="1"/>
  <c r="VX117" i="1"/>
  <c r="VV117" i="1"/>
  <c r="VM117" i="1"/>
  <c r="WG116" i="1"/>
  <c r="WL116" i="1" s="1"/>
  <c r="WF116" i="1"/>
  <c r="WD116" i="1"/>
  <c r="WE116" i="1" s="1"/>
  <c r="WC116" i="1"/>
  <c r="VX116" i="1"/>
  <c r="VV116" i="1"/>
  <c r="WI116" i="1" s="1"/>
  <c r="WM116" i="1" s="1"/>
  <c r="VM116" i="1"/>
  <c r="WF115" i="1"/>
  <c r="WG115" i="1" s="1"/>
  <c r="WD115" i="1"/>
  <c r="WE115" i="1" s="1"/>
  <c r="WC115" i="1"/>
  <c r="VX115" i="1"/>
  <c r="VV115" i="1"/>
  <c r="WI115" i="1" s="1"/>
  <c r="WM115" i="1" s="1"/>
  <c r="VM115" i="1"/>
  <c r="WE114" i="1"/>
  <c r="WD114" i="1"/>
  <c r="WF114" i="1" s="1"/>
  <c r="WG114" i="1" s="1"/>
  <c r="WL114" i="1" s="1"/>
  <c r="WC114" i="1"/>
  <c r="VX114" i="1"/>
  <c r="VV114" i="1"/>
  <c r="VM114" i="1"/>
  <c r="WD113" i="1"/>
  <c r="WF113" i="1" s="1"/>
  <c r="WG113" i="1" s="1"/>
  <c r="WI113" i="1" s="1"/>
  <c r="WM113" i="1" s="1"/>
  <c r="WC113" i="1"/>
  <c r="VX113" i="1"/>
  <c r="VV113" i="1"/>
  <c r="VM113" i="1"/>
  <c r="WE112" i="1"/>
  <c r="WD112" i="1"/>
  <c r="WF112" i="1" s="1"/>
  <c r="WG112" i="1" s="1"/>
  <c r="WC112" i="1"/>
  <c r="VX112" i="1"/>
  <c r="WL112" i="1" s="1"/>
  <c r="VV112" i="1"/>
  <c r="WI112" i="1" s="1"/>
  <c r="WM112" i="1" s="1"/>
  <c r="VM112" i="1"/>
  <c r="WF111" i="1"/>
  <c r="WG111" i="1" s="1"/>
  <c r="WI111" i="1" s="1"/>
  <c r="WM111" i="1" s="1"/>
  <c r="WE111" i="1"/>
  <c r="WD111" i="1"/>
  <c r="WC111" i="1"/>
  <c r="VX111" i="1"/>
  <c r="VV111" i="1"/>
  <c r="VM111" i="1"/>
  <c r="WE110" i="1"/>
  <c r="WD110" i="1"/>
  <c r="WF110" i="1" s="1"/>
  <c r="WG110" i="1" s="1"/>
  <c r="WL110" i="1" s="1"/>
  <c r="WC110" i="1"/>
  <c r="VX110" i="1"/>
  <c r="VV110" i="1"/>
  <c r="VM110" i="1"/>
  <c r="WD109" i="1"/>
  <c r="WF109" i="1" s="1"/>
  <c r="WG109" i="1" s="1"/>
  <c r="WI109" i="1" s="1"/>
  <c r="WM109" i="1" s="1"/>
  <c r="WC109" i="1"/>
  <c r="VX109" i="1"/>
  <c r="VV109" i="1"/>
  <c r="VM109" i="1"/>
  <c r="WG108" i="1"/>
  <c r="WL108" i="1" s="1"/>
  <c r="WF108" i="1"/>
  <c r="WE108" i="1"/>
  <c r="WD108" i="1"/>
  <c r="WC108" i="1"/>
  <c r="VX108" i="1"/>
  <c r="VV108" i="1"/>
  <c r="WI108" i="1" s="1"/>
  <c r="WM108" i="1" s="1"/>
  <c r="VM108" i="1"/>
  <c r="WF107" i="1"/>
  <c r="WG107" i="1" s="1"/>
  <c r="WD107" i="1"/>
  <c r="WE107" i="1" s="1"/>
  <c r="WC107" i="1"/>
  <c r="VX107" i="1"/>
  <c r="WL107" i="1" s="1"/>
  <c r="VV107" i="1"/>
  <c r="VM107" i="1"/>
  <c r="WE106" i="1"/>
  <c r="WD106" i="1"/>
  <c r="WF106" i="1" s="1"/>
  <c r="WG106" i="1" s="1"/>
  <c r="WL106" i="1" s="1"/>
  <c r="WC106" i="1"/>
  <c r="VX106" i="1"/>
  <c r="VV106" i="1"/>
  <c r="VM106" i="1"/>
  <c r="WD105" i="1"/>
  <c r="WF105" i="1" s="1"/>
  <c r="WG105" i="1" s="1"/>
  <c r="WI105" i="1" s="1"/>
  <c r="WM105" i="1" s="1"/>
  <c r="WC105" i="1"/>
  <c r="VX105" i="1"/>
  <c r="WL105" i="1" s="1"/>
  <c r="VV105" i="1"/>
  <c r="VM105" i="1"/>
  <c r="WE104" i="1"/>
  <c r="WD104" i="1"/>
  <c r="WF104" i="1" s="1"/>
  <c r="WG104" i="1" s="1"/>
  <c r="WC104" i="1"/>
  <c r="VX104" i="1"/>
  <c r="WL104" i="1" s="1"/>
  <c r="VV104" i="1"/>
  <c r="WI104" i="1" s="1"/>
  <c r="WM104" i="1" s="1"/>
  <c r="VM104" i="1"/>
  <c r="WF103" i="1"/>
  <c r="WG103" i="1" s="1"/>
  <c r="WI103" i="1" s="1"/>
  <c r="WM103" i="1" s="1"/>
  <c r="WD103" i="1"/>
  <c r="WE103" i="1" s="1"/>
  <c r="WC103" i="1"/>
  <c r="VX103" i="1"/>
  <c r="VV103" i="1"/>
  <c r="VM103" i="1"/>
  <c r="WE102" i="1"/>
  <c r="WD102" i="1"/>
  <c r="WF102" i="1" s="1"/>
  <c r="WG102" i="1" s="1"/>
  <c r="WL102" i="1" s="1"/>
  <c r="WC102" i="1"/>
  <c r="VX102" i="1"/>
  <c r="VV102" i="1"/>
  <c r="VM102" i="1"/>
  <c r="WD101" i="1"/>
  <c r="WF101" i="1" s="1"/>
  <c r="WG101" i="1" s="1"/>
  <c r="WI101" i="1" s="1"/>
  <c r="WM101" i="1" s="1"/>
  <c r="WC101" i="1"/>
  <c r="VX101" i="1"/>
  <c r="VV101" i="1"/>
  <c r="VM101" i="1"/>
  <c r="WD100" i="1"/>
  <c r="WF100" i="1" s="1"/>
  <c r="WG100" i="1" s="1"/>
  <c r="WL100" i="1" s="1"/>
  <c r="WC100" i="1"/>
  <c r="VX100" i="1"/>
  <c r="VV100" i="1"/>
  <c r="WI100" i="1" s="1"/>
  <c r="WM100" i="1" s="1"/>
  <c r="VM100" i="1"/>
  <c r="WF99" i="1"/>
  <c r="WG99" i="1" s="1"/>
  <c r="WD99" i="1"/>
  <c r="WE99" i="1" s="1"/>
  <c r="WC99" i="1"/>
  <c r="VX99" i="1"/>
  <c r="WL99" i="1" s="1"/>
  <c r="VV99" i="1"/>
  <c r="VM99" i="1"/>
  <c r="WE98" i="1"/>
  <c r="WD98" i="1"/>
  <c r="WF98" i="1" s="1"/>
  <c r="WG98" i="1" s="1"/>
  <c r="WL98" i="1" s="1"/>
  <c r="WC98" i="1"/>
  <c r="VX98" i="1"/>
  <c r="VV98" i="1"/>
  <c r="VV95" i="1" s="1"/>
  <c r="VM98" i="1"/>
  <c r="WD97" i="1"/>
  <c r="WF97" i="1" s="1"/>
  <c r="WG97" i="1" s="1"/>
  <c r="WI97" i="1" s="1"/>
  <c r="WM97" i="1" s="1"/>
  <c r="WC97" i="1"/>
  <c r="VX97" i="1"/>
  <c r="WL97" i="1" s="1"/>
  <c r="VV97" i="1"/>
  <c r="VM97" i="1"/>
  <c r="WE96" i="1"/>
  <c r="WD96" i="1"/>
  <c r="WF96" i="1" s="1"/>
  <c r="WG96" i="1" s="1"/>
  <c r="WC96" i="1"/>
  <c r="VX96" i="1"/>
  <c r="VV96" i="1"/>
  <c r="VM96" i="1"/>
  <c r="VX95" i="1"/>
  <c r="VU95" i="1"/>
  <c r="VS95" i="1"/>
  <c r="VQ95" i="1"/>
  <c r="VN95" i="1"/>
  <c r="WM94" i="1"/>
  <c r="WL94" i="1"/>
  <c r="WI94" i="1"/>
  <c r="WG94" i="1"/>
  <c r="WF94" i="1"/>
  <c r="WE94" i="1"/>
  <c r="WD94" i="1"/>
  <c r="WC94" i="1"/>
  <c r="WB94" i="1"/>
  <c r="WA94" i="1"/>
  <c r="VZ94" i="1"/>
  <c r="VV94" i="1"/>
  <c r="VU94" i="1"/>
  <c r="VS94" i="1"/>
  <c r="VQ94" i="1"/>
  <c r="VN94" i="1"/>
  <c r="VM94" i="1"/>
  <c r="WC92" i="1"/>
  <c r="VW92" i="1"/>
  <c r="VV92" i="1"/>
  <c r="VT92" i="1"/>
  <c r="VY92" i="1" s="1"/>
  <c r="VS92" i="1"/>
  <c r="VX92" i="1" s="1"/>
  <c r="VM92" i="1"/>
  <c r="WC91" i="1"/>
  <c r="VW91" i="1"/>
  <c r="VV91" i="1"/>
  <c r="VT91" i="1"/>
  <c r="VY91" i="1" s="1"/>
  <c r="VS91" i="1"/>
  <c r="VX91" i="1" s="1"/>
  <c r="VM91" i="1"/>
  <c r="WC90" i="1"/>
  <c r="VY90" i="1"/>
  <c r="VW90" i="1"/>
  <c r="VV90" i="1"/>
  <c r="VT90" i="1"/>
  <c r="VS90" i="1"/>
  <c r="VX90" i="1" s="1"/>
  <c r="VM90" i="1"/>
  <c r="WD89" i="1"/>
  <c r="WC89" i="1"/>
  <c r="VY89" i="1"/>
  <c r="VX89" i="1"/>
  <c r="VW89" i="1"/>
  <c r="VV89" i="1"/>
  <c r="VT89" i="1"/>
  <c r="VS89" i="1"/>
  <c r="VM89" i="1"/>
  <c r="WC88" i="1"/>
  <c r="VX88" i="1"/>
  <c r="VW88" i="1"/>
  <c r="VV88" i="1"/>
  <c r="VT88" i="1"/>
  <c r="VY88" i="1" s="1"/>
  <c r="VS88" i="1"/>
  <c r="VM88" i="1"/>
  <c r="WC87" i="1"/>
  <c r="VY87" i="1"/>
  <c r="VW87" i="1"/>
  <c r="VV87" i="1"/>
  <c r="VT87" i="1"/>
  <c r="VS87" i="1"/>
  <c r="VX87" i="1" s="1"/>
  <c r="VM87" i="1"/>
  <c r="WC86" i="1"/>
  <c r="VX86" i="1"/>
  <c r="VW86" i="1"/>
  <c r="VV86" i="1"/>
  <c r="VT86" i="1"/>
  <c r="VY86" i="1" s="1"/>
  <c r="VS86" i="1"/>
  <c r="VM86" i="1"/>
  <c r="WC85" i="1"/>
  <c r="VW85" i="1"/>
  <c r="VV85" i="1"/>
  <c r="VT85" i="1"/>
  <c r="VY85" i="1" s="1"/>
  <c r="VS85" i="1"/>
  <c r="VX85" i="1" s="1"/>
  <c r="VM85" i="1"/>
  <c r="WC84" i="1"/>
  <c r="VW84" i="1"/>
  <c r="VV84" i="1"/>
  <c r="VT84" i="1"/>
  <c r="VY84" i="1" s="1"/>
  <c r="VS84" i="1"/>
  <c r="VX84" i="1" s="1"/>
  <c r="VM84" i="1"/>
  <c r="WC83" i="1"/>
  <c r="VW83" i="1"/>
  <c r="VV83" i="1"/>
  <c r="VT83" i="1"/>
  <c r="VY83" i="1" s="1"/>
  <c r="VS83" i="1"/>
  <c r="VX83" i="1" s="1"/>
  <c r="VM83" i="1"/>
  <c r="WC82" i="1"/>
  <c r="VY82" i="1"/>
  <c r="VW82" i="1"/>
  <c r="VV82" i="1"/>
  <c r="VT82" i="1"/>
  <c r="VS82" i="1"/>
  <c r="VX82" i="1" s="1"/>
  <c r="VM82" i="1"/>
  <c r="WC81" i="1"/>
  <c r="VY81" i="1"/>
  <c r="VX81" i="1"/>
  <c r="VW81" i="1"/>
  <c r="VV81" i="1"/>
  <c r="VT81" i="1"/>
  <c r="VS81" i="1"/>
  <c r="VM81" i="1"/>
  <c r="WC80" i="1"/>
  <c r="VX80" i="1"/>
  <c r="VW80" i="1"/>
  <c r="VV80" i="1"/>
  <c r="VT80" i="1"/>
  <c r="VY80" i="1" s="1"/>
  <c r="VS80" i="1"/>
  <c r="VM80" i="1"/>
  <c r="WC79" i="1"/>
  <c r="VY79" i="1"/>
  <c r="VW79" i="1"/>
  <c r="VV79" i="1"/>
  <c r="VT79" i="1"/>
  <c r="VS79" i="1"/>
  <c r="VX79" i="1" s="1"/>
  <c r="VM79" i="1"/>
  <c r="WC78" i="1"/>
  <c r="VX78" i="1"/>
  <c r="VW78" i="1"/>
  <c r="VV78" i="1"/>
  <c r="VT78" i="1"/>
  <c r="VY78" i="1" s="1"/>
  <c r="VS78" i="1"/>
  <c r="VM78" i="1"/>
  <c r="WC77" i="1"/>
  <c r="VW77" i="1"/>
  <c r="VV77" i="1"/>
  <c r="VT77" i="1"/>
  <c r="VY77" i="1" s="1"/>
  <c r="VS77" i="1"/>
  <c r="VX77" i="1" s="1"/>
  <c r="VM77" i="1"/>
  <c r="WC76" i="1"/>
  <c r="VY76" i="1"/>
  <c r="VW76" i="1"/>
  <c r="VV76" i="1"/>
  <c r="VT76" i="1"/>
  <c r="VS76" i="1"/>
  <c r="VX76" i="1" s="1"/>
  <c r="VM76" i="1"/>
  <c r="WC75" i="1"/>
  <c r="VX75" i="1"/>
  <c r="VW75" i="1"/>
  <c r="VV75" i="1"/>
  <c r="VT75" i="1"/>
  <c r="VY75" i="1" s="1"/>
  <c r="VS75" i="1"/>
  <c r="VM75" i="1"/>
  <c r="WC74" i="1"/>
  <c r="VY74" i="1"/>
  <c r="VW74" i="1"/>
  <c r="VV74" i="1"/>
  <c r="VT74" i="1"/>
  <c r="VS74" i="1"/>
  <c r="VX74" i="1" s="1"/>
  <c r="VM74" i="1"/>
  <c r="WC73" i="1"/>
  <c r="VY73" i="1"/>
  <c r="VX73" i="1"/>
  <c r="VW73" i="1"/>
  <c r="VV73" i="1"/>
  <c r="VT73" i="1"/>
  <c r="VS73" i="1"/>
  <c r="VM73" i="1"/>
  <c r="WC72" i="1"/>
  <c r="VX72" i="1"/>
  <c r="VW72" i="1"/>
  <c r="VV72" i="1"/>
  <c r="VT72" i="1"/>
  <c r="VY72" i="1" s="1"/>
  <c r="VS72" i="1"/>
  <c r="VM72" i="1"/>
  <c r="WC71" i="1"/>
  <c r="VW71" i="1"/>
  <c r="VV71" i="1"/>
  <c r="VT71" i="1"/>
  <c r="VY71" i="1" s="1"/>
  <c r="VS71" i="1"/>
  <c r="VX71" i="1" s="1"/>
  <c r="VM71" i="1"/>
  <c r="WC70" i="1"/>
  <c r="VW70" i="1"/>
  <c r="VV70" i="1"/>
  <c r="VT70" i="1"/>
  <c r="VY70" i="1" s="1"/>
  <c r="VS70" i="1"/>
  <c r="VX70" i="1" s="1"/>
  <c r="VM70" i="1"/>
  <c r="WC69" i="1"/>
  <c r="VW69" i="1"/>
  <c r="VV69" i="1"/>
  <c r="VT69" i="1"/>
  <c r="VY69" i="1" s="1"/>
  <c r="VS69" i="1"/>
  <c r="VX69" i="1" s="1"/>
  <c r="VM69" i="1"/>
  <c r="WC68" i="1"/>
  <c r="VY68" i="1"/>
  <c r="VW68" i="1"/>
  <c r="VV68" i="1"/>
  <c r="VT68" i="1"/>
  <c r="VS68" i="1"/>
  <c r="VX68" i="1" s="1"/>
  <c r="VM68" i="1"/>
  <c r="WC67" i="1"/>
  <c r="VX67" i="1"/>
  <c r="VW67" i="1"/>
  <c r="VV67" i="1"/>
  <c r="VT67" i="1"/>
  <c r="VY67" i="1" s="1"/>
  <c r="VS67" i="1"/>
  <c r="VM67" i="1"/>
  <c r="WC66" i="1"/>
  <c r="VY66" i="1"/>
  <c r="VW66" i="1"/>
  <c r="VV66" i="1"/>
  <c r="VT66" i="1"/>
  <c r="VS66" i="1"/>
  <c r="VX66" i="1" s="1"/>
  <c r="VM66" i="1"/>
  <c r="WC65" i="1"/>
  <c r="VY65" i="1"/>
  <c r="VX65" i="1"/>
  <c r="VW65" i="1"/>
  <c r="VV65" i="1"/>
  <c r="VT65" i="1"/>
  <c r="VS65" i="1"/>
  <c r="VM65" i="1"/>
  <c r="WC64" i="1"/>
  <c r="VX64" i="1"/>
  <c r="VW64" i="1"/>
  <c r="VV64" i="1"/>
  <c r="VT64" i="1"/>
  <c r="VY64" i="1" s="1"/>
  <c r="VS64" i="1"/>
  <c r="VM64" i="1"/>
  <c r="WC63" i="1"/>
  <c r="VW63" i="1"/>
  <c r="VV63" i="1"/>
  <c r="VT63" i="1"/>
  <c r="VY63" i="1" s="1"/>
  <c r="VS63" i="1"/>
  <c r="VX63" i="1" s="1"/>
  <c r="VM63" i="1"/>
  <c r="WC62" i="1"/>
  <c r="VW62" i="1"/>
  <c r="VV62" i="1"/>
  <c r="VT62" i="1"/>
  <c r="VY62" i="1" s="1"/>
  <c r="VS62" i="1"/>
  <c r="VX62" i="1" s="1"/>
  <c r="VM62" i="1"/>
  <c r="WC61" i="1"/>
  <c r="VX61" i="1"/>
  <c r="VW61" i="1"/>
  <c r="VV61" i="1"/>
  <c r="VT61" i="1"/>
  <c r="VY61" i="1" s="1"/>
  <c r="VS61" i="1"/>
  <c r="VM61" i="1"/>
  <c r="WC60" i="1"/>
  <c r="VW60" i="1"/>
  <c r="VV60" i="1"/>
  <c r="VT60" i="1"/>
  <c r="VY60" i="1" s="1"/>
  <c r="VS60" i="1"/>
  <c r="VX60" i="1" s="1"/>
  <c r="VM60" i="1"/>
  <c r="WC59" i="1"/>
  <c r="VY59" i="1"/>
  <c r="VW59" i="1"/>
  <c r="VV59" i="1"/>
  <c r="VT59" i="1"/>
  <c r="VS59" i="1"/>
  <c r="VX59" i="1" s="1"/>
  <c r="VM59" i="1"/>
  <c r="WC58" i="1"/>
  <c r="VX58" i="1"/>
  <c r="VW58" i="1"/>
  <c r="VV58" i="1"/>
  <c r="VT58" i="1"/>
  <c r="VY58" i="1" s="1"/>
  <c r="VS58" i="1"/>
  <c r="VM58" i="1"/>
  <c r="WC57" i="1"/>
  <c r="VW57" i="1"/>
  <c r="VV57" i="1"/>
  <c r="VT57" i="1"/>
  <c r="VY57" i="1" s="1"/>
  <c r="VS57" i="1"/>
  <c r="VX57" i="1" s="1"/>
  <c r="VM57" i="1"/>
  <c r="WC56" i="1"/>
  <c r="VY56" i="1"/>
  <c r="VW56" i="1"/>
  <c r="VV56" i="1"/>
  <c r="VT56" i="1"/>
  <c r="VS56" i="1"/>
  <c r="VX56" i="1" s="1"/>
  <c r="VM56" i="1"/>
  <c r="WC55" i="1"/>
  <c r="VX55" i="1"/>
  <c r="VW55" i="1"/>
  <c r="VV55" i="1"/>
  <c r="VT55" i="1"/>
  <c r="VY55" i="1" s="1"/>
  <c r="VS55" i="1"/>
  <c r="VM55" i="1"/>
  <c r="WC54" i="1"/>
  <c r="VY54" i="1"/>
  <c r="VW54" i="1"/>
  <c r="VV54" i="1"/>
  <c r="VT54" i="1"/>
  <c r="VS54" i="1"/>
  <c r="VX54" i="1" s="1"/>
  <c r="VM54" i="1"/>
  <c r="WC53" i="1"/>
  <c r="VX53" i="1"/>
  <c r="VW53" i="1"/>
  <c r="VV53" i="1"/>
  <c r="VT53" i="1"/>
  <c r="VY53" i="1" s="1"/>
  <c r="VS53" i="1"/>
  <c r="VM53" i="1"/>
  <c r="WC52" i="1"/>
  <c r="VW52" i="1"/>
  <c r="VV52" i="1"/>
  <c r="VT52" i="1"/>
  <c r="VY52" i="1" s="1"/>
  <c r="VS52" i="1"/>
  <c r="VX52" i="1" s="1"/>
  <c r="VM52" i="1"/>
  <c r="WC51" i="1"/>
  <c r="VY51" i="1"/>
  <c r="VW51" i="1"/>
  <c r="VV51" i="1"/>
  <c r="VT51" i="1"/>
  <c r="VS51" i="1"/>
  <c r="VX51" i="1" s="1"/>
  <c r="VM51" i="1"/>
  <c r="WC50" i="1"/>
  <c r="VX50" i="1"/>
  <c r="VW50" i="1"/>
  <c r="VV50" i="1"/>
  <c r="VT50" i="1"/>
  <c r="VY50" i="1" s="1"/>
  <c r="VS50" i="1"/>
  <c r="VM50" i="1"/>
  <c r="WC49" i="1"/>
  <c r="VW49" i="1"/>
  <c r="VV49" i="1"/>
  <c r="VT49" i="1"/>
  <c r="VY49" i="1" s="1"/>
  <c r="VS49" i="1"/>
  <c r="VX49" i="1" s="1"/>
  <c r="VM49" i="1"/>
  <c r="WC48" i="1"/>
  <c r="VY48" i="1"/>
  <c r="VW48" i="1"/>
  <c r="VV48" i="1"/>
  <c r="VT48" i="1"/>
  <c r="VS48" i="1"/>
  <c r="VX48" i="1" s="1"/>
  <c r="VM48" i="1"/>
  <c r="WC47" i="1"/>
  <c r="VX47" i="1"/>
  <c r="VW47" i="1"/>
  <c r="VV47" i="1"/>
  <c r="VT47" i="1"/>
  <c r="VY47" i="1" s="1"/>
  <c r="VS47" i="1"/>
  <c r="VM47" i="1"/>
  <c r="WC46" i="1"/>
  <c r="VY46" i="1"/>
  <c r="VW46" i="1"/>
  <c r="VV46" i="1"/>
  <c r="VT46" i="1"/>
  <c r="VS46" i="1"/>
  <c r="VX46" i="1" s="1"/>
  <c r="VM46" i="1"/>
  <c r="WC45" i="1"/>
  <c r="VX45" i="1"/>
  <c r="VW45" i="1"/>
  <c r="VV45" i="1"/>
  <c r="VT45" i="1"/>
  <c r="VY45" i="1" s="1"/>
  <c r="VS45" i="1"/>
  <c r="VM45" i="1"/>
  <c r="WC44" i="1"/>
  <c r="VW44" i="1"/>
  <c r="VV44" i="1"/>
  <c r="VT44" i="1"/>
  <c r="VY44" i="1" s="1"/>
  <c r="VS44" i="1"/>
  <c r="VX44" i="1" s="1"/>
  <c r="VM44" i="1"/>
  <c r="WC43" i="1"/>
  <c r="VY43" i="1"/>
  <c r="VW43" i="1"/>
  <c r="VV43" i="1"/>
  <c r="VT43" i="1"/>
  <c r="VS43" i="1"/>
  <c r="VX43" i="1" s="1"/>
  <c r="VM43" i="1"/>
  <c r="WC42" i="1"/>
  <c r="VX42" i="1"/>
  <c r="VW42" i="1"/>
  <c r="VV42" i="1"/>
  <c r="VT42" i="1"/>
  <c r="VY42" i="1" s="1"/>
  <c r="VS42" i="1"/>
  <c r="VM42" i="1"/>
  <c r="WC41" i="1"/>
  <c r="VW41" i="1"/>
  <c r="VV41" i="1"/>
  <c r="VT41" i="1"/>
  <c r="VY41" i="1" s="1"/>
  <c r="VS41" i="1"/>
  <c r="VX41" i="1" s="1"/>
  <c r="VM41" i="1"/>
  <c r="WC40" i="1"/>
  <c r="VW40" i="1"/>
  <c r="VV40" i="1"/>
  <c r="VT40" i="1"/>
  <c r="VY40" i="1" s="1"/>
  <c r="VS40" i="1"/>
  <c r="VX40" i="1" s="1"/>
  <c r="VM40" i="1"/>
  <c r="WD39" i="1"/>
  <c r="WC39" i="1"/>
  <c r="VW39" i="1"/>
  <c r="VV39" i="1"/>
  <c r="VT39" i="1"/>
  <c r="VY39" i="1" s="1"/>
  <c r="VS39" i="1"/>
  <c r="VX39" i="1" s="1"/>
  <c r="VM39" i="1"/>
  <c r="WC38" i="1"/>
  <c r="VY38" i="1"/>
  <c r="VX38" i="1"/>
  <c r="VW38" i="1"/>
  <c r="VV38" i="1"/>
  <c r="VT38" i="1"/>
  <c r="VS38" i="1"/>
  <c r="VM38" i="1"/>
  <c r="WC37" i="1"/>
  <c r="VX37" i="1"/>
  <c r="VW37" i="1"/>
  <c r="VV37" i="1"/>
  <c r="VT37" i="1"/>
  <c r="VY37" i="1" s="1"/>
  <c r="VS37" i="1"/>
  <c r="VM37" i="1"/>
  <c r="WD36" i="1"/>
  <c r="WF36" i="1" s="1"/>
  <c r="WC36" i="1"/>
  <c r="VY36" i="1"/>
  <c r="VW36" i="1"/>
  <c r="VV36" i="1"/>
  <c r="VT36" i="1"/>
  <c r="VS36" i="1"/>
  <c r="VX36" i="1" s="1"/>
  <c r="VM36" i="1"/>
  <c r="WC35" i="1"/>
  <c r="VW35" i="1"/>
  <c r="VV35" i="1"/>
  <c r="VT35" i="1"/>
  <c r="VY35" i="1" s="1"/>
  <c r="VS35" i="1"/>
  <c r="VX35" i="1" s="1"/>
  <c r="VM35" i="1"/>
  <c r="WC34" i="1"/>
  <c r="VW34" i="1"/>
  <c r="VV34" i="1"/>
  <c r="VT34" i="1"/>
  <c r="VY34" i="1" s="1"/>
  <c r="VS34" i="1"/>
  <c r="VX34" i="1" s="1"/>
  <c r="VM34" i="1"/>
  <c r="WC33" i="1"/>
  <c r="VW33" i="1"/>
  <c r="VV33" i="1"/>
  <c r="VT33" i="1"/>
  <c r="VY33" i="1" s="1"/>
  <c r="VS33" i="1"/>
  <c r="VX33" i="1" s="1"/>
  <c r="VM33" i="1"/>
  <c r="WC32" i="1"/>
  <c r="VW32" i="1"/>
  <c r="VV32" i="1"/>
  <c r="VT32" i="1"/>
  <c r="VY32" i="1" s="1"/>
  <c r="VS32" i="1"/>
  <c r="VX32" i="1" s="1"/>
  <c r="VM32" i="1"/>
  <c r="WC31" i="1"/>
  <c r="VW31" i="1"/>
  <c r="VV31" i="1"/>
  <c r="VT31" i="1"/>
  <c r="VY31" i="1" s="1"/>
  <c r="VS31" i="1"/>
  <c r="VX31" i="1" s="1"/>
  <c r="VM31" i="1"/>
  <c r="WD30" i="1"/>
  <c r="WC30" i="1"/>
  <c r="VY30" i="1"/>
  <c r="VX30" i="1"/>
  <c r="VW30" i="1"/>
  <c r="VV30" i="1"/>
  <c r="VT30" i="1"/>
  <c r="VS30" i="1"/>
  <c r="VM30" i="1"/>
  <c r="WD29" i="1"/>
  <c r="WC29" i="1"/>
  <c r="VX29" i="1"/>
  <c r="VW29" i="1"/>
  <c r="VV29" i="1"/>
  <c r="VT29" i="1"/>
  <c r="VY29" i="1" s="1"/>
  <c r="VS29" i="1"/>
  <c r="VM29" i="1"/>
  <c r="WC28" i="1"/>
  <c r="VW28" i="1"/>
  <c r="VV28" i="1"/>
  <c r="VT28" i="1"/>
  <c r="VY28" i="1" s="1"/>
  <c r="VS28" i="1"/>
  <c r="VX28" i="1" s="1"/>
  <c r="VM28" i="1"/>
  <c r="WC27" i="1"/>
  <c r="VW27" i="1"/>
  <c r="VV27" i="1"/>
  <c r="VT27" i="1"/>
  <c r="VY27" i="1" s="1"/>
  <c r="VS27" i="1"/>
  <c r="VX27" i="1" s="1"/>
  <c r="VM27" i="1"/>
  <c r="WC26" i="1"/>
  <c r="VW26" i="1"/>
  <c r="VV26" i="1"/>
  <c r="VT26" i="1"/>
  <c r="VY26" i="1" s="1"/>
  <c r="VS26" i="1"/>
  <c r="VX26" i="1" s="1"/>
  <c r="VM26" i="1"/>
  <c r="WC25" i="1"/>
  <c r="VY25" i="1"/>
  <c r="VW25" i="1"/>
  <c r="VV25" i="1"/>
  <c r="VT25" i="1"/>
  <c r="VS25" i="1"/>
  <c r="VX25" i="1" s="1"/>
  <c r="VM25" i="1"/>
  <c r="WC24" i="1"/>
  <c r="VY24" i="1"/>
  <c r="VW24" i="1"/>
  <c r="VV24" i="1"/>
  <c r="VT24" i="1"/>
  <c r="VS24" i="1"/>
  <c r="VX24" i="1" s="1"/>
  <c r="VM24" i="1"/>
  <c r="WC23" i="1"/>
  <c r="VY23" i="1"/>
  <c r="VX23" i="1"/>
  <c r="VW23" i="1"/>
  <c r="VV23" i="1"/>
  <c r="VT23" i="1"/>
  <c r="VS23" i="1"/>
  <c r="VM23" i="1"/>
  <c r="WD22" i="1"/>
  <c r="WC22" i="1"/>
  <c r="VY22" i="1"/>
  <c r="VX22" i="1"/>
  <c r="VW22" i="1"/>
  <c r="VX8" i="1" s="1"/>
  <c r="VY8" i="1" s="1"/>
  <c r="VV22" i="1"/>
  <c r="VT22" i="1"/>
  <c r="VS22" i="1"/>
  <c r="VM22" i="1"/>
  <c r="WC21" i="1"/>
  <c r="VX21" i="1"/>
  <c r="VW21" i="1"/>
  <c r="VV21" i="1"/>
  <c r="VS2" i="1" s="1"/>
  <c r="VT21" i="1"/>
  <c r="VY21" i="1" s="1"/>
  <c r="VS21" i="1"/>
  <c r="VM21" i="1"/>
  <c r="WC20" i="1"/>
  <c r="VW20" i="1"/>
  <c r="VV20" i="1"/>
  <c r="VT20" i="1"/>
  <c r="VY20" i="1" s="1"/>
  <c r="VS20" i="1"/>
  <c r="VX20" i="1" s="1"/>
  <c r="VM20" i="1"/>
  <c r="WC19" i="1"/>
  <c r="VW19" i="1"/>
  <c r="VV19" i="1"/>
  <c r="VT19" i="1"/>
  <c r="VY19" i="1" s="1"/>
  <c r="VS19" i="1"/>
  <c r="VX19" i="1" s="1"/>
  <c r="VM19" i="1"/>
  <c r="WC18" i="1"/>
  <c r="VW18" i="1"/>
  <c r="VV18" i="1"/>
  <c r="VT18" i="1"/>
  <c r="VY18" i="1" s="1"/>
  <c r="VS18" i="1"/>
  <c r="VX18" i="1" s="1"/>
  <c r="VM18" i="1"/>
  <c r="VM13" i="1" s="1"/>
  <c r="WC17" i="1"/>
  <c r="VY17" i="1"/>
  <c r="VW17" i="1"/>
  <c r="VV17" i="1"/>
  <c r="VT17" i="1"/>
  <c r="VT13" i="1" s="1"/>
  <c r="VS17" i="1"/>
  <c r="VX17" i="1" s="1"/>
  <c r="VM17" i="1"/>
  <c r="WC16" i="1"/>
  <c r="VY16" i="1"/>
  <c r="VW16" i="1"/>
  <c r="VV16" i="1"/>
  <c r="VT16" i="1"/>
  <c r="VS16" i="1"/>
  <c r="VX16" i="1" s="1"/>
  <c r="VM16" i="1"/>
  <c r="WC15" i="1"/>
  <c r="VY15" i="1"/>
  <c r="VX15" i="1"/>
  <c r="VW15" i="1"/>
  <c r="VV15" i="1"/>
  <c r="VT15" i="1"/>
  <c r="VS15" i="1"/>
  <c r="VM15" i="1"/>
  <c r="WD14" i="1"/>
  <c r="WC14" i="1"/>
  <c r="VY14" i="1"/>
  <c r="VX14" i="1"/>
  <c r="VW14" i="1"/>
  <c r="VX3" i="1" s="1"/>
  <c r="VV14" i="1"/>
  <c r="VT14" i="1"/>
  <c r="VS14" i="1"/>
  <c r="VM14" i="1"/>
  <c r="VU13" i="1"/>
  <c r="VS13" i="1"/>
  <c r="VQ13" i="1"/>
  <c r="VP13" i="1"/>
  <c r="VO13" i="1"/>
  <c r="VN13" i="1"/>
  <c r="WO12" i="1"/>
  <c r="WN12" i="1"/>
  <c r="VY12" i="1"/>
  <c r="VX12" i="1"/>
  <c r="VX94" i="1" s="1"/>
  <c r="WO11" i="1"/>
  <c r="WN11" i="1"/>
  <c r="WI9" i="1"/>
  <c r="WL9" i="1" s="1"/>
  <c r="WG9" i="1"/>
  <c r="WE9" i="1"/>
  <c r="WC9" i="1"/>
  <c r="WB9" i="1"/>
  <c r="VX9" i="1"/>
  <c r="VY9" i="1" s="1"/>
  <c r="VS9" i="1"/>
  <c r="VT9" i="1" s="1"/>
  <c r="VN9" i="1"/>
  <c r="WI8" i="1"/>
  <c r="WJ8" i="1" s="1"/>
  <c r="WG8" i="1"/>
  <c r="WH8" i="1" s="1"/>
  <c r="WE8" i="1"/>
  <c r="WC8" i="1"/>
  <c r="WK8" i="1" s="1"/>
  <c r="WF8" i="1" s="1"/>
  <c r="WB8" i="1"/>
  <c r="VS8" i="1"/>
  <c r="VT8" i="1" s="1"/>
  <c r="VN8" i="1"/>
  <c r="WI7" i="1"/>
  <c r="WL7" i="1" s="1"/>
  <c r="WG7" i="1"/>
  <c r="WH7" i="1" s="1"/>
  <c r="WE7" i="1"/>
  <c r="WC7" i="1"/>
  <c r="WK7" i="1" s="1"/>
  <c r="WB7" i="1"/>
  <c r="VX7" i="1"/>
  <c r="VY7" i="1" s="1"/>
  <c r="VN7" i="1"/>
  <c r="WI6" i="1"/>
  <c r="WG6" i="1"/>
  <c r="WE6" i="1"/>
  <c r="WC6" i="1"/>
  <c r="WB6" i="1"/>
  <c r="VX6" i="1"/>
  <c r="VY6" i="1" s="1"/>
  <c r="VS6" i="1"/>
  <c r="VT6" i="1" s="1"/>
  <c r="VN6" i="1"/>
  <c r="WL5" i="1"/>
  <c r="WI5" i="1"/>
  <c r="WG5" i="1"/>
  <c r="WH5" i="1" s="1"/>
  <c r="WE5" i="1"/>
  <c r="WF5" i="1" s="1"/>
  <c r="WC5" i="1"/>
  <c r="WK5" i="1" s="1"/>
  <c r="WD5" i="1" s="1"/>
  <c r="WB5" i="1"/>
  <c r="VX5" i="1"/>
  <c r="VY5" i="1" s="1"/>
  <c r="VN5" i="1"/>
  <c r="WI4" i="1"/>
  <c r="WL4" i="1" s="1"/>
  <c r="WG4" i="1"/>
  <c r="WE4" i="1"/>
  <c r="WC4" i="1"/>
  <c r="WB4" i="1"/>
  <c r="VY4" i="1"/>
  <c r="VX4" i="1"/>
  <c r="VS4" i="1"/>
  <c r="VT4" i="1" s="1"/>
  <c r="VN4" i="1"/>
  <c r="WL3" i="1"/>
  <c r="WI3" i="1"/>
  <c r="WG3" i="1"/>
  <c r="WH3" i="1" s="1"/>
  <c r="WE3" i="1"/>
  <c r="WC3" i="1"/>
  <c r="WK3" i="1" s="1"/>
  <c r="WJ3" i="1" s="1"/>
  <c r="WB3" i="1"/>
  <c r="VS3" i="1"/>
  <c r="VT3" i="1" s="1"/>
  <c r="VN3" i="1"/>
  <c r="WI2" i="1"/>
  <c r="WG2" i="1"/>
  <c r="WG10" i="1" s="1"/>
  <c r="WE2" i="1"/>
  <c r="WL2" i="1" s="1"/>
  <c r="WC2" i="1"/>
  <c r="WK2" i="1" s="1"/>
  <c r="WD2" i="1" s="1"/>
  <c r="WB2" i="1"/>
  <c r="VX2" i="1"/>
  <c r="VY2" i="1" s="1"/>
  <c r="VN2" i="1"/>
  <c r="VX1" i="1"/>
  <c r="VS1" i="1"/>
  <c r="WF39" i="1" l="1"/>
  <c r="VT2" i="1"/>
  <c r="WF3" i="1"/>
  <c r="WF7" i="1"/>
  <c r="WD7" i="1"/>
  <c r="WF9" i="1"/>
  <c r="WJ2" i="1"/>
  <c r="WJ5" i="1"/>
  <c r="VX10" i="1"/>
  <c r="VY10" i="1" s="1"/>
  <c r="VY3" i="1"/>
  <c r="WJ6" i="1"/>
  <c r="VX13" i="1"/>
  <c r="VY13" i="1"/>
  <c r="WD8" i="1"/>
  <c r="WL8" i="1"/>
  <c r="WI10" i="1"/>
  <c r="WF2" i="1"/>
  <c r="WK6" i="1"/>
  <c r="WD6" i="1" s="1"/>
  <c r="WJ9" i="1"/>
  <c r="WD3" i="1"/>
  <c r="WL6" i="1"/>
  <c r="WL10" i="1" s="1"/>
  <c r="WK9" i="1"/>
  <c r="WH9" i="1" s="1"/>
  <c r="WC10" i="1"/>
  <c r="VV13" i="1"/>
  <c r="WK4" i="1"/>
  <c r="WF4" i="1" s="1"/>
  <c r="WJ7" i="1"/>
  <c r="VW13" i="1"/>
  <c r="WF29" i="1"/>
  <c r="VS7" i="1"/>
  <c r="VT7" i="1" s="1"/>
  <c r="WE10" i="1"/>
  <c r="WF14" i="1"/>
  <c r="WF22" i="1"/>
  <c r="WH2" i="1"/>
  <c r="WF30" i="1"/>
  <c r="VS5" i="1"/>
  <c r="VT5" i="1" s="1"/>
  <c r="WL101" i="1"/>
  <c r="WL109" i="1"/>
  <c r="WL113" i="1"/>
  <c r="WL117" i="1"/>
  <c r="WL121" i="1"/>
  <c r="WI107" i="1"/>
  <c r="WM107" i="1" s="1"/>
  <c r="WI123" i="1"/>
  <c r="WM123" i="1" s="1"/>
  <c r="WI96" i="1"/>
  <c r="WL103" i="1"/>
  <c r="WI106" i="1"/>
  <c r="WM106" i="1" s="1"/>
  <c r="WL111" i="1"/>
  <c r="WL115" i="1"/>
  <c r="WL119" i="1"/>
  <c r="WL123" i="1"/>
  <c r="WL96" i="1"/>
  <c r="WI99" i="1"/>
  <c r="WM99" i="1" s="1"/>
  <c r="WI102" i="1"/>
  <c r="WM102" i="1" s="1"/>
  <c r="WI110" i="1"/>
  <c r="WM110" i="1" s="1"/>
  <c r="WI114" i="1"/>
  <c r="WM114" i="1" s="1"/>
  <c r="WI118" i="1"/>
  <c r="WM118" i="1" s="1"/>
  <c r="WI122" i="1"/>
  <c r="WM122" i="1" s="1"/>
  <c r="WG95" i="1"/>
  <c r="WE101" i="1"/>
  <c r="WE109" i="1"/>
  <c r="WE117" i="1"/>
  <c r="WI98" i="1"/>
  <c r="WM98" i="1" s="1"/>
  <c r="WE97" i="1"/>
  <c r="WE105" i="1"/>
  <c r="WE113" i="1"/>
  <c r="WE121" i="1"/>
  <c r="WF89" i="1"/>
  <c r="WE100" i="1"/>
  <c r="K13" i="5"/>
  <c r="K14" i="5"/>
  <c r="K15" i="5"/>
  <c r="K16" i="5"/>
  <c r="K17" i="5"/>
  <c r="K18" i="5"/>
  <c r="K19" i="5"/>
  <c r="K20" i="5"/>
  <c r="K21" i="5"/>
  <c r="K22" i="5"/>
  <c r="K23" i="5"/>
  <c r="K24" i="5"/>
  <c r="K25" i="5"/>
  <c r="K26" i="5"/>
  <c r="K27" i="5"/>
  <c r="K28" i="5"/>
  <c r="K29" i="5"/>
  <c r="K30" i="5"/>
  <c r="K31" i="5"/>
  <c r="K32" i="5"/>
  <c r="K33" i="5"/>
  <c r="K34" i="5"/>
  <c r="K35" i="5"/>
  <c r="K36" i="5"/>
  <c r="K37" i="5"/>
  <c r="K38" i="5"/>
  <c r="K39" i="5"/>
  <c r="K12" i="5"/>
  <c r="WJ4" i="1" l="1"/>
  <c r="WF6" i="1"/>
  <c r="WL95" i="1"/>
  <c r="WH6" i="1"/>
  <c r="WD4" i="1"/>
  <c r="WH4" i="1"/>
  <c r="WD9" i="1"/>
  <c r="WK10" i="1"/>
  <c r="WH10" i="1" s="1"/>
  <c r="WM96" i="1"/>
  <c r="WM95" i="1" s="1"/>
  <c r="WI95" i="1"/>
  <c r="VS10" i="1"/>
  <c r="VT10" i="1" s="1"/>
  <c r="V6" i="11"/>
  <c r="J6" i="11"/>
  <c r="WD10" i="1" l="1"/>
  <c r="WF10" i="1"/>
  <c r="WJ10" i="1"/>
  <c r="UU123" i="1"/>
  <c r="UP123" i="1"/>
  <c r="UN123" i="1"/>
  <c r="UE123" i="1"/>
  <c r="UU122" i="1"/>
  <c r="UP122" i="1"/>
  <c r="UN122" i="1"/>
  <c r="UE122" i="1"/>
  <c r="UU121" i="1"/>
  <c r="UP121" i="1"/>
  <c r="UN121" i="1"/>
  <c r="UE121" i="1"/>
  <c r="UU120" i="1"/>
  <c r="UP120" i="1"/>
  <c r="UN120" i="1"/>
  <c r="UE120" i="1"/>
  <c r="UU119" i="1"/>
  <c r="UP119" i="1"/>
  <c r="UN119" i="1"/>
  <c r="UE119" i="1"/>
  <c r="UU118" i="1"/>
  <c r="UP118" i="1"/>
  <c r="UN118" i="1"/>
  <c r="UE118" i="1"/>
  <c r="UU117" i="1"/>
  <c r="UP117" i="1"/>
  <c r="UN117" i="1"/>
  <c r="UE117" i="1"/>
  <c r="UU116" i="1"/>
  <c r="UP116" i="1"/>
  <c r="UN116" i="1"/>
  <c r="UE116" i="1"/>
  <c r="UU115" i="1"/>
  <c r="UP115" i="1"/>
  <c r="UN115" i="1"/>
  <c r="UE115" i="1"/>
  <c r="UU114" i="1"/>
  <c r="UP114" i="1"/>
  <c r="UN114" i="1"/>
  <c r="UE114" i="1"/>
  <c r="UU113" i="1"/>
  <c r="UP113" i="1"/>
  <c r="UN113" i="1"/>
  <c r="UE113" i="1"/>
  <c r="UU112" i="1"/>
  <c r="UP112" i="1"/>
  <c r="UN112" i="1"/>
  <c r="UE112" i="1"/>
  <c r="UU111" i="1"/>
  <c r="UP111" i="1"/>
  <c r="UN111" i="1"/>
  <c r="UE111" i="1"/>
  <c r="UU110" i="1"/>
  <c r="UP110" i="1"/>
  <c r="UN110" i="1"/>
  <c r="UE110" i="1"/>
  <c r="UU109" i="1"/>
  <c r="UP109" i="1"/>
  <c r="UN109" i="1"/>
  <c r="UE109" i="1"/>
  <c r="UU108" i="1"/>
  <c r="UP108" i="1"/>
  <c r="UN108" i="1"/>
  <c r="UE108" i="1"/>
  <c r="UU107" i="1"/>
  <c r="UP107" i="1"/>
  <c r="UN107" i="1"/>
  <c r="UE107" i="1"/>
  <c r="UU106" i="1"/>
  <c r="UP106" i="1"/>
  <c r="UN106" i="1"/>
  <c r="UE106" i="1"/>
  <c r="UU105" i="1"/>
  <c r="UP105" i="1"/>
  <c r="UN105" i="1"/>
  <c r="UE105" i="1"/>
  <c r="UU104" i="1"/>
  <c r="UP104" i="1"/>
  <c r="UN104" i="1"/>
  <c r="UE104" i="1"/>
  <c r="UU103" i="1"/>
  <c r="UP103" i="1"/>
  <c r="UN103" i="1"/>
  <c r="UE103" i="1"/>
  <c r="UU102" i="1"/>
  <c r="UP102" i="1"/>
  <c r="UN102" i="1"/>
  <c r="UE102" i="1"/>
  <c r="UU101" i="1"/>
  <c r="UP101" i="1"/>
  <c r="UN101" i="1"/>
  <c r="UE101" i="1"/>
  <c r="UU100" i="1"/>
  <c r="UP100" i="1"/>
  <c r="UN100" i="1"/>
  <c r="UE100" i="1"/>
  <c r="UU99" i="1"/>
  <c r="UP99" i="1"/>
  <c r="UN99" i="1"/>
  <c r="UE99" i="1"/>
  <c r="UU98" i="1"/>
  <c r="UP98" i="1"/>
  <c r="UN98" i="1"/>
  <c r="UE98" i="1"/>
  <c r="UU97" i="1"/>
  <c r="UP97" i="1"/>
  <c r="UP95" i="1" s="1"/>
  <c r="UN97" i="1"/>
  <c r="UE97" i="1"/>
  <c r="UU96" i="1"/>
  <c r="UP96" i="1"/>
  <c r="UN96" i="1"/>
  <c r="UN95" i="1" s="1"/>
  <c r="UE96" i="1"/>
  <c r="UM95" i="1"/>
  <c r="UK95" i="1"/>
  <c r="UI95" i="1"/>
  <c r="UF95" i="1"/>
  <c r="VE94" i="1"/>
  <c r="VD94" i="1"/>
  <c r="VA94" i="1"/>
  <c r="UY94" i="1"/>
  <c r="UX94" i="1"/>
  <c r="UW94" i="1"/>
  <c r="UV94" i="1"/>
  <c r="UU94" i="1"/>
  <c r="UT94" i="1"/>
  <c r="US94" i="1"/>
  <c r="UR94" i="1"/>
  <c r="UN94" i="1"/>
  <c r="UM94" i="1"/>
  <c r="UK94" i="1"/>
  <c r="UI94" i="1"/>
  <c r="UF94" i="1"/>
  <c r="UE94" i="1"/>
  <c r="UU92" i="1"/>
  <c r="UO92" i="1"/>
  <c r="UN92" i="1"/>
  <c r="UL92" i="1"/>
  <c r="UQ92" i="1" s="1"/>
  <c r="UK92" i="1"/>
  <c r="UP92" i="1" s="1"/>
  <c r="UE92" i="1"/>
  <c r="UU91" i="1"/>
  <c r="UO91" i="1"/>
  <c r="UN91" i="1"/>
  <c r="UL91" i="1"/>
  <c r="UQ91" i="1" s="1"/>
  <c r="UK91" i="1"/>
  <c r="UP91" i="1" s="1"/>
  <c r="UE91" i="1"/>
  <c r="UU90" i="1"/>
  <c r="UO90" i="1"/>
  <c r="UN90" i="1"/>
  <c r="UL90" i="1"/>
  <c r="UQ90" i="1" s="1"/>
  <c r="UK90" i="1"/>
  <c r="UP90" i="1" s="1"/>
  <c r="UE90" i="1"/>
  <c r="UV89" i="1"/>
  <c r="UU89" i="1"/>
  <c r="UO89" i="1"/>
  <c r="UN89" i="1"/>
  <c r="UL89" i="1"/>
  <c r="UQ89" i="1" s="1"/>
  <c r="UK89" i="1"/>
  <c r="UP89" i="1" s="1"/>
  <c r="UE89" i="1"/>
  <c r="UU88" i="1"/>
  <c r="UO88" i="1"/>
  <c r="UN88" i="1"/>
  <c r="UL88" i="1"/>
  <c r="UQ88" i="1" s="1"/>
  <c r="UK88" i="1"/>
  <c r="UP88" i="1" s="1"/>
  <c r="UE88" i="1"/>
  <c r="UU87" i="1"/>
  <c r="UO87" i="1"/>
  <c r="UN87" i="1"/>
  <c r="UL87" i="1"/>
  <c r="UQ87" i="1" s="1"/>
  <c r="UK87" i="1"/>
  <c r="UP87" i="1" s="1"/>
  <c r="UE87" i="1"/>
  <c r="UU86" i="1"/>
  <c r="UO86" i="1"/>
  <c r="UN86" i="1"/>
  <c r="UL86" i="1"/>
  <c r="UQ86" i="1" s="1"/>
  <c r="UK86" i="1"/>
  <c r="UP86" i="1" s="1"/>
  <c r="UE86" i="1"/>
  <c r="UU85" i="1"/>
  <c r="UO85" i="1"/>
  <c r="UN85" i="1"/>
  <c r="UL85" i="1"/>
  <c r="UQ85" i="1" s="1"/>
  <c r="UK85" i="1"/>
  <c r="UP85" i="1" s="1"/>
  <c r="UE85" i="1"/>
  <c r="UU84" i="1"/>
  <c r="UO84" i="1"/>
  <c r="UN84" i="1"/>
  <c r="UL84" i="1"/>
  <c r="UQ84" i="1" s="1"/>
  <c r="UK84" i="1"/>
  <c r="UP84" i="1" s="1"/>
  <c r="UE84" i="1"/>
  <c r="UU83" i="1"/>
  <c r="UO83" i="1"/>
  <c r="UN83" i="1"/>
  <c r="UL83" i="1"/>
  <c r="UQ83" i="1" s="1"/>
  <c r="UK83" i="1"/>
  <c r="UP83" i="1" s="1"/>
  <c r="UE83" i="1"/>
  <c r="UU82" i="1"/>
  <c r="UO82" i="1"/>
  <c r="UN82" i="1"/>
  <c r="UL82" i="1"/>
  <c r="UQ82" i="1" s="1"/>
  <c r="UK82" i="1"/>
  <c r="UP82" i="1" s="1"/>
  <c r="UE82" i="1"/>
  <c r="UU81" i="1"/>
  <c r="UO81" i="1"/>
  <c r="UN81" i="1"/>
  <c r="UL81" i="1"/>
  <c r="UQ81" i="1" s="1"/>
  <c r="UK81" i="1"/>
  <c r="UP81" i="1" s="1"/>
  <c r="UE81" i="1"/>
  <c r="UU80" i="1"/>
  <c r="UO80" i="1"/>
  <c r="UN80" i="1"/>
  <c r="UL80" i="1"/>
  <c r="UQ80" i="1" s="1"/>
  <c r="UK80" i="1"/>
  <c r="UP80" i="1" s="1"/>
  <c r="UE80" i="1"/>
  <c r="UU79" i="1"/>
  <c r="UO79" i="1"/>
  <c r="UN79" i="1"/>
  <c r="UL79" i="1"/>
  <c r="UQ79" i="1" s="1"/>
  <c r="UK79" i="1"/>
  <c r="UP79" i="1" s="1"/>
  <c r="UE79" i="1"/>
  <c r="UU78" i="1"/>
  <c r="UO78" i="1"/>
  <c r="UN78" i="1"/>
  <c r="UL78" i="1"/>
  <c r="UQ78" i="1" s="1"/>
  <c r="UK78" i="1"/>
  <c r="UP78" i="1" s="1"/>
  <c r="UE78" i="1"/>
  <c r="UU77" i="1"/>
  <c r="UO77" i="1"/>
  <c r="UN77" i="1"/>
  <c r="UL77" i="1"/>
  <c r="UQ77" i="1" s="1"/>
  <c r="UK77" i="1"/>
  <c r="UP77" i="1" s="1"/>
  <c r="UE77" i="1"/>
  <c r="UU76" i="1"/>
  <c r="UP76" i="1"/>
  <c r="UO76" i="1"/>
  <c r="UN76" i="1"/>
  <c r="UL76" i="1"/>
  <c r="UQ76" i="1" s="1"/>
  <c r="UK76" i="1"/>
  <c r="UE76" i="1"/>
  <c r="UU75" i="1"/>
  <c r="UO75" i="1"/>
  <c r="UN75" i="1"/>
  <c r="UL75" i="1"/>
  <c r="UQ75" i="1" s="1"/>
  <c r="UK75" i="1"/>
  <c r="UP75" i="1" s="1"/>
  <c r="UE75" i="1"/>
  <c r="UU74" i="1"/>
  <c r="UO74" i="1"/>
  <c r="UN74" i="1"/>
  <c r="UL74" i="1"/>
  <c r="UQ74" i="1" s="1"/>
  <c r="UK74" i="1"/>
  <c r="UP74" i="1" s="1"/>
  <c r="UE74" i="1"/>
  <c r="UU73" i="1"/>
  <c r="UO73" i="1"/>
  <c r="UN73" i="1"/>
  <c r="UL73" i="1"/>
  <c r="UQ73" i="1" s="1"/>
  <c r="UK73" i="1"/>
  <c r="UP73" i="1" s="1"/>
  <c r="UE73" i="1"/>
  <c r="UU72" i="1"/>
  <c r="UO72" i="1"/>
  <c r="UN72" i="1"/>
  <c r="UL72" i="1"/>
  <c r="UQ72" i="1" s="1"/>
  <c r="UK72" i="1"/>
  <c r="UP72" i="1" s="1"/>
  <c r="UE72" i="1"/>
  <c r="UU71" i="1"/>
  <c r="UO71" i="1"/>
  <c r="UN71" i="1"/>
  <c r="UL71" i="1"/>
  <c r="UQ71" i="1" s="1"/>
  <c r="UK71" i="1"/>
  <c r="UP71" i="1" s="1"/>
  <c r="UE71" i="1"/>
  <c r="UU70" i="1"/>
  <c r="UO70" i="1"/>
  <c r="UN70" i="1"/>
  <c r="UL70" i="1"/>
  <c r="UQ70" i="1" s="1"/>
  <c r="UK70" i="1"/>
  <c r="UP70" i="1" s="1"/>
  <c r="UE70" i="1"/>
  <c r="UU69" i="1"/>
  <c r="UO69" i="1"/>
  <c r="UN69" i="1"/>
  <c r="UL69" i="1"/>
  <c r="UQ69" i="1" s="1"/>
  <c r="UK69" i="1"/>
  <c r="UP69" i="1" s="1"/>
  <c r="UE69" i="1"/>
  <c r="UU68" i="1"/>
  <c r="UO68" i="1"/>
  <c r="UN68" i="1"/>
  <c r="UL68" i="1"/>
  <c r="UQ68" i="1" s="1"/>
  <c r="UK68" i="1"/>
  <c r="UP68" i="1" s="1"/>
  <c r="UE68" i="1"/>
  <c r="UU67" i="1"/>
  <c r="UO67" i="1"/>
  <c r="UN67" i="1"/>
  <c r="UL67" i="1"/>
  <c r="UQ67" i="1" s="1"/>
  <c r="UK67" i="1"/>
  <c r="UP67" i="1" s="1"/>
  <c r="UE67" i="1"/>
  <c r="UU66" i="1"/>
  <c r="UO66" i="1"/>
  <c r="UN66" i="1"/>
  <c r="UL66" i="1"/>
  <c r="UQ66" i="1" s="1"/>
  <c r="UK66" i="1"/>
  <c r="UP66" i="1" s="1"/>
  <c r="UE66" i="1"/>
  <c r="UU65" i="1"/>
  <c r="UQ65" i="1"/>
  <c r="UO65" i="1"/>
  <c r="UN65" i="1"/>
  <c r="UL65" i="1"/>
  <c r="UK65" i="1"/>
  <c r="UP65" i="1" s="1"/>
  <c r="UE65" i="1"/>
  <c r="UU64" i="1"/>
  <c r="UP64" i="1"/>
  <c r="UO64" i="1"/>
  <c r="UN64" i="1"/>
  <c r="UL64" i="1"/>
  <c r="UQ64" i="1" s="1"/>
  <c r="UK64" i="1"/>
  <c r="UE64" i="1"/>
  <c r="UU63" i="1"/>
  <c r="UP63" i="1"/>
  <c r="UO63" i="1"/>
  <c r="UN63" i="1"/>
  <c r="UL63" i="1"/>
  <c r="UQ63" i="1" s="1"/>
  <c r="UK63" i="1"/>
  <c r="UE63" i="1"/>
  <c r="UU62" i="1"/>
  <c r="UO62" i="1"/>
  <c r="UN62" i="1"/>
  <c r="UL62" i="1"/>
  <c r="UQ62" i="1" s="1"/>
  <c r="UK62" i="1"/>
  <c r="UP62" i="1" s="1"/>
  <c r="UE62" i="1"/>
  <c r="UU61" i="1"/>
  <c r="UO61" i="1"/>
  <c r="UN61" i="1"/>
  <c r="UL61" i="1"/>
  <c r="UQ61" i="1" s="1"/>
  <c r="UK61" i="1"/>
  <c r="UP61" i="1" s="1"/>
  <c r="UE61" i="1"/>
  <c r="UU60" i="1"/>
  <c r="UO60" i="1"/>
  <c r="UN60" i="1"/>
  <c r="UL60" i="1"/>
  <c r="UQ60" i="1" s="1"/>
  <c r="UK60" i="1"/>
  <c r="UP60" i="1" s="1"/>
  <c r="UE60" i="1"/>
  <c r="UU59" i="1"/>
  <c r="UO59" i="1"/>
  <c r="UN59" i="1"/>
  <c r="UL59" i="1"/>
  <c r="UQ59" i="1" s="1"/>
  <c r="UK59" i="1"/>
  <c r="UP59" i="1" s="1"/>
  <c r="UE59" i="1"/>
  <c r="UU58" i="1"/>
  <c r="UO58" i="1"/>
  <c r="UN58" i="1"/>
  <c r="UL58" i="1"/>
  <c r="UQ58" i="1" s="1"/>
  <c r="UK58" i="1"/>
  <c r="UP58" i="1" s="1"/>
  <c r="UE58" i="1"/>
  <c r="UU57" i="1"/>
  <c r="UO57" i="1"/>
  <c r="UN57" i="1"/>
  <c r="UL57" i="1"/>
  <c r="UQ57" i="1" s="1"/>
  <c r="UK57" i="1"/>
  <c r="UP57" i="1" s="1"/>
  <c r="UE57" i="1"/>
  <c r="UU56" i="1"/>
  <c r="UO56" i="1"/>
  <c r="UN56" i="1"/>
  <c r="UL56" i="1"/>
  <c r="UQ56" i="1" s="1"/>
  <c r="UK56" i="1"/>
  <c r="UP56" i="1" s="1"/>
  <c r="UE56" i="1"/>
  <c r="UU55" i="1"/>
  <c r="UO55" i="1"/>
  <c r="UN55" i="1"/>
  <c r="UL55" i="1"/>
  <c r="UQ55" i="1" s="1"/>
  <c r="UK55" i="1"/>
  <c r="UP55" i="1" s="1"/>
  <c r="UE55" i="1"/>
  <c r="UU54" i="1"/>
  <c r="UO54" i="1"/>
  <c r="UN54" i="1"/>
  <c r="UL54" i="1"/>
  <c r="UQ54" i="1" s="1"/>
  <c r="UK54" i="1"/>
  <c r="UP54" i="1" s="1"/>
  <c r="UE54" i="1"/>
  <c r="UU53" i="1"/>
  <c r="UO53" i="1"/>
  <c r="UN53" i="1"/>
  <c r="UL53" i="1"/>
  <c r="UQ53" i="1" s="1"/>
  <c r="UK53" i="1"/>
  <c r="UP53" i="1" s="1"/>
  <c r="UE53" i="1"/>
  <c r="UU52" i="1"/>
  <c r="UO52" i="1"/>
  <c r="UN52" i="1"/>
  <c r="UL52" i="1"/>
  <c r="UQ52" i="1" s="1"/>
  <c r="UK52" i="1"/>
  <c r="UP52" i="1" s="1"/>
  <c r="UE52" i="1"/>
  <c r="UU51" i="1"/>
  <c r="UO51" i="1"/>
  <c r="UN51" i="1"/>
  <c r="UL51" i="1"/>
  <c r="UQ51" i="1" s="1"/>
  <c r="UK51" i="1"/>
  <c r="UP51" i="1" s="1"/>
  <c r="UE51" i="1"/>
  <c r="UU50" i="1"/>
  <c r="UO50" i="1"/>
  <c r="UN50" i="1"/>
  <c r="UL50" i="1"/>
  <c r="UQ50" i="1" s="1"/>
  <c r="UK50" i="1"/>
  <c r="UP50" i="1" s="1"/>
  <c r="UE50" i="1"/>
  <c r="UU49" i="1"/>
  <c r="UO49" i="1"/>
  <c r="UN49" i="1"/>
  <c r="UL49" i="1"/>
  <c r="UQ49" i="1" s="1"/>
  <c r="UK49" i="1"/>
  <c r="UP49" i="1" s="1"/>
  <c r="UE49" i="1"/>
  <c r="UU48" i="1"/>
  <c r="UO48" i="1"/>
  <c r="UN48" i="1"/>
  <c r="UL48" i="1"/>
  <c r="UQ48" i="1" s="1"/>
  <c r="UK48" i="1"/>
  <c r="UP48" i="1" s="1"/>
  <c r="UE48" i="1"/>
  <c r="UU47" i="1"/>
  <c r="UQ47" i="1"/>
  <c r="UO47" i="1"/>
  <c r="UN47" i="1"/>
  <c r="UL47" i="1"/>
  <c r="UK47" i="1"/>
  <c r="UP47" i="1" s="1"/>
  <c r="UE47" i="1"/>
  <c r="UU46" i="1"/>
  <c r="UO46" i="1"/>
  <c r="UN46" i="1"/>
  <c r="UL46" i="1"/>
  <c r="UQ46" i="1" s="1"/>
  <c r="UK46" i="1"/>
  <c r="UP46" i="1" s="1"/>
  <c r="UE46" i="1"/>
  <c r="UU45" i="1"/>
  <c r="UO45" i="1"/>
  <c r="UN45" i="1"/>
  <c r="UL45" i="1"/>
  <c r="UQ45" i="1" s="1"/>
  <c r="UK45" i="1"/>
  <c r="UP45" i="1" s="1"/>
  <c r="UE45" i="1"/>
  <c r="UU44" i="1"/>
  <c r="UO44" i="1"/>
  <c r="UN44" i="1"/>
  <c r="UL44" i="1"/>
  <c r="UQ44" i="1" s="1"/>
  <c r="UK44" i="1"/>
  <c r="UP44" i="1" s="1"/>
  <c r="UE44" i="1"/>
  <c r="UU43" i="1"/>
  <c r="UO43" i="1"/>
  <c r="UN43" i="1"/>
  <c r="UL43" i="1"/>
  <c r="UQ43" i="1" s="1"/>
  <c r="UK43" i="1"/>
  <c r="UP43" i="1" s="1"/>
  <c r="UE43" i="1"/>
  <c r="UU42" i="1"/>
  <c r="UO42" i="1"/>
  <c r="UN42" i="1"/>
  <c r="UL42" i="1"/>
  <c r="UQ42" i="1" s="1"/>
  <c r="UK42" i="1"/>
  <c r="UP42" i="1" s="1"/>
  <c r="UE42" i="1"/>
  <c r="UU41" i="1"/>
  <c r="UO41" i="1"/>
  <c r="UN41" i="1"/>
  <c r="UL41" i="1"/>
  <c r="UQ41" i="1" s="1"/>
  <c r="UK41" i="1"/>
  <c r="UP41" i="1" s="1"/>
  <c r="UE41" i="1"/>
  <c r="UU40" i="1"/>
  <c r="UO40" i="1"/>
  <c r="UN40" i="1"/>
  <c r="UL40" i="1"/>
  <c r="UQ40" i="1" s="1"/>
  <c r="UK40" i="1"/>
  <c r="UP40" i="1" s="1"/>
  <c r="UE40" i="1"/>
  <c r="UV39" i="1"/>
  <c r="UU39" i="1"/>
  <c r="UO39" i="1"/>
  <c r="UN39" i="1"/>
  <c r="UL39" i="1"/>
  <c r="UQ39" i="1" s="1"/>
  <c r="UK39" i="1"/>
  <c r="UP39" i="1" s="1"/>
  <c r="UE39" i="1"/>
  <c r="UU38" i="1"/>
  <c r="UO38" i="1"/>
  <c r="UN38" i="1"/>
  <c r="UL38" i="1"/>
  <c r="UQ38" i="1" s="1"/>
  <c r="UK38" i="1"/>
  <c r="UP38" i="1" s="1"/>
  <c r="UE38" i="1"/>
  <c r="UU37" i="1"/>
  <c r="UO37" i="1"/>
  <c r="UN37" i="1"/>
  <c r="UL37" i="1"/>
  <c r="UQ37" i="1" s="1"/>
  <c r="UK37" i="1"/>
  <c r="UP37" i="1" s="1"/>
  <c r="UE37" i="1"/>
  <c r="UV36" i="1"/>
  <c r="UU36" i="1"/>
  <c r="UO36" i="1"/>
  <c r="UN36" i="1"/>
  <c r="UL36" i="1"/>
  <c r="UQ36" i="1" s="1"/>
  <c r="UK36" i="1"/>
  <c r="UP36" i="1" s="1"/>
  <c r="UE36" i="1"/>
  <c r="UU35" i="1"/>
  <c r="UO35" i="1"/>
  <c r="UN35" i="1"/>
  <c r="UL35" i="1"/>
  <c r="UQ35" i="1" s="1"/>
  <c r="UK35" i="1"/>
  <c r="UP35" i="1" s="1"/>
  <c r="UE35" i="1"/>
  <c r="UU34" i="1"/>
  <c r="UO34" i="1"/>
  <c r="UN34" i="1"/>
  <c r="UL34" i="1"/>
  <c r="UQ34" i="1" s="1"/>
  <c r="UK34" i="1"/>
  <c r="UP34" i="1" s="1"/>
  <c r="UE34" i="1"/>
  <c r="UU33" i="1"/>
  <c r="UO33" i="1"/>
  <c r="UN33" i="1"/>
  <c r="UL33" i="1"/>
  <c r="UQ33" i="1" s="1"/>
  <c r="UK33" i="1"/>
  <c r="UP33" i="1" s="1"/>
  <c r="UE33" i="1"/>
  <c r="UU32" i="1"/>
  <c r="UO32" i="1"/>
  <c r="UN32" i="1"/>
  <c r="UL32" i="1"/>
  <c r="UQ32" i="1" s="1"/>
  <c r="UK32" i="1"/>
  <c r="UP32" i="1" s="1"/>
  <c r="UE32" i="1"/>
  <c r="UU31" i="1"/>
  <c r="UO31" i="1"/>
  <c r="UN31" i="1"/>
  <c r="UL31" i="1"/>
  <c r="UQ31" i="1" s="1"/>
  <c r="UK31" i="1"/>
  <c r="UP31" i="1" s="1"/>
  <c r="UE31" i="1"/>
  <c r="UV30" i="1"/>
  <c r="UU30" i="1"/>
  <c r="UO30" i="1"/>
  <c r="UN30" i="1"/>
  <c r="UL30" i="1"/>
  <c r="UQ30" i="1" s="1"/>
  <c r="UK30" i="1"/>
  <c r="UP30" i="1" s="1"/>
  <c r="UE30" i="1"/>
  <c r="UV29" i="1"/>
  <c r="UX29" i="1" s="1"/>
  <c r="UU29" i="1"/>
  <c r="UO29" i="1"/>
  <c r="UN29" i="1"/>
  <c r="UL29" i="1"/>
  <c r="UQ29" i="1" s="1"/>
  <c r="UK29" i="1"/>
  <c r="UP29" i="1" s="1"/>
  <c r="UE29" i="1"/>
  <c r="UU28" i="1"/>
  <c r="UO28" i="1"/>
  <c r="UN28" i="1"/>
  <c r="UL28" i="1"/>
  <c r="UQ28" i="1" s="1"/>
  <c r="UK28" i="1"/>
  <c r="UP28" i="1" s="1"/>
  <c r="UE28" i="1"/>
  <c r="UU27" i="1"/>
  <c r="UO27" i="1"/>
  <c r="UN27" i="1"/>
  <c r="UL27" i="1"/>
  <c r="UQ27" i="1" s="1"/>
  <c r="UK27" i="1"/>
  <c r="UP27" i="1" s="1"/>
  <c r="UE27" i="1"/>
  <c r="UU26" i="1"/>
  <c r="UO26" i="1"/>
  <c r="UN26" i="1"/>
  <c r="UL26" i="1"/>
  <c r="UQ26" i="1" s="1"/>
  <c r="UK26" i="1"/>
  <c r="UP26" i="1" s="1"/>
  <c r="UE26" i="1"/>
  <c r="UU25" i="1"/>
  <c r="UO25" i="1"/>
  <c r="UN25" i="1"/>
  <c r="UL25" i="1"/>
  <c r="UQ25" i="1" s="1"/>
  <c r="UK25" i="1"/>
  <c r="UP25" i="1" s="1"/>
  <c r="UE25" i="1"/>
  <c r="UU24" i="1"/>
  <c r="UO24" i="1"/>
  <c r="UN24" i="1"/>
  <c r="UL24" i="1"/>
  <c r="UQ24" i="1" s="1"/>
  <c r="UK24" i="1"/>
  <c r="UP24" i="1" s="1"/>
  <c r="UE24" i="1"/>
  <c r="UU23" i="1"/>
  <c r="UO23" i="1"/>
  <c r="UN23" i="1"/>
  <c r="UL23" i="1"/>
  <c r="UQ23" i="1" s="1"/>
  <c r="UK23" i="1"/>
  <c r="UP23" i="1" s="1"/>
  <c r="UE23" i="1"/>
  <c r="UV22" i="1"/>
  <c r="UX22" i="1" s="1"/>
  <c r="UU22" i="1"/>
  <c r="UO22" i="1"/>
  <c r="UN22" i="1"/>
  <c r="UL22" i="1"/>
  <c r="UQ22" i="1" s="1"/>
  <c r="UK22" i="1"/>
  <c r="UP22" i="1" s="1"/>
  <c r="UE22" i="1"/>
  <c r="UU21" i="1"/>
  <c r="UO21" i="1"/>
  <c r="UN21" i="1"/>
  <c r="UL21" i="1"/>
  <c r="UQ21" i="1" s="1"/>
  <c r="UK21" i="1"/>
  <c r="UP21" i="1" s="1"/>
  <c r="UE21" i="1"/>
  <c r="UU20" i="1"/>
  <c r="UO20" i="1"/>
  <c r="UN20" i="1"/>
  <c r="UL20" i="1"/>
  <c r="UQ20" i="1" s="1"/>
  <c r="UK20" i="1"/>
  <c r="UP20" i="1" s="1"/>
  <c r="UE20" i="1"/>
  <c r="UU19" i="1"/>
  <c r="UO19" i="1"/>
  <c r="UN19" i="1"/>
  <c r="UL19" i="1"/>
  <c r="UQ19" i="1" s="1"/>
  <c r="UK19" i="1"/>
  <c r="UP19" i="1" s="1"/>
  <c r="UE19" i="1"/>
  <c r="UU18" i="1"/>
  <c r="UO18" i="1"/>
  <c r="UN18" i="1"/>
  <c r="UL18" i="1"/>
  <c r="UQ18" i="1" s="1"/>
  <c r="UK18" i="1"/>
  <c r="UP18" i="1" s="1"/>
  <c r="UE18" i="1"/>
  <c r="UU17" i="1"/>
  <c r="UO17" i="1"/>
  <c r="UN17" i="1"/>
  <c r="UL17" i="1"/>
  <c r="UQ17" i="1" s="1"/>
  <c r="UK17" i="1"/>
  <c r="UP17" i="1" s="1"/>
  <c r="UE17" i="1"/>
  <c r="UU16" i="1"/>
  <c r="UO16" i="1"/>
  <c r="UN16" i="1"/>
  <c r="UL16" i="1"/>
  <c r="UQ16" i="1" s="1"/>
  <c r="UK16" i="1"/>
  <c r="UP16" i="1" s="1"/>
  <c r="UE16" i="1"/>
  <c r="UU15" i="1"/>
  <c r="UO15" i="1"/>
  <c r="UN15" i="1"/>
  <c r="UL15" i="1"/>
  <c r="UQ15" i="1" s="1"/>
  <c r="UK15" i="1"/>
  <c r="UP15" i="1" s="1"/>
  <c r="UE15" i="1"/>
  <c r="UU14" i="1"/>
  <c r="UO14" i="1"/>
  <c r="UN14" i="1"/>
  <c r="UN13" i="1" s="1"/>
  <c r="UL14" i="1"/>
  <c r="UQ14" i="1" s="1"/>
  <c r="UK14" i="1"/>
  <c r="UP14" i="1" s="1"/>
  <c r="UE14" i="1"/>
  <c r="UM13" i="1"/>
  <c r="UI13" i="1"/>
  <c r="UH13" i="1"/>
  <c r="UG13" i="1"/>
  <c r="UF13" i="1"/>
  <c r="VG12" i="1"/>
  <c r="VF12" i="1"/>
  <c r="UQ12" i="1"/>
  <c r="UP12" i="1"/>
  <c r="UP94" i="1" s="1"/>
  <c r="VG11" i="1"/>
  <c r="VF11" i="1"/>
  <c r="VA9" i="1"/>
  <c r="UY9" i="1"/>
  <c r="UW9" i="1"/>
  <c r="UU9" i="1"/>
  <c r="UT9" i="1"/>
  <c r="UF9" i="1"/>
  <c r="VA8" i="1"/>
  <c r="UY8" i="1"/>
  <c r="UW8" i="1"/>
  <c r="UU8" i="1"/>
  <c r="UT8" i="1"/>
  <c r="UF8" i="1"/>
  <c r="VA7" i="1"/>
  <c r="UY7" i="1"/>
  <c r="UW7" i="1"/>
  <c r="UU7" i="1"/>
  <c r="UT7" i="1"/>
  <c r="UF7" i="1"/>
  <c r="VA6" i="1"/>
  <c r="UY6" i="1"/>
  <c r="UW6" i="1"/>
  <c r="UU6" i="1"/>
  <c r="UT6" i="1"/>
  <c r="UF6" i="1"/>
  <c r="VA5" i="1"/>
  <c r="UY5" i="1"/>
  <c r="UW5" i="1"/>
  <c r="UU5" i="1"/>
  <c r="UT5" i="1"/>
  <c r="UF5" i="1"/>
  <c r="VA4" i="1"/>
  <c r="UY4" i="1"/>
  <c r="UW4" i="1"/>
  <c r="UU4" i="1"/>
  <c r="UT4" i="1"/>
  <c r="UF4" i="1"/>
  <c r="VA3" i="1"/>
  <c r="UY3" i="1"/>
  <c r="UW3" i="1"/>
  <c r="UU3" i="1"/>
  <c r="UT3" i="1"/>
  <c r="UF3" i="1"/>
  <c r="VA2" i="1"/>
  <c r="UY2" i="1"/>
  <c r="UW2" i="1"/>
  <c r="UU2" i="1"/>
  <c r="UT2" i="1"/>
  <c r="UF2" i="1"/>
  <c r="UP1" i="1"/>
  <c r="UK1" i="1"/>
  <c r="UO13" i="1" l="1"/>
  <c r="UE13" i="1"/>
  <c r="VC6" i="1"/>
  <c r="UZ6" i="1" s="1"/>
  <c r="VD6" i="1"/>
  <c r="VC4" i="1"/>
  <c r="UV4" i="1" s="1"/>
  <c r="UY10" i="1"/>
  <c r="VC5" i="1"/>
  <c r="UV5" i="1" s="1"/>
  <c r="VD9" i="1"/>
  <c r="UU10" i="1"/>
  <c r="VC10" i="1" s="1"/>
  <c r="VD8" i="1"/>
  <c r="VD5" i="1"/>
  <c r="VD7" i="1"/>
  <c r="UX30" i="1"/>
  <c r="VD3" i="1"/>
  <c r="UW10" i="1"/>
  <c r="VD4" i="1"/>
  <c r="VA10" i="1"/>
  <c r="VD2" i="1"/>
  <c r="VC3" i="1"/>
  <c r="UV3" i="1" s="1"/>
  <c r="VC9" i="1"/>
  <c r="UV9" i="1" s="1"/>
  <c r="UP13" i="1"/>
  <c r="UQ13" i="1"/>
  <c r="UV6" i="1"/>
  <c r="VC7" i="1"/>
  <c r="VB7" i="1" s="1"/>
  <c r="VC2" i="1"/>
  <c r="UX2" i="1" s="1"/>
  <c r="UX9" i="1"/>
  <c r="VC8" i="1"/>
  <c r="UV8" i="1" s="1"/>
  <c r="UK13" i="1"/>
  <c r="UL13" i="1"/>
  <c r="UX36" i="1"/>
  <c r="UX39" i="1"/>
  <c r="UX89" i="1"/>
  <c r="V3" i="11"/>
  <c r="S1" i="11"/>
  <c r="R1" i="11"/>
  <c r="P3" i="11"/>
  <c r="Q3" i="11"/>
  <c r="R3" i="11"/>
  <c r="S3" i="11"/>
  <c r="T3" i="11"/>
  <c r="U3" i="11"/>
  <c r="O1" i="10"/>
  <c r="N1"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3" i="10"/>
  <c r="J5" i="11"/>
  <c r="J4" i="11"/>
  <c r="J3" i="11"/>
  <c r="G13" i="1"/>
  <c r="H13" i="1"/>
  <c r="I13" i="1"/>
  <c r="F14" i="1"/>
  <c r="J14" i="1"/>
  <c r="K14" i="1"/>
  <c r="O14" i="1"/>
  <c r="W14" i="1"/>
  <c r="F15" i="1"/>
  <c r="J15" i="1"/>
  <c r="K15" i="1"/>
  <c r="O15" i="1"/>
  <c r="W15" i="1"/>
  <c r="F16" i="1"/>
  <c r="J16" i="1"/>
  <c r="K16" i="1"/>
  <c r="O16" i="1"/>
  <c r="W16" i="1"/>
  <c r="F17" i="1"/>
  <c r="J17" i="1"/>
  <c r="K17" i="1"/>
  <c r="O17" i="1"/>
  <c r="W17" i="1"/>
  <c r="F18" i="1"/>
  <c r="J18" i="1"/>
  <c r="K18" i="1"/>
  <c r="O18" i="1"/>
  <c r="W18" i="1"/>
  <c r="F19" i="1"/>
  <c r="J19" i="1"/>
  <c r="K19" i="1"/>
  <c r="O19" i="1"/>
  <c r="W19" i="1"/>
  <c r="F20" i="1"/>
  <c r="J20" i="1"/>
  <c r="K20" i="1"/>
  <c r="O20" i="1"/>
  <c r="W20" i="1"/>
  <c r="F21" i="1"/>
  <c r="J21" i="1"/>
  <c r="K21" i="1"/>
  <c r="O21" i="1"/>
  <c r="W21" i="1"/>
  <c r="F22" i="1"/>
  <c r="J22" i="1"/>
  <c r="K22" i="1"/>
  <c r="O22" i="1"/>
  <c r="P22" i="1"/>
  <c r="Q22" i="1" s="1"/>
  <c r="W22" i="1"/>
  <c r="F23" i="1"/>
  <c r="J23" i="1"/>
  <c r="K23" i="1"/>
  <c r="O23" i="1"/>
  <c r="W23" i="1"/>
  <c r="F24" i="1"/>
  <c r="J24" i="1"/>
  <c r="K24" i="1"/>
  <c r="O24" i="1"/>
  <c r="W24" i="1"/>
  <c r="F25" i="1"/>
  <c r="J25" i="1"/>
  <c r="K25" i="1"/>
  <c r="O25" i="1"/>
  <c r="W25" i="1"/>
  <c r="F26" i="1"/>
  <c r="J26" i="1"/>
  <c r="K26" i="1"/>
  <c r="O26" i="1"/>
  <c r="W26" i="1"/>
  <c r="F27" i="1"/>
  <c r="J27" i="1"/>
  <c r="K27" i="1"/>
  <c r="O27" i="1"/>
  <c r="W27" i="1"/>
  <c r="F28" i="1"/>
  <c r="J28" i="1"/>
  <c r="K28" i="1"/>
  <c r="O28" i="1"/>
  <c r="W28" i="1"/>
  <c r="F29" i="1"/>
  <c r="J29" i="1"/>
  <c r="K29" i="1"/>
  <c r="O29" i="1"/>
  <c r="P29" i="1"/>
  <c r="Q29" i="1" s="1"/>
  <c r="W29" i="1"/>
  <c r="F30" i="1"/>
  <c r="J30" i="1"/>
  <c r="K30" i="1"/>
  <c r="O30" i="1"/>
  <c r="P30" i="1"/>
  <c r="Q30" i="1" s="1"/>
  <c r="W30" i="1"/>
  <c r="F31" i="1"/>
  <c r="J31" i="1"/>
  <c r="K31" i="1"/>
  <c r="O31" i="1"/>
  <c r="W31" i="1"/>
  <c r="F32" i="1"/>
  <c r="J32" i="1"/>
  <c r="K32" i="1"/>
  <c r="O32" i="1"/>
  <c r="W32" i="1"/>
  <c r="F33" i="1"/>
  <c r="J33" i="1"/>
  <c r="K33" i="1"/>
  <c r="O33" i="1"/>
  <c r="W33" i="1"/>
  <c r="F34" i="1"/>
  <c r="J34" i="1"/>
  <c r="K34" i="1"/>
  <c r="O34" i="1"/>
  <c r="W34" i="1"/>
  <c r="F35" i="1"/>
  <c r="J35" i="1"/>
  <c r="K35" i="1"/>
  <c r="O35" i="1"/>
  <c r="W35" i="1"/>
  <c r="F36" i="1"/>
  <c r="J36" i="1"/>
  <c r="K36" i="1"/>
  <c r="O36" i="1"/>
  <c r="P36" i="1"/>
  <c r="Q36" i="1" s="1"/>
  <c r="R36" i="1" s="1"/>
  <c r="W36" i="1"/>
  <c r="F37" i="1"/>
  <c r="J37" i="1"/>
  <c r="K37" i="1"/>
  <c r="O37" i="1"/>
  <c r="W37" i="1"/>
  <c r="F38" i="1"/>
  <c r="J38" i="1"/>
  <c r="K38" i="1"/>
  <c r="O38" i="1"/>
  <c r="W38" i="1"/>
  <c r="F39" i="1"/>
  <c r="J39" i="1"/>
  <c r="K39" i="1"/>
  <c r="O39" i="1"/>
  <c r="P39" i="1"/>
  <c r="Q39" i="1" s="1"/>
  <c r="W39" i="1"/>
  <c r="F40" i="1"/>
  <c r="J40" i="1"/>
  <c r="K40" i="1"/>
  <c r="O40" i="1"/>
  <c r="W40" i="1"/>
  <c r="F41" i="1"/>
  <c r="J41" i="1"/>
  <c r="K41" i="1"/>
  <c r="O41" i="1"/>
  <c r="W41" i="1"/>
  <c r="F42" i="1"/>
  <c r="J42" i="1"/>
  <c r="K42" i="1"/>
  <c r="O42" i="1"/>
  <c r="W42" i="1"/>
  <c r="F43" i="1"/>
  <c r="J43" i="1"/>
  <c r="K43" i="1"/>
  <c r="O43" i="1"/>
  <c r="W43" i="1"/>
  <c r="F44" i="1"/>
  <c r="J44" i="1"/>
  <c r="K44" i="1"/>
  <c r="O44" i="1"/>
  <c r="W44" i="1"/>
  <c r="F45" i="1"/>
  <c r="J45" i="1"/>
  <c r="K45" i="1"/>
  <c r="O45" i="1"/>
  <c r="W45" i="1"/>
  <c r="F46" i="1"/>
  <c r="J46" i="1"/>
  <c r="K46" i="1"/>
  <c r="O46" i="1"/>
  <c r="W46" i="1"/>
  <c r="F47" i="1"/>
  <c r="J47" i="1"/>
  <c r="K47" i="1"/>
  <c r="O47" i="1"/>
  <c r="W47" i="1"/>
  <c r="F48" i="1"/>
  <c r="J48" i="1"/>
  <c r="K48" i="1"/>
  <c r="O48" i="1"/>
  <c r="W48" i="1"/>
  <c r="F49" i="1"/>
  <c r="J49" i="1"/>
  <c r="K49" i="1"/>
  <c r="O49" i="1"/>
  <c r="W49" i="1"/>
  <c r="F50" i="1"/>
  <c r="J50" i="1"/>
  <c r="K50" i="1"/>
  <c r="O50" i="1"/>
  <c r="W50" i="1"/>
  <c r="F51" i="1"/>
  <c r="J51" i="1"/>
  <c r="K51" i="1"/>
  <c r="O51" i="1"/>
  <c r="W51" i="1"/>
  <c r="F52" i="1"/>
  <c r="J52" i="1"/>
  <c r="K52" i="1"/>
  <c r="O52" i="1"/>
  <c r="W52" i="1"/>
  <c r="F53" i="1"/>
  <c r="J53" i="1"/>
  <c r="K53" i="1"/>
  <c r="O53" i="1"/>
  <c r="W53" i="1"/>
  <c r="F54" i="1"/>
  <c r="J54" i="1"/>
  <c r="K54" i="1"/>
  <c r="O54" i="1"/>
  <c r="W54" i="1"/>
  <c r="F55" i="1"/>
  <c r="J55" i="1"/>
  <c r="K55" i="1"/>
  <c r="O55" i="1"/>
  <c r="W55" i="1"/>
  <c r="F56" i="1"/>
  <c r="J56" i="1"/>
  <c r="K56" i="1"/>
  <c r="O56" i="1"/>
  <c r="W56" i="1"/>
  <c r="F57" i="1"/>
  <c r="J57" i="1"/>
  <c r="K57" i="1"/>
  <c r="O57" i="1"/>
  <c r="W57" i="1"/>
  <c r="F58" i="1"/>
  <c r="J58" i="1"/>
  <c r="K58" i="1"/>
  <c r="O58" i="1"/>
  <c r="W58" i="1"/>
  <c r="F59" i="1"/>
  <c r="J59" i="1"/>
  <c r="K59" i="1"/>
  <c r="O59" i="1"/>
  <c r="W59" i="1"/>
  <c r="F60" i="1"/>
  <c r="J60" i="1"/>
  <c r="K60" i="1"/>
  <c r="O60" i="1"/>
  <c r="W60" i="1"/>
  <c r="F61" i="1"/>
  <c r="J61" i="1"/>
  <c r="K61" i="1"/>
  <c r="O61" i="1"/>
  <c r="W61" i="1"/>
  <c r="F62" i="1"/>
  <c r="J62" i="1"/>
  <c r="K62" i="1"/>
  <c r="O62" i="1"/>
  <c r="W62" i="1"/>
  <c r="F63" i="1"/>
  <c r="J63" i="1"/>
  <c r="K63" i="1"/>
  <c r="O63" i="1"/>
  <c r="W63" i="1"/>
  <c r="F64" i="1"/>
  <c r="J64" i="1"/>
  <c r="K64" i="1"/>
  <c r="O64" i="1"/>
  <c r="W64" i="1"/>
  <c r="F65" i="1"/>
  <c r="J65" i="1"/>
  <c r="K65" i="1"/>
  <c r="O65" i="1"/>
  <c r="W65" i="1"/>
  <c r="F66" i="1"/>
  <c r="J66" i="1"/>
  <c r="K66" i="1"/>
  <c r="O66" i="1"/>
  <c r="W66" i="1"/>
  <c r="F67" i="1"/>
  <c r="J67" i="1"/>
  <c r="K67" i="1"/>
  <c r="O67" i="1"/>
  <c r="W67" i="1"/>
  <c r="F68" i="1"/>
  <c r="J68" i="1"/>
  <c r="K68" i="1"/>
  <c r="O68" i="1"/>
  <c r="W68" i="1"/>
  <c r="F69" i="1"/>
  <c r="J69" i="1"/>
  <c r="K69" i="1"/>
  <c r="O69" i="1"/>
  <c r="W69" i="1"/>
  <c r="F70" i="1"/>
  <c r="J70" i="1"/>
  <c r="K70" i="1"/>
  <c r="O70" i="1"/>
  <c r="W70" i="1"/>
  <c r="F71" i="1"/>
  <c r="J71" i="1"/>
  <c r="K71" i="1"/>
  <c r="O71" i="1"/>
  <c r="W71" i="1"/>
  <c r="F72" i="1"/>
  <c r="J72" i="1"/>
  <c r="K72" i="1"/>
  <c r="O72" i="1"/>
  <c r="W72" i="1"/>
  <c r="F73" i="1"/>
  <c r="J73" i="1"/>
  <c r="K73" i="1"/>
  <c r="O73" i="1"/>
  <c r="W73" i="1"/>
  <c r="F74" i="1"/>
  <c r="J74" i="1"/>
  <c r="K74" i="1"/>
  <c r="O74" i="1"/>
  <c r="W74" i="1"/>
  <c r="F75" i="1"/>
  <c r="J75" i="1"/>
  <c r="K75" i="1"/>
  <c r="O75" i="1"/>
  <c r="W75" i="1"/>
  <c r="F76" i="1"/>
  <c r="J76" i="1"/>
  <c r="K76" i="1"/>
  <c r="O76" i="1"/>
  <c r="W76" i="1"/>
  <c r="F77" i="1"/>
  <c r="J77" i="1"/>
  <c r="K77" i="1"/>
  <c r="O77" i="1"/>
  <c r="W77" i="1"/>
  <c r="F78" i="1"/>
  <c r="J78" i="1"/>
  <c r="K78" i="1"/>
  <c r="O78" i="1"/>
  <c r="W78" i="1"/>
  <c r="F79" i="1"/>
  <c r="J79" i="1"/>
  <c r="K79" i="1"/>
  <c r="O79" i="1"/>
  <c r="W79" i="1"/>
  <c r="F80" i="1"/>
  <c r="J80" i="1"/>
  <c r="K80" i="1"/>
  <c r="O80" i="1"/>
  <c r="W80" i="1"/>
  <c r="F81" i="1"/>
  <c r="J81" i="1"/>
  <c r="K81" i="1"/>
  <c r="O81" i="1"/>
  <c r="W81" i="1"/>
  <c r="F82" i="1"/>
  <c r="J82" i="1"/>
  <c r="K82" i="1"/>
  <c r="O82" i="1"/>
  <c r="W82" i="1"/>
  <c r="F83" i="1"/>
  <c r="J83" i="1"/>
  <c r="K83" i="1"/>
  <c r="O83" i="1"/>
  <c r="W83" i="1"/>
  <c r="F84" i="1"/>
  <c r="J84" i="1"/>
  <c r="K84" i="1"/>
  <c r="O84" i="1"/>
  <c r="W84" i="1"/>
  <c r="F85" i="1"/>
  <c r="J85" i="1"/>
  <c r="K85" i="1"/>
  <c r="O85" i="1"/>
  <c r="W85" i="1"/>
  <c r="F86" i="1"/>
  <c r="J86" i="1"/>
  <c r="K86" i="1"/>
  <c r="O86" i="1"/>
  <c r="W86" i="1"/>
  <c r="F87" i="1"/>
  <c r="J87" i="1"/>
  <c r="K87" i="1"/>
  <c r="O87" i="1"/>
  <c r="W87" i="1"/>
  <c r="F88" i="1"/>
  <c r="J88" i="1"/>
  <c r="K88" i="1"/>
  <c r="O88" i="1"/>
  <c r="W88" i="1"/>
  <c r="F89" i="1"/>
  <c r="J89" i="1"/>
  <c r="K89" i="1"/>
  <c r="O89" i="1"/>
  <c r="P89" i="1"/>
  <c r="Q89" i="1" s="1"/>
  <c r="W89" i="1"/>
  <c r="F90" i="1"/>
  <c r="J90" i="1"/>
  <c r="K90" i="1"/>
  <c r="O90" i="1"/>
  <c r="W90" i="1"/>
  <c r="F91" i="1"/>
  <c r="J91" i="1"/>
  <c r="K91" i="1"/>
  <c r="O91" i="1"/>
  <c r="W91" i="1"/>
  <c r="F92" i="1"/>
  <c r="J92" i="1"/>
  <c r="K92" i="1"/>
  <c r="O92" i="1"/>
  <c r="W92" i="1"/>
  <c r="G94" i="1"/>
  <c r="H94" i="1"/>
  <c r="I94" i="1"/>
  <c r="J94" i="1"/>
  <c r="K94" i="1"/>
  <c r="L94" i="1"/>
  <c r="R94" i="1"/>
  <c r="G95" i="1"/>
  <c r="H95" i="1"/>
  <c r="I95" i="1"/>
  <c r="F96" i="1"/>
  <c r="J96" i="1"/>
  <c r="K96" i="1"/>
  <c r="O96" i="1"/>
  <c r="W96" i="1"/>
  <c r="F97" i="1"/>
  <c r="J97" i="1"/>
  <c r="K97" i="1"/>
  <c r="O97" i="1"/>
  <c r="W97" i="1"/>
  <c r="F98" i="1"/>
  <c r="J98" i="1"/>
  <c r="K98" i="1"/>
  <c r="O98" i="1"/>
  <c r="W98" i="1"/>
  <c r="F99" i="1"/>
  <c r="J99" i="1"/>
  <c r="K99" i="1"/>
  <c r="O99" i="1"/>
  <c r="W99" i="1"/>
  <c r="F100" i="1"/>
  <c r="J100" i="1"/>
  <c r="K100" i="1"/>
  <c r="O100" i="1"/>
  <c r="W100" i="1"/>
  <c r="F101" i="1"/>
  <c r="J101" i="1"/>
  <c r="K101" i="1"/>
  <c r="O101" i="1"/>
  <c r="W101" i="1"/>
  <c r="F102" i="1"/>
  <c r="J102" i="1"/>
  <c r="K102" i="1"/>
  <c r="O102" i="1"/>
  <c r="W102" i="1"/>
  <c r="F103" i="1"/>
  <c r="J103" i="1"/>
  <c r="K103" i="1"/>
  <c r="O103" i="1"/>
  <c r="W103" i="1"/>
  <c r="F104" i="1"/>
  <c r="J104" i="1"/>
  <c r="K104" i="1"/>
  <c r="O104" i="1"/>
  <c r="W104" i="1"/>
  <c r="F105" i="1"/>
  <c r="J105" i="1"/>
  <c r="K105" i="1"/>
  <c r="O105" i="1"/>
  <c r="W105" i="1"/>
  <c r="F106" i="1"/>
  <c r="J106" i="1"/>
  <c r="K106" i="1"/>
  <c r="O106" i="1"/>
  <c r="W106" i="1"/>
  <c r="F107" i="1"/>
  <c r="J107" i="1"/>
  <c r="K107" i="1"/>
  <c r="O107" i="1"/>
  <c r="W107" i="1"/>
  <c r="F108" i="1"/>
  <c r="J108" i="1"/>
  <c r="K108" i="1"/>
  <c r="O108" i="1"/>
  <c r="W108" i="1"/>
  <c r="F109" i="1"/>
  <c r="J109" i="1"/>
  <c r="K109" i="1"/>
  <c r="O109" i="1"/>
  <c r="W109" i="1"/>
  <c r="F110" i="1"/>
  <c r="J110" i="1"/>
  <c r="K110" i="1"/>
  <c r="O110" i="1"/>
  <c r="W110" i="1"/>
  <c r="F111" i="1"/>
  <c r="J111" i="1"/>
  <c r="K111" i="1"/>
  <c r="O111" i="1"/>
  <c r="W111" i="1"/>
  <c r="F112" i="1"/>
  <c r="J112" i="1"/>
  <c r="K112" i="1"/>
  <c r="O112" i="1"/>
  <c r="W112" i="1"/>
  <c r="F113" i="1"/>
  <c r="J113" i="1"/>
  <c r="K113" i="1"/>
  <c r="O113" i="1"/>
  <c r="W113" i="1"/>
  <c r="F114" i="1"/>
  <c r="J114" i="1"/>
  <c r="K114" i="1"/>
  <c r="O114" i="1"/>
  <c r="W114" i="1"/>
  <c r="F115" i="1"/>
  <c r="J115" i="1"/>
  <c r="K115" i="1"/>
  <c r="O115" i="1"/>
  <c r="W115" i="1"/>
  <c r="F116" i="1"/>
  <c r="J116" i="1"/>
  <c r="K116" i="1"/>
  <c r="O116" i="1"/>
  <c r="W116" i="1"/>
  <c r="F117" i="1"/>
  <c r="J117" i="1"/>
  <c r="K117" i="1"/>
  <c r="O117" i="1"/>
  <c r="W117" i="1"/>
  <c r="F118" i="1"/>
  <c r="J118" i="1"/>
  <c r="K118" i="1"/>
  <c r="O118" i="1"/>
  <c r="W118" i="1"/>
  <c r="F119" i="1"/>
  <c r="J119" i="1"/>
  <c r="K119" i="1"/>
  <c r="O119" i="1"/>
  <c r="W119" i="1"/>
  <c r="F120" i="1"/>
  <c r="J120" i="1"/>
  <c r="K120" i="1"/>
  <c r="O120" i="1"/>
  <c r="W120" i="1"/>
  <c r="F121" i="1"/>
  <c r="J121" i="1"/>
  <c r="K121" i="1"/>
  <c r="O121" i="1"/>
  <c r="W121" i="1"/>
  <c r="F122" i="1"/>
  <c r="J122" i="1"/>
  <c r="K122" i="1"/>
  <c r="O122" i="1"/>
  <c r="W122" i="1"/>
  <c r="F123" i="1"/>
  <c r="J123" i="1"/>
  <c r="K123" i="1"/>
  <c r="O123" i="1"/>
  <c r="W123" i="1"/>
  <c r="TY11" i="1"/>
  <c r="TX11" i="1"/>
  <c r="TG16" i="1"/>
  <c r="TF36" i="1"/>
  <c r="TG22" i="1"/>
  <c r="SW15" i="1"/>
  <c r="SW16" i="1"/>
  <c r="SW17" i="1"/>
  <c r="SW18" i="1"/>
  <c r="SW19" i="1"/>
  <c r="SW20" i="1"/>
  <c r="SW21" i="1"/>
  <c r="SW22" i="1"/>
  <c r="SW23" i="1"/>
  <c r="SW24" i="1"/>
  <c r="SW25" i="1"/>
  <c r="SW26" i="1"/>
  <c r="SW27" i="1"/>
  <c r="SW28" i="1"/>
  <c r="SW29" i="1"/>
  <c r="SW30" i="1"/>
  <c r="SW31" i="1"/>
  <c r="SW32" i="1"/>
  <c r="SW33" i="1"/>
  <c r="SW34" i="1"/>
  <c r="SW35" i="1"/>
  <c r="SW36" i="1"/>
  <c r="SW37" i="1"/>
  <c r="SW38" i="1"/>
  <c r="SW39" i="1"/>
  <c r="SW40" i="1"/>
  <c r="SW41" i="1"/>
  <c r="SW42" i="1"/>
  <c r="SW43" i="1"/>
  <c r="SW44" i="1"/>
  <c r="SW45" i="1"/>
  <c r="SW46" i="1"/>
  <c r="SW47" i="1"/>
  <c r="SW48" i="1"/>
  <c r="SW49" i="1"/>
  <c r="SW50" i="1"/>
  <c r="SW51" i="1"/>
  <c r="SW52" i="1"/>
  <c r="SW53" i="1"/>
  <c r="SW54" i="1"/>
  <c r="SW55" i="1"/>
  <c r="SW56" i="1"/>
  <c r="SW57" i="1"/>
  <c r="SW58" i="1"/>
  <c r="SW59" i="1"/>
  <c r="SW60" i="1"/>
  <c r="SW61" i="1"/>
  <c r="SW62" i="1"/>
  <c r="SW63" i="1"/>
  <c r="SW64" i="1"/>
  <c r="SW65" i="1"/>
  <c r="SW66" i="1"/>
  <c r="SW67" i="1"/>
  <c r="SW68" i="1"/>
  <c r="SW69" i="1"/>
  <c r="SW70" i="1"/>
  <c r="SW71" i="1"/>
  <c r="SW72" i="1"/>
  <c r="SW73" i="1"/>
  <c r="SW74" i="1"/>
  <c r="SW75" i="1"/>
  <c r="SW76" i="1"/>
  <c r="SW77" i="1"/>
  <c r="SW78" i="1"/>
  <c r="SW79" i="1"/>
  <c r="SW80" i="1"/>
  <c r="SW81" i="1"/>
  <c r="SW82" i="1"/>
  <c r="SW83" i="1"/>
  <c r="SW84" i="1"/>
  <c r="SW85" i="1"/>
  <c r="SW86" i="1"/>
  <c r="SW87" i="1"/>
  <c r="SW88" i="1"/>
  <c r="SW89" i="1"/>
  <c r="SW90" i="1"/>
  <c r="SW91" i="1"/>
  <c r="SW92" i="1"/>
  <c r="SW14" i="1"/>
  <c r="TM123" i="1"/>
  <c r="TH123" i="1"/>
  <c r="TF123" i="1"/>
  <c r="SW123" i="1"/>
  <c r="TM122" i="1"/>
  <c r="TH122" i="1"/>
  <c r="TF122" i="1"/>
  <c r="SW122" i="1"/>
  <c r="TM121" i="1"/>
  <c r="TH121" i="1"/>
  <c r="TF121" i="1"/>
  <c r="SW121" i="1"/>
  <c r="TM120" i="1"/>
  <c r="TH120" i="1"/>
  <c r="TF120" i="1"/>
  <c r="SW120" i="1"/>
  <c r="TM119" i="1"/>
  <c r="TH119" i="1"/>
  <c r="TF119" i="1"/>
  <c r="SW119" i="1"/>
  <c r="TM118" i="1"/>
  <c r="TH118" i="1"/>
  <c r="TF118" i="1"/>
  <c r="SW118" i="1"/>
  <c r="TM117" i="1"/>
  <c r="TH117" i="1"/>
  <c r="TF117" i="1"/>
  <c r="SW117" i="1"/>
  <c r="TM116" i="1"/>
  <c r="TH116" i="1"/>
  <c r="TF116" i="1"/>
  <c r="SW116" i="1"/>
  <c r="TM115" i="1"/>
  <c r="TH115" i="1"/>
  <c r="TF115" i="1"/>
  <c r="SW115" i="1"/>
  <c r="TM114" i="1"/>
  <c r="TH114" i="1"/>
  <c r="TF114" i="1"/>
  <c r="SW114" i="1"/>
  <c r="TM113" i="1"/>
  <c r="TH113" i="1"/>
  <c r="TF113" i="1"/>
  <c r="SW113" i="1"/>
  <c r="TM112" i="1"/>
  <c r="TH112" i="1"/>
  <c r="TF112" i="1"/>
  <c r="SW112" i="1"/>
  <c r="TM111" i="1"/>
  <c r="TH111" i="1"/>
  <c r="TF111" i="1"/>
  <c r="SW111" i="1"/>
  <c r="TM110" i="1"/>
  <c r="TH110" i="1"/>
  <c r="TF110" i="1"/>
  <c r="SW110" i="1"/>
  <c r="TM109" i="1"/>
  <c r="TH109" i="1"/>
  <c r="TF109" i="1"/>
  <c r="SW109" i="1"/>
  <c r="TM108" i="1"/>
  <c r="TH108" i="1"/>
  <c r="TF108" i="1"/>
  <c r="SW108" i="1"/>
  <c r="TM107" i="1"/>
  <c r="TH107" i="1"/>
  <c r="TF107" i="1"/>
  <c r="SW107" i="1"/>
  <c r="TM106" i="1"/>
  <c r="TH106" i="1"/>
  <c r="TF106" i="1"/>
  <c r="SW106" i="1"/>
  <c r="TM105" i="1"/>
  <c r="TH105" i="1"/>
  <c r="TF105" i="1"/>
  <c r="SW105" i="1"/>
  <c r="TM104" i="1"/>
  <c r="TH104" i="1"/>
  <c r="TF104" i="1"/>
  <c r="SW104" i="1"/>
  <c r="TM103" i="1"/>
  <c r="TH103" i="1"/>
  <c r="TF103" i="1"/>
  <c r="SW103" i="1"/>
  <c r="TM102" i="1"/>
  <c r="TH102" i="1"/>
  <c r="TF102" i="1"/>
  <c r="SW102" i="1"/>
  <c r="TM101" i="1"/>
  <c r="TH101" i="1"/>
  <c r="TF101" i="1"/>
  <c r="SW101" i="1"/>
  <c r="TM100" i="1"/>
  <c r="TH100" i="1"/>
  <c r="TF100" i="1"/>
  <c r="SW100" i="1"/>
  <c r="TM99" i="1"/>
  <c r="TH99" i="1"/>
  <c r="TF99" i="1"/>
  <c r="SW99" i="1"/>
  <c r="TM98" i="1"/>
  <c r="TH98" i="1"/>
  <c r="TF98" i="1"/>
  <c r="SW98" i="1"/>
  <c r="TM97" i="1"/>
  <c r="TH97" i="1"/>
  <c r="TF97" i="1"/>
  <c r="SW97" i="1"/>
  <c r="TM96" i="1"/>
  <c r="TH96" i="1"/>
  <c r="TF96" i="1"/>
  <c r="SW96" i="1"/>
  <c r="TE95" i="1"/>
  <c r="TC95" i="1"/>
  <c r="TA95" i="1"/>
  <c r="SX95" i="1"/>
  <c r="TW94" i="1"/>
  <c r="TV94" i="1"/>
  <c r="TS94" i="1"/>
  <c r="TQ94" i="1"/>
  <c r="TP94" i="1"/>
  <c r="TO94" i="1"/>
  <c r="TN94" i="1"/>
  <c r="TM94" i="1"/>
  <c r="TL94" i="1"/>
  <c r="TK94" i="1"/>
  <c r="TJ94" i="1"/>
  <c r="TF94" i="1"/>
  <c r="TE94" i="1"/>
  <c r="TC94" i="1"/>
  <c r="TA94" i="1"/>
  <c r="SX94" i="1"/>
  <c r="SW94" i="1"/>
  <c r="TM92" i="1"/>
  <c r="TG92" i="1"/>
  <c r="TF92" i="1"/>
  <c r="TD92" i="1"/>
  <c r="TI92" i="1" s="1"/>
  <c r="TC92" i="1"/>
  <c r="TH92" i="1" s="1"/>
  <c r="TM91" i="1"/>
  <c r="TG91" i="1"/>
  <c r="TF91" i="1"/>
  <c r="TD91" i="1"/>
  <c r="TI91" i="1" s="1"/>
  <c r="TC91" i="1"/>
  <c r="TH91" i="1" s="1"/>
  <c r="TM90" i="1"/>
  <c r="TG90" i="1"/>
  <c r="TF90" i="1"/>
  <c r="TD90" i="1"/>
  <c r="TI90" i="1" s="1"/>
  <c r="TC90" i="1"/>
  <c r="TH90" i="1" s="1"/>
  <c r="TN89" i="1"/>
  <c r="TM89" i="1"/>
  <c r="TG89" i="1"/>
  <c r="TF89" i="1"/>
  <c r="TD89" i="1"/>
  <c r="TI89" i="1" s="1"/>
  <c r="TC89" i="1"/>
  <c r="TH89" i="1" s="1"/>
  <c r="TM88" i="1"/>
  <c r="TG88" i="1"/>
  <c r="TF88" i="1"/>
  <c r="TD88" i="1"/>
  <c r="TI88" i="1" s="1"/>
  <c r="TC88" i="1"/>
  <c r="TH88" i="1" s="1"/>
  <c r="TM87" i="1"/>
  <c r="TG87" i="1"/>
  <c r="TF87" i="1"/>
  <c r="TD87" i="1"/>
  <c r="TI87" i="1" s="1"/>
  <c r="TC87" i="1"/>
  <c r="TH87" i="1" s="1"/>
  <c r="TM86" i="1"/>
  <c r="TG86" i="1"/>
  <c r="TF86" i="1"/>
  <c r="TD86" i="1"/>
  <c r="TI86" i="1" s="1"/>
  <c r="TC86" i="1"/>
  <c r="TH86" i="1" s="1"/>
  <c r="TM85" i="1"/>
  <c r="TG85" i="1"/>
  <c r="TF85" i="1"/>
  <c r="TD85" i="1"/>
  <c r="TI85" i="1" s="1"/>
  <c r="TC85" i="1"/>
  <c r="TH85" i="1" s="1"/>
  <c r="TM84" i="1"/>
  <c r="TG84" i="1"/>
  <c r="TF84" i="1"/>
  <c r="TD84" i="1"/>
  <c r="TI84" i="1" s="1"/>
  <c r="TC84" i="1"/>
  <c r="TH84" i="1" s="1"/>
  <c r="TM83" i="1"/>
  <c r="TG83" i="1"/>
  <c r="TF83" i="1"/>
  <c r="TD83" i="1"/>
  <c r="TI83" i="1" s="1"/>
  <c r="TC83" i="1"/>
  <c r="TH83" i="1" s="1"/>
  <c r="TM82" i="1"/>
  <c r="TG82" i="1"/>
  <c r="TF82" i="1"/>
  <c r="TD82" i="1"/>
  <c r="TI82" i="1" s="1"/>
  <c r="TC82" i="1"/>
  <c r="TH82" i="1" s="1"/>
  <c r="TM81" i="1"/>
  <c r="TG81" i="1"/>
  <c r="TF81" i="1"/>
  <c r="TD81" i="1"/>
  <c r="TI81" i="1" s="1"/>
  <c r="TC81" i="1"/>
  <c r="TH81" i="1" s="1"/>
  <c r="TM80" i="1"/>
  <c r="TG80" i="1"/>
  <c r="TF80" i="1"/>
  <c r="TD80" i="1"/>
  <c r="TI80" i="1" s="1"/>
  <c r="TC80" i="1"/>
  <c r="TH80" i="1" s="1"/>
  <c r="TM79" i="1"/>
  <c r="TG79" i="1"/>
  <c r="TF79" i="1"/>
  <c r="TD79" i="1"/>
  <c r="TI79" i="1" s="1"/>
  <c r="TC79" i="1"/>
  <c r="TH79" i="1" s="1"/>
  <c r="TM78" i="1"/>
  <c r="TG78" i="1"/>
  <c r="TF78" i="1"/>
  <c r="TD78" i="1"/>
  <c r="TI78" i="1" s="1"/>
  <c r="TC78" i="1"/>
  <c r="TH78" i="1" s="1"/>
  <c r="TM77" i="1"/>
  <c r="TG77" i="1"/>
  <c r="TF77" i="1"/>
  <c r="TD77" i="1"/>
  <c r="TI77" i="1" s="1"/>
  <c r="TC77" i="1"/>
  <c r="TH77" i="1" s="1"/>
  <c r="TM76" i="1"/>
  <c r="TG76" i="1"/>
  <c r="TF76" i="1"/>
  <c r="TD76" i="1"/>
  <c r="TI76" i="1" s="1"/>
  <c r="TC76" i="1"/>
  <c r="TH76" i="1" s="1"/>
  <c r="TM75" i="1"/>
  <c r="TG75" i="1"/>
  <c r="TF75" i="1"/>
  <c r="TD75" i="1"/>
  <c r="TI75" i="1" s="1"/>
  <c r="TC75" i="1"/>
  <c r="TH75" i="1" s="1"/>
  <c r="TM74" i="1"/>
  <c r="TG74" i="1"/>
  <c r="TF74" i="1"/>
  <c r="TD74" i="1"/>
  <c r="TI74" i="1" s="1"/>
  <c r="TC74" i="1"/>
  <c r="TH74" i="1" s="1"/>
  <c r="TM73" i="1"/>
  <c r="TG73" i="1"/>
  <c r="TF73" i="1"/>
  <c r="TD73" i="1"/>
  <c r="TI73" i="1" s="1"/>
  <c r="TC73" i="1"/>
  <c r="TH73" i="1" s="1"/>
  <c r="TM72" i="1"/>
  <c r="TG72" i="1"/>
  <c r="TF72" i="1"/>
  <c r="TD72" i="1"/>
  <c r="TI72" i="1" s="1"/>
  <c r="TC72" i="1"/>
  <c r="TH72" i="1" s="1"/>
  <c r="TM71" i="1"/>
  <c r="TG71" i="1"/>
  <c r="TF71" i="1"/>
  <c r="TD71" i="1"/>
  <c r="TI71" i="1" s="1"/>
  <c r="TC71" i="1"/>
  <c r="TH71" i="1" s="1"/>
  <c r="TM70" i="1"/>
  <c r="TG70" i="1"/>
  <c r="TF70" i="1"/>
  <c r="TD70" i="1"/>
  <c r="TI70" i="1" s="1"/>
  <c r="TC70" i="1"/>
  <c r="TH70" i="1" s="1"/>
  <c r="TM69" i="1"/>
  <c r="TG69" i="1"/>
  <c r="TF69" i="1"/>
  <c r="TD69" i="1"/>
  <c r="TI69" i="1" s="1"/>
  <c r="TC69" i="1"/>
  <c r="TH69" i="1" s="1"/>
  <c r="TM68" i="1"/>
  <c r="TG68" i="1"/>
  <c r="TF68" i="1"/>
  <c r="TD68" i="1"/>
  <c r="TI68" i="1" s="1"/>
  <c r="TC68" i="1"/>
  <c r="TH68" i="1" s="1"/>
  <c r="TM67" i="1"/>
  <c r="TG67" i="1"/>
  <c r="TF67" i="1"/>
  <c r="TD67" i="1"/>
  <c r="TI67" i="1" s="1"/>
  <c r="TC67" i="1"/>
  <c r="TH67" i="1" s="1"/>
  <c r="TM66" i="1"/>
  <c r="TG66" i="1"/>
  <c r="TF66" i="1"/>
  <c r="TD66" i="1"/>
  <c r="TI66" i="1" s="1"/>
  <c r="TC66" i="1"/>
  <c r="TH66" i="1" s="1"/>
  <c r="TM65" i="1"/>
  <c r="TG65" i="1"/>
  <c r="TF65" i="1"/>
  <c r="TD65" i="1"/>
  <c r="TI65" i="1" s="1"/>
  <c r="TC65" i="1"/>
  <c r="TH65" i="1" s="1"/>
  <c r="TM64" i="1"/>
  <c r="TG64" i="1"/>
  <c r="TF64" i="1"/>
  <c r="TD64" i="1"/>
  <c r="TI64" i="1" s="1"/>
  <c r="TC64" i="1"/>
  <c r="TH64" i="1" s="1"/>
  <c r="TM63" i="1"/>
  <c r="TG63" i="1"/>
  <c r="TF63" i="1"/>
  <c r="TD63" i="1"/>
  <c r="TI63" i="1" s="1"/>
  <c r="TC63" i="1"/>
  <c r="TH63" i="1" s="1"/>
  <c r="TM62" i="1"/>
  <c r="TG62" i="1"/>
  <c r="TF62" i="1"/>
  <c r="TD62" i="1"/>
  <c r="TI62" i="1" s="1"/>
  <c r="TC62" i="1"/>
  <c r="TH62" i="1" s="1"/>
  <c r="TM61" i="1"/>
  <c r="TG61" i="1"/>
  <c r="TF61" i="1"/>
  <c r="TD61" i="1"/>
  <c r="TI61" i="1" s="1"/>
  <c r="TC61" i="1"/>
  <c r="TH61" i="1" s="1"/>
  <c r="TM60" i="1"/>
  <c r="TG60" i="1"/>
  <c r="TF60" i="1"/>
  <c r="TD60" i="1"/>
  <c r="TI60" i="1" s="1"/>
  <c r="TC60" i="1"/>
  <c r="TH60" i="1" s="1"/>
  <c r="TM59" i="1"/>
  <c r="TG59" i="1"/>
  <c r="TF59" i="1"/>
  <c r="TD59" i="1"/>
  <c r="TI59" i="1" s="1"/>
  <c r="TC59" i="1"/>
  <c r="TH59" i="1" s="1"/>
  <c r="TM58" i="1"/>
  <c r="TG58" i="1"/>
  <c r="TF58" i="1"/>
  <c r="TD58" i="1"/>
  <c r="TI58" i="1" s="1"/>
  <c r="TC58" i="1"/>
  <c r="TH58" i="1" s="1"/>
  <c r="TM57" i="1"/>
  <c r="TG57" i="1"/>
  <c r="TF57" i="1"/>
  <c r="TD57" i="1"/>
  <c r="TI57" i="1" s="1"/>
  <c r="TC57" i="1"/>
  <c r="TH57" i="1" s="1"/>
  <c r="TM56" i="1"/>
  <c r="TG56" i="1"/>
  <c r="TF56" i="1"/>
  <c r="TD56" i="1"/>
  <c r="TI56" i="1" s="1"/>
  <c r="TC56" i="1"/>
  <c r="TH56" i="1" s="1"/>
  <c r="TM55" i="1"/>
  <c r="TG55" i="1"/>
  <c r="TF55" i="1"/>
  <c r="TD55" i="1"/>
  <c r="TI55" i="1" s="1"/>
  <c r="TC55" i="1"/>
  <c r="TH55" i="1" s="1"/>
  <c r="TM54" i="1"/>
  <c r="TG54" i="1"/>
  <c r="TF54" i="1"/>
  <c r="TD54" i="1"/>
  <c r="TI54" i="1" s="1"/>
  <c r="TC54" i="1"/>
  <c r="TH54" i="1" s="1"/>
  <c r="TM53" i="1"/>
  <c r="TG53" i="1"/>
  <c r="TF53" i="1"/>
  <c r="TD53" i="1"/>
  <c r="TI53" i="1" s="1"/>
  <c r="TC53" i="1"/>
  <c r="TH53" i="1" s="1"/>
  <c r="TM52" i="1"/>
  <c r="TG52" i="1"/>
  <c r="TF52" i="1"/>
  <c r="TD52" i="1"/>
  <c r="TI52" i="1" s="1"/>
  <c r="TC52" i="1"/>
  <c r="TH52" i="1" s="1"/>
  <c r="TM51" i="1"/>
  <c r="TG51" i="1"/>
  <c r="TF51" i="1"/>
  <c r="TD51" i="1"/>
  <c r="TI51" i="1" s="1"/>
  <c r="TC51" i="1"/>
  <c r="TH51" i="1" s="1"/>
  <c r="TM50" i="1"/>
  <c r="TG50" i="1"/>
  <c r="TF50" i="1"/>
  <c r="TD50" i="1"/>
  <c r="TI50" i="1" s="1"/>
  <c r="TC50" i="1"/>
  <c r="TH50" i="1" s="1"/>
  <c r="TM49" i="1"/>
  <c r="TG49" i="1"/>
  <c r="TF49" i="1"/>
  <c r="TD49" i="1"/>
  <c r="TI49" i="1" s="1"/>
  <c r="TC49" i="1"/>
  <c r="TH49" i="1" s="1"/>
  <c r="TM48" i="1"/>
  <c r="TG48" i="1"/>
  <c r="TF48" i="1"/>
  <c r="TD48" i="1"/>
  <c r="TI48" i="1" s="1"/>
  <c r="TC48" i="1"/>
  <c r="TH48" i="1" s="1"/>
  <c r="TM47" i="1"/>
  <c r="TG47" i="1"/>
  <c r="TF47" i="1"/>
  <c r="TD47" i="1"/>
  <c r="TI47" i="1" s="1"/>
  <c r="TC47" i="1"/>
  <c r="TH47" i="1" s="1"/>
  <c r="TM46" i="1"/>
  <c r="TG46" i="1"/>
  <c r="TF46" i="1"/>
  <c r="TD46" i="1"/>
  <c r="TI46" i="1" s="1"/>
  <c r="TC46" i="1"/>
  <c r="TH46" i="1" s="1"/>
  <c r="TM45" i="1"/>
  <c r="TH45" i="1"/>
  <c r="TG45" i="1"/>
  <c r="TF45" i="1"/>
  <c r="TD45" i="1"/>
  <c r="TI45" i="1" s="1"/>
  <c r="TC45" i="1"/>
  <c r="TM44" i="1"/>
  <c r="TG44" i="1"/>
  <c r="TF44" i="1"/>
  <c r="TD44" i="1"/>
  <c r="TI44" i="1" s="1"/>
  <c r="TC44" i="1"/>
  <c r="TH44" i="1" s="1"/>
  <c r="TM43" i="1"/>
  <c r="TG43" i="1"/>
  <c r="TF43" i="1"/>
  <c r="TD43" i="1"/>
  <c r="TI43" i="1" s="1"/>
  <c r="TC43" i="1"/>
  <c r="TH43" i="1" s="1"/>
  <c r="TM42" i="1"/>
  <c r="TG42" i="1"/>
  <c r="TF42" i="1"/>
  <c r="TD42" i="1"/>
  <c r="TI42" i="1" s="1"/>
  <c r="TC42" i="1"/>
  <c r="TH42" i="1" s="1"/>
  <c r="TM41" i="1"/>
  <c r="TG41" i="1"/>
  <c r="TF41" i="1"/>
  <c r="TD41" i="1"/>
  <c r="TI41" i="1" s="1"/>
  <c r="TC41" i="1"/>
  <c r="TH41" i="1" s="1"/>
  <c r="TM40" i="1"/>
  <c r="TG40" i="1"/>
  <c r="TF40" i="1"/>
  <c r="TD40" i="1"/>
  <c r="TI40" i="1" s="1"/>
  <c r="TC40" i="1"/>
  <c r="TH40" i="1" s="1"/>
  <c r="TN39" i="1"/>
  <c r="TP39" i="1" s="1"/>
  <c r="TM39" i="1"/>
  <c r="TG39" i="1"/>
  <c r="TF39" i="1"/>
  <c r="TD39" i="1"/>
  <c r="TI39" i="1" s="1"/>
  <c r="TC39" i="1"/>
  <c r="TH39" i="1" s="1"/>
  <c r="TM38" i="1"/>
  <c r="TG38" i="1"/>
  <c r="TF38" i="1"/>
  <c r="TD38" i="1"/>
  <c r="TI38" i="1" s="1"/>
  <c r="TC38" i="1"/>
  <c r="TH38" i="1" s="1"/>
  <c r="TM37" i="1"/>
  <c r="TG37" i="1"/>
  <c r="TF37" i="1"/>
  <c r="TD37" i="1"/>
  <c r="TI37" i="1" s="1"/>
  <c r="TC37" i="1"/>
  <c r="TH37" i="1" s="1"/>
  <c r="TN36" i="1"/>
  <c r="TM36" i="1"/>
  <c r="TG36" i="1"/>
  <c r="TD36" i="1"/>
  <c r="TI36" i="1" s="1"/>
  <c r="TC36" i="1"/>
  <c r="TH36" i="1" s="1"/>
  <c r="TM35" i="1"/>
  <c r="TG35" i="1"/>
  <c r="TF35" i="1"/>
  <c r="TD35" i="1"/>
  <c r="TI35" i="1" s="1"/>
  <c r="TC35" i="1"/>
  <c r="TH35" i="1" s="1"/>
  <c r="TM34" i="1"/>
  <c r="TG34" i="1"/>
  <c r="TF34" i="1"/>
  <c r="TD34" i="1"/>
  <c r="TI34" i="1" s="1"/>
  <c r="TC34" i="1"/>
  <c r="TH34" i="1" s="1"/>
  <c r="TM33" i="1"/>
  <c r="TG33" i="1"/>
  <c r="TF33" i="1"/>
  <c r="TD33" i="1"/>
  <c r="TI33" i="1" s="1"/>
  <c r="TC33" i="1"/>
  <c r="TH33" i="1" s="1"/>
  <c r="TM32" i="1"/>
  <c r="TG32" i="1"/>
  <c r="TF32" i="1"/>
  <c r="TD32" i="1"/>
  <c r="TI32" i="1" s="1"/>
  <c r="TC32" i="1"/>
  <c r="TH32" i="1" s="1"/>
  <c r="TM31" i="1"/>
  <c r="TG31" i="1"/>
  <c r="TF31" i="1"/>
  <c r="TD31" i="1"/>
  <c r="TI31" i="1" s="1"/>
  <c r="TC31" i="1"/>
  <c r="TH31" i="1" s="1"/>
  <c r="TN30" i="1"/>
  <c r="TM30" i="1"/>
  <c r="TG30" i="1"/>
  <c r="TF30" i="1"/>
  <c r="TD30" i="1"/>
  <c r="TI30" i="1" s="1"/>
  <c r="TC30" i="1"/>
  <c r="TH30" i="1" s="1"/>
  <c r="TN29" i="1"/>
  <c r="TM29" i="1"/>
  <c r="TG29" i="1"/>
  <c r="TF29" i="1"/>
  <c r="TD29" i="1"/>
  <c r="TI29" i="1" s="1"/>
  <c r="TC29" i="1"/>
  <c r="TH29" i="1" s="1"/>
  <c r="TM28" i="1"/>
  <c r="TG28" i="1"/>
  <c r="TF28" i="1"/>
  <c r="TD28" i="1"/>
  <c r="TI28" i="1" s="1"/>
  <c r="TC28" i="1"/>
  <c r="TH28" i="1" s="1"/>
  <c r="TM27" i="1"/>
  <c r="TG27" i="1"/>
  <c r="TF27" i="1"/>
  <c r="TD27" i="1"/>
  <c r="TI27" i="1" s="1"/>
  <c r="TC27" i="1"/>
  <c r="TH27" i="1" s="1"/>
  <c r="TM26" i="1"/>
  <c r="TG26" i="1"/>
  <c r="TF26" i="1"/>
  <c r="TD26" i="1"/>
  <c r="TI26" i="1" s="1"/>
  <c r="TC26" i="1"/>
  <c r="TH26" i="1" s="1"/>
  <c r="TM25" i="1"/>
  <c r="TG25" i="1"/>
  <c r="TF25" i="1"/>
  <c r="TD25" i="1"/>
  <c r="TI25" i="1" s="1"/>
  <c r="TC25" i="1"/>
  <c r="TH25" i="1" s="1"/>
  <c r="TM24" i="1"/>
  <c r="TG24" i="1"/>
  <c r="TF24" i="1"/>
  <c r="TD24" i="1"/>
  <c r="TI24" i="1" s="1"/>
  <c r="TC24" i="1"/>
  <c r="TH24" i="1" s="1"/>
  <c r="TM23" i="1"/>
  <c r="TG23" i="1"/>
  <c r="TF23" i="1"/>
  <c r="TD23" i="1"/>
  <c r="TI23" i="1" s="1"/>
  <c r="TC23" i="1"/>
  <c r="TH23" i="1" s="1"/>
  <c r="TN22" i="1"/>
  <c r="TM22" i="1"/>
  <c r="TF22" i="1"/>
  <c r="TD22" i="1"/>
  <c r="TI22" i="1" s="1"/>
  <c r="TC22" i="1"/>
  <c r="TH22" i="1" s="1"/>
  <c r="TM21" i="1"/>
  <c r="TG21" i="1"/>
  <c r="TF21" i="1"/>
  <c r="TD21" i="1"/>
  <c r="TI21" i="1" s="1"/>
  <c r="TC21" i="1"/>
  <c r="TH21" i="1" s="1"/>
  <c r="TM20" i="1"/>
  <c r="TG20" i="1"/>
  <c r="TF20" i="1"/>
  <c r="TD20" i="1"/>
  <c r="TI20" i="1" s="1"/>
  <c r="TC20" i="1"/>
  <c r="TH20" i="1" s="1"/>
  <c r="TM19" i="1"/>
  <c r="TG19" i="1"/>
  <c r="TF19" i="1"/>
  <c r="TD19" i="1"/>
  <c r="TI19" i="1" s="1"/>
  <c r="TC19" i="1"/>
  <c r="TH19" i="1" s="1"/>
  <c r="TM18" i="1"/>
  <c r="TG18" i="1"/>
  <c r="TF18" i="1"/>
  <c r="TD18" i="1"/>
  <c r="TI18" i="1" s="1"/>
  <c r="TC18" i="1"/>
  <c r="TH18" i="1" s="1"/>
  <c r="TM17" i="1"/>
  <c r="TG17" i="1"/>
  <c r="TF17" i="1"/>
  <c r="TD17" i="1"/>
  <c r="TI17" i="1" s="1"/>
  <c r="TC17" i="1"/>
  <c r="TH17" i="1" s="1"/>
  <c r="TM16" i="1"/>
  <c r="TF16" i="1"/>
  <c r="TD16" i="1"/>
  <c r="TI16" i="1" s="1"/>
  <c r="TC16" i="1"/>
  <c r="TH16" i="1" s="1"/>
  <c r="TM15" i="1"/>
  <c r="TG15" i="1"/>
  <c r="TF15" i="1"/>
  <c r="TD15" i="1"/>
  <c r="TI15" i="1" s="1"/>
  <c r="TC15" i="1"/>
  <c r="TH15" i="1" s="1"/>
  <c r="TM14" i="1"/>
  <c r="TG14" i="1"/>
  <c r="TF14" i="1"/>
  <c r="TD14" i="1"/>
  <c r="TI14" i="1" s="1"/>
  <c r="TC14" i="1"/>
  <c r="TH14" i="1" s="1"/>
  <c r="TE13" i="1"/>
  <c r="V5" i="11" s="1"/>
  <c r="TA13" i="1"/>
  <c r="SZ13" i="1"/>
  <c r="SY13" i="1"/>
  <c r="SX13" i="1"/>
  <c r="TY12" i="1"/>
  <c r="TX12" i="1"/>
  <c r="TI12" i="1"/>
  <c r="TH12" i="1"/>
  <c r="TH94" i="1" s="1"/>
  <c r="TQ9" i="1"/>
  <c r="TM9" i="1"/>
  <c r="TL9" i="1"/>
  <c r="TQ8" i="1"/>
  <c r="TM8" i="1"/>
  <c r="TL8" i="1"/>
  <c r="TQ7" i="1"/>
  <c r="TM7" i="1"/>
  <c r="TL7" i="1"/>
  <c r="TQ6" i="1"/>
  <c r="TM6" i="1"/>
  <c r="TL6" i="1"/>
  <c r="TQ5" i="1"/>
  <c r="TM5" i="1"/>
  <c r="TL5" i="1"/>
  <c r="TQ4" i="1"/>
  <c r="TM4" i="1"/>
  <c r="TL4" i="1"/>
  <c r="TQ3" i="1"/>
  <c r="TM3" i="1"/>
  <c r="TL3" i="1"/>
  <c r="TQ2" i="1"/>
  <c r="TM2" i="1"/>
  <c r="TL2" i="1"/>
  <c r="TH1" i="1"/>
  <c r="TC1" i="1"/>
  <c r="VB4" i="1" l="1"/>
  <c r="VB5" i="1"/>
  <c r="UX5" i="1"/>
  <c r="UZ5" i="1"/>
  <c r="VB6" i="1"/>
  <c r="UX6" i="1"/>
  <c r="UX4" i="1"/>
  <c r="UZ4" i="1"/>
  <c r="VB10" i="1"/>
  <c r="VD10" i="1"/>
  <c r="UX7" i="1"/>
  <c r="VB3" i="1"/>
  <c r="UX3" i="1"/>
  <c r="UZ3" i="1"/>
  <c r="VB9" i="1"/>
  <c r="UZ9" i="1"/>
  <c r="VB2" i="1"/>
  <c r="UZ2" i="1"/>
  <c r="UV2" i="1"/>
  <c r="UX10" i="1"/>
  <c r="UV10" i="1"/>
  <c r="UZ10" i="1"/>
  <c r="UV7" i="1"/>
  <c r="UZ7" i="1"/>
  <c r="UX8" i="1"/>
  <c r="VB8" i="1"/>
  <c r="UZ8" i="1"/>
  <c r="TU3" i="1"/>
  <c r="TN3" i="1" s="1"/>
  <c r="TU8" i="1"/>
  <c r="TR8" i="1" s="1"/>
  <c r="TU9" i="1"/>
  <c r="TN9" i="1" s="1"/>
  <c r="TP89" i="1"/>
  <c r="R89" i="1"/>
  <c r="K13" i="1"/>
  <c r="J95" i="1"/>
  <c r="R30" i="1"/>
  <c r="W13" i="1"/>
  <c r="K95" i="1"/>
  <c r="TU4" i="1"/>
  <c r="TN4" i="1" s="1"/>
  <c r="J13" i="1"/>
  <c r="R39" i="1"/>
  <c r="R29" i="1"/>
  <c r="R22" i="1"/>
  <c r="TP30" i="1"/>
  <c r="TP36" i="1"/>
  <c r="TU5" i="1"/>
  <c r="TN5" i="1" s="1"/>
  <c r="TU6" i="1"/>
  <c r="TU7" i="1"/>
  <c r="TP22" i="1"/>
  <c r="TH95" i="1"/>
  <c r="TQ10" i="1"/>
  <c r="SW13" i="1"/>
  <c r="TR3" i="1"/>
  <c r="TR5" i="1"/>
  <c r="TH13" i="1"/>
  <c r="TM10" i="1"/>
  <c r="TI13" i="1"/>
  <c r="TU2" i="1"/>
  <c r="TN2" i="1" s="1"/>
  <c r="TC13" i="1"/>
  <c r="TG13" i="1"/>
  <c r="TD13" i="1"/>
  <c r="TF95" i="1"/>
  <c r="TF13" i="1"/>
  <c r="TP29" i="1"/>
  <c r="TN8" i="1" l="1"/>
  <c r="TN6" i="1"/>
  <c r="TR6" i="1"/>
  <c r="TR9" i="1"/>
  <c r="TR4" i="1"/>
  <c r="TR7" i="1"/>
  <c r="TN7" i="1"/>
  <c r="TU10" i="1"/>
  <c r="TN10" i="1" s="1"/>
  <c r="TR2" i="1"/>
  <c r="TR10" i="1" l="1"/>
  <c r="V4" i="11"/>
  <c r="SX9" i="1"/>
  <c r="SX8" i="1"/>
  <c r="SX7" i="1"/>
  <c r="SX6" i="1"/>
  <c r="SX5" i="1"/>
  <c r="SX4" i="1"/>
  <c r="SX3" i="1"/>
  <c r="SX2" i="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8" i="11" l="1"/>
  <c r="H11" i="5"/>
  <c r="G11" i="5"/>
  <c r="A2" i="11" s="1"/>
  <c r="X13" i="1"/>
  <c r="Y13" i="1"/>
  <c r="Z13" i="1"/>
  <c r="AO13" i="1"/>
  <c r="AP13" i="1"/>
  <c r="AQ13" i="1"/>
  <c r="C14" i="1"/>
  <c r="AA14" i="1"/>
  <c r="AB14" i="1"/>
  <c r="AF14" i="1"/>
  <c r="AN14" i="1"/>
  <c r="AR14" i="1"/>
  <c r="AS14" i="1"/>
  <c r="AW14" i="1"/>
  <c r="C15" i="1"/>
  <c r="AA15" i="1"/>
  <c r="AB15" i="1"/>
  <c r="AF15" i="1"/>
  <c r="AN15" i="1"/>
  <c r="AR15" i="1"/>
  <c r="AS15" i="1"/>
  <c r="AW15" i="1"/>
  <c r="C16" i="1"/>
  <c r="AA16" i="1"/>
  <c r="AB16" i="1"/>
  <c r="AF16" i="1"/>
  <c r="AN16" i="1"/>
  <c r="AR16" i="1"/>
  <c r="AS16" i="1"/>
  <c r="AW16" i="1"/>
  <c r="C17" i="1"/>
  <c r="AA17" i="1"/>
  <c r="AB17" i="1"/>
  <c r="AF17" i="1"/>
  <c r="AN17" i="1"/>
  <c r="AR17" i="1"/>
  <c r="AS17" i="1"/>
  <c r="AW17" i="1"/>
  <c r="C18" i="1"/>
  <c r="AA18" i="1"/>
  <c r="AB18" i="1"/>
  <c r="AF18" i="1"/>
  <c r="AN18" i="1"/>
  <c r="AR18" i="1"/>
  <c r="AS18" i="1"/>
  <c r="AW18" i="1"/>
  <c r="C19" i="1"/>
  <c r="AA19" i="1"/>
  <c r="AB19" i="1"/>
  <c r="AF19" i="1"/>
  <c r="AN19" i="1"/>
  <c r="AR19" i="1"/>
  <c r="AS19" i="1"/>
  <c r="AW19" i="1"/>
  <c r="C20" i="1"/>
  <c r="AA20" i="1"/>
  <c r="AB20" i="1"/>
  <c r="AF20" i="1"/>
  <c r="AN20" i="1"/>
  <c r="AR20" i="1"/>
  <c r="AS20" i="1"/>
  <c r="AW20" i="1"/>
  <c r="C21" i="1"/>
  <c r="AA21" i="1"/>
  <c r="AB21" i="1"/>
  <c r="AF21" i="1"/>
  <c r="AN21" i="1"/>
  <c r="AR21" i="1"/>
  <c r="AS21" i="1"/>
  <c r="AW21" i="1"/>
  <c r="C22" i="1"/>
  <c r="AA22" i="1"/>
  <c r="AB22" i="1"/>
  <c r="AF22" i="1"/>
  <c r="AG22" i="1"/>
  <c r="AN22" i="1"/>
  <c r="AR22" i="1"/>
  <c r="AS22" i="1"/>
  <c r="AW22" i="1"/>
  <c r="AX22" i="1"/>
  <c r="AZ22" i="1" s="1"/>
  <c r="C23" i="1"/>
  <c r="AA23" i="1"/>
  <c r="AB23" i="1"/>
  <c r="AF23" i="1"/>
  <c r="AN23" i="1"/>
  <c r="AR23" i="1"/>
  <c r="AS23" i="1"/>
  <c r="AW23" i="1"/>
  <c r="C24" i="1"/>
  <c r="AA24" i="1"/>
  <c r="AB24" i="1"/>
  <c r="AF24" i="1"/>
  <c r="AN24" i="1"/>
  <c r="AR24" i="1"/>
  <c r="AS24" i="1"/>
  <c r="AW24" i="1"/>
  <c r="C25" i="1"/>
  <c r="AA25" i="1"/>
  <c r="AB25" i="1"/>
  <c r="AF25" i="1"/>
  <c r="AN25" i="1"/>
  <c r="AR25" i="1"/>
  <c r="AS25" i="1"/>
  <c r="AW25" i="1"/>
  <c r="C26" i="1"/>
  <c r="AA26" i="1"/>
  <c r="AB26" i="1"/>
  <c r="AF26" i="1"/>
  <c r="AN26" i="1"/>
  <c r="AR26" i="1"/>
  <c r="AS26" i="1"/>
  <c r="AW26" i="1"/>
  <c r="C27" i="1"/>
  <c r="AA27" i="1"/>
  <c r="AB27" i="1"/>
  <c r="AF27" i="1"/>
  <c r="AN27" i="1"/>
  <c r="AR27" i="1"/>
  <c r="AS27" i="1"/>
  <c r="AW27" i="1"/>
  <c r="C28" i="1"/>
  <c r="AA28" i="1"/>
  <c r="AB28" i="1"/>
  <c r="AF28" i="1"/>
  <c r="AN28" i="1"/>
  <c r="AR28" i="1"/>
  <c r="AS28" i="1"/>
  <c r="AW28" i="1"/>
  <c r="C29" i="1"/>
  <c r="AA29" i="1"/>
  <c r="AB29" i="1"/>
  <c r="AF29" i="1"/>
  <c r="AG29" i="1"/>
  <c r="AI29" i="1" s="1"/>
  <c r="AN29" i="1"/>
  <c r="AR29" i="1"/>
  <c r="AS29" i="1"/>
  <c r="AW29" i="1"/>
  <c r="AX29" i="1"/>
  <c r="AY29" i="1" s="1"/>
  <c r="C30" i="1"/>
  <c r="AA30" i="1"/>
  <c r="AB30" i="1"/>
  <c r="AF30" i="1"/>
  <c r="AG30" i="1"/>
  <c r="AH30" i="1" s="1"/>
  <c r="AN30" i="1"/>
  <c r="AR30" i="1"/>
  <c r="AS30" i="1"/>
  <c r="AW30" i="1"/>
  <c r="AX30" i="1"/>
  <c r="AZ30" i="1" s="1"/>
  <c r="C31" i="1"/>
  <c r="AA31" i="1"/>
  <c r="AB31" i="1"/>
  <c r="AF31" i="1"/>
  <c r="AN31" i="1"/>
  <c r="AR31" i="1"/>
  <c r="AS31" i="1"/>
  <c r="AW31" i="1"/>
  <c r="C32" i="1"/>
  <c r="AA32" i="1"/>
  <c r="AB32" i="1"/>
  <c r="AF32" i="1"/>
  <c r="AN32" i="1"/>
  <c r="AR32" i="1"/>
  <c r="AS32" i="1"/>
  <c r="AW32" i="1"/>
  <c r="C33" i="1"/>
  <c r="AA33" i="1"/>
  <c r="AB33" i="1"/>
  <c r="AF33" i="1"/>
  <c r="AN33" i="1"/>
  <c r="AR33" i="1"/>
  <c r="AS33" i="1"/>
  <c r="AW33" i="1"/>
  <c r="C34" i="1"/>
  <c r="AA34" i="1"/>
  <c r="AB34" i="1"/>
  <c r="AF34" i="1"/>
  <c r="AN34" i="1"/>
  <c r="AR34" i="1"/>
  <c r="AS34" i="1"/>
  <c r="AW34" i="1"/>
  <c r="C35" i="1"/>
  <c r="AA35" i="1"/>
  <c r="AB35" i="1"/>
  <c r="AF35" i="1"/>
  <c r="AN35" i="1"/>
  <c r="AR35" i="1"/>
  <c r="AS35" i="1"/>
  <c r="AW35" i="1"/>
  <c r="C36" i="1"/>
  <c r="AA36" i="1"/>
  <c r="AB36" i="1"/>
  <c r="AF36" i="1"/>
  <c r="AG36" i="1"/>
  <c r="AN36" i="1"/>
  <c r="AR36" i="1"/>
  <c r="AS36" i="1"/>
  <c r="AW36" i="1"/>
  <c r="AX36" i="1"/>
  <c r="AY36" i="1" s="1"/>
  <c r="C37" i="1"/>
  <c r="AA37" i="1"/>
  <c r="AB37" i="1"/>
  <c r="AF37" i="1"/>
  <c r="AN37" i="1"/>
  <c r="AR37" i="1"/>
  <c r="AS37" i="1"/>
  <c r="AW37" i="1"/>
  <c r="C38" i="1"/>
  <c r="AA38" i="1"/>
  <c r="AB38" i="1"/>
  <c r="AF38" i="1"/>
  <c r="AN38" i="1"/>
  <c r="AR38" i="1"/>
  <c r="AS38" i="1"/>
  <c r="AW38" i="1"/>
  <c r="C39" i="1"/>
  <c r="AA39" i="1"/>
  <c r="AB39" i="1"/>
  <c r="AF39" i="1"/>
  <c r="AG39" i="1"/>
  <c r="AI39" i="1" s="1"/>
  <c r="AN39" i="1"/>
  <c r="AR39" i="1"/>
  <c r="AS39" i="1"/>
  <c r="AW39" i="1"/>
  <c r="AX39" i="1"/>
  <c r="AY39" i="1" s="1"/>
  <c r="C40" i="1"/>
  <c r="AA40" i="1"/>
  <c r="AB40" i="1"/>
  <c r="AF40" i="1"/>
  <c r="AN40" i="1"/>
  <c r="AR40" i="1"/>
  <c r="AS40" i="1"/>
  <c r="AW40" i="1"/>
  <c r="C41" i="1"/>
  <c r="AA41" i="1"/>
  <c r="AB41" i="1"/>
  <c r="AF41" i="1"/>
  <c r="AN41" i="1"/>
  <c r="AR41" i="1"/>
  <c r="AS41" i="1"/>
  <c r="AW41" i="1"/>
  <c r="C42" i="1"/>
  <c r="AA42" i="1"/>
  <c r="AB42" i="1"/>
  <c r="AF42" i="1"/>
  <c r="AN42" i="1"/>
  <c r="AR42" i="1"/>
  <c r="AS42" i="1"/>
  <c r="AW42" i="1"/>
  <c r="C43" i="1"/>
  <c r="AA43" i="1"/>
  <c r="AB43" i="1"/>
  <c r="AF43" i="1"/>
  <c r="AN43" i="1"/>
  <c r="AR43" i="1"/>
  <c r="AS43" i="1"/>
  <c r="AW43" i="1"/>
  <c r="C44" i="1"/>
  <c r="AA44" i="1"/>
  <c r="AB44" i="1"/>
  <c r="AF44" i="1"/>
  <c r="AN44" i="1"/>
  <c r="AR44" i="1"/>
  <c r="AS44" i="1"/>
  <c r="AW44" i="1"/>
  <c r="C45" i="1"/>
  <c r="AA45" i="1"/>
  <c r="AB45" i="1"/>
  <c r="AF45" i="1"/>
  <c r="AN45" i="1"/>
  <c r="AR45" i="1"/>
  <c r="AS45" i="1"/>
  <c r="AW45" i="1"/>
  <c r="C46" i="1"/>
  <c r="AA46" i="1"/>
  <c r="AB46" i="1"/>
  <c r="AF46" i="1"/>
  <c r="AN46" i="1"/>
  <c r="AR46" i="1"/>
  <c r="AS46" i="1"/>
  <c r="AW46" i="1"/>
  <c r="C47" i="1"/>
  <c r="AA47" i="1"/>
  <c r="AB47" i="1"/>
  <c r="AF47" i="1"/>
  <c r="AN47" i="1"/>
  <c r="AR47" i="1"/>
  <c r="AS47" i="1"/>
  <c r="AW47" i="1"/>
  <c r="C48" i="1"/>
  <c r="AA48" i="1"/>
  <c r="AB48" i="1"/>
  <c r="AF48" i="1"/>
  <c r="AN48" i="1"/>
  <c r="AR48" i="1"/>
  <c r="AS48" i="1"/>
  <c r="AW48" i="1"/>
  <c r="C49" i="1"/>
  <c r="AA49" i="1"/>
  <c r="AB49" i="1"/>
  <c r="AF49" i="1"/>
  <c r="AN49" i="1"/>
  <c r="AR49" i="1"/>
  <c r="AS49" i="1"/>
  <c r="AW49" i="1"/>
  <c r="C50" i="1"/>
  <c r="AA50" i="1"/>
  <c r="AB50" i="1"/>
  <c r="AF50" i="1"/>
  <c r="AN50" i="1"/>
  <c r="AR50" i="1"/>
  <c r="AS50" i="1"/>
  <c r="AW50" i="1"/>
  <c r="C51" i="1"/>
  <c r="AA51" i="1"/>
  <c r="AB51" i="1"/>
  <c r="AF51" i="1"/>
  <c r="AN51" i="1"/>
  <c r="AR51" i="1"/>
  <c r="AS51" i="1"/>
  <c r="AW51" i="1"/>
  <c r="C52" i="1"/>
  <c r="AA52" i="1"/>
  <c r="AB52" i="1"/>
  <c r="AF52" i="1"/>
  <c r="AN52" i="1"/>
  <c r="AR52" i="1"/>
  <c r="AS52" i="1"/>
  <c r="AW52" i="1"/>
  <c r="C53" i="1"/>
  <c r="AA53" i="1"/>
  <c r="AB53" i="1"/>
  <c r="AF53" i="1"/>
  <c r="AN53" i="1"/>
  <c r="AR53" i="1"/>
  <c r="AS53" i="1"/>
  <c r="AW53" i="1"/>
  <c r="C54" i="1"/>
  <c r="AA54" i="1"/>
  <c r="AB54" i="1"/>
  <c r="AF54" i="1"/>
  <c r="AN54" i="1"/>
  <c r="AR54" i="1"/>
  <c r="AS54" i="1"/>
  <c r="AW54" i="1"/>
  <c r="C55" i="1"/>
  <c r="AA55" i="1"/>
  <c r="AB55" i="1"/>
  <c r="AF55" i="1"/>
  <c r="AN55" i="1"/>
  <c r="AR55" i="1"/>
  <c r="AS55" i="1"/>
  <c r="AW55" i="1"/>
  <c r="C56" i="1"/>
  <c r="AA56" i="1"/>
  <c r="AB56" i="1"/>
  <c r="AF56" i="1"/>
  <c r="AN56" i="1"/>
  <c r="AR56" i="1"/>
  <c r="AS56" i="1"/>
  <c r="AW56" i="1"/>
  <c r="C57" i="1"/>
  <c r="AA57" i="1"/>
  <c r="AB57" i="1"/>
  <c r="AF57" i="1"/>
  <c r="AN57" i="1"/>
  <c r="AR57" i="1"/>
  <c r="AS57" i="1"/>
  <c r="AW57" i="1"/>
  <c r="C58" i="1"/>
  <c r="AA58" i="1"/>
  <c r="AB58" i="1"/>
  <c r="AF58" i="1"/>
  <c r="AN58" i="1"/>
  <c r="AR58" i="1"/>
  <c r="AS58" i="1"/>
  <c r="AW58" i="1"/>
  <c r="C59" i="1"/>
  <c r="AA59" i="1"/>
  <c r="AB59" i="1"/>
  <c r="AF59" i="1"/>
  <c r="AN59" i="1"/>
  <c r="AR59" i="1"/>
  <c r="AS59" i="1"/>
  <c r="AW59" i="1"/>
  <c r="C60" i="1"/>
  <c r="AA60" i="1"/>
  <c r="AB60" i="1"/>
  <c r="AF60" i="1"/>
  <c r="AN60" i="1"/>
  <c r="AR60" i="1"/>
  <c r="AS60" i="1"/>
  <c r="AW60" i="1"/>
  <c r="C61" i="1"/>
  <c r="AA61" i="1"/>
  <c r="AB61" i="1"/>
  <c r="AF61" i="1"/>
  <c r="AN61" i="1"/>
  <c r="AR61" i="1"/>
  <c r="AS61" i="1"/>
  <c r="AW61" i="1"/>
  <c r="C62" i="1"/>
  <c r="AA62" i="1"/>
  <c r="AB62" i="1"/>
  <c r="AF62" i="1"/>
  <c r="AN62" i="1"/>
  <c r="AR62" i="1"/>
  <c r="AS62" i="1"/>
  <c r="AW62" i="1"/>
  <c r="C63" i="1"/>
  <c r="AA63" i="1"/>
  <c r="AB63" i="1"/>
  <c r="AF63" i="1"/>
  <c r="AN63" i="1"/>
  <c r="AR63" i="1"/>
  <c r="AS63" i="1"/>
  <c r="AW63" i="1"/>
  <c r="C64" i="1"/>
  <c r="AA64" i="1"/>
  <c r="AB64" i="1"/>
  <c r="AF64" i="1"/>
  <c r="AN64" i="1"/>
  <c r="AR64" i="1"/>
  <c r="AS64" i="1"/>
  <c r="AW64" i="1"/>
  <c r="C65" i="1"/>
  <c r="AA65" i="1"/>
  <c r="AB65" i="1"/>
  <c r="AF65" i="1"/>
  <c r="AN65" i="1"/>
  <c r="AR65" i="1"/>
  <c r="AS65" i="1"/>
  <c r="AW65" i="1"/>
  <c r="C66" i="1"/>
  <c r="AA66" i="1"/>
  <c r="AB66" i="1"/>
  <c r="AF66" i="1"/>
  <c r="AN66" i="1"/>
  <c r="AR66" i="1"/>
  <c r="AS66" i="1"/>
  <c r="AW66" i="1"/>
  <c r="C67" i="1"/>
  <c r="AA67" i="1"/>
  <c r="AB67" i="1"/>
  <c r="AF67" i="1"/>
  <c r="AN67" i="1"/>
  <c r="AR67" i="1"/>
  <c r="AS67" i="1"/>
  <c r="AW67" i="1"/>
  <c r="C68" i="1"/>
  <c r="AA68" i="1"/>
  <c r="AB68" i="1"/>
  <c r="AF68" i="1"/>
  <c r="AN68" i="1"/>
  <c r="AR68" i="1"/>
  <c r="AS68" i="1"/>
  <c r="AW68" i="1"/>
  <c r="C69" i="1"/>
  <c r="AA69" i="1"/>
  <c r="AB69" i="1"/>
  <c r="AF69" i="1"/>
  <c r="AN69" i="1"/>
  <c r="AR69" i="1"/>
  <c r="AS69" i="1"/>
  <c r="AW69" i="1"/>
  <c r="C70" i="1"/>
  <c r="AA70" i="1"/>
  <c r="AB70" i="1"/>
  <c r="AF70" i="1"/>
  <c r="AN70" i="1"/>
  <c r="AR70" i="1"/>
  <c r="AS70" i="1"/>
  <c r="AW70" i="1"/>
  <c r="C71" i="1"/>
  <c r="AA71" i="1"/>
  <c r="AB71" i="1"/>
  <c r="AF71" i="1"/>
  <c r="AN71" i="1"/>
  <c r="AR71" i="1"/>
  <c r="AS71" i="1"/>
  <c r="AW71" i="1"/>
  <c r="C72" i="1"/>
  <c r="AA72" i="1"/>
  <c r="AB72" i="1"/>
  <c r="AF72" i="1"/>
  <c r="AN72" i="1"/>
  <c r="AR72" i="1"/>
  <c r="AS72" i="1"/>
  <c r="AW72" i="1"/>
  <c r="C73" i="1"/>
  <c r="AA73" i="1"/>
  <c r="AB73" i="1"/>
  <c r="AF73" i="1"/>
  <c r="AN73" i="1"/>
  <c r="AR73" i="1"/>
  <c r="AS73" i="1"/>
  <c r="AW73" i="1"/>
  <c r="C74" i="1"/>
  <c r="AA74" i="1"/>
  <c r="AB74" i="1"/>
  <c r="AF74" i="1"/>
  <c r="AN74" i="1"/>
  <c r="AR74" i="1"/>
  <c r="AS74" i="1"/>
  <c r="AW74" i="1"/>
  <c r="C75" i="1"/>
  <c r="AA75" i="1"/>
  <c r="AB75" i="1"/>
  <c r="AF75" i="1"/>
  <c r="AN75" i="1"/>
  <c r="AR75" i="1"/>
  <c r="AS75" i="1"/>
  <c r="AW75" i="1"/>
  <c r="C76" i="1"/>
  <c r="AA76" i="1"/>
  <c r="AB76" i="1"/>
  <c r="AF76" i="1"/>
  <c r="AN76" i="1"/>
  <c r="AR76" i="1"/>
  <c r="AS76" i="1"/>
  <c r="AW76" i="1"/>
  <c r="C77" i="1"/>
  <c r="AA77" i="1"/>
  <c r="AB77" i="1"/>
  <c r="AF77" i="1"/>
  <c r="AN77" i="1"/>
  <c r="AR77" i="1"/>
  <c r="AS77" i="1"/>
  <c r="AW77" i="1"/>
  <c r="C78" i="1"/>
  <c r="AA78" i="1"/>
  <c r="AB78" i="1"/>
  <c r="AF78" i="1"/>
  <c r="AN78" i="1"/>
  <c r="AR78" i="1"/>
  <c r="AS78" i="1"/>
  <c r="AW78" i="1"/>
  <c r="C79" i="1"/>
  <c r="AA79" i="1"/>
  <c r="AB79" i="1"/>
  <c r="AF79" i="1"/>
  <c r="AN79" i="1"/>
  <c r="AR79" i="1"/>
  <c r="AS79" i="1"/>
  <c r="AW79" i="1"/>
  <c r="C80" i="1"/>
  <c r="AA80" i="1"/>
  <c r="AB80" i="1"/>
  <c r="AF80" i="1"/>
  <c r="AN80" i="1"/>
  <c r="AR80" i="1"/>
  <c r="AS80" i="1"/>
  <c r="AW80" i="1"/>
  <c r="C81" i="1"/>
  <c r="AA81" i="1"/>
  <c r="AB81" i="1"/>
  <c r="AF81" i="1"/>
  <c r="AN81" i="1"/>
  <c r="AR81" i="1"/>
  <c r="AS81" i="1"/>
  <c r="AW81" i="1"/>
  <c r="C82" i="1"/>
  <c r="AA82" i="1"/>
  <c r="AB82" i="1"/>
  <c r="AF82" i="1"/>
  <c r="AN82" i="1"/>
  <c r="AR82" i="1"/>
  <c r="AS82" i="1"/>
  <c r="AW82" i="1"/>
  <c r="C83" i="1"/>
  <c r="AA83" i="1"/>
  <c r="AB83" i="1"/>
  <c r="AF83" i="1"/>
  <c r="AN83" i="1"/>
  <c r="AR83" i="1"/>
  <c r="AS83" i="1"/>
  <c r="AW83" i="1"/>
  <c r="C84" i="1"/>
  <c r="AA84" i="1"/>
  <c r="AB84" i="1"/>
  <c r="AF84" i="1"/>
  <c r="AN84" i="1"/>
  <c r="AR84" i="1"/>
  <c r="AS84" i="1"/>
  <c r="AW84" i="1"/>
  <c r="C85" i="1"/>
  <c r="AA85" i="1"/>
  <c r="AB85" i="1"/>
  <c r="AF85" i="1"/>
  <c r="AN85" i="1"/>
  <c r="AR85" i="1"/>
  <c r="AS85" i="1"/>
  <c r="AW85" i="1"/>
  <c r="C86" i="1"/>
  <c r="AA86" i="1"/>
  <c r="AB86" i="1"/>
  <c r="AF86" i="1"/>
  <c r="AN86" i="1"/>
  <c r="AR86" i="1"/>
  <c r="AS86" i="1"/>
  <c r="AW86" i="1"/>
  <c r="C87" i="1"/>
  <c r="AA87" i="1"/>
  <c r="AB87" i="1"/>
  <c r="AF87" i="1"/>
  <c r="AN87" i="1"/>
  <c r="AR87" i="1"/>
  <c r="AS87" i="1"/>
  <c r="AW87" i="1"/>
  <c r="C88" i="1"/>
  <c r="AA88" i="1"/>
  <c r="AB88" i="1"/>
  <c r="AF88" i="1"/>
  <c r="AN88" i="1"/>
  <c r="AR88" i="1"/>
  <c r="AS88" i="1"/>
  <c r="AW88" i="1"/>
  <c r="C89" i="1"/>
  <c r="AA89" i="1"/>
  <c r="AB89" i="1"/>
  <c r="AF89" i="1"/>
  <c r="AG89" i="1"/>
  <c r="AN89" i="1"/>
  <c r="AR89" i="1"/>
  <c r="AS89" i="1"/>
  <c r="AW89" i="1"/>
  <c r="AX89" i="1"/>
  <c r="AZ89" i="1" s="1"/>
  <c r="C90" i="1"/>
  <c r="AA90" i="1"/>
  <c r="AB90" i="1"/>
  <c r="AF90" i="1"/>
  <c r="AN90" i="1"/>
  <c r="AR90" i="1"/>
  <c r="AS90" i="1"/>
  <c r="AW90" i="1"/>
  <c r="C91" i="1"/>
  <c r="AA91" i="1"/>
  <c r="AB91" i="1"/>
  <c r="AF91" i="1"/>
  <c r="AN91" i="1"/>
  <c r="AR91" i="1"/>
  <c r="AS91" i="1"/>
  <c r="AW91" i="1"/>
  <c r="C92" i="1"/>
  <c r="AA92" i="1"/>
  <c r="AB92" i="1"/>
  <c r="AF92" i="1"/>
  <c r="AN92" i="1"/>
  <c r="AR92" i="1"/>
  <c r="AS92" i="1"/>
  <c r="AW92" i="1"/>
  <c r="X94" i="1"/>
  <c r="Y94" i="1"/>
  <c r="Z94" i="1"/>
  <c r="AA94" i="1"/>
  <c r="AB94" i="1"/>
  <c r="AC94" i="1"/>
  <c r="AD94" i="1"/>
  <c r="AE94" i="1"/>
  <c r="AF94" i="1"/>
  <c r="AG94" i="1"/>
  <c r="AH94" i="1"/>
  <c r="AI94" i="1"/>
  <c r="AJ94" i="1"/>
  <c r="AK94" i="1"/>
  <c r="AL94" i="1"/>
  <c r="AO94" i="1"/>
  <c r="AQ94" i="1"/>
  <c r="AR94" i="1"/>
  <c r="AS94" i="1"/>
  <c r="AT94" i="1"/>
  <c r="AU94" i="1"/>
  <c r="AV94" i="1"/>
  <c r="AW94" i="1"/>
  <c r="AX94" i="1"/>
  <c r="AY94" i="1"/>
  <c r="AZ94" i="1"/>
  <c r="BA94" i="1"/>
  <c r="BB94" i="1"/>
  <c r="BC94" i="1"/>
  <c r="X95" i="1"/>
  <c r="Y95" i="1"/>
  <c r="Z95" i="1"/>
  <c r="AO95" i="1"/>
  <c r="AP95" i="1"/>
  <c r="AQ95" i="1"/>
  <c r="AA96" i="1"/>
  <c r="AB96" i="1"/>
  <c r="AF96" i="1"/>
  <c r="AN96" i="1"/>
  <c r="AR96" i="1"/>
  <c r="AS96" i="1"/>
  <c r="AW96" i="1"/>
  <c r="AA97" i="1"/>
  <c r="AB97" i="1"/>
  <c r="AF97" i="1"/>
  <c r="AN97" i="1"/>
  <c r="AR97" i="1"/>
  <c r="AS97" i="1"/>
  <c r="AW97" i="1"/>
  <c r="AA98" i="1"/>
  <c r="AB98" i="1"/>
  <c r="AF98" i="1"/>
  <c r="AN98" i="1"/>
  <c r="AR98" i="1"/>
  <c r="AS98" i="1"/>
  <c r="AW98" i="1"/>
  <c r="AA99" i="1"/>
  <c r="AB99" i="1"/>
  <c r="AF99" i="1"/>
  <c r="AN99" i="1"/>
  <c r="AR99" i="1"/>
  <c r="AS99" i="1"/>
  <c r="AW99" i="1"/>
  <c r="AA100" i="1"/>
  <c r="AB100" i="1"/>
  <c r="AF100" i="1"/>
  <c r="AN100" i="1"/>
  <c r="AR100" i="1"/>
  <c r="AS100" i="1"/>
  <c r="AW100" i="1"/>
  <c r="AA101" i="1"/>
  <c r="AB101" i="1"/>
  <c r="AF101" i="1"/>
  <c r="AN101" i="1"/>
  <c r="AR101" i="1"/>
  <c r="AS101" i="1"/>
  <c r="AW101" i="1"/>
  <c r="AA102" i="1"/>
  <c r="AB102" i="1"/>
  <c r="AF102" i="1"/>
  <c r="AN102" i="1"/>
  <c r="AR102" i="1"/>
  <c r="AS102" i="1"/>
  <c r="AW102" i="1"/>
  <c r="AA103" i="1"/>
  <c r="AB103" i="1"/>
  <c r="AF103" i="1"/>
  <c r="AN103" i="1"/>
  <c r="AR103" i="1"/>
  <c r="AS103" i="1"/>
  <c r="AW103" i="1"/>
  <c r="AA104" i="1"/>
  <c r="AB104" i="1"/>
  <c r="AF104" i="1"/>
  <c r="AN104" i="1"/>
  <c r="AR104" i="1"/>
  <c r="AS104" i="1"/>
  <c r="AW104" i="1"/>
  <c r="AA105" i="1"/>
  <c r="AB105" i="1"/>
  <c r="AF105" i="1"/>
  <c r="AN105" i="1"/>
  <c r="AR105" i="1"/>
  <c r="AS105" i="1"/>
  <c r="AW105" i="1"/>
  <c r="AA106" i="1"/>
  <c r="AB106" i="1"/>
  <c r="AF106" i="1"/>
  <c r="AN106" i="1"/>
  <c r="AR106" i="1"/>
  <c r="AS106" i="1"/>
  <c r="AW106" i="1"/>
  <c r="AA107" i="1"/>
  <c r="AB107" i="1"/>
  <c r="AF107" i="1"/>
  <c r="AN107" i="1"/>
  <c r="AR107" i="1"/>
  <c r="AS107" i="1"/>
  <c r="AW107" i="1"/>
  <c r="AA108" i="1"/>
  <c r="AB108" i="1"/>
  <c r="AF108" i="1"/>
  <c r="AN108" i="1"/>
  <c r="AR108" i="1"/>
  <c r="AS108" i="1"/>
  <c r="AW108" i="1"/>
  <c r="AA109" i="1"/>
  <c r="AB109" i="1"/>
  <c r="AF109" i="1"/>
  <c r="AN109" i="1"/>
  <c r="AR109" i="1"/>
  <c r="AS109" i="1"/>
  <c r="AW109" i="1"/>
  <c r="AA110" i="1"/>
  <c r="AB110" i="1"/>
  <c r="AF110" i="1"/>
  <c r="AN110" i="1"/>
  <c r="AR110" i="1"/>
  <c r="AS110" i="1"/>
  <c r="AW110" i="1"/>
  <c r="AA111" i="1"/>
  <c r="AB111" i="1"/>
  <c r="AF111" i="1"/>
  <c r="AN111" i="1"/>
  <c r="AR111" i="1"/>
  <c r="AS111" i="1"/>
  <c r="AW111" i="1"/>
  <c r="AA112" i="1"/>
  <c r="AB112" i="1"/>
  <c r="AF112" i="1"/>
  <c r="AN112" i="1"/>
  <c r="AR112" i="1"/>
  <c r="AS112" i="1"/>
  <c r="AW112" i="1"/>
  <c r="AA113" i="1"/>
  <c r="AB113" i="1"/>
  <c r="AF113" i="1"/>
  <c r="AN113" i="1"/>
  <c r="AR113" i="1"/>
  <c r="AS113" i="1"/>
  <c r="AW113" i="1"/>
  <c r="AA114" i="1"/>
  <c r="AB114" i="1"/>
  <c r="AF114" i="1"/>
  <c r="AN114" i="1"/>
  <c r="AR114" i="1"/>
  <c r="AS114" i="1"/>
  <c r="AW114" i="1"/>
  <c r="AA115" i="1"/>
  <c r="AB115" i="1"/>
  <c r="AF115" i="1"/>
  <c r="AN115" i="1"/>
  <c r="AR115" i="1"/>
  <c r="AS115" i="1"/>
  <c r="AW115" i="1"/>
  <c r="AA116" i="1"/>
  <c r="AB116" i="1"/>
  <c r="AF116" i="1"/>
  <c r="AN116" i="1"/>
  <c r="AR116" i="1"/>
  <c r="AS116" i="1"/>
  <c r="AW116" i="1"/>
  <c r="AA117" i="1"/>
  <c r="AB117" i="1"/>
  <c r="AF117" i="1"/>
  <c r="AN117" i="1"/>
  <c r="AR117" i="1"/>
  <c r="AS117" i="1"/>
  <c r="AW117" i="1"/>
  <c r="AA118" i="1"/>
  <c r="AB118" i="1"/>
  <c r="AF118" i="1"/>
  <c r="AN118" i="1"/>
  <c r="AR118" i="1"/>
  <c r="AS118" i="1"/>
  <c r="AW118" i="1"/>
  <c r="AA119" i="1"/>
  <c r="AB119" i="1"/>
  <c r="AF119" i="1"/>
  <c r="AN119" i="1"/>
  <c r="AR119" i="1"/>
  <c r="AS119" i="1"/>
  <c r="AW119" i="1"/>
  <c r="AA120" i="1"/>
  <c r="AB120" i="1"/>
  <c r="AF120" i="1"/>
  <c r="AN120" i="1"/>
  <c r="AR120" i="1"/>
  <c r="AS120" i="1"/>
  <c r="AW120" i="1"/>
  <c r="AA121" i="1"/>
  <c r="AB121" i="1"/>
  <c r="AF121" i="1"/>
  <c r="AN121" i="1"/>
  <c r="AR121" i="1"/>
  <c r="AS121" i="1"/>
  <c r="AW121" i="1"/>
  <c r="AA122" i="1"/>
  <c r="AB122" i="1"/>
  <c r="AF122" i="1"/>
  <c r="AN122" i="1"/>
  <c r="AR122" i="1"/>
  <c r="AS122" i="1"/>
  <c r="AW122" i="1"/>
  <c r="AA123" i="1"/>
  <c r="AB123" i="1"/>
  <c r="AF123" i="1"/>
  <c r="AN123" i="1"/>
  <c r="AR123" i="1"/>
  <c r="AS123" i="1"/>
  <c r="AW123" i="1"/>
  <c r="TS9" i="1" l="1"/>
  <c r="TT9" i="1" s="1"/>
  <c r="TS7" i="1"/>
  <c r="TT7" i="1" s="1"/>
  <c r="TS5" i="1"/>
  <c r="TT5" i="1" s="1"/>
  <c r="TS3" i="1"/>
  <c r="TT3" i="1" s="1"/>
  <c r="TS6" i="1"/>
  <c r="TT6" i="1" s="1"/>
  <c r="TS8" i="1"/>
  <c r="TT8" i="1" s="1"/>
  <c r="TS4" i="1"/>
  <c r="TT4" i="1" s="1"/>
  <c r="TS2" i="1"/>
  <c r="TO5" i="1"/>
  <c r="TO3" i="1"/>
  <c r="TO8" i="1"/>
  <c r="TO6" i="1"/>
  <c r="TO2" i="1"/>
  <c r="TO9" i="1"/>
  <c r="TO4" i="1"/>
  <c r="TO7" i="1"/>
  <c r="UK7" i="1"/>
  <c r="UP6" i="1"/>
  <c r="UK5" i="1"/>
  <c r="UP4" i="1"/>
  <c r="UK6" i="1"/>
  <c r="UP9" i="1"/>
  <c r="UK4" i="1"/>
  <c r="UP3" i="1"/>
  <c r="UK9" i="1"/>
  <c r="UP7" i="1"/>
  <c r="UP5" i="1"/>
  <c r="UK8" i="1"/>
  <c r="UP2" i="1"/>
  <c r="UK3" i="1"/>
  <c r="UK2" i="1"/>
  <c r="UP8" i="1"/>
  <c r="TH7" i="1"/>
  <c r="TH6" i="1"/>
  <c r="TC5" i="1"/>
  <c r="TC7" i="1"/>
  <c r="TC6" i="1"/>
  <c r="TH9" i="1"/>
  <c r="TC9" i="1"/>
  <c r="TH3" i="1"/>
  <c r="TH2" i="1"/>
  <c r="TC2" i="1"/>
  <c r="TH4" i="1"/>
  <c r="TC3" i="1"/>
  <c r="TH8" i="1"/>
  <c r="TC4" i="1"/>
  <c r="TH5" i="1"/>
  <c r="TC8" i="1"/>
  <c r="AH29" i="1"/>
  <c r="AY30" i="1"/>
  <c r="AY22" i="1"/>
  <c r="AH89" i="1"/>
  <c r="AI89" i="1"/>
  <c r="AH36" i="1"/>
  <c r="AI36" i="1"/>
  <c r="AY89" i="1"/>
  <c r="AZ29" i="1"/>
  <c r="AR95" i="1"/>
  <c r="AB95" i="1"/>
  <c r="AS95" i="1"/>
  <c r="AA95" i="1"/>
  <c r="C9" i="1"/>
  <c r="AH39" i="1"/>
  <c r="AB13" i="1"/>
  <c r="AR13" i="1"/>
  <c r="AS13" i="1"/>
  <c r="AZ36" i="1"/>
  <c r="AI30" i="1"/>
  <c r="AH22" i="1"/>
  <c r="AI22" i="1"/>
  <c r="AN13" i="1"/>
  <c r="AZ39" i="1"/>
  <c r="AA13" i="1"/>
  <c r="C5" i="1"/>
  <c r="C6" i="1"/>
  <c r="C7" i="1"/>
  <c r="C8" i="1"/>
  <c r="C2" i="1"/>
  <c r="C3" i="1"/>
  <c r="C4" i="1"/>
  <c r="TS10" i="1" l="1"/>
  <c r="TT10" i="1" s="1"/>
  <c r="TT2" i="1"/>
  <c r="TV7" i="1"/>
  <c r="TP7" i="1"/>
  <c r="TV4" i="1"/>
  <c r="TP4" i="1"/>
  <c r="TV9" i="1"/>
  <c r="TP9" i="1"/>
  <c r="TV2" i="1"/>
  <c r="TO10" i="1"/>
  <c r="TP10" i="1" s="1"/>
  <c r="TP2" i="1"/>
  <c r="TV6" i="1"/>
  <c r="TP6" i="1"/>
  <c r="TV8" i="1"/>
  <c r="TP8" i="1"/>
  <c r="TP3" i="1"/>
  <c r="TV3" i="1"/>
  <c r="TV5" i="1"/>
  <c r="TP5" i="1"/>
  <c r="UL3" i="1"/>
  <c r="UQ2" i="1"/>
  <c r="UP10" i="1"/>
  <c r="UL4" i="1"/>
  <c r="UL8" i="1"/>
  <c r="UQ9" i="1"/>
  <c r="UQ5" i="1"/>
  <c r="UL6" i="1"/>
  <c r="UQ7" i="1"/>
  <c r="UQ4" i="1"/>
  <c r="UL5" i="1"/>
  <c r="UQ8" i="1"/>
  <c r="UL9" i="1"/>
  <c r="UQ6" i="1"/>
  <c r="UK10" i="1"/>
  <c r="UL2" i="1"/>
  <c r="UQ3" i="1"/>
  <c r="UL7" i="1"/>
  <c r="TD9" i="1"/>
  <c r="TI9" i="1"/>
  <c r="TI5" i="1"/>
  <c r="TD3" i="1"/>
  <c r="TD4" i="1"/>
  <c r="TI4" i="1"/>
  <c r="TD6" i="1"/>
  <c r="TD2" i="1"/>
  <c r="TC10" i="1"/>
  <c r="TD7" i="1"/>
  <c r="TI2" i="1"/>
  <c r="TH10" i="1"/>
  <c r="TD5" i="1"/>
  <c r="TI8" i="1"/>
  <c r="TI3" i="1"/>
  <c r="TI6" i="1"/>
  <c r="TD8" i="1"/>
  <c r="TI7" i="1"/>
  <c r="C10" i="1"/>
  <c r="TV10" i="1" l="1"/>
  <c r="UL10" i="1"/>
  <c r="UQ10" i="1"/>
  <c r="TD10" i="1"/>
  <c r="TI10" i="1"/>
  <c r="R1" i="9" l="1"/>
  <c r="A1" i="11"/>
  <c r="D16" i="5" l="1"/>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UV96" i="1" l="1"/>
  <c r="TN96" i="1"/>
  <c r="P96" i="1"/>
  <c r="AX96" i="1"/>
  <c r="AG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9" i="10"/>
  <c r="H44" i="10"/>
  <c r="H63" i="10"/>
  <c r="H57" i="10"/>
  <c r="H56" i="10"/>
  <c r="H55" i="10"/>
  <c r="H50" i="10"/>
  <c r="H34" i="10"/>
  <c r="H32" i="10"/>
  <c r="H30" i="10"/>
  <c r="H12" i="10"/>
  <c r="H43" i="10"/>
  <c r="H64" i="10"/>
  <c r="H33" i="10"/>
  <c r="H31" i="10"/>
  <c r="H41" i="10"/>
  <c r="H40" i="10"/>
  <c r="H79" i="10"/>
  <c r="H76" i="10"/>
  <c r="H75" i="10"/>
  <c r="H74" i="10"/>
  <c r="H73" i="10"/>
  <c r="H72" i="10"/>
  <c r="H71" i="10"/>
  <c r="H66" i="10"/>
  <c r="H62" i="10"/>
  <c r="H61" i="10"/>
  <c r="H60" i="10"/>
  <c r="H58" i="10"/>
  <c r="H47" i="10"/>
  <c r="H54" i="10"/>
  <c r="H53" i="10"/>
  <c r="H52" i="10"/>
  <c r="I51" i="10"/>
  <c r="H49" i="10"/>
  <c r="H48" i="10"/>
  <c r="H45" i="10"/>
  <c r="H39" i="10"/>
  <c r="H38" i="10"/>
  <c r="H37" i="10"/>
  <c r="H36" i="10"/>
  <c r="H35" i="10"/>
  <c r="H42" i="10"/>
  <c r="H22" i="10"/>
  <c r="H29" i="10"/>
  <c r="H14" i="10"/>
  <c r="H21" i="10"/>
  <c r="H20" i="10"/>
  <c r="H19" i="10"/>
  <c r="H15" i="10"/>
  <c r="H13" i="10"/>
  <c r="H10" i="10"/>
  <c r="H9" i="10"/>
  <c r="H8" i="10"/>
  <c r="H7" i="10"/>
  <c r="H6" i="10"/>
  <c r="H4" i="10"/>
  <c r="H3" i="10"/>
  <c r="Q96" i="1" l="1"/>
  <c r="R96" i="1"/>
  <c r="S96" i="1" s="1"/>
  <c r="TP96" i="1"/>
  <c r="TQ96" i="1" s="1"/>
  <c r="TO96" i="1"/>
  <c r="UX96" i="1"/>
  <c r="UY96" i="1" s="1"/>
  <c r="UW96" i="1"/>
  <c r="AY96" i="1"/>
  <c r="AZ96" i="1"/>
  <c r="BA96" i="1" s="1"/>
  <c r="AI96" i="1"/>
  <c r="AJ96" i="1" s="1"/>
  <c r="AH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VD96" i="1" l="1"/>
  <c r="VA96" i="1"/>
  <c r="TV96" i="1"/>
  <c r="TS96" i="1"/>
  <c r="U96" i="1"/>
  <c r="T96" i="1"/>
  <c r="AL96" i="1"/>
  <c r="AK96" i="1"/>
  <c r="BB96" i="1"/>
  <c r="BC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WG30" i="1" l="1"/>
  <c r="WH30" i="1"/>
  <c r="WJ30" i="1" s="1"/>
  <c r="WG14" i="1"/>
  <c r="WH14" i="1"/>
  <c r="UZ30" i="1"/>
  <c r="VB30" i="1" s="1"/>
  <c r="UY30" i="1"/>
  <c r="TQ30" i="1"/>
  <c r="S30" i="1"/>
  <c r="TR30" i="1"/>
  <c r="TT30" i="1" s="1"/>
  <c r="TW96" i="1"/>
  <c r="VE96" i="1"/>
  <c r="BA19" i="1"/>
  <c r="BA30" i="1"/>
  <c r="AJ30" i="1"/>
  <c r="WJ14" i="1" l="1"/>
  <c r="WP14" i="1"/>
  <c r="WK14" i="1"/>
  <c r="WO14" i="1"/>
  <c r="WN14" i="1"/>
  <c r="WI14" i="1"/>
  <c r="WQ14" i="1"/>
  <c r="WL14" i="1"/>
  <c r="WM14" i="1"/>
  <c r="WS14" i="1"/>
  <c r="WR14" i="1"/>
  <c r="WN30" i="1"/>
  <c r="WI30" i="1"/>
  <c r="WQ30" i="1"/>
  <c r="WL30" i="1"/>
  <c r="WP30" i="1"/>
  <c r="WO30" i="1"/>
  <c r="WM30" i="1"/>
  <c r="WR30" i="1"/>
  <c r="WS30" i="1"/>
  <c r="WK30" i="1"/>
  <c r="T30" i="1"/>
  <c r="U30" i="1"/>
  <c r="TY30" i="1"/>
  <c r="UC30" i="1"/>
  <c r="UB30" i="1"/>
  <c r="UA30" i="1"/>
  <c r="TZ30" i="1"/>
  <c r="TV30" i="1"/>
  <c r="TS30" i="1"/>
  <c r="TW30" i="1"/>
  <c r="TU30" i="1"/>
  <c r="TX30" i="1"/>
  <c r="VC30" i="1"/>
  <c r="VD30" i="1"/>
  <c r="VF30" i="1"/>
  <c r="VK30" i="1"/>
  <c r="VE30" i="1"/>
  <c r="VJ30" i="1"/>
  <c r="VI30" i="1"/>
  <c r="VA30" i="1"/>
  <c r="VH30" i="1"/>
  <c r="VG30" i="1"/>
  <c r="AL30" i="1"/>
  <c r="AK30" i="1"/>
  <c r="BC19" i="1"/>
  <c r="BB19" i="1"/>
  <c r="BC30" i="1"/>
  <c r="BB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UV120" i="1" l="1"/>
  <c r="TN120" i="1"/>
  <c r="P120" i="1"/>
  <c r="UV116" i="1"/>
  <c r="TN116" i="1"/>
  <c r="P116" i="1"/>
  <c r="UV107" i="1"/>
  <c r="TN107" i="1"/>
  <c r="P107" i="1"/>
  <c r="UV100" i="1"/>
  <c r="TN100" i="1"/>
  <c r="P100" i="1"/>
  <c r="UV115" i="1"/>
  <c r="TN115" i="1"/>
  <c r="P115" i="1"/>
  <c r="UV99" i="1"/>
  <c r="TN99" i="1"/>
  <c r="P99" i="1"/>
  <c r="AG107" i="1"/>
  <c r="AX107" i="1"/>
  <c r="AX99" i="1"/>
  <c r="AG99" i="1"/>
  <c r="AG100" i="1"/>
  <c r="AX100" i="1"/>
  <c r="AG120" i="1"/>
  <c r="AX120" i="1"/>
  <c r="AG115" i="1"/>
  <c r="AX115" i="1"/>
  <c r="AG116" i="1"/>
  <c r="AX116" i="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8" i="10"/>
  <c r="H11" i="10"/>
  <c r="H59" i="10"/>
  <c r="N168" i="5"/>
  <c r="O168" i="5" s="1"/>
  <c r="P168" i="5" s="1"/>
  <c r="H67" i="10"/>
  <c r="H23" i="10"/>
  <c r="H24" i="10"/>
  <c r="H17" i="10"/>
  <c r="H16" i="10"/>
  <c r="H46" i="10"/>
  <c r="H18" i="10"/>
  <c r="H25" i="10"/>
  <c r="H70" i="10"/>
  <c r="H5" i="10"/>
  <c r="N137" i="5"/>
  <c r="O137" i="5" s="1"/>
  <c r="P137" i="5" s="1"/>
  <c r="N164" i="5"/>
  <c r="O164" i="5" s="1"/>
  <c r="P164" i="5" s="1"/>
  <c r="N119" i="5"/>
  <c r="O119" i="5" s="1"/>
  <c r="P119" i="5" s="1"/>
  <c r="H28" i="10"/>
  <c r="H27" i="10"/>
  <c r="H26" i="10"/>
  <c r="H81" i="10"/>
  <c r="H80" i="10"/>
  <c r="H78" i="10"/>
  <c r="H77" i="10"/>
  <c r="H51" i="10"/>
  <c r="H65"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WG89" i="1" l="1"/>
  <c r="WH89" i="1"/>
  <c r="WJ89" i="1" s="1"/>
  <c r="Q115" i="1"/>
  <c r="R115" i="1"/>
  <c r="S115" i="1" s="1"/>
  <c r="UX107" i="1"/>
  <c r="UY107" i="1" s="1"/>
  <c r="UW107" i="1"/>
  <c r="UV118" i="1"/>
  <c r="P118" i="1"/>
  <c r="TN118" i="1"/>
  <c r="UV109" i="1"/>
  <c r="P109" i="1"/>
  <c r="TN109" i="1"/>
  <c r="UV103" i="1"/>
  <c r="TN103" i="1"/>
  <c r="P103" i="1"/>
  <c r="UY89" i="1"/>
  <c r="UZ89" i="1"/>
  <c r="VB89" i="1" s="1"/>
  <c r="TQ89" i="1"/>
  <c r="S89" i="1"/>
  <c r="TR89" i="1"/>
  <c r="TT89" i="1" s="1"/>
  <c r="UV102" i="1"/>
  <c r="P102" i="1"/>
  <c r="TN102" i="1"/>
  <c r="TP115" i="1"/>
  <c r="TQ115" i="1" s="1"/>
  <c r="TO115" i="1"/>
  <c r="Q116" i="1"/>
  <c r="R116" i="1"/>
  <c r="S116" i="1" s="1"/>
  <c r="UX99" i="1"/>
  <c r="UY99" i="1" s="1"/>
  <c r="UW99" i="1"/>
  <c r="UV112" i="1"/>
  <c r="TN112" i="1"/>
  <c r="P112" i="1"/>
  <c r="UV104" i="1"/>
  <c r="TN104" i="1"/>
  <c r="P104" i="1"/>
  <c r="UX115" i="1"/>
  <c r="UY115" i="1" s="1"/>
  <c r="UW115" i="1"/>
  <c r="TO116" i="1"/>
  <c r="TP116" i="1"/>
  <c r="TQ116" i="1" s="1"/>
  <c r="UV110" i="1"/>
  <c r="P110" i="1"/>
  <c r="TN110" i="1"/>
  <c r="UV117" i="1"/>
  <c r="P117" i="1"/>
  <c r="TN117" i="1"/>
  <c r="UV98" i="1"/>
  <c r="P98" i="1"/>
  <c r="TN98" i="1"/>
  <c r="UV106" i="1"/>
  <c r="P106" i="1"/>
  <c r="TN106" i="1"/>
  <c r="UV111" i="1"/>
  <c r="TN111" i="1"/>
  <c r="P111" i="1"/>
  <c r="UV101" i="1"/>
  <c r="P101" i="1"/>
  <c r="TN101" i="1"/>
  <c r="UV123" i="1"/>
  <c r="TN123" i="1"/>
  <c r="P123" i="1"/>
  <c r="Q100" i="1"/>
  <c r="R100" i="1"/>
  <c r="S100" i="1" s="1"/>
  <c r="UW116" i="1"/>
  <c r="UX116" i="1"/>
  <c r="UY116" i="1" s="1"/>
  <c r="UV121" i="1"/>
  <c r="P121" i="1"/>
  <c r="TN121" i="1"/>
  <c r="UV108" i="1"/>
  <c r="TN108" i="1"/>
  <c r="P108" i="1"/>
  <c r="UV122" i="1"/>
  <c r="P122" i="1"/>
  <c r="TN122" i="1"/>
  <c r="TP100" i="1"/>
  <c r="TQ100" i="1" s="1"/>
  <c r="TO100" i="1"/>
  <c r="Q120" i="1"/>
  <c r="R120" i="1"/>
  <c r="S120" i="1" s="1"/>
  <c r="TP107" i="1"/>
  <c r="TQ107" i="1" s="1"/>
  <c r="TO107" i="1"/>
  <c r="UV105" i="1"/>
  <c r="P105" i="1"/>
  <c r="TN105" i="1"/>
  <c r="R99" i="1"/>
  <c r="S99" i="1" s="1"/>
  <c r="Q99" i="1"/>
  <c r="UX100" i="1"/>
  <c r="UY100" i="1" s="1"/>
  <c r="UW100" i="1"/>
  <c r="TP120" i="1"/>
  <c r="TQ120" i="1" s="1"/>
  <c r="TO120" i="1"/>
  <c r="UV97" i="1"/>
  <c r="P97" i="1"/>
  <c r="TN97" i="1"/>
  <c r="UV113" i="1"/>
  <c r="P113" i="1"/>
  <c r="TN113" i="1"/>
  <c r="UV114" i="1"/>
  <c r="P114" i="1"/>
  <c r="TN114" i="1"/>
  <c r="UV119" i="1"/>
  <c r="TN119" i="1"/>
  <c r="P119" i="1"/>
  <c r="TP99" i="1"/>
  <c r="TQ99" i="1" s="1"/>
  <c r="TO99" i="1"/>
  <c r="R107" i="1"/>
  <c r="S107" i="1" s="1"/>
  <c r="Q107" i="1"/>
  <c r="UX120" i="1"/>
  <c r="UY120" i="1" s="1"/>
  <c r="UW120" i="1"/>
  <c r="AG102" i="1"/>
  <c r="AX102" i="1"/>
  <c r="AH107" i="1"/>
  <c r="AI107" i="1"/>
  <c r="AJ107" i="1" s="1"/>
  <c r="AX106" i="1"/>
  <c r="AG106" i="1"/>
  <c r="AX111" i="1"/>
  <c r="AG111" i="1"/>
  <c r="AG101" i="1"/>
  <c r="AX101" i="1"/>
  <c r="AG123" i="1"/>
  <c r="AX123" i="1"/>
  <c r="AY107" i="1"/>
  <c r="AZ107" i="1"/>
  <c r="BA107" i="1" s="1"/>
  <c r="AG109" i="1"/>
  <c r="AX109" i="1"/>
  <c r="AX98" i="1"/>
  <c r="AG98" i="1"/>
  <c r="AG108" i="1"/>
  <c r="AX108" i="1"/>
  <c r="AG122" i="1"/>
  <c r="AX122" i="1"/>
  <c r="AJ89" i="1"/>
  <c r="BA89" i="1"/>
  <c r="AX105" i="1"/>
  <c r="AG105" i="1"/>
  <c r="AH120" i="1"/>
  <c r="AI120" i="1"/>
  <c r="AJ120" i="1" s="1"/>
  <c r="AH100" i="1"/>
  <c r="AI100" i="1"/>
  <c r="AJ100" i="1" s="1"/>
  <c r="AY99" i="1"/>
  <c r="AZ99" i="1"/>
  <c r="BA99" i="1" s="1"/>
  <c r="AX104" i="1"/>
  <c r="AG104" i="1"/>
  <c r="AI115" i="1"/>
  <c r="AJ115" i="1" s="1"/>
  <c r="AH115" i="1"/>
  <c r="AX113" i="1"/>
  <c r="AG113" i="1"/>
  <c r="AG119" i="1"/>
  <c r="AX119" i="1"/>
  <c r="AH99" i="1"/>
  <c r="AI99" i="1"/>
  <c r="AJ99" i="1" s="1"/>
  <c r="AX103" i="1"/>
  <c r="AG103" i="1"/>
  <c r="AY116" i="1"/>
  <c r="AZ116" i="1"/>
  <c r="BA116" i="1" s="1"/>
  <c r="AZ115" i="1"/>
  <c r="BA115" i="1" s="1"/>
  <c r="AY115" i="1"/>
  <c r="AX114" i="1"/>
  <c r="AG114" i="1"/>
  <c r="AG110" i="1"/>
  <c r="AX110" i="1"/>
  <c r="AG121" i="1"/>
  <c r="AX121" i="1"/>
  <c r="AX97" i="1"/>
  <c r="AG97" i="1"/>
  <c r="AG118" i="1"/>
  <c r="AX118" i="1"/>
  <c r="AI116" i="1"/>
  <c r="AJ116" i="1" s="1"/>
  <c r="AH116" i="1"/>
  <c r="AX112" i="1"/>
  <c r="AG112" i="1"/>
  <c r="AY120" i="1"/>
  <c r="AZ120" i="1"/>
  <c r="BA120" i="1" s="1"/>
  <c r="AG117" i="1"/>
  <c r="AX117" i="1"/>
  <c r="AY100" i="1"/>
  <c r="AZ100" i="1"/>
  <c r="BA100"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WG39" i="1" l="1"/>
  <c r="WH39" i="1"/>
  <c r="WJ39" i="1" s="1"/>
  <c r="WH36" i="1"/>
  <c r="WJ36" i="1" s="1"/>
  <c r="WG36" i="1"/>
  <c r="WG29" i="1"/>
  <c r="WH29" i="1"/>
  <c r="WJ29" i="1" s="1"/>
  <c r="WG22" i="1"/>
  <c r="WH22" i="1"/>
  <c r="WJ22" i="1" s="1"/>
  <c r="WK89" i="1"/>
  <c r="WL89" i="1"/>
  <c r="WR89" i="1"/>
  <c r="WM89" i="1"/>
  <c r="WQ89" i="1"/>
  <c r="WI89" i="1"/>
  <c r="WP89" i="1"/>
  <c r="WO89" i="1"/>
  <c r="WN89" i="1"/>
  <c r="WS89" i="1"/>
  <c r="UY39" i="1"/>
  <c r="TR39" i="1"/>
  <c r="TT39" i="1" s="1"/>
  <c r="S39" i="1"/>
  <c r="UZ39" i="1"/>
  <c r="VB39" i="1" s="1"/>
  <c r="TQ39" i="1"/>
  <c r="Q114" i="1"/>
  <c r="R114" i="1"/>
  <c r="S114" i="1" s="1"/>
  <c r="UW105" i="1"/>
  <c r="UX105" i="1"/>
  <c r="UY105" i="1" s="1"/>
  <c r="Q122" i="1"/>
  <c r="R122" i="1"/>
  <c r="S122" i="1" s="1"/>
  <c r="VD116" i="1"/>
  <c r="VA116" i="1"/>
  <c r="VE116" i="1" s="1"/>
  <c r="R101" i="1"/>
  <c r="S101" i="1" s="1"/>
  <c r="Q101" i="1"/>
  <c r="Q106" i="1"/>
  <c r="R106" i="1"/>
  <c r="S106" i="1" s="1"/>
  <c r="TP110" i="1"/>
  <c r="TQ110" i="1" s="1"/>
  <c r="TO110" i="1"/>
  <c r="TP104" i="1"/>
  <c r="TQ104" i="1" s="1"/>
  <c r="TO104" i="1"/>
  <c r="UB89" i="1"/>
  <c r="UA89" i="1"/>
  <c r="UC89" i="1"/>
  <c r="TZ89" i="1"/>
  <c r="TV89" i="1"/>
  <c r="TS89" i="1"/>
  <c r="TU89" i="1"/>
  <c r="TW89" i="1"/>
  <c r="TY89" i="1"/>
  <c r="TX89" i="1"/>
  <c r="UX109" i="1"/>
  <c r="UY109" i="1" s="1"/>
  <c r="UW109" i="1"/>
  <c r="T107" i="1"/>
  <c r="U107" i="1"/>
  <c r="UW114" i="1"/>
  <c r="UX114" i="1"/>
  <c r="UY114" i="1" s="1"/>
  <c r="TS120" i="1"/>
  <c r="TW120" i="1" s="1"/>
  <c r="TV120" i="1"/>
  <c r="UW122" i="1"/>
  <c r="UX122" i="1"/>
  <c r="UY122" i="1" s="1"/>
  <c r="UX101" i="1"/>
  <c r="UY101" i="1" s="1"/>
  <c r="UW101" i="1"/>
  <c r="UW106" i="1"/>
  <c r="UX106" i="1"/>
  <c r="UY106" i="1" s="1"/>
  <c r="Q110" i="1"/>
  <c r="R110" i="1"/>
  <c r="S110" i="1" s="1"/>
  <c r="UW104" i="1"/>
  <c r="UX104" i="1"/>
  <c r="UY104" i="1" s="1"/>
  <c r="TP118" i="1"/>
  <c r="TQ118" i="1" s="1"/>
  <c r="TO118" i="1"/>
  <c r="UY29" i="1"/>
  <c r="UZ29" i="1"/>
  <c r="VB29" i="1" s="1"/>
  <c r="TQ29" i="1"/>
  <c r="S29" i="1"/>
  <c r="TR29" i="1"/>
  <c r="TT29" i="1" s="1"/>
  <c r="TP113" i="1"/>
  <c r="TQ113" i="1" s="1"/>
  <c r="TO113" i="1"/>
  <c r="TV107" i="1"/>
  <c r="TS107" i="1"/>
  <c r="TW107" i="1" s="1"/>
  <c r="Q108" i="1"/>
  <c r="R108" i="1"/>
  <c r="S108" i="1" s="1"/>
  <c r="T100" i="1"/>
  <c r="U100" i="1"/>
  <c r="TO98" i="1"/>
  <c r="TP98" i="1"/>
  <c r="TQ98" i="1" s="1"/>
  <c r="UX110" i="1"/>
  <c r="UY110" i="1" s="1"/>
  <c r="UW110" i="1"/>
  <c r="Q112" i="1"/>
  <c r="R112" i="1"/>
  <c r="S112" i="1" s="1"/>
  <c r="TV115" i="1"/>
  <c r="TS115" i="1"/>
  <c r="TW115" i="1" s="1"/>
  <c r="VI89" i="1"/>
  <c r="VH89" i="1"/>
  <c r="VG89" i="1"/>
  <c r="VE89" i="1"/>
  <c r="VF89" i="1"/>
  <c r="VD89" i="1"/>
  <c r="VK89" i="1"/>
  <c r="VC89" i="1"/>
  <c r="VA89" i="1"/>
  <c r="VJ89" i="1"/>
  <c r="Q118" i="1"/>
  <c r="R118" i="1"/>
  <c r="S118" i="1" s="1"/>
  <c r="UY36" i="1"/>
  <c r="TQ36" i="1"/>
  <c r="S36" i="1"/>
  <c r="UZ36" i="1"/>
  <c r="VB36" i="1" s="1"/>
  <c r="TR36" i="1"/>
  <c r="TT36" i="1" s="1"/>
  <c r="TV99" i="1"/>
  <c r="TS99" i="1"/>
  <c r="TW99" i="1" s="1"/>
  <c r="R113" i="1"/>
  <c r="S113" i="1" s="1"/>
  <c r="Q113" i="1"/>
  <c r="VD100" i="1"/>
  <c r="VA100" i="1"/>
  <c r="VE100" i="1" s="1"/>
  <c r="T120" i="1"/>
  <c r="U120" i="1"/>
  <c r="TP108" i="1"/>
  <c r="TQ108" i="1" s="1"/>
  <c r="TO108" i="1"/>
  <c r="Q98" i="1"/>
  <c r="R98" i="1"/>
  <c r="S98" i="1" s="1"/>
  <c r="TS116" i="1"/>
  <c r="TW116" i="1" s="1"/>
  <c r="TV116" i="1"/>
  <c r="TP112" i="1"/>
  <c r="TQ112" i="1" s="1"/>
  <c r="TO112" i="1"/>
  <c r="TO102" i="1"/>
  <c r="TP102" i="1"/>
  <c r="TQ102" i="1" s="1"/>
  <c r="R103" i="1"/>
  <c r="S103" i="1" s="1"/>
  <c r="Q103" i="1"/>
  <c r="UX118" i="1"/>
  <c r="UY118" i="1" s="1"/>
  <c r="UW118" i="1"/>
  <c r="UZ22" i="1"/>
  <c r="VB22" i="1" s="1"/>
  <c r="UY22" i="1"/>
  <c r="TQ22" i="1"/>
  <c r="S22" i="1"/>
  <c r="TR22" i="1"/>
  <c r="TT22" i="1" s="1"/>
  <c r="R119" i="1"/>
  <c r="S119" i="1" s="1"/>
  <c r="Q119" i="1"/>
  <c r="UW113" i="1"/>
  <c r="UX113" i="1"/>
  <c r="UY113" i="1" s="1"/>
  <c r="UX108" i="1"/>
  <c r="UY108" i="1" s="1"/>
  <c r="UW108" i="1"/>
  <c r="R123" i="1"/>
  <c r="S123" i="1" s="1"/>
  <c r="Q123" i="1"/>
  <c r="R111" i="1"/>
  <c r="S111" i="1" s="1"/>
  <c r="Q111" i="1"/>
  <c r="UW98" i="1"/>
  <c r="UX98" i="1"/>
  <c r="UY98" i="1" s="1"/>
  <c r="UX112" i="1"/>
  <c r="UY112" i="1" s="1"/>
  <c r="UW112" i="1"/>
  <c r="Q102" i="1"/>
  <c r="R102" i="1"/>
  <c r="S102" i="1" s="1"/>
  <c r="TP103" i="1"/>
  <c r="TQ103" i="1" s="1"/>
  <c r="TO103" i="1"/>
  <c r="TP119" i="1"/>
  <c r="TQ119" i="1" s="1"/>
  <c r="TO119" i="1"/>
  <c r="TP97" i="1"/>
  <c r="TQ97" i="1" s="1"/>
  <c r="TO97" i="1"/>
  <c r="U99" i="1"/>
  <c r="T99" i="1"/>
  <c r="TP121" i="1"/>
  <c r="TQ121" i="1" s="1"/>
  <c r="TO121" i="1"/>
  <c r="TP123" i="1"/>
  <c r="TQ123" i="1" s="1"/>
  <c r="TO123" i="1"/>
  <c r="TP111" i="1"/>
  <c r="TQ111" i="1" s="1"/>
  <c r="TO111" i="1"/>
  <c r="TP117" i="1"/>
  <c r="TQ117" i="1" s="1"/>
  <c r="TO117" i="1"/>
  <c r="UX102" i="1"/>
  <c r="UY102" i="1" s="1"/>
  <c r="UW102" i="1"/>
  <c r="UX103" i="1"/>
  <c r="UY103" i="1" s="1"/>
  <c r="UW103" i="1"/>
  <c r="VA107" i="1"/>
  <c r="VE107" i="1" s="1"/>
  <c r="VD107" i="1"/>
  <c r="UX119" i="1"/>
  <c r="UY119" i="1" s="1"/>
  <c r="UW119" i="1"/>
  <c r="Q97" i="1"/>
  <c r="R97" i="1"/>
  <c r="S97" i="1" s="1"/>
  <c r="TP105" i="1"/>
  <c r="TQ105" i="1" s="1"/>
  <c r="TO105" i="1"/>
  <c r="TS100" i="1"/>
  <c r="TW100" i="1" s="1"/>
  <c r="TV100" i="1"/>
  <c r="R121" i="1"/>
  <c r="S121" i="1" s="1"/>
  <c r="Q121" i="1"/>
  <c r="UX123" i="1"/>
  <c r="UY123" i="1" s="1"/>
  <c r="UW123" i="1"/>
  <c r="UX111" i="1"/>
  <c r="UY111" i="1" s="1"/>
  <c r="UW111" i="1"/>
  <c r="R117" i="1"/>
  <c r="S117" i="1" s="1"/>
  <c r="Q117" i="1"/>
  <c r="VD115" i="1"/>
  <c r="VA115" i="1"/>
  <c r="VE115" i="1" s="1"/>
  <c r="VA99" i="1"/>
  <c r="VE99" i="1" s="1"/>
  <c r="VD99" i="1"/>
  <c r="TP109" i="1"/>
  <c r="TQ109" i="1" s="1"/>
  <c r="TO109" i="1"/>
  <c r="U115" i="1"/>
  <c r="T115" i="1"/>
  <c r="VA120" i="1"/>
  <c r="VE120" i="1" s="1"/>
  <c r="VD120" i="1"/>
  <c r="TO114" i="1"/>
  <c r="TP114" i="1"/>
  <c r="TQ114" i="1" s="1"/>
  <c r="UW97" i="1"/>
  <c r="UX97" i="1"/>
  <c r="UY97" i="1" s="1"/>
  <c r="R105" i="1"/>
  <c r="S105" i="1" s="1"/>
  <c r="Q105" i="1"/>
  <c r="TO122" i="1"/>
  <c r="TP122" i="1"/>
  <c r="TQ122" i="1" s="1"/>
  <c r="UX121" i="1"/>
  <c r="UY121" i="1" s="1"/>
  <c r="UW121" i="1"/>
  <c r="TP101" i="1"/>
  <c r="TQ101" i="1" s="1"/>
  <c r="TO101" i="1"/>
  <c r="TO106" i="1"/>
  <c r="TP106" i="1"/>
  <c r="TQ106" i="1" s="1"/>
  <c r="UX117" i="1"/>
  <c r="UY117" i="1" s="1"/>
  <c r="UW117" i="1"/>
  <c r="Q104" i="1"/>
  <c r="R104" i="1"/>
  <c r="S104" i="1" s="1"/>
  <c r="T116" i="1"/>
  <c r="U116" i="1"/>
  <c r="U89" i="1"/>
  <c r="T89" i="1"/>
  <c r="R109" i="1"/>
  <c r="S109" i="1" s="1"/>
  <c r="Q109" i="1"/>
  <c r="AH104" i="1"/>
  <c r="AI104" i="1"/>
  <c r="AJ104" i="1" s="1"/>
  <c r="BB120" i="1"/>
  <c r="BC120" i="1"/>
  <c r="AL116" i="1"/>
  <c r="AK116" i="1"/>
  <c r="AY114" i="1"/>
  <c r="AZ114" i="1"/>
  <c r="BA114" i="1" s="1"/>
  <c r="AY113" i="1"/>
  <c r="AZ113" i="1"/>
  <c r="BA113" i="1" s="1"/>
  <c r="AI98" i="1"/>
  <c r="AJ98" i="1" s="1"/>
  <c r="AH98" i="1"/>
  <c r="AH101" i="1"/>
  <c r="AI101" i="1"/>
  <c r="AJ101" i="1" s="1"/>
  <c r="AI106" i="1"/>
  <c r="AJ106" i="1" s="1"/>
  <c r="AH106" i="1"/>
  <c r="AZ121" i="1"/>
  <c r="BA121" i="1" s="1"/>
  <c r="AY121" i="1"/>
  <c r="AZ103" i="1"/>
  <c r="BA103" i="1" s="1"/>
  <c r="AY103" i="1"/>
  <c r="AL89" i="1"/>
  <c r="AK89" i="1"/>
  <c r="AZ98" i="1"/>
  <c r="BA98" i="1" s="1"/>
  <c r="AY98" i="1"/>
  <c r="AI109" i="1"/>
  <c r="AJ109" i="1" s="1"/>
  <c r="AH109" i="1"/>
  <c r="AZ102" i="1"/>
  <c r="BA102" i="1" s="1"/>
  <c r="AY102" i="1"/>
  <c r="AH112" i="1"/>
  <c r="AI112" i="1"/>
  <c r="AJ112" i="1" s="1"/>
  <c r="AI97" i="1"/>
  <c r="AJ97" i="1" s="1"/>
  <c r="AH97" i="1"/>
  <c r="AL115" i="1"/>
  <c r="AK115" i="1"/>
  <c r="AJ29" i="1"/>
  <c r="BA29" i="1"/>
  <c r="AY112" i="1"/>
  <c r="AZ112" i="1"/>
  <c r="BA112" i="1" s="1"/>
  <c r="AZ97" i="1"/>
  <c r="BA97" i="1" s="1"/>
  <c r="AY97" i="1"/>
  <c r="AY110" i="1"/>
  <c r="AZ110" i="1"/>
  <c r="BA110" i="1" s="1"/>
  <c r="AH119" i="1"/>
  <c r="AI119" i="1"/>
  <c r="AJ119" i="1" s="1"/>
  <c r="AK100" i="1"/>
  <c r="AL100" i="1"/>
  <c r="AH105" i="1"/>
  <c r="AI105" i="1"/>
  <c r="AJ105" i="1" s="1"/>
  <c r="BB107" i="1"/>
  <c r="BC107" i="1"/>
  <c r="AZ123" i="1"/>
  <c r="BA123" i="1" s="1"/>
  <c r="AY123" i="1"/>
  <c r="AY106" i="1"/>
  <c r="AZ106" i="1"/>
  <c r="BA106" i="1" s="1"/>
  <c r="AY117" i="1"/>
  <c r="AZ117" i="1"/>
  <c r="BA117" i="1" s="1"/>
  <c r="AH110" i="1"/>
  <c r="AI110" i="1"/>
  <c r="AJ110" i="1" s="1"/>
  <c r="AI114" i="1"/>
  <c r="AJ114" i="1" s="1"/>
  <c r="AH114" i="1"/>
  <c r="AI111" i="1"/>
  <c r="AJ111" i="1" s="1"/>
  <c r="AH111" i="1"/>
  <c r="BA22" i="1"/>
  <c r="AJ22" i="1"/>
  <c r="AY118" i="1"/>
  <c r="AZ118" i="1"/>
  <c r="BA118" i="1" s="1"/>
  <c r="BC116" i="1"/>
  <c r="BB116" i="1"/>
  <c r="AK120" i="1"/>
  <c r="AL120" i="1"/>
  <c r="AZ105" i="1"/>
  <c r="BA105" i="1" s="1"/>
  <c r="AY105" i="1"/>
  <c r="AY122" i="1"/>
  <c r="AZ122" i="1"/>
  <c r="BA122" i="1" s="1"/>
  <c r="AK107" i="1"/>
  <c r="AL107" i="1"/>
  <c r="AI121" i="1"/>
  <c r="AJ121" i="1" s="1"/>
  <c r="AH121" i="1"/>
  <c r="AH122" i="1"/>
  <c r="AI122" i="1"/>
  <c r="AJ122" i="1" s="1"/>
  <c r="BA36" i="1"/>
  <c r="AJ36" i="1"/>
  <c r="BB100" i="1"/>
  <c r="BC100" i="1"/>
  <c r="AI118" i="1"/>
  <c r="AJ118" i="1" s="1"/>
  <c r="AH118" i="1"/>
  <c r="AK99" i="1"/>
  <c r="AL99" i="1"/>
  <c r="AH113" i="1"/>
  <c r="AI113" i="1"/>
  <c r="AJ113" i="1" s="1"/>
  <c r="AY104" i="1"/>
  <c r="AZ104" i="1"/>
  <c r="BA104" i="1" s="1"/>
  <c r="AH108" i="1"/>
  <c r="AI108" i="1"/>
  <c r="AJ108" i="1" s="1"/>
  <c r="AY109" i="1"/>
  <c r="AZ109" i="1"/>
  <c r="BA109" i="1" s="1"/>
  <c r="AY111" i="1"/>
  <c r="AZ111" i="1"/>
  <c r="BA111" i="1" s="1"/>
  <c r="AJ39" i="1"/>
  <c r="BA39" i="1"/>
  <c r="BC115" i="1"/>
  <c r="BB115" i="1"/>
  <c r="AH117" i="1"/>
  <c r="AI117" i="1"/>
  <c r="AJ117" i="1" s="1"/>
  <c r="AI103" i="1"/>
  <c r="AJ103" i="1" s="1"/>
  <c r="AH103" i="1"/>
  <c r="AY119" i="1"/>
  <c r="AZ119" i="1"/>
  <c r="BA119" i="1" s="1"/>
  <c r="BB99" i="1"/>
  <c r="BC99" i="1"/>
  <c r="BC89" i="1"/>
  <c r="BB89" i="1"/>
  <c r="AY108" i="1"/>
  <c r="AZ108" i="1"/>
  <c r="BA108" i="1" s="1"/>
  <c r="AI123" i="1"/>
  <c r="AJ123" i="1" s="1"/>
  <c r="AH123" i="1"/>
  <c r="AZ101" i="1"/>
  <c r="BA101" i="1" s="1"/>
  <c r="AY101" i="1"/>
  <c r="AH102" i="1"/>
  <c r="AI102" i="1"/>
  <c r="AJ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WI22" i="1" l="1"/>
  <c r="WS22" i="1"/>
  <c r="WQ22" i="1"/>
  <c r="WR22" i="1"/>
  <c r="WP22" i="1"/>
  <c r="WO22" i="1"/>
  <c r="WK22" i="1"/>
  <c r="WN22" i="1"/>
  <c r="WM22" i="1"/>
  <c r="WL22" i="1"/>
  <c r="WM29" i="1"/>
  <c r="WI29" i="1"/>
  <c r="WK29" i="1"/>
  <c r="WR29" i="1"/>
  <c r="WP29" i="1"/>
  <c r="WL29" i="1"/>
  <c r="WO29" i="1"/>
  <c r="WQ29" i="1"/>
  <c r="WS29" i="1"/>
  <c r="WN29" i="1"/>
  <c r="WL36" i="1"/>
  <c r="WO36" i="1"/>
  <c r="WQ36" i="1"/>
  <c r="WP36" i="1"/>
  <c r="WI36" i="1"/>
  <c r="WK36" i="1"/>
  <c r="WN36" i="1"/>
  <c r="WR36" i="1"/>
  <c r="WM36" i="1"/>
  <c r="WS36" i="1"/>
  <c r="WK39" i="1"/>
  <c r="WR39" i="1"/>
  <c r="WS39" i="1"/>
  <c r="WQ39" i="1"/>
  <c r="WI39" i="1"/>
  <c r="WL39" i="1"/>
  <c r="WP39" i="1"/>
  <c r="WN39" i="1"/>
  <c r="WO39" i="1"/>
  <c r="WM39" i="1"/>
  <c r="U105" i="1"/>
  <c r="T105" i="1"/>
  <c r="U117" i="1"/>
  <c r="T117" i="1"/>
  <c r="TS111" i="1"/>
  <c r="TW111" i="1" s="1"/>
  <c r="TV111" i="1"/>
  <c r="TV97" i="1"/>
  <c r="TS97" i="1"/>
  <c r="TQ95" i="1"/>
  <c r="U22" i="1"/>
  <c r="T22" i="1"/>
  <c r="U103" i="1"/>
  <c r="T103" i="1"/>
  <c r="T113" i="1"/>
  <c r="U113" i="1"/>
  <c r="T118" i="1"/>
  <c r="U118" i="1"/>
  <c r="U29" i="1"/>
  <c r="T29" i="1"/>
  <c r="T110" i="1"/>
  <c r="U110" i="1"/>
  <c r="T114" i="1"/>
  <c r="U114" i="1"/>
  <c r="T123" i="1"/>
  <c r="U123" i="1"/>
  <c r="VA97" i="1"/>
  <c r="VD97" i="1"/>
  <c r="UY95" i="1"/>
  <c r="VD112" i="1"/>
  <c r="VA112" i="1"/>
  <c r="VE112" i="1" s="1"/>
  <c r="VD108" i="1"/>
  <c r="VA108" i="1"/>
  <c r="VE108" i="1" s="1"/>
  <c r="UC22" i="1"/>
  <c r="UB22" i="1"/>
  <c r="UA22" i="1"/>
  <c r="TZ22" i="1"/>
  <c r="TV22" i="1"/>
  <c r="TW22" i="1"/>
  <c r="TU22" i="1"/>
  <c r="TY22" i="1"/>
  <c r="TS22" i="1"/>
  <c r="TX22" i="1"/>
  <c r="TS102" i="1"/>
  <c r="TW102" i="1" s="1"/>
  <c r="TV102" i="1"/>
  <c r="VA110" i="1"/>
  <c r="VE110" i="1" s="1"/>
  <c r="VD110" i="1"/>
  <c r="TV29" i="1"/>
  <c r="UC29" i="1"/>
  <c r="UB29" i="1"/>
  <c r="UA29" i="1"/>
  <c r="TZ29" i="1"/>
  <c r="TS29" i="1"/>
  <c r="TW29" i="1"/>
  <c r="TY29" i="1"/>
  <c r="TU29" i="1"/>
  <c r="TX29" i="1"/>
  <c r="U101" i="1"/>
  <c r="T101" i="1"/>
  <c r="VD36" i="1"/>
  <c r="VC36" i="1"/>
  <c r="VH36" i="1"/>
  <c r="VF36" i="1"/>
  <c r="VK36" i="1"/>
  <c r="VG36" i="1"/>
  <c r="VA36" i="1"/>
  <c r="VJ36" i="1"/>
  <c r="VE36" i="1"/>
  <c r="VI36" i="1"/>
  <c r="VA109" i="1"/>
  <c r="VE109" i="1" s="1"/>
  <c r="VD109" i="1"/>
  <c r="TV101" i="1"/>
  <c r="TS101" i="1"/>
  <c r="TW101" i="1" s="1"/>
  <c r="TS109" i="1"/>
  <c r="TW109" i="1" s="1"/>
  <c r="TV109" i="1"/>
  <c r="VD111" i="1"/>
  <c r="VA111" i="1"/>
  <c r="VE111" i="1" s="1"/>
  <c r="TV105" i="1"/>
  <c r="TS105" i="1"/>
  <c r="TW105" i="1" s="1"/>
  <c r="VD103" i="1"/>
  <c r="VA103" i="1"/>
  <c r="VE103" i="1" s="1"/>
  <c r="TS123" i="1"/>
  <c r="TW123" i="1" s="1"/>
  <c r="TV123" i="1"/>
  <c r="TV119" i="1"/>
  <c r="TS119" i="1"/>
  <c r="TW119" i="1" s="1"/>
  <c r="VD98" i="1"/>
  <c r="VA98" i="1"/>
  <c r="VE98" i="1" s="1"/>
  <c r="VD113" i="1"/>
  <c r="VA113" i="1"/>
  <c r="VE113" i="1" s="1"/>
  <c r="VF22" i="1"/>
  <c r="VE22" i="1"/>
  <c r="VK22" i="1"/>
  <c r="VJ22" i="1"/>
  <c r="VI22" i="1"/>
  <c r="VC22" i="1"/>
  <c r="VD22" i="1"/>
  <c r="VH22" i="1"/>
  <c r="VA22" i="1"/>
  <c r="VG22" i="1"/>
  <c r="TS108" i="1"/>
  <c r="TW108" i="1" s="1"/>
  <c r="TV108" i="1"/>
  <c r="TV98" i="1"/>
  <c r="TS98" i="1"/>
  <c r="TW98" i="1" s="1"/>
  <c r="VD106" i="1"/>
  <c r="VA106" i="1"/>
  <c r="VE106" i="1" s="1"/>
  <c r="VD114" i="1"/>
  <c r="VA114" i="1"/>
  <c r="VE114" i="1" s="1"/>
  <c r="TW39" i="1"/>
  <c r="UC39" i="1"/>
  <c r="UB39" i="1"/>
  <c r="UA39" i="1"/>
  <c r="TZ39" i="1"/>
  <c r="TX39" i="1"/>
  <c r="TV39" i="1"/>
  <c r="TY39" i="1"/>
  <c r="TU39" i="1"/>
  <c r="TS39" i="1"/>
  <c r="TS106" i="1"/>
  <c r="TW106" i="1" s="1"/>
  <c r="TV106" i="1"/>
  <c r="T104" i="1"/>
  <c r="U104" i="1"/>
  <c r="TS114" i="1"/>
  <c r="TW114" i="1" s="1"/>
  <c r="TV114" i="1"/>
  <c r="U97" i="1"/>
  <c r="T97" i="1"/>
  <c r="S95" i="1"/>
  <c r="TV113" i="1"/>
  <c r="TS113" i="1"/>
  <c r="TW113" i="1" s="1"/>
  <c r="VK29" i="1"/>
  <c r="VD29" i="1"/>
  <c r="VJ29" i="1"/>
  <c r="VE29" i="1"/>
  <c r="VA29" i="1"/>
  <c r="VC29" i="1"/>
  <c r="VF29" i="1"/>
  <c r="VH29" i="1"/>
  <c r="VI29" i="1"/>
  <c r="VG29" i="1"/>
  <c r="TS104" i="1"/>
  <c r="TW104" i="1" s="1"/>
  <c r="TV104" i="1"/>
  <c r="T98" i="1"/>
  <c r="U98" i="1"/>
  <c r="VA121" i="1"/>
  <c r="VE121" i="1" s="1"/>
  <c r="VD121" i="1"/>
  <c r="VD123" i="1"/>
  <c r="VA123" i="1"/>
  <c r="VE123" i="1" s="1"/>
  <c r="VD102" i="1"/>
  <c r="VA102" i="1"/>
  <c r="VE102" i="1" s="1"/>
  <c r="TS121" i="1"/>
  <c r="TW121" i="1" s="1"/>
  <c r="TV121" i="1"/>
  <c r="TS112" i="1"/>
  <c r="TW112" i="1" s="1"/>
  <c r="TV112" i="1"/>
  <c r="T122" i="1"/>
  <c r="U122" i="1"/>
  <c r="U39" i="1"/>
  <c r="T39" i="1"/>
  <c r="TV122" i="1"/>
  <c r="TS122" i="1"/>
  <c r="TW122" i="1" s="1"/>
  <c r="TS103" i="1"/>
  <c r="TW103" i="1" s="1"/>
  <c r="TV103" i="1"/>
  <c r="U111" i="1"/>
  <c r="T111" i="1"/>
  <c r="U119" i="1"/>
  <c r="T119" i="1"/>
  <c r="U36" i="1"/>
  <c r="T36" i="1"/>
  <c r="TS118" i="1"/>
  <c r="TW118" i="1" s="1"/>
  <c r="TV118" i="1"/>
  <c r="VA101" i="1"/>
  <c r="VE101" i="1" s="1"/>
  <c r="VD101" i="1"/>
  <c r="TS110" i="1"/>
  <c r="TW110" i="1" s="1"/>
  <c r="TV110" i="1"/>
  <c r="U109" i="1"/>
  <c r="T109" i="1"/>
  <c r="VA117" i="1"/>
  <c r="VE117" i="1" s="1"/>
  <c r="VD117" i="1"/>
  <c r="U121" i="1"/>
  <c r="T121" i="1"/>
  <c r="VA119" i="1"/>
  <c r="VE119" i="1" s="1"/>
  <c r="VD119" i="1"/>
  <c r="TS117" i="1"/>
  <c r="TW117" i="1" s="1"/>
  <c r="TV117" i="1"/>
  <c r="T102" i="1"/>
  <c r="U102" i="1"/>
  <c r="VA118" i="1"/>
  <c r="VE118" i="1" s="1"/>
  <c r="VD118" i="1"/>
  <c r="TX36" i="1"/>
  <c r="UC36" i="1"/>
  <c r="UB36" i="1"/>
  <c r="UA36" i="1"/>
  <c r="TZ36" i="1"/>
  <c r="TY36" i="1"/>
  <c r="TS36" i="1"/>
  <c r="TV36" i="1"/>
  <c r="TW36" i="1"/>
  <c r="TU36" i="1"/>
  <c r="T112" i="1"/>
  <c r="U112" i="1"/>
  <c r="T108" i="1"/>
  <c r="U108" i="1"/>
  <c r="VD104" i="1"/>
  <c r="VA104" i="1"/>
  <c r="VE104" i="1" s="1"/>
  <c r="VA122" i="1"/>
  <c r="VE122" i="1" s="1"/>
  <c r="VD122" i="1"/>
  <c r="T106" i="1"/>
  <c r="U106" i="1"/>
  <c r="VD105" i="1"/>
  <c r="VA105" i="1"/>
  <c r="VE105" i="1" s="1"/>
  <c r="VA39" i="1"/>
  <c r="VD39" i="1"/>
  <c r="VI39" i="1"/>
  <c r="VC39" i="1"/>
  <c r="VG39" i="1"/>
  <c r="VF39" i="1"/>
  <c r="VJ39" i="1"/>
  <c r="VK39" i="1"/>
  <c r="VH39" i="1"/>
  <c r="VE39" i="1"/>
  <c r="BB112" i="1"/>
  <c r="BC112" i="1"/>
  <c r="AK102" i="1"/>
  <c r="AL102" i="1"/>
  <c r="BB39" i="1"/>
  <c r="BC39" i="1"/>
  <c r="BB22" i="1"/>
  <c r="BC22" i="1"/>
  <c r="AL111" i="1"/>
  <c r="AK111" i="1"/>
  <c r="AL114" i="1"/>
  <c r="AK114" i="1"/>
  <c r="BB117" i="1"/>
  <c r="BC117" i="1"/>
  <c r="BB110" i="1"/>
  <c r="BC110" i="1"/>
  <c r="AK29" i="1"/>
  <c r="AL29" i="1"/>
  <c r="BC121" i="1"/>
  <c r="BB121" i="1"/>
  <c r="BB113" i="1"/>
  <c r="BC113" i="1"/>
  <c r="AL118" i="1"/>
  <c r="AK118" i="1"/>
  <c r="BB122" i="1"/>
  <c r="BC122" i="1"/>
  <c r="AK110" i="1"/>
  <c r="AL110" i="1"/>
  <c r="BC123" i="1"/>
  <c r="BB123" i="1"/>
  <c r="BC109" i="1"/>
  <c r="BB109" i="1"/>
  <c r="BB102" i="1"/>
  <c r="BC102" i="1"/>
  <c r="AL39" i="1"/>
  <c r="AK39" i="1"/>
  <c r="BC118" i="1"/>
  <c r="BB118" i="1"/>
  <c r="AL123" i="1"/>
  <c r="AK123" i="1"/>
  <c r="BC111" i="1"/>
  <c r="BB111" i="1"/>
  <c r="BC104" i="1"/>
  <c r="BB104" i="1"/>
  <c r="AL121" i="1"/>
  <c r="AK121" i="1"/>
  <c r="BB106" i="1"/>
  <c r="BC106" i="1"/>
  <c r="AL105" i="1"/>
  <c r="AK105" i="1"/>
  <c r="BC98" i="1"/>
  <c r="BB98" i="1"/>
  <c r="BC103" i="1"/>
  <c r="BB103" i="1"/>
  <c r="AK106" i="1"/>
  <c r="AL106" i="1"/>
  <c r="BC114" i="1"/>
  <c r="BB114" i="1"/>
  <c r="AK104" i="1"/>
  <c r="AL104" i="1"/>
  <c r="AL98" i="1"/>
  <c r="AK98" i="1"/>
  <c r="BB108" i="1"/>
  <c r="BC108" i="1"/>
  <c r="AK122" i="1"/>
  <c r="AL122" i="1"/>
  <c r="AK22" i="1"/>
  <c r="AL22" i="1"/>
  <c r="BB29" i="1"/>
  <c r="BC29" i="1"/>
  <c r="AK112" i="1"/>
  <c r="AL112" i="1"/>
  <c r="BC101" i="1"/>
  <c r="BB101" i="1"/>
  <c r="AK119" i="1"/>
  <c r="AL119" i="1"/>
  <c r="AK108" i="1"/>
  <c r="AL108" i="1"/>
  <c r="AK113" i="1"/>
  <c r="AL113" i="1"/>
  <c r="AK36" i="1"/>
  <c r="AL36" i="1"/>
  <c r="BC105" i="1"/>
  <c r="BB105" i="1"/>
  <c r="AL103" i="1"/>
  <c r="AK103" i="1"/>
  <c r="AL109" i="1"/>
  <c r="AK109" i="1"/>
  <c r="BC97" i="1"/>
  <c r="BB97" i="1"/>
  <c r="BA95" i="1"/>
  <c r="BB119" i="1"/>
  <c r="BC119" i="1"/>
  <c r="AK117" i="1"/>
  <c r="AL117" i="1"/>
  <c r="BC36" i="1"/>
  <c r="BB36" i="1"/>
  <c r="AL97" i="1"/>
  <c r="AK97" i="1"/>
  <c r="AJ95" i="1"/>
  <c r="AL101" i="1"/>
  <c r="AK101" i="1"/>
  <c r="U60" i="9"/>
  <c r="V60" i="9"/>
  <c r="WD72" i="1" s="1"/>
  <c r="U33" i="9"/>
  <c r="V33" i="9"/>
  <c r="WD45" i="1" s="1"/>
  <c r="T17" i="9"/>
  <c r="U46" i="9"/>
  <c r="V46" i="9"/>
  <c r="WD58" i="1" s="1"/>
  <c r="U36" i="9"/>
  <c r="V36" i="9"/>
  <c r="WD48" i="1" s="1"/>
  <c r="U45" i="9"/>
  <c r="V45" i="9"/>
  <c r="WD57" i="1" s="1"/>
  <c r="U64" i="9"/>
  <c r="V64" i="9"/>
  <c r="WD76" i="1" s="1"/>
  <c r="U50" i="9"/>
  <c r="V50" i="9"/>
  <c r="WD62" i="1" s="1"/>
  <c r="U74" i="9"/>
  <c r="V74" i="9"/>
  <c r="WD86" i="1" s="1"/>
  <c r="U32" i="9"/>
  <c r="V32" i="9"/>
  <c r="WD44" i="1" s="1"/>
  <c r="U68" i="9"/>
  <c r="V68" i="9"/>
  <c r="WD80" i="1" s="1"/>
  <c r="U28" i="9"/>
  <c r="V28" i="9"/>
  <c r="WD40" i="1" s="1"/>
  <c r="U76" i="9"/>
  <c r="V76" i="9"/>
  <c r="WD88" i="1" s="1"/>
  <c r="U66" i="9"/>
  <c r="V66" i="9"/>
  <c r="WD78" i="1" s="1"/>
  <c r="U10" i="9"/>
  <c r="U44" i="9"/>
  <c r="V44" i="9"/>
  <c r="WD56" i="1" s="1"/>
  <c r="U43" i="9"/>
  <c r="V43" i="9"/>
  <c r="WD55" i="1" s="1"/>
  <c r="U19" i="9"/>
  <c r="V19" i="9"/>
  <c r="WD31" i="1" s="1"/>
  <c r="U40" i="9"/>
  <c r="V40" i="9"/>
  <c r="WD52" i="1" s="1"/>
  <c r="U13" i="9"/>
  <c r="V13" i="9"/>
  <c r="WD25" i="1" s="1"/>
  <c r="U34" i="9"/>
  <c r="V34" i="9"/>
  <c r="WD46" i="1" s="1"/>
  <c r="U59" i="9"/>
  <c r="V59" i="9"/>
  <c r="WD71" i="1" s="1"/>
  <c r="T16" i="9"/>
  <c r="V16" i="9" s="1"/>
  <c r="WD28" i="1" s="1"/>
  <c r="U49" i="9"/>
  <c r="V49" i="9"/>
  <c r="WD61" i="1" s="1"/>
  <c r="U8" i="9"/>
  <c r="V8" i="9"/>
  <c r="WD20" i="1" s="1"/>
  <c r="U70" i="9"/>
  <c r="V70" i="9"/>
  <c r="WD82" i="1" s="1"/>
  <c r="U11" i="9"/>
  <c r="V11" i="9"/>
  <c r="WD23" i="1" s="1"/>
  <c r="U78" i="9"/>
  <c r="V78" i="9"/>
  <c r="WD90" i="1" s="1"/>
  <c r="U56" i="9"/>
  <c r="V56" i="9"/>
  <c r="WD68" i="1" s="1"/>
  <c r="U14" i="9"/>
  <c r="V14" i="9"/>
  <c r="WD26" i="1" s="1"/>
  <c r="U48" i="9"/>
  <c r="V48" i="9"/>
  <c r="WD60" i="1" s="1"/>
  <c r="U73" i="9"/>
  <c r="V73" i="9"/>
  <c r="WD85" i="1" s="1"/>
  <c r="U26" i="9"/>
  <c r="V26" i="9"/>
  <c r="WD38" i="1" s="1"/>
  <c r="U77" i="9"/>
  <c r="U53" i="9"/>
  <c r="V53" i="9"/>
  <c r="WD65" i="1" s="1"/>
  <c r="U52" i="9"/>
  <c r="V52" i="9"/>
  <c r="WD64" i="1" s="1"/>
  <c r="U5" i="9"/>
  <c r="V5" i="9"/>
  <c r="WD17" i="1" s="1"/>
  <c r="U25" i="9"/>
  <c r="V25" i="9"/>
  <c r="WD37" i="1" s="1"/>
  <c r="U22" i="9"/>
  <c r="V22" i="9"/>
  <c r="WD34" i="1" s="1"/>
  <c r="U2" i="9"/>
  <c r="U41" i="9"/>
  <c r="V41" i="9"/>
  <c r="WD53" i="1" s="1"/>
  <c r="U58" i="9"/>
  <c r="V58" i="9"/>
  <c r="WD70" i="1" s="1"/>
  <c r="U30" i="9"/>
  <c r="V30" i="9"/>
  <c r="WD42" i="1" s="1"/>
  <c r="U38" i="9"/>
  <c r="V38" i="9"/>
  <c r="WD50" i="1" s="1"/>
  <c r="U37" i="9"/>
  <c r="V37" i="9"/>
  <c r="WD49" i="1" s="1"/>
  <c r="U27" i="9"/>
  <c r="U24" i="9"/>
  <c r="U61" i="9"/>
  <c r="V61" i="9"/>
  <c r="WD73" i="1" s="1"/>
  <c r="U69" i="9"/>
  <c r="V69" i="9"/>
  <c r="WD81" i="1" s="1"/>
  <c r="U71" i="9"/>
  <c r="V71" i="9"/>
  <c r="WD83" i="1" s="1"/>
  <c r="U51" i="9"/>
  <c r="V51" i="9"/>
  <c r="WD63" i="1" s="1"/>
  <c r="U80" i="9"/>
  <c r="V80" i="9"/>
  <c r="WD92" i="1" s="1"/>
  <c r="U55" i="9"/>
  <c r="V55" i="9"/>
  <c r="WD67" i="1" s="1"/>
  <c r="U12" i="9"/>
  <c r="V12" i="9"/>
  <c r="WD24" i="1" s="1"/>
  <c r="U47" i="9"/>
  <c r="V47" i="9"/>
  <c r="WD59" i="1" s="1"/>
  <c r="U15" i="9"/>
  <c r="V15" i="9"/>
  <c r="WD27" i="1" s="1"/>
  <c r="U67" i="9"/>
  <c r="V67" i="9"/>
  <c r="WD79" i="1" s="1"/>
  <c r="U20" i="9"/>
  <c r="V20" i="9"/>
  <c r="WD32" i="1" s="1"/>
  <c r="U3" i="9"/>
  <c r="V3" i="9"/>
  <c r="WD15" i="1" s="1"/>
  <c r="U29" i="9"/>
  <c r="V29" i="9"/>
  <c r="WD41" i="1" s="1"/>
  <c r="U4" i="9"/>
  <c r="V4" i="9"/>
  <c r="WD16" i="1" s="1"/>
  <c r="U7" i="9"/>
  <c r="V7" i="9"/>
  <c r="WD19" i="1" s="1"/>
  <c r="U35" i="9"/>
  <c r="V35" i="9"/>
  <c r="WD47" i="1" s="1"/>
  <c r="U39" i="9"/>
  <c r="V39" i="9"/>
  <c r="WD51" i="1" s="1"/>
  <c r="U42" i="9"/>
  <c r="V42" i="9"/>
  <c r="WD54" i="1" s="1"/>
  <c r="U23" i="9"/>
  <c r="V23" i="9"/>
  <c r="WD35" i="1" s="1"/>
  <c r="U21" i="9"/>
  <c r="V21" i="9"/>
  <c r="WD33" i="1" s="1"/>
  <c r="U72" i="9"/>
  <c r="V72" i="9"/>
  <c r="WD84" i="1" s="1"/>
  <c r="U31" i="9"/>
  <c r="V31" i="9"/>
  <c r="WD43" i="1" s="1"/>
  <c r="U6" i="9"/>
  <c r="V6" i="9"/>
  <c r="WD18" i="1" s="1"/>
  <c r="U65" i="9"/>
  <c r="V65" i="9"/>
  <c r="WD77" i="1" s="1"/>
  <c r="U62" i="9"/>
  <c r="V62" i="9"/>
  <c r="WD74" i="1" s="1"/>
  <c r="T18" i="9"/>
  <c r="U75" i="9"/>
  <c r="V75" i="9"/>
  <c r="WD87" i="1" s="1"/>
  <c r="U79" i="9"/>
  <c r="V79" i="9"/>
  <c r="WD91" i="1" s="1"/>
  <c r="U54" i="9"/>
  <c r="V54" i="9"/>
  <c r="WD66" i="1" s="1"/>
  <c r="U9" i="9"/>
  <c r="V9" i="9"/>
  <c r="WD21" i="1" s="1"/>
  <c r="U57" i="9"/>
  <c r="V57" i="9"/>
  <c r="WD69" i="1" s="1"/>
  <c r="U63" i="9"/>
  <c r="V63" i="9"/>
  <c r="WD75" i="1" s="1"/>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WG63" i="1" l="1"/>
  <c r="WF63" i="1"/>
  <c r="WH63" i="1" s="1"/>
  <c r="WJ63" i="1" s="1"/>
  <c r="WG40" i="1"/>
  <c r="WF40" i="1"/>
  <c r="WH40" i="1" s="1"/>
  <c r="WJ40" i="1" s="1"/>
  <c r="WG75" i="1"/>
  <c r="WF75" i="1"/>
  <c r="WH75" i="1" s="1"/>
  <c r="WJ75" i="1" s="1"/>
  <c r="WG91" i="1"/>
  <c r="WF91" i="1"/>
  <c r="WH91" i="1" s="1"/>
  <c r="WJ91" i="1" s="1"/>
  <c r="WF17" i="1"/>
  <c r="WH17" i="1" s="1"/>
  <c r="WJ17" i="1" s="1"/>
  <c r="WG17" i="1"/>
  <c r="WF25" i="1"/>
  <c r="WH25" i="1" s="1"/>
  <c r="WJ25" i="1" s="1"/>
  <c r="WG25" i="1"/>
  <c r="WF56" i="1"/>
  <c r="WH56" i="1" s="1"/>
  <c r="WJ56" i="1" s="1"/>
  <c r="WG56" i="1"/>
  <c r="WG77" i="1"/>
  <c r="WF77" i="1"/>
  <c r="WH77" i="1" s="1"/>
  <c r="WJ77" i="1" s="1"/>
  <c r="WG20" i="1"/>
  <c r="WF20" i="1"/>
  <c r="WH20" i="1" s="1"/>
  <c r="WJ20" i="1" s="1"/>
  <c r="WG18" i="1"/>
  <c r="WF18" i="1"/>
  <c r="WH18" i="1" s="1"/>
  <c r="WJ18" i="1" s="1"/>
  <c r="WG35" i="1"/>
  <c r="WF35" i="1"/>
  <c r="WH35" i="1" s="1"/>
  <c r="WJ35" i="1" s="1"/>
  <c r="WF32" i="1"/>
  <c r="WH32" i="1" s="1"/>
  <c r="WJ32" i="1" s="1"/>
  <c r="WG32" i="1"/>
  <c r="WG24" i="1"/>
  <c r="WF24" i="1"/>
  <c r="WH24" i="1" s="1"/>
  <c r="WJ24" i="1" s="1"/>
  <c r="WG83" i="1"/>
  <c r="WF83" i="1"/>
  <c r="WH83" i="1" s="1"/>
  <c r="WJ83" i="1" s="1"/>
  <c r="WG49" i="1"/>
  <c r="WF49" i="1"/>
  <c r="WH49" i="1" s="1"/>
  <c r="WJ49" i="1" s="1"/>
  <c r="WG53" i="1"/>
  <c r="WF53" i="1"/>
  <c r="WH53" i="1" s="1"/>
  <c r="WJ53" i="1" s="1"/>
  <c r="WG85" i="1"/>
  <c r="WF85" i="1"/>
  <c r="WH85" i="1" s="1"/>
  <c r="WJ85" i="1" s="1"/>
  <c r="WG90" i="1"/>
  <c r="WF90" i="1"/>
  <c r="WH90" i="1" s="1"/>
  <c r="WJ90" i="1" s="1"/>
  <c r="WG61" i="1"/>
  <c r="WF61" i="1"/>
  <c r="WH61" i="1" s="1"/>
  <c r="WJ61" i="1" s="1"/>
  <c r="WF80" i="1"/>
  <c r="WH80" i="1" s="1"/>
  <c r="WJ80" i="1" s="1"/>
  <c r="WG80" i="1"/>
  <c r="WG76" i="1"/>
  <c r="WF76" i="1"/>
  <c r="WH76" i="1" s="1"/>
  <c r="WJ76" i="1" s="1"/>
  <c r="WG59" i="1"/>
  <c r="WF59" i="1"/>
  <c r="WH59" i="1" s="1"/>
  <c r="WJ59" i="1" s="1"/>
  <c r="WF62" i="1"/>
  <c r="WH62" i="1" s="1"/>
  <c r="WJ62" i="1" s="1"/>
  <c r="WG62" i="1"/>
  <c r="WG19" i="1"/>
  <c r="WF19" i="1"/>
  <c r="WH19" i="1" s="1"/>
  <c r="WJ19" i="1" s="1"/>
  <c r="WF69" i="1"/>
  <c r="WH69" i="1" s="1"/>
  <c r="WJ69" i="1" s="1"/>
  <c r="WG69" i="1"/>
  <c r="WG87" i="1"/>
  <c r="WF87" i="1"/>
  <c r="WH87" i="1" s="1"/>
  <c r="WJ87" i="1" s="1"/>
  <c r="WF64" i="1"/>
  <c r="WH64" i="1" s="1"/>
  <c r="WJ64" i="1" s="1"/>
  <c r="WG64" i="1"/>
  <c r="WF52" i="1"/>
  <c r="WH52" i="1" s="1"/>
  <c r="WJ52" i="1" s="1"/>
  <c r="WG52" i="1"/>
  <c r="WG45" i="1"/>
  <c r="WF45" i="1"/>
  <c r="WH45" i="1" s="1"/>
  <c r="WJ45" i="1" s="1"/>
  <c r="WG47" i="1"/>
  <c r="WF47" i="1"/>
  <c r="WH47" i="1" s="1"/>
  <c r="WJ47" i="1" s="1"/>
  <c r="WF58" i="1"/>
  <c r="WH58" i="1" s="1"/>
  <c r="WJ58" i="1" s="1"/>
  <c r="WG58" i="1"/>
  <c r="WG54" i="1"/>
  <c r="WF54" i="1"/>
  <c r="WH54" i="1" s="1"/>
  <c r="WJ54" i="1" s="1"/>
  <c r="WG79" i="1"/>
  <c r="WF79" i="1"/>
  <c r="WH79" i="1" s="1"/>
  <c r="WJ79" i="1" s="1"/>
  <c r="WG81" i="1"/>
  <c r="WF81" i="1"/>
  <c r="WH81" i="1" s="1"/>
  <c r="WJ81" i="1" s="1"/>
  <c r="WF50" i="1"/>
  <c r="WH50" i="1" s="1"/>
  <c r="WJ50" i="1" s="1"/>
  <c r="WG50" i="1"/>
  <c r="WF60" i="1"/>
  <c r="WH60" i="1" s="1"/>
  <c r="WJ60" i="1" s="1"/>
  <c r="WG60" i="1"/>
  <c r="WG23" i="1"/>
  <c r="WF23" i="1"/>
  <c r="WH23" i="1" s="1"/>
  <c r="WJ23" i="1" s="1"/>
  <c r="WG28" i="1"/>
  <c r="WF28" i="1"/>
  <c r="WH28" i="1" s="1"/>
  <c r="WJ28" i="1" s="1"/>
  <c r="WF78" i="1"/>
  <c r="WH78" i="1" s="1"/>
  <c r="WJ78" i="1" s="1"/>
  <c r="WG78" i="1"/>
  <c r="WF44" i="1"/>
  <c r="WH44" i="1" s="1"/>
  <c r="WJ44" i="1" s="1"/>
  <c r="WG44" i="1"/>
  <c r="WG57" i="1"/>
  <c r="WF57" i="1"/>
  <c r="WH57" i="1" s="1"/>
  <c r="WJ57" i="1" s="1"/>
  <c r="WF70" i="1"/>
  <c r="WH70" i="1" s="1"/>
  <c r="WJ70" i="1" s="1"/>
  <c r="WG70" i="1"/>
  <c r="WG43" i="1"/>
  <c r="WF43" i="1"/>
  <c r="WH43" i="1" s="1"/>
  <c r="WJ43" i="1" s="1"/>
  <c r="WG16" i="1"/>
  <c r="WF16" i="1"/>
  <c r="WH16" i="1" s="1"/>
  <c r="WJ16" i="1" s="1"/>
  <c r="WG67" i="1"/>
  <c r="WF67" i="1"/>
  <c r="WH67" i="1" s="1"/>
  <c r="WJ67" i="1" s="1"/>
  <c r="WF21" i="1"/>
  <c r="WH21" i="1" s="1"/>
  <c r="WJ21" i="1" s="1"/>
  <c r="WG21" i="1"/>
  <c r="WG34" i="1"/>
  <c r="WF34" i="1"/>
  <c r="WH34" i="1" s="1"/>
  <c r="WJ34" i="1" s="1"/>
  <c r="WG65" i="1"/>
  <c r="WF65" i="1"/>
  <c r="WH65" i="1" s="1"/>
  <c r="WJ65" i="1" s="1"/>
  <c r="WG71" i="1"/>
  <c r="WF71" i="1"/>
  <c r="WH71" i="1" s="1"/>
  <c r="WJ71" i="1" s="1"/>
  <c r="WF31" i="1"/>
  <c r="WH31" i="1" s="1"/>
  <c r="WJ31" i="1" s="1"/>
  <c r="WG31" i="1"/>
  <c r="WF72" i="1"/>
  <c r="WH72" i="1" s="1"/>
  <c r="WJ72" i="1" s="1"/>
  <c r="WG72" i="1"/>
  <c r="WG33" i="1"/>
  <c r="WF33" i="1"/>
  <c r="WH33" i="1" s="1"/>
  <c r="WJ33" i="1" s="1"/>
  <c r="WG68" i="1"/>
  <c r="WF68" i="1"/>
  <c r="WH68" i="1" s="1"/>
  <c r="WJ68" i="1" s="1"/>
  <c r="WG74" i="1"/>
  <c r="WF74" i="1"/>
  <c r="WH74" i="1" s="1"/>
  <c r="WJ74" i="1" s="1"/>
  <c r="WG51" i="1"/>
  <c r="WF51" i="1"/>
  <c r="WH51" i="1" s="1"/>
  <c r="WJ51" i="1" s="1"/>
  <c r="WG27" i="1"/>
  <c r="WF27" i="1"/>
  <c r="WH27" i="1" s="1"/>
  <c r="WJ27" i="1" s="1"/>
  <c r="WG92" i="1"/>
  <c r="WF92" i="1"/>
  <c r="WH92" i="1" s="1"/>
  <c r="WJ92" i="1" s="1"/>
  <c r="WG73" i="1"/>
  <c r="WF73" i="1"/>
  <c r="WH73" i="1" s="1"/>
  <c r="WJ73" i="1" s="1"/>
  <c r="WF42" i="1"/>
  <c r="WH42" i="1" s="1"/>
  <c r="WJ42" i="1" s="1"/>
  <c r="WG42" i="1"/>
  <c r="WG26" i="1"/>
  <c r="WF26" i="1"/>
  <c r="WH26" i="1" s="1"/>
  <c r="WJ26" i="1" s="1"/>
  <c r="WG82" i="1"/>
  <c r="WF82" i="1"/>
  <c r="WH82" i="1" s="1"/>
  <c r="WJ82" i="1" s="1"/>
  <c r="WF88" i="1"/>
  <c r="WH88" i="1" s="1"/>
  <c r="WJ88" i="1" s="1"/>
  <c r="WG88" i="1"/>
  <c r="WF86" i="1"/>
  <c r="WH86" i="1" s="1"/>
  <c r="WJ86" i="1" s="1"/>
  <c r="WG86" i="1"/>
  <c r="WG48" i="1"/>
  <c r="WF48" i="1"/>
  <c r="WH48" i="1" s="1"/>
  <c r="WJ48" i="1" s="1"/>
  <c r="WG15" i="1"/>
  <c r="WF15" i="1"/>
  <c r="WH15" i="1" s="1"/>
  <c r="WG38" i="1"/>
  <c r="WF38" i="1"/>
  <c r="WH38" i="1" s="1"/>
  <c r="WJ38" i="1" s="1"/>
  <c r="WG84" i="1"/>
  <c r="WF84" i="1"/>
  <c r="WH84" i="1" s="1"/>
  <c r="WJ84" i="1" s="1"/>
  <c r="WG41" i="1"/>
  <c r="WF41" i="1"/>
  <c r="WH41" i="1" s="1"/>
  <c r="WJ41" i="1" s="1"/>
  <c r="WG66" i="1"/>
  <c r="WF66" i="1"/>
  <c r="WH66" i="1" s="1"/>
  <c r="WJ66" i="1" s="1"/>
  <c r="WF37" i="1"/>
  <c r="WH37" i="1" s="1"/>
  <c r="WJ37" i="1" s="1"/>
  <c r="WG37" i="1"/>
  <c r="WG46" i="1"/>
  <c r="WF46" i="1"/>
  <c r="WH46" i="1" s="1"/>
  <c r="WJ46" i="1" s="1"/>
  <c r="WF55" i="1"/>
  <c r="WH55" i="1" s="1"/>
  <c r="WJ55" i="1" s="1"/>
  <c r="WG55" i="1"/>
  <c r="UV79" i="1"/>
  <c r="P79" i="1"/>
  <c r="Q79" i="1" s="1"/>
  <c r="TN79" i="1"/>
  <c r="UV43" i="1"/>
  <c r="P43" i="1"/>
  <c r="Q43" i="1" s="1"/>
  <c r="TN43" i="1"/>
  <c r="UV54" i="1"/>
  <c r="P54" i="1"/>
  <c r="Q54" i="1" s="1"/>
  <c r="TN54" i="1"/>
  <c r="UV16" i="1"/>
  <c r="P16" i="1"/>
  <c r="Q16" i="1" s="1"/>
  <c r="TN16" i="1"/>
  <c r="UV67" i="1"/>
  <c r="TN67" i="1"/>
  <c r="P67" i="1"/>
  <c r="Q67" i="1" s="1"/>
  <c r="UV81" i="1"/>
  <c r="TN81" i="1"/>
  <c r="P81" i="1"/>
  <c r="Q81" i="1" s="1"/>
  <c r="UV50" i="1"/>
  <c r="P50" i="1"/>
  <c r="Q50" i="1" s="1"/>
  <c r="TN50" i="1"/>
  <c r="UV14" i="1"/>
  <c r="P14" i="1"/>
  <c r="Q14" i="1" s="1"/>
  <c r="TN14" i="1"/>
  <c r="UV64" i="1"/>
  <c r="P64" i="1"/>
  <c r="Q64" i="1" s="1"/>
  <c r="TN64" i="1"/>
  <c r="UV52" i="1"/>
  <c r="P52" i="1"/>
  <c r="Q52" i="1" s="1"/>
  <c r="TN52" i="1"/>
  <c r="UV45" i="1"/>
  <c r="TN45" i="1"/>
  <c r="P45" i="1"/>
  <c r="Q45" i="1" s="1"/>
  <c r="TW97" i="1"/>
  <c r="TW95" i="1" s="1"/>
  <c r="TS95" i="1"/>
  <c r="UV21" i="1"/>
  <c r="TN21" i="1"/>
  <c r="P21" i="1"/>
  <c r="Q21" i="1" s="1"/>
  <c r="UV60" i="1"/>
  <c r="P60" i="1"/>
  <c r="Q60" i="1" s="1"/>
  <c r="TN60" i="1"/>
  <c r="UV23" i="1"/>
  <c r="TN23" i="1"/>
  <c r="P23" i="1"/>
  <c r="Q23" i="1" s="1"/>
  <c r="UV28" i="1"/>
  <c r="TN28" i="1"/>
  <c r="P28" i="1"/>
  <c r="Q28" i="1" s="1"/>
  <c r="UV78" i="1"/>
  <c r="P78" i="1"/>
  <c r="Q78" i="1" s="1"/>
  <c r="TN78" i="1"/>
  <c r="UV44" i="1"/>
  <c r="TN44" i="1"/>
  <c r="P44" i="1"/>
  <c r="Q44" i="1" s="1"/>
  <c r="UV57" i="1"/>
  <c r="TN57" i="1"/>
  <c r="P57" i="1"/>
  <c r="Q57" i="1" s="1"/>
  <c r="TV95" i="1"/>
  <c r="UV74" i="1"/>
  <c r="P74" i="1"/>
  <c r="Q74" i="1" s="1"/>
  <c r="TN74" i="1"/>
  <c r="UV84" i="1"/>
  <c r="P84" i="1"/>
  <c r="Q84" i="1" s="1"/>
  <c r="TN84" i="1"/>
  <c r="UV51" i="1"/>
  <c r="TN51" i="1"/>
  <c r="P51" i="1"/>
  <c r="Q51" i="1" s="1"/>
  <c r="UV41" i="1"/>
  <c r="P41" i="1"/>
  <c r="Q41" i="1" s="1"/>
  <c r="TN41" i="1"/>
  <c r="UV27" i="1"/>
  <c r="TN27" i="1"/>
  <c r="P27" i="1"/>
  <c r="Q27" i="1" s="1"/>
  <c r="UV92" i="1"/>
  <c r="P92" i="1"/>
  <c r="Q92" i="1" s="1"/>
  <c r="TN92" i="1"/>
  <c r="UV73" i="1"/>
  <c r="TN73" i="1"/>
  <c r="P73" i="1"/>
  <c r="Q73" i="1" s="1"/>
  <c r="UV42" i="1"/>
  <c r="P42" i="1"/>
  <c r="Q42" i="1" s="1"/>
  <c r="TN42" i="1"/>
  <c r="UV34" i="1"/>
  <c r="P34" i="1"/>
  <c r="Q34" i="1" s="1"/>
  <c r="TN34" i="1"/>
  <c r="UV65" i="1"/>
  <c r="TN65" i="1"/>
  <c r="P65" i="1"/>
  <c r="Q65" i="1" s="1"/>
  <c r="UV71" i="1"/>
  <c r="TN71" i="1"/>
  <c r="P71" i="1"/>
  <c r="Q71" i="1" s="1"/>
  <c r="UV31" i="1"/>
  <c r="TN31" i="1"/>
  <c r="P31" i="1"/>
  <c r="Q31" i="1" s="1"/>
  <c r="UV72" i="1"/>
  <c r="P72" i="1"/>
  <c r="Q72" i="1" s="1"/>
  <c r="TN72" i="1"/>
  <c r="UV66" i="1"/>
  <c r="P66" i="1"/>
  <c r="Q66" i="1" s="1"/>
  <c r="TN66" i="1"/>
  <c r="UV26" i="1"/>
  <c r="P26" i="1"/>
  <c r="Q26" i="1" s="1"/>
  <c r="TN26" i="1"/>
  <c r="UV82" i="1"/>
  <c r="P82" i="1"/>
  <c r="Q82" i="1" s="1"/>
  <c r="TN82" i="1"/>
  <c r="UV88" i="1"/>
  <c r="P88" i="1"/>
  <c r="Q88" i="1" s="1"/>
  <c r="TN88" i="1"/>
  <c r="UV86" i="1"/>
  <c r="P86" i="1"/>
  <c r="Q86" i="1" s="1"/>
  <c r="TN86" i="1"/>
  <c r="UV48" i="1"/>
  <c r="P48" i="1"/>
  <c r="Q48" i="1" s="1"/>
  <c r="TN48" i="1"/>
  <c r="VD95" i="1"/>
  <c r="UV77" i="1"/>
  <c r="TN77" i="1"/>
  <c r="P77" i="1"/>
  <c r="Q77" i="1" s="1"/>
  <c r="UV33" i="1"/>
  <c r="TN33" i="1"/>
  <c r="P33" i="1"/>
  <c r="Q33" i="1" s="1"/>
  <c r="UV47" i="1"/>
  <c r="TN47" i="1"/>
  <c r="P47" i="1"/>
  <c r="Q47" i="1" s="1"/>
  <c r="UV15" i="1"/>
  <c r="TN15" i="1"/>
  <c r="P15" i="1"/>
  <c r="Q15" i="1" s="1"/>
  <c r="UV59" i="1"/>
  <c r="TN59" i="1"/>
  <c r="P59" i="1"/>
  <c r="Q59" i="1" s="1"/>
  <c r="UV63" i="1"/>
  <c r="TN63" i="1"/>
  <c r="P63" i="1"/>
  <c r="Q63" i="1" s="1"/>
  <c r="UV70" i="1"/>
  <c r="P70" i="1"/>
  <c r="Q70" i="1" s="1"/>
  <c r="TN70" i="1"/>
  <c r="UV37" i="1"/>
  <c r="P37" i="1"/>
  <c r="Q37" i="1" s="1"/>
  <c r="TN37" i="1"/>
  <c r="UV46" i="1"/>
  <c r="P46" i="1"/>
  <c r="Q46" i="1" s="1"/>
  <c r="TN46" i="1"/>
  <c r="UV55" i="1"/>
  <c r="TN55" i="1"/>
  <c r="P55" i="1"/>
  <c r="Q55" i="1" s="1"/>
  <c r="T95" i="1"/>
  <c r="UV75" i="1"/>
  <c r="TN75" i="1"/>
  <c r="P75" i="1"/>
  <c r="Q75" i="1" s="1"/>
  <c r="UV91" i="1"/>
  <c r="TN91" i="1"/>
  <c r="P91" i="1"/>
  <c r="Q91" i="1" s="1"/>
  <c r="UV38" i="1"/>
  <c r="P38" i="1"/>
  <c r="Q38" i="1" s="1"/>
  <c r="TN38" i="1"/>
  <c r="UV68" i="1"/>
  <c r="P68" i="1"/>
  <c r="Q68" i="1" s="1"/>
  <c r="TN68" i="1"/>
  <c r="UV20" i="1"/>
  <c r="P20" i="1"/>
  <c r="Q20" i="1" s="1"/>
  <c r="TN20" i="1"/>
  <c r="UV40" i="1"/>
  <c r="TN40" i="1"/>
  <c r="P40" i="1"/>
  <c r="Q40" i="1" s="1"/>
  <c r="UV62" i="1"/>
  <c r="P62" i="1"/>
  <c r="Q62" i="1" s="1"/>
  <c r="TN62" i="1"/>
  <c r="UV58" i="1"/>
  <c r="P58" i="1"/>
  <c r="Q58" i="1" s="1"/>
  <c r="TN58" i="1"/>
  <c r="U95" i="1"/>
  <c r="UV18" i="1"/>
  <c r="P18" i="1"/>
  <c r="Q18" i="1" s="1"/>
  <c r="TN18" i="1"/>
  <c r="UV35" i="1"/>
  <c r="TN35" i="1"/>
  <c r="P35" i="1"/>
  <c r="Q35" i="1" s="1"/>
  <c r="UV19" i="1"/>
  <c r="TN19" i="1"/>
  <c r="P19" i="1"/>
  <c r="Q19" i="1" s="1"/>
  <c r="UV32" i="1"/>
  <c r="TN32" i="1"/>
  <c r="P32" i="1"/>
  <c r="Q32" i="1" s="1"/>
  <c r="UV24" i="1"/>
  <c r="TN24" i="1"/>
  <c r="P24" i="1"/>
  <c r="Q24" i="1" s="1"/>
  <c r="UV83" i="1"/>
  <c r="TN83" i="1"/>
  <c r="P83" i="1"/>
  <c r="Q83" i="1" s="1"/>
  <c r="UV49" i="1"/>
  <c r="TN49" i="1"/>
  <c r="P49" i="1"/>
  <c r="Q49" i="1" s="1"/>
  <c r="UV53" i="1"/>
  <c r="TN53" i="1"/>
  <c r="P53" i="1"/>
  <c r="Q53" i="1" s="1"/>
  <c r="UV17" i="1"/>
  <c r="TN17" i="1"/>
  <c r="P17" i="1"/>
  <c r="Q17" i="1" s="1"/>
  <c r="UV25" i="1"/>
  <c r="TN25" i="1"/>
  <c r="P25" i="1"/>
  <c r="Q25" i="1" s="1"/>
  <c r="UV56" i="1"/>
  <c r="P56" i="1"/>
  <c r="Q56" i="1" s="1"/>
  <c r="TN56" i="1"/>
  <c r="VE97" i="1"/>
  <c r="VE95" i="1" s="1"/>
  <c r="VA95" i="1"/>
  <c r="UV69" i="1"/>
  <c r="TN69" i="1"/>
  <c r="P69" i="1"/>
  <c r="Q69" i="1" s="1"/>
  <c r="UV87" i="1"/>
  <c r="TN87" i="1"/>
  <c r="P87" i="1"/>
  <c r="Q87" i="1" s="1"/>
  <c r="UV85" i="1"/>
  <c r="TN85" i="1"/>
  <c r="P85" i="1"/>
  <c r="Q85" i="1" s="1"/>
  <c r="UV90" i="1"/>
  <c r="P90" i="1"/>
  <c r="Q90" i="1" s="1"/>
  <c r="TN90" i="1"/>
  <c r="UV61" i="1"/>
  <c r="TN61" i="1"/>
  <c r="P61" i="1"/>
  <c r="Q61" i="1" s="1"/>
  <c r="UV80" i="1"/>
  <c r="P80" i="1"/>
  <c r="Q80" i="1" s="1"/>
  <c r="TN80" i="1"/>
  <c r="UV76" i="1"/>
  <c r="P76" i="1"/>
  <c r="Q76" i="1" s="1"/>
  <c r="TN76" i="1"/>
  <c r="AG79" i="1"/>
  <c r="AX79" i="1"/>
  <c r="AL95" i="1"/>
  <c r="AX33" i="1"/>
  <c r="AG33" i="1"/>
  <c r="AG70" i="1"/>
  <c r="AX70" i="1"/>
  <c r="AG75" i="1"/>
  <c r="AX75" i="1"/>
  <c r="AX62" i="1"/>
  <c r="AG62" i="1"/>
  <c r="AX63" i="1"/>
  <c r="AG63" i="1"/>
  <c r="AG53" i="1"/>
  <c r="AX53" i="1"/>
  <c r="AX80" i="1"/>
  <c r="AG80" i="1"/>
  <c r="AG76" i="1"/>
  <c r="AX76" i="1"/>
  <c r="BC95" i="1"/>
  <c r="AX59" i="1"/>
  <c r="AG59" i="1"/>
  <c r="AG55" i="1"/>
  <c r="AX55" i="1"/>
  <c r="AG20" i="1"/>
  <c r="AX20" i="1"/>
  <c r="AK95" i="1"/>
  <c r="AX18" i="1"/>
  <c r="AG18" i="1"/>
  <c r="AX24" i="1"/>
  <c r="AY24" i="1" s="1"/>
  <c r="AZ24" i="1" s="1"/>
  <c r="BA24" i="1" s="1"/>
  <c r="AG24" i="1"/>
  <c r="AG56" i="1"/>
  <c r="AX56" i="1"/>
  <c r="AX90" i="1"/>
  <c r="AG90" i="1"/>
  <c r="AX43" i="1"/>
  <c r="AG43" i="1"/>
  <c r="AX54" i="1"/>
  <c r="AG54" i="1"/>
  <c r="AG16" i="1"/>
  <c r="AX16" i="1"/>
  <c r="AX67" i="1"/>
  <c r="AG67" i="1"/>
  <c r="AG81" i="1"/>
  <c r="AX81" i="1"/>
  <c r="AX50" i="1"/>
  <c r="AG50" i="1"/>
  <c r="AG14" i="1"/>
  <c r="AX14" i="1"/>
  <c r="AX64" i="1"/>
  <c r="AG64" i="1"/>
  <c r="AX52" i="1"/>
  <c r="AG52" i="1"/>
  <c r="AG45" i="1"/>
  <c r="AX45" i="1"/>
  <c r="AX47" i="1"/>
  <c r="AG47" i="1"/>
  <c r="AX46" i="1"/>
  <c r="AG46" i="1"/>
  <c r="AX91" i="1"/>
  <c r="AG91" i="1"/>
  <c r="AG58" i="1"/>
  <c r="AX58" i="1"/>
  <c r="AG19" i="1"/>
  <c r="AX19" i="1"/>
  <c r="AY19" i="1" s="1"/>
  <c r="AG49" i="1"/>
  <c r="AX49" i="1"/>
  <c r="BB95" i="1"/>
  <c r="AG69" i="1"/>
  <c r="AX69" i="1"/>
  <c r="AX61" i="1"/>
  <c r="AG61" i="1"/>
  <c r="AG21" i="1"/>
  <c r="AX21" i="1"/>
  <c r="AG60" i="1"/>
  <c r="AX60" i="1"/>
  <c r="AG23" i="1"/>
  <c r="AX23" i="1"/>
  <c r="AG28" i="1"/>
  <c r="AX28" i="1"/>
  <c r="AX78" i="1"/>
  <c r="AG78" i="1"/>
  <c r="AX44" i="1"/>
  <c r="AG44" i="1"/>
  <c r="AG57" i="1"/>
  <c r="AX57" i="1"/>
  <c r="AG15" i="1"/>
  <c r="AX15" i="1"/>
  <c r="AX38" i="1"/>
  <c r="AG38" i="1"/>
  <c r="AG40" i="1"/>
  <c r="AX40" i="1"/>
  <c r="AG35" i="1"/>
  <c r="AX35" i="1"/>
  <c r="AG83" i="1"/>
  <c r="AX83" i="1"/>
  <c r="AG85" i="1"/>
  <c r="AX85" i="1"/>
  <c r="AX74" i="1"/>
  <c r="AG74" i="1"/>
  <c r="AX84" i="1"/>
  <c r="AG84" i="1"/>
  <c r="AG51" i="1"/>
  <c r="AX51" i="1"/>
  <c r="AX41" i="1"/>
  <c r="AG41" i="1"/>
  <c r="AX27" i="1"/>
  <c r="AG27" i="1"/>
  <c r="AX92" i="1"/>
  <c r="AG92" i="1"/>
  <c r="AX73" i="1"/>
  <c r="AG73" i="1"/>
  <c r="AG42" i="1"/>
  <c r="AX42" i="1"/>
  <c r="AX34" i="1"/>
  <c r="AG34" i="1"/>
  <c r="AG65" i="1"/>
  <c r="AX65" i="1"/>
  <c r="AG71" i="1"/>
  <c r="AX71" i="1"/>
  <c r="AG31" i="1"/>
  <c r="AX31" i="1"/>
  <c r="AX72" i="1"/>
  <c r="AG72" i="1"/>
  <c r="AG77" i="1"/>
  <c r="AX77" i="1"/>
  <c r="AX37" i="1"/>
  <c r="AG37" i="1"/>
  <c r="AG68" i="1"/>
  <c r="AX68" i="1"/>
  <c r="AG32" i="1"/>
  <c r="AX32" i="1"/>
  <c r="AG17" i="1"/>
  <c r="AX17" i="1"/>
  <c r="AG25" i="1"/>
  <c r="AX25" i="1"/>
  <c r="AG87" i="1"/>
  <c r="AX87" i="1"/>
  <c r="AX66" i="1"/>
  <c r="AG66" i="1"/>
  <c r="AX26" i="1"/>
  <c r="AG26" i="1"/>
  <c r="AG82" i="1"/>
  <c r="AX82" i="1"/>
  <c r="AG88" i="1"/>
  <c r="AX88" i="1"/>
  <c r="AX86" i="1"/>
  <c r="AG86" i="1"/>
  <c r="AX48" i="1"/>
  <c r="AG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VU5" i="1" l="1"/>
  <c r="WM50" i="1"/>
  <c r="WN50" i="1"/>
  <c r="WS50" i="1"/>
  <c r="WR50" i="1"/>
  <c r="WQ50" i="1"/>
  <c r="WI50" i="1"/>
  <c r="WO50" i="1"/>
  <c r="WK50" i="1"/>
  <c r="WL50" i="1"/>
  <c r="WP50" i="1"/>
  <c r="WO58" i="1"/>
  <c r="WI58" i="1"/>
  <c r="WK58" i="1"/>
  <c r="WP58" i="1"/>
  <c r="WM58" i="1"/>
  <c r="WN58" i="1"/>
  <c r="WL58" i="1"/>
  <c r="WS58" i="1"/>
  <c r="WR58" i="1"/>
  <c r="WQ58" i="1"/>
  <c r="WS77" i="1"/>
  <c r="WN77" i="1"/>
  <c r="WM77" i="1"/>
  <c r="WL77" i="1"/>
  <c r="WK77" i="1"/>
  <c r="WI77" i="1"/>
  <c r="WR77" i="1"/>
  <c r="WO77" i="1"/>
  <c r="WP77" i="1"/>
  <c r="WQ77" i="1"/>
  <c r="WI37" i="1"/>
  <c r="WN37" i="1"/>
  <c r="WS37" i="1"/>
  <c r="WR37" i="1"/>
  <c r="WL37" i="1"/>
  <c r="WO37" i="1"/>
  <c r="WK37" i="1"/>
  <c r="WQ37" i="1"/>
  <c r="WP37" i="1"/>
  <c r="WM37" i="1"/>
  <c r="WO88" i="1"/>
  <c r="WQ88" i="1"/>
  <c r="WI88" i="1"/>
  <c r="WM88" i="1"/>
  <c r="WP88" i="1"/>
  <c r="WK88" i="1"/>
  <c r="WR88" i="1"/>
  <c r="WL88" i="1"/>
  <c r="WN88" i="1"/>
  <c r="WS88" i="1"/>
  <c r="WM34" i="1"/>
  <c r="WO34" i="1"/>
  <c r="WN34" i="1"/>
  <c r="WR34" i="1"/>
  <c r="WK34" i="1"/>
  <c r="WI34" i="1"/>
  <c r="WS34" i="1"/>
  <c r="WL34" i="1"/>
  <c r="WP34" i="1"/>
  <c r="WQ34" i="1"/>
  <c r="WO43" i="1"/>
  <c r="WN43" i="1"/>
  <c r="WK43" i="1"/>
  <c r="WP43" i="1"/>
  <c r="WS43" i="1"/>
  <c r="WR43" i="1"/>
  <c r="WQ43" i="1"/>
  <c r="WL43" i="1"/>
  <c r="WM43" i="1"/>
  <c r="WI43" i="1"/>
  <c r="VU9" i="1"/>
  <c r="WN56" i="1"/>
  <c r="WL56" i="1"/>
  <c r="WM56" i="1"/>
  <c r="WS56" i="1"/>
  <c r="WP56" i="1"/>
  <c r="WK56" i="1"/>
  <c r="WR56" i="1"/>
  <c r="WQ56" i="1"/>
  <c r="WI56" i="1"/>
  <c r="WO56" i="1"/>
  <c r="WQ38" i="1"/>
  <c r="WN38" i="1"/>
  <c r="WI38" i="1"/>
  <c r="WM38" i="1"/>
  <c r="WP38" i="1"/>
  <c r="WO38" i="1"/>
  <c r="WK38" i="1"/>
  <c r="WR38" i="1"/>
  <c r="WS38" i="1"/>
  <c r="WL38" i="1"/>
  <c r="WI73" i="1"/>
  <c r="WN73" i="1"/>
  <c r="WS73" i="1"/>
  <c r="WK73" i="1"/>
  <c r="WR73" i="1"/>
  <c r="WQ73" i="1"/>
  <c r="WM73" i="1"/>
  <c r="WP73" i="1"/>
  <c r="WO73" i="1"/>
  <c r="WL73" i="1"/>
  <c r="WL74" i="1"/>
  <c r="WO74" i="1"/>
  <c r="WN74" i="1"/>
  <c r="WS74" i="1"/>
  <c r="WK74" i="1"/>
  <c r="WR74" i="1"/>
  <c r="WQ74" i="1"/>
  <c r="WM74" i="1"/>
  <c r="WI74" i="1"/>
  <c r="WP74" i="1"/>
  <c r="WS31" i="1"/>
  <c r="WR31" i="1"/>
  <c r="WK31" i="1"/>
  <c r="WP31" i="1"/>
  <c r="WI31" i="1"/>
  <c r="WL31" i="1"/>
  <c r="WM31" i="1"/>
  <c r="WN31" i="1"/>
  <c r="WQ31" i="1"/>
  <c r="WO31" i="1"/>
  <c r="WO21" i="1"/>
  <c r="WP21" i="1"/>
  <c r="WL21" i="1"/>
  <c r="WI21" i="1"/>
  <c r="WN21" i="1"/>
  <c r="WQ21" i="1"/>
  <c r="WK21" i="1"/>
  <c r="WR21" i="1"/>
  <c r="WS21" i="1"/>
  <c r="WM21" i="1"/>
  <c r="WS70" i="1"/>
  <c r="WL70" i="1"/>
  <c r="WM70" i="1"/>
  <c r="WP70" i="1"/>
  <c r="WN70" i="1"/>
  <c r="WI70" i="1"/>
  <c r="WQ70" i="1"/>
  <c r="WR70" i="1"/>
  <c r="WO70" i="1"/>
  <c r="WK70" i="1"/>
  <c r="WL61" i="1"/>
  <c r="WK61" i="1"/>
  <c r="WQ61" i="1"/>
  <c r="WI61" i="1"/>
  <c r="WS61" i="1"/>
  <c r="WR61" i="1"/>
  <c r="WP61" i="1"/>
  <c r="WO61" i="1"/>
  <c r="WN61" i="1"/>
  <c r="WM61" i="1"/>
  <c r="WN49" i="1"/>
  <c r="WL49" i="1"/>
  <c r="WK49" i="1"/>
  <c r="WS49" i="1"/>
  <c r="WR49" i="1"/>
  <c r="WQ49" i="1"/>
  <c r="WI49" i="1"/>
  <c r="WM49" i="1"/>
  <c r="WP49" i="1"/>
  <c r="WO49" i="1"/>
  <c r="WQ35" i="1"/>
  <c r="WO35" i="1"/>
  <c r="WS35" i="1"/>
  <c r="WK35" i="1"/>
  <c r="WM35" i="1"/>
  <c r="WP35" i="1"/>
  <c r="WR35" i="1"/>
  <c r="WI35" i="1"/>
  <c r="WN35" i="1"/>
  <c r="WL35" i="1"/>
  <c r="WO75" i="1"/>
  <c r="WM75" i="1"/>
  <c r="WN75" i="1"/>
  <c r="WI75" i="1"/>
  <c r="WL75" i="1"/>
  <c r="WS75" i="1"/>
  <c r="WK75" i="1"/>
  <c r="WR75" i="1"/>
  <c r="WQ75" i="1"/>
  <c r="WP75" i="1"/>
  <c r="WK46" i="1"/>
  <c r="WP46" i="1"/>
  <c r="WO46" i="1"/>
  <c r="WM46" i="1"/>
  <c r="WN46" i="1"/>
  <c r="WL46" i="1"/>
  <c r="WS46" i="1"/>
  <c r="WR46" i="1"/>
  <c r="WQ46" i="1"/>
  <c r="WI46" i="1"/>
  <c r="WO51" i="1"/>
  <c r="WN51" i="1"/>
  <c r="WK51" i="1"/>
  <c r="WP51" i="1"/>
  <c r="WS51" i="1"/>
  <c r="WR51" i="1"/>
  <c r="WI51" i="1"/>
  <c r="WQ51" i="1"/>
  <c r="WL51" i="1"/>
  <c r="WM51" i="1"/>
  <c r="WS78" i="1"/>
  <c r="WK78" i="1"/>
  <c r="WL78" i="1"/>
  <c r="WN78" i="1"/>
  <c r="WO78" i="1"/>
  <c r="WM78" i="1"/>
  <c r="WP78" i="1"/>
  <c r="WQ78" i="1"/>
  <c r="WI78" i="1"/>
  <c r="WR78" i="1"/>
  <c r="WS91" i="1"/>
  <c r="WR91" i="1"/>
  <c r="WQ91" i="1"/>
  <c r="WI91" i="1"/>
  <c r="WK91" i="1"/>
  <c r="WM91" i="1"/>
  <c r="WP91" i="1"/>
  <c r="WO91" i="1"/>
  <c r="WN91" i="1"/>
  <c r="WL91" i="1"/>
  <c r="WJ15" i="1"/>
  <c r="WH13" i="1"/>
  <c r="WN28" i="1"/>
  <c r="WI28" i="1"/>
  <c r="WO28" i="1"/>
  <c r="WL28" i="1"/>
  <c r="WP28" i="1"/>
  <c r="WS28" i="1"/>
  <c r="WM28" i="1"/>
  <c r="WR28" i="1"/>
  <c r="WK28" i="1"/>
  <c r="WQ28" i="1"/>
  <c r="WL81" i="1"/>
  <c r="WO81" i="1"/>
  <c r="WI81" i="1"/>
  <c r="WN81" i="1"/>
  <c r="WM81" i="1"/>
  <c r="WS81" i="1"/>
  <c r="WK81" i="1"/>
  <c r="WR81" i="1"/>
  <c r="WQ81" i="1"/>
  <c r="WP81" i="1"/>
  <c r="WS47" i="1"/>
  <c r="WL47" i="1"/>
  <c r="WR47" i="1"/>
  <c r="WQ47" i="1"/>
  <c r="WI47" i="1"/>
  <c r="WN47" i="1"/>
  <c r="WK47" i="1"/>
  <c r="WP47" i="1"/>
  <c r="WM47" i="1"/>
  <c r="WO47" i="1"/>
  <c r="WK87" i="1"/>
  <c r="WR87" i="1"/>
  <c r="WQ87" i="1"/>
  <c r="WP87" i="1"/>
  <c r="WM87" i="1"/>
  <c r="WO87" i="1"/>
  <c r="WL87" i="1"/>
  <c r="WN87" i="1"/>
  <c r="WI87" i="1"/>
  <c r="WS87" i="1"/>
  <c r="WO59" i="1"/>
  <c r="WK59" i="1"/>
  <c r="WS59" i="1"/>
  <c r="WR59" i="1"/>
  <c r="WP59" i="1"/>
  <c r="WN59" i="1"/>
  <c r="WQ59" i="1"/>
  <c r="WL59" i="1"/>
  <c r="WM59" i="1"/>
  <c r="WI59" i="1"/>
  <c r="WS25" i="1"/>
  <c r="WK25" i="1"/>
  <c r="WI25" i="1"/>
  <c r="WQ25" i="1"/>
  <c r="WL25" i="1"/>
  <c r="WP25" i="1"/>
  <c r="WR25" i="1"/>
  <c r="WM25" i="1"/>
  <c r="WO25" i="1"/>
  <c r="WN25" i="1"/>
  <c r="WP84" i="1"/>
  <c r="WO84" i="1"/>
  <c r="WM84" i="1"/>
  <c r="WN84" i="1"/>
  <c r="WS84" i="1"/>
  <c r="WK84" i="1"/>
  <c r="WR84" i="1"/>
  <c r="WL84" i="1"/>
  <c r="WQ84" i="1"/>
  <c r="WI84" i="1"/>
  <c r="WQ64" i="1"/>
  <c r="WO64" i="1"/>
  <c r="WK64" i="1"/>
  <c r="WN64" i="1"/>
  <c r="WS64" i="1"/>
  <c r="WR64" i="1"/>
  <c r="WL64" i="1"/>
  <c r="WP64" i="1"/>
  <c r="WI64" i="1"/>
  <c r="WM64" i="1"/>
  <c r="WS66" i="1"/>
  <c r="WP66" i="1"/>
  <c r="WK66" i="1"/>
  <c r="WO66" i="1"/>
  <c r="WM66" i="1"/>
  <c r="WN66" i="1"/>
  <c r="WR66" i="1"/>
  <c r="WL66" i="1"/>
  <c r="WQ66" i="1"/>
  <c r="WI66" i="1"/>
  <c r="WK15" i="1"/>
  <c r="WR15" i="1"/>
  <c r="WP15" i="1"/>
  <c r="WO15" i="1"/>
  <c r="WN15" i="1"/>
  <c r="WM15" i="1"/>
  <c r="WL15" i="1"/>
  <c r="WS15" i="1"/>
  <c r="WQ15" i="1"/>
  <c r="WI15" i="1"/>
  <c r="WG13" i="1"/>
  <c r="WL82" i="1"/>
  <c r="WP82" i="1"/>
  <c r="WO82" i="1"/>
  <c r="WN82" i="1"/>
  <c r="WM82" i="1"/>
  <c r="WS82" i="1"/>
  <c r="WK82" i="1"/>
  <c r="WR82" i="1"/>
  <c r="WQ82" i="1"/>
  <c r="WI82" i="1"/>
  <c r="WP92" i="1"/>
  <c r="WO92" i="1"/>
  <c r="WN92" i="1"/>
  <c r="WS92" i="1"/>
  <c r="WK92" i="1"/>
  <c r="WR92" i="1"/>
  <c r="WL92" i="1"/>
  <c r="WQ92" i="1"/>
  <c r="WI92" i="1"/>
  <c r="WM92" i="1"/>
  <c r="WR68" i="1"/>
  <c r="WQ68" i="1"/>
  <c r="WI68" i="1"/>
  <c r="WP68" i="1"/>
  <c r="WO68" i="1"/>
  <c r="WN68" i="1"/>
  <c r="WS68" i="1"/>
  <c r="WM68" i="1"/>
  <c r="WL68" i="1"/>
  <c r="WK68" i="1"/>
  <c r="VU3" i="1"/>
  <c r="WS69" i="1"/>
  <c r="WN69" i="1"/>
  <c r="WL69" i="1"/>
  <c r="WM69" i="1"/>
  <c r="WO69" i="1"/>
  <c r="WP69" i="1"/>
  <c r="WI69" i="1"/>
  <c r="WQ69" i="1"/>
  <c r="WR69" i="1"/>
  <c r="WK69" i="1"/>
  <c r="WL90" i="1"/>
  <c r="WS90" i="1"/>
  <c r="WK90" i="1"/>
  <c r="WR90" i="1"/>
  <c r="WM90" i="1"/>
  <c r="WQ90" i="1"/>
  <c r="WI90" i="1"/>
  <c r="WP90" i="1"/>
  <c r="WO90" i="1"/>
  <c r="WN90" i="1"/>
  <c r="WI83" i="1"/>
  <c r="WO83" i="1"/>
  <c r="WL83" i="1"/>
  <c r="WK83" i="1"/>
  <c r="WN83" i="1"/>
  <c r="WM83" i="1"/>
  <c r="WS83" i="1"/>
  <c r="WR83" i="1"/>
  <c r="WQ83" i="1"/>
  <c r="WP83" i="1"/>
  <c r="WI18" i="1"/>
  <c r="WS18" i="1"/>
  <c r="WR18" i="1"/>
  <c r="WM18" i="1"/>
  <c r="WQ18" i="1"/>
  <c r="WK18" i="1"/>
  <c r="WP18" i="1"/>
  <c r="WO18" i="1"/>
  <c r="WL18" i="1"/>
  <c r="WN18" i="1"/>
  <c r="WR53" i="1"/>
  <c r="WM53" i="1"/>
  <c r="WQ53" i="1"/>
  <c r="WP53" i="1"/>
  <c r="WK53" i="1"/>
  <c r="WO53" i="1"/>
  <c r="WN53" i="1"/>
  <c r="WS53" i="1"/>
  <c r="WL53" i="1"/>
  <c r="WI53" i="1"/>
  <c r="WS55" i="1"/>
  <c r="WR55" i="1"/>
  <c r="WL55" i="1"/>
  <c r="WQ55" i="1"/>
  <c r="WK55" i="1"/>
  <c r="WM55" i="1"/>
  <c r="WI55" i="1"/>
  <c r="WN55" i="1"/>
  <c r="WP55" i="1"/>
  <c r="WO55" i="1"/>
  <c r="VU7" i="1"/>
  <c r="VU8" i="1"/>
  <c r="VU6" i="1"/>
  <c r="WN71" i="1"/>
  <c r="WS71" i="1"/>
  <c r="WR71" i="1"/>
  <c r="WQ71" i="1"/>
  <c r="WP71" i="1"/>
  <c r="WM71" i="1"/>
  <c r="WO71" i="1"/>
  <c r="WK71" i="1"/>
  <c r="WL71" i="1"/>
  <c r="WI71" i="1"/>
  <c r="WQ67" i="1"/>
  <c r="WI67" i="1"/>
  <c r="WP67" i="1"/>
  <c r="WO67" i="1"/>
  <c r="WN67" i="1"/>
  <c r="WS67" i="1"/>
  <c r="WK67" i="1"/>
  <c r="WL67" i="1"/>
  <c r="WM67" i="1"/>
  <c r="WR67" i="1"/>
  <c r="WN57" i="1"/>
  <c r="WI57" i="1"/>
  <c r="WM57" i="1"/>
  <c r="WK57" i="1"/>
  <c r="WS57" i="1"/>
  <c r="WR57" i="1"/>
  <c r="WL57" i="1"/>
  <c r="WQ57" i="1"/>
  <c r="WP57" i="1"/>
  <c r="WO57" i="1"/>
  <c r="WS23" i="1"/>
  <c r="WR23" i="1"/>
  <c r="WQ23" i="1"/>
  <c r="WK23" i="1"/>
  <c r="WL23" i="1"/>
  <c r="WI23" i="1"/>
  <c r="WP23" i="1"/>
  <c r="WO23" i="1"/>
  <c r="WN23" i="1"/>
  <c r="WM23" i="1"/>
  <c r="WK79" i="1"/>
  <c r="WN79" i="1"/>
  <c r="WS79" i="1"/>
  <c r="WI79" i="1"/>
  <c r="WL79" i="1"/>
  <c r="WM79" i="1"/>
  <c r="WR79" i="1"/>
  <c r="WQ79" i="1"/>
  <c r="WP79" i="1"/>
  <c r="WO79" i="1"/>
  <c r="WR45" i="1"/>
  <c r="WQ45" i="1"/>
  <c r="WP45" i="1"/>
  <c r="WK45" i="1"/>
  <c r="WO45" i="1"/>
  <c r="WN45" i="1"/>
  <c r="WS45" i="1"/>
  <c r="WI45" i="1"/>
  <c r="WM45" i="1"/>
  <c r="WL45" i="1"/>
  <c r="WS17" i="1"/>
  <c r="WK17" i="1"/>
  <c r="WN17" i="1"/>
  <c r="WO17" i="1"/>
  <c r="WR17" i="1"/>
  <c r="WL17" i="1"/>
  <c r="WM17" i="1"/>
  <c r="WI17" i="1"/>
  <c r="WQ17" i="1"/>
  <c r="WP17" i="1"/>
  <c r="WM40" i="1"/>
  <c r="WI40" i="1"/>
  <c r="WL40" i="1"/>
  <c r="WR40" i="1"/>
  <c r="WQ40" i="1"/>
  <c r="WO40" i="1"/>
  <c r="WN40" i="1"/>
  <c r="WS40" i="1"/>
  <c r="WP40" i="1"/>
  <c r="WK40" i="1"/>
  <c r="WQ41" i="1"/>
  <c r="WN41" i="1"/>
  <c r="WK41" i="1"/>
  <c r="WS41" i="1"/>
  <c r="WL41" i="1"/>
  <c r="WR41" i="1"/>
  <c r="WP41" i="1"/>
  <c r="WI41" i="1"/>
  <c r="WO41" i="1"/>
  <c r="WM41" i="1"/>
  <c r="WI48" i="1"/>
  <c r="WL48" i="1"/>
  <c r="WO48" i="1"/>
  <c r="WN48" i="1"/>
  <c r="WM48" i="1"/>
  <c r="WS48" i="1"/>
  <c r="WP48" i="1"/>
  <c r="WK48" i="1"/>
  <c r="WR48" i="1"/>
  <c r="WQ48" i="1"/>
  <c r="WN26" i="1"/>
  <c r="WM26" i="1"/>
  <c r="WK26" i="1"/>
  <c r="WS26" i="1"/>
  <c r="WR26" i="1"/>
  <c r="WI26" i="1"/>
  <c r="WQ26" i="1"/>
  <c r="WP26" i="1"/>
  <c r="WO26" i="1"/>
  <c r="WL26" i="1"/>
  <c r="WN27" i="1"/>
  <c r="WQ27" i="1"/>
  <c r="WI27" i="1"/>
  <c r="WP27" i="1"/>
  <c r="WK27" i="1"/>
  <c r="WO27" i="1"/>
  <c r="WL27" i="1"/>
  <c r="WM27" i="1"/>
  <c r="WS27" i="1"/>
  <c r="WR27" i="1"/>
  <c r="WP33" i="1"/>
  <c r="WI33" i="1"/>
  <c r="WS33" i="1"/>
  <c r="WR33" i="1"/>
  <c r="WO33" i="1"/>
  <c r="WQ33" i="1"/>
  <c r="WK33" i="1"/>
  <c r="WM33" i="1"/>
  <c r="WN33" i="1"/>
  <c r="WL33" i="1"/>
  <c r="WQ44" i="1"/>
  <c r="WN44" i="1"/>
  <c r="WO44" i="1"/>
  <c r="WS44" i="1"/>
  <c r="WR44" i="1"/>
  <c r="WM44" i="1"/>
  <c r="WK44" i="1"/>
  <c r="WI44" i="1"/>
  <c r="WP44" i="1"/>
  <c r="WL44" i="1"/>
  <c r="WP60" i="1"/>
  <c r="WQ60" i="1"/>
  <c r="WI60" i="1"/>
  <c r="WO60" i="1"/>
  <c r="WM60" i="1"/>
  <c r="WR60" i="1"/>
  <c r="WN60" i="1"/>
  <c r="WK60" i="1"/>
  <c r="WL60" i="1"/>
  <c r="WS60" i="1"/>
  <c r="WP52" i="1"/>
  <c r="WQ52" i="1"/>
  <c r="WI52" i="1"/>
  <c r="WK52" i="1"/>
  <c r="WO52" i="1"/>
  <c r="WR52" i="1"/>
  <c r="WN52" i="1"/>
  <c r="WS52" i="1"/>
  <c r="WM52" i="1"/>
  <c r="WL52" i="1"/>
  <c r="WQ76" i="1"/>
  <c r="WL76" i="1"/>
  <c r="WP76" i="1"/>
  <c r="WO76" i="1"/>
  <c r="WN76" i="1"/>
  <c r="WM76" i="1"/>
  <c r="WS76" i="1"/>
  <c r="WK76" i="1"/>
  <c r="WR76" i="1"/>
  <c r="WI76" i="1"/>
  <c r="WS85" i="1"/>
  <c r="WN85" i="1"/>
  <c r="WM85" i="1"/>
  <c r="WK85" i="1"/>
  <c r="WL85" i="1"/>
  <c r="WO85" i="1"/>
  <c r="WR85" i="1"/>
  <c r="WI85" i="1"/>
  <c r="WQ85" i="1"/>
  <c r="WP85" i="1"/>
  <c r="WK24" i="1"/>
  <c r="WM24" i="1"/>
  <c r="WR24" i="1"/>
  <c r="WL24" i="1"/>
  <c r="WQ24" i="1"/>
  <c r="WI24" i="1"/>
  <c r="WP24" i="1"/>
  <c r="WS24" i="1"/>
  <c r="WO24" i="1"/>
  <c r="WN24" i="1"/>
  <c r="WN20" i="1"/>
  <c r="WM20" i="1"/>
  <c r="WP20" i="1"/>
  <c r="WO20" i="1"/>
  <c r="WS20" i="1"/>
  <c r="WL20" i="1"/>
  <c r="WQ20" i="1"/>
  <c r="WR20" i="1"/>
  <c r="WK20" i="1"/>
  <c r="WI20" i="1"/>
  <c r="VU4" i="1"/>
  <c r="WO72" i="1"/>
  <c r="WQ72" i="1"/>
  <c r="WI72" i="1"/>
  <c r="WP72" i="1"/>
  <c r="WL72" i="1"/>
  <c r="WK72" i="1"/>
  <c r="WN72" i="1"/>
  <c r="WM72" i="1"/>
  <c r="WR72" i="1"/>
  <c r="WS72" i="1"/>
  <c r="WK62" i="1"/>
  <c r="WR62" i="1"/>
  <c r="WQ62" i="1"/>
  <c r="WI62" i="1"/>
  <c r="WP62" i="1"/>
  <c r="WM62" i="1"/>
  <c r="WN62" i="1"/>
  <c r="WS62" i="1"/>
  <c r="WO62" i="1"/>
  <c r="WL62" i="1"/>
  <c r="WS86" i="1"/>
  <c r="WL86" i="1"/>
  <c r="WO86" i="1"/>
  <c r="WN86" i="1"/>
  <c r="WM86" i="1"/>
  <c r="WK86" i="1"/>
  <c r="WR86" i="1"/>
  <c r="WP86" i="1"/>
  <c r="WI86" i="1"/>
  <c r="WQ86" i="1"/>
  <c r="WL42" i="1"/>
  <c r="WK42" i="1"/>
  <c r="WR42" i="1"/>
  <c r="WQ42" i="1"/>
  <c r="WI42" i="1"/>
  <c r="WP42" i="1"/>
  <c r="WO42" i="1"/>
  <c r="WM42" i="1"/>
  <c r="WN42" i="1"/>
  <c r="WS42" i="1"/>
  <c r="WR65" i="1"/>
  <c r="WP65" i="1"/>
  <c r="WO65" i="1"/>
  <c r="WN65" i="1"/>
  <c r="WI65" i="1"/>
  <c r="WS65" i="1"/>
  <c r="WK65" i="1"/>
  <c r="WM65" i="1"/>
  <c r="WQ65" i="1"/>
  <c r="WL65" i="1"/>
  <c r="WP16" i="1"/>
  <c r="WI16" i="1"/>
  <c r="WK16" i="1"/>
  <c r="WL16" i="1"/>
  <c r="WO16" i="1"/>
  <c r="WM16" i="1"/>
  <c r="WN16" i="1"/>
  <c r="WS16" i="1"/>
  <c r="WR16" i="1"/>
  <c r="WQ16" i="1"/>
  <c r="WS54" i="1"/>
  <c r="WL54" i="1"/>
  <c r="WR54" i="1"/>
  <c r="WK54" i="1"/>
  <c r="WQ54" i="1"/>
  <c r="WI54" i="1"/>
  <c r="WP54" i="1"/>
  <c r="WO54" i="1"/>
  <c r="WM54" i="1"/>
  <c r="WN54" i="1"/>
  <c r="WK19" i="1"/>
  <c r="WP19" i="1"/>
  <c r="WN19" i="1"/>
  <c r="WO19" i="1"/>
  <c r="WL19" i="1"/>
  <c r="WS19" i="1"/>
  <c r="WR19" i="1"/>
  <c r="WQ19" i="1"/>
  <c r="WM19" i="1"/>
  <c r="WI19" i="1"/>
  <c r="WO80" i="1"/>
  <c r="WQ80" i="1"/>
  <c r="WI80" i="1"/>
  <c r="WK80" i="1"/>
  <c r="WL80" i="1"/>
  <c r="WM80" i="1"/>
  <c r="WP80" i="1"/>
  <c r="WR80" i="1"/>
  <c r="WS80" i="1"/>
  <c r="WN80" i="1"/>
  <c r="WK32" i="1"/>
  <c r="WR32" i="1"/>
  <c r="WI32" i="1"/>
  <c r="WM32" i="1"/>
  <c r="WS32" i="1"/>
  <c r="WQ32" i="1"/>
  <c r="WN32" i="1"/>
  <c r="WL32" i="1"/>
  <c r="WP32" i="1"/>
  <c r="WO32" i="1"/>
  <c r="WP63" i="1"/>
  <c r="WL63" i="1"/>
  <c r="WN63" i="1"/>
  <c r="WK63" i="1"/>
  <c r="WS63" i="1"/>
  <c r="WI63" i="1"/>
  <c r="WR63" i="1"/>
  <c r="WQ63" i="1"/>
  <c r="WO63" i="1"/>
  <c r="WM63" i="1"/>
  <c r="TP79" i="1"/>
  <c r="TR79" i="1" s="1"/>
  <c r="TT79" i="1" s="1"/>
  <c r="TQ79" i="1"/>
  <c r="R79" i="1"/>
  <c r="S79" i="1"/>
  <c r="UX79" i="1"/>
  <c r="UZ79" i="1" s="1"/>
  <c r="VB79" i="1" s="1"/>
  <c r="UY79" i="1"/>
  <c r="S83" i="1"/>
  <c r="R83" i="1"/>
  <c r="TQ77" i="1"/>
  <c r="TP77" i="1"/>
  <c r="TR77" i="1" s="1"/>
  <c r="TT77" i="1" s="1"/>
  <c r="TQ61" i="1"/>
  <c r="TP61" i="1"/>
  <c r="TR61" i="1" s="1"/>
  <c r="TT61" i="1" s="1"/>
  <c r="R87" i="1"/>
  <c r="S87" i="1"/>
  <c r="TQ56" i="1"/>
  <c r="TP56" i="1"/>
  <c r="TR56" i="1" s="1"/>
  <c r="TT56" i="1" s="1"/>
  <c r="UX17" i="1"/>
  <c r="UZ17" i="1" s="1"/>
  <c r="VB17" i="1" s="1"/>
  <c r="UY17" i="1"/>
  <c r="TQ83" i="1"/>
  <c r="TP83" i="1"/>
  <c r="TR83" i="1" s="1"/>
  <c r="TT83" i="1" s="1"/>
  <c r="S19" i="1"/>
  <c r="R19" i="1"/>
  <c r="UY18" i="1"/>
  <c r="UX18" i="1"/>
  <c r="UZ18" i="1" s="1"/>
  <c r="VB18" i="1" s="1"/>
  <c r="R40" i="1"/>
  <c r="S40" i="1"/>
  <c r="UX68" i="1"/>
  <c r="UZ68" i="1" s="1"/>
  <c r="VB68" i="1" s="1"/>
  <c r="UY68" i="1"/>
  <c r="TP75" i="1"/>
  <c r="TR75" i="1" s="1"/>
  <c r="TT75" i="1" s="1"/>
  <c r="TQ75" i="1"/>
  <c r="UX46" i="1"/>
  <c r="UZ46" i="1" s="1"/>
  <c r="VB46" i="1" s="1"/>
  <c r="UY46" i="1"/>
  <c r="TP63" i="1"/>
  <c r="TR63" i="1" s="1"/>
  <c r="TT63" i="1" s="1"/>
  <c r="TQ63" i="1"/>
  <c r="S47" i="1"/>
  <c r="R47" i="1"/>
  <c r="UX77" i="1"/>
  <c r="UZ77" i="1" s="1"/>
  <c r="VB77" i="1" s="1"/>
  <c r="UY77" i="1"/>
  <c r="R86" i="1"/>
  <c r="S86" i="1"/>
  <c r="TQ26" i="1"/>
  <c r="TP26" i="1"/>
  <c r="TR26" i="1" s="1"/>
  <c r="TT26" i="1" s="1"/>
  <c r="R72" i="1"/>
  <c r="S72" i="1"/>
  <c r="R65" i="1"/>
  <c r="S65" i="1"/>
  <c r="UX42" i="1"/>
  <c r="UZ42" i="1" s="1"/>
  <c r="VB42" i="1" s="1"/>
  <c r="UY42" i="1"/>
  <c r="TP27" i="1"/>
  <c r="TR27" i="1" s="1"/>
  <c r="TT27" i="1" s="1"/>
  <c r="TQ27" i="1"/>
  <c r="TQ84" i="1"/>
  <c r="TP84" i="1"/>
  <c r="TR84" i="1" s="1"/>
  <c r="TT84" i="1" s="1"/>
  <c r="R78" i="1"/>
  <c r="S78" i="1"/>
  <c r="TQ60" i="1"/>
  <c r="TP60" i="1"/>
  <c r="TR60" i="1" s="1"/>
  <c r="TT60" i="1" s="1"/>
  <c r="R64" i="1"/>
  <c r="S64" i="1"/>
  <c r="R81" i="1"/>
  <c r="S81" i="1"/>
  <c r="UX16" i="1"/>
  <c r="UZ16" i="1" s="1"/>
  <c r="VB16" i="1" s="1"/>
  <c r="UY16" i="1"/>
  <c r="TQ17" i="1"/>
  <c r="TP17" i="1"/>
  <c r="TR17" i="1" s="1"/>
  <c r="TT17" i="1" s="1"/>
  <c r="R75" i="1"/>
  <c r="S75" i="1"/>
  <c r="UY82" i="1"/>
  <c r="UX82" i="1"/>
  <c r="UZ82" i="1" s="1"/>
  <c r="VB82" i="1" s="1"/>
  <c r="R27" i="1"/>
  <c r="S27" i="1"/>
  <c r="TP78" i="1"/>
  <c r="TR78" i="1" s="1"/>
  <c r="TT78" i="1" s="1"/>
  <c r="TQ78" i="1"/>
  <c r="TQ76" i="1"/>
  <c r="TP76" i="1"/>
  <c r="TR76" i="1" s="1"/>
  <c r="TT76" i="1" s="1"/>
  <c r="UX61" i="1"/>
  <c r="UZ61" i="1" s="1"/>
  <c r="VB61" i="1" s="1"/>
  <c r="UY61" i="1"/>
  <c r="TQ87" i="1"/>
  <c r="TP87" i="1"/>
  <c r="TR87" i="1" s="1"/>
  <c r="TT87" i="1" s="1"/>
  <c r="R56" i="1"/>
  <c r="S56" i="1"/>
  <c r="R53" i="1"/>
  <c r="S53" i="1"/>
  <c r="UX83" i="1"/>
  <c r="UZ83" i="1" s="1"/>
  <c r="VB83" i="1" s="1"/>
  <c r="UY83" i="1"/>
  <c r="TQ19" i="1"/>
  <c r="TP19" i="1"/>
  <c r="TR19" i="1" s="1"/>
  <c r="TT19" i="1" s="1"/>
  <c r="TQ40" i="1"/>
  <c r="TP40" i="1"/>
  <c r="TR40" i="1" s="1"/>
  <c r="TT40" i="1" s="1"/>
  <c r="TQ38" i="1"/>
  <c r="TP38" i="1"/>
  <c r="TR38" i="1" s="1"/>
  <c r="TT38" i="1" s="1"/>
  <c r="UX75" i="1"/>
  <c r="UZ75" i="1" s="1"/>
  <c r="VB75" i="1" s="1"/>
  <c r="UY75" i="1"/>
  <c r="TQ37" i="1"/>
  <c r="TP37" i="1"/>
  <c r="TR37" i="1" s="1"/>
  <c r="TT37" i="1" s="1"/>
  <c r="UX63" i="1"/>
  <c r="UZ63" i="1" s="1"/>
  <c r="VB63" i="1" s="1"/>
  <c r="UY63" i="1"/>
  <c r="TP47" i="1"/>
  <c r="TR47" i="1" s="1"/>
  <c r="TT47" i="1" s="1"/>
  <c r="TQ47" i="1"/>
  <c r="UX86" i="1"/>
  <c r="UZ86" i="1" s="1"/>
  <c r="VB86" i="1" s="1"/>
  <c r="UY86" i="1"/>
  <c r="R26" i="1"/>
  <c r="S26" i="1"/>
  <c r="UY72" i="1"/>
  <c r="UX72" i="1"/>
  <c r="UZ72" i="1" s="1"/>
  <c r="VB72" i="1" s="1"/>
  <c r="TQ65" i="1"/>
  <c r="TP65" i="1"/>
  <c r="TR65" i="1" s="1"/>
  <c r="TT65" i="1" s="1"/>
  <c r="S73" i="1"/>
  <c r="R73" i="1"/>
  <c r="UY27" i="1"/>
  <c r="UX27" i="1"/>
  <c r="UZ27" i="1" s="1"/>
  <c r="VB27" i="1" s="1"/>
  <c r="R84" i="1"/>
  <c r="S84" i="1"/>
  <c r="S57" i="1"/>
  <c r="R57" i="1"/>
  <c r="UX78" i="1"/>
  <c r="UZ78" i="1" s="1"/>
  <c r="VB78" i="1" s="1"/>
  <c r="UY78" i="1"/>
  <c r="R60" i="1"/>
  <c r="S60" i="1"/>
  <c r="R45" i="1"/>
  <c r="S45" i="1"/>
  <c r="UY64" i="1"/>
  <c r="UX64" i="1"/>
  <c r="UZ64" i="1" s="1"/>
  <c r="VB64" i="1" s="1"/>
  <c r="TQ81" i="1"/>
  <c r="TP81" i="1"/>
  <c r="TR81" i="1" s="1"/>
  <c r="TT81" i="1" s="1"/>
  <c r="TQ54" i="1"/>
  <c r="TP54" i="1"/>
  <c r="TR54" i="1" s="1"/>
  <c r="TT54" i="1" s="1"/>
  <c r="UX85" i="1"/>
  <c r="UZ85" i="1" s="1"/>
  <c r="VB85" i="1" s="1"/>
  <c r="UY85" i="1"/>
  <c r="R68" i="1"/>
  <c r="S68" i="1"/>
  <c r="TQ86" i="1"/>
  <c r="TP86" i="1"/>
  <c r="TR86" i="1" s="1"/>
  <c r="TT86" i="1" s="1"/>
  <c r="UX71" i="1"/>
  <c r="UZ71" i="1" s="1"/>
  <c r="VB71" i="1" s="1"/>
  <c r="UY71" i="1"/>
  <c r="UX50" i="1"/>
  <c r="UZ50" i="1" s="1"/>
  <c r="VB50" i="1" s="1"/>
  <c r="UY50" i="1"/>
  <c r="S76" i="1"/>
  <c r="R76" i="1"/>
  <c r="TQ90" i="1"/>
  <c r="TP90" i="1"/>
  <c r="TR90" i="1" s="1"/>
  <c r="TT90" i="1" s="1"/>
  <c r="UX87" i="1"/>
  <c r="UZ87" i="1" s="1"/>
  <c r="VB87" i="1" s="1"/>
  <c r="UY87" i="1"/>
  <c r="UY56" i="1"/>
  <c r="UX56" i="1"/>
  <c r="UZ56" i="1" s="1"/>
  <c r="VB56" i="1" s="1"/>
  <c r="TQ53" i="1"/>
  <c r="TP53" i="1"/>
  <c r="TR53" i="1" s="1"/>
  <c r="TT53" i="1" s="1"/>
  <c r="R24" i="1"/>
  <c r="S24" i="1"/>
  <c r="UY19" i="1"/>
  <c r="UX19" i="1"/>
  <c r="UZ19" i="1" s="1"/>
  <c r="VB19" i="1" s="1"/>
  <c r="TQ58" i="1"/>
  <c r="TP58" i="1"/>
  <c r="TR58" i="1" s="1"/>
  <c r="TT58" i="1" s="1"/>
  <c r="UY40" i="1"/>
  <c r="UX40" i="1"/>
  <c r="UZ40" i="1" s="1"/>
  <c r="VB40" i="1" s="1"/>
  <c r="R38" i="1"/>
  <c r="S38" i="1"/>
  <c r="R37" i="1"/>
  <c r="S37" i="1"/>
  <c r="R59" i="1"/>
  <c r="S59" i="1"/>
  <c r="UY47" i="1"/>
  <c r="UX47" i="1"/>
  <c r="UZ47" i="1" s="1"/>
  <c r="VB47" i="1" s="1"/>
  <c r="TQ88" i="1"/>
  <c r="TP88" i="1"/>
  <c r="TR88" i="1" s="1"/>
  <c r="TT88" i="1" s="1"/>
  <c r="UY26" i="1"/>
  <c r="UX26" i="1"/>
  <c r="UZ26" i="1" s="1"/>
  <c r="VB26" i="1" s="1"/>
  <c r="R31" i="1"/>
  <c r="S31" i="1"/>
  <c r="UX65" i="1"/>
  <c r="UZ65" i="1" s="1"/>
  <c r="VB65" i="1" s="1"/>
  <c r="UY65" i="1"/>
  <c r="TQ73" i="1"/>
  <c r="TP73" i="1"/>
  <c r="TR73" i="1" s="1"/>
  <c r="TT73" i="1" s="1"/>
  <c r="TP41" i="1"/>
  <c r="TR41" i="1" s="1"/>
  <c r="TT41" i="1" s="1"/>
  <c r="TQ41" i="1"/>
  <c r="UX84" i="1"/>
  <c r="UZ84" i="1" s="1"/>
  <c r="VB84" i="1" s="1"/>
  <c r="UY84" i="1"/>
  <c r="TQ57" i="1"/>
  <c r="TP57" i="1"/>
  <c r="TR57" i="1" s="1"/>
  <c r="TT57" i="1" s="1"/>
  <c r="S28" i="1"/>
  <c r="R28" i="1"/>
  <c r="UX60" i="1"/>
  <c r="UZ60" i="1" s="1"/>
  <c r="VB60" i="1" s="1"/>
  <c r="UY60" i="1"/>
  <c r="TP45" i="1"/>
  <c r="TR45" i="1" s="1"/>
  <c r="TT45" i="1" s="1"/>
  <c r="TQ45" i="1"/>
  <c r="TQ14" i="1"/>
  <c r="TP14" i="1"/>
  <c r="TR14" i="1" s="1"/>
  <c r="UX81" i="1"/>
  <c r="UZ81" i="1" s="1"/>
  <c r="VB81" i="1" s="1"/>
  <c r="UY81" i="1"/>
  <c r="R54" i="1"/>
  <c r="S54" i="1"/>
  <c r="R61" i="1"/>
  <c r="S61" i="1"/>
  <c r="UX62" i="1"/>
  <c r="UZ62" i="1" s="1"/>
  <c r="VB62" i="1" s="1"/>
  <c r="UY62" i="1"/>
  <c r="R63" i="1"/>
  <c r="S63" i="1"/>
  <c r="R42" i="1"/>
  <c r="S42" i="1"/>
  <c r="TQ64" i="1"/>
  <c r="TP64" i="1"/>
  <c r="TR64" i="1" s="1"/>
  <c r="TT64" i="1" s="1"/>
  <c r="UX76" i="1"/>
  <c r="UZ76" i="1" s="1"/>
  <c r="VB76" i="1" s="1"/>
  <c r="UY76" i="1"/>
  <c r="R90" i="1"/>
  <c r="S90" i="1"/>
  <c r="R69" i="1"/>
  <c r="S69" i="1"/>
  <c r="R25" i="1"/>
  <c r="S25" i="1"/>
  <c r="UX53" i="1"/>
  <c r="UZ53" i="1" s="1"/>
  <c r="VB53" i="1" s="1"/>
  <c r="UY53" i="1"/>
  <c r="TQ24" i="1"/>
  <c r="TP24" i="1"/>
  <c r="TR24" i="1" s="1"/>
  <c r="TT24" i="1" s="1"/>
  <c r="R35" i="1"/>
  <c r="S35" i="1"/>
  <c r="R58" i="1"/>
  <c r="S58" i="1"/>
  <c r="TQ20" i="1"/>
  <c r="TP20" i="1"/>
  <c r="TR20" i="1" s="1"/>
  <c r="TT20" i="1" s="1"/>
  <c r="UX38" i="1"/>
  <c r="UZ38" i="1" s="1"/>
  <c r="VB38" i="1" s="1"/>
  <c r="UY38" i="1"/>
  <c r="S55" i="1"/>
  <c r="R55" i="1"/>
  <c r="UX37" i="1"/>
  <c r="UZ37" i="1" s="1"/>
  <c r="VB37" i="1" s="1"/>
  <c r="UY37" i="1"/>
  <c r="TP59" i="1"/>
  <c r="TR59" i="1" s="1"/>
  <c r="TT59" i="1" s="1"/>
  <c r="TQ59" i="1"/>
  <c r="R33" i="1"/>
  <c r="S33" i="1"/>
  <c r="R88" i="1"/>
  <c r="S88" i="1"/>
  <c r="TQ66" i="1"/>
  <c r="TP66" i="1"/>
  <c r="TR66" i="1" s="1"/>
  <c r="TT66" i="1" s="1"/>
  <c r="TP31" i="1"/>
  <c r="TR31" i="1" s="1"/>
  <c r="TT31" i="1" s="1"/>
  <c r="TQ31" i="1"/>
  <c r="TQ34" i="1"/>
  <c r="TP34" i="1"/>
  <c r="TR34" i="1" s="1"/>
  <c r="TT34" i="1" s="1"/>
  <c r="UX73" i="1"/>
  <c r="UZ73" i="1" s="1"/>
  <c r="VB73" i="1" s="1"/>
  <c r="UY73" i="1"/>
  <c r="R41" i="1"/>
  <c r="S41" i="1"/>
  <c r="TQ74" i="1"/>
  <c r="TP74" i="1"/>
  <c r="TR74" i="1" s="1"/>
  <c r="TT74" i="1" s="1"/>
  <c r="UX57" i="1"/>
  <c r="UZ57" i="1" s="1"/>
  <c r="VB57" i="1" s="1"/>
  <c r="UY57" i="1"/>
  <c r="TQ28" i="1"/>
  <c r="TP28" i="1"/>
  <c r="TR28" i="1" s="1"/>
  <c r="TT28" i="1" s="1"/>
  <c r="R21" i="1"/>
  <c r="S21" i="1"/>
  <c r="UX45" i="1"/>
  <c r="UZ45" i="1" s="1"/>
  <c r="VB45" i="1" s="1"/>
  <c r="UY45" i="1"/>
  <c r="R14" i="1"/>
  <c r="S14" i="1"/>
  <c r="R67" i="1"/>
  <c r="S67" i="1"/>
  <c r="UX54" i="1"/>
  <c r="UZ54" i="1" s="1"/>
  <c r="VB54" i="1" s="1"/>
  <c r="UY54" i="1"/>
  <c r="UX32" i="1"/>
  <c r="UZ32" i="1" s="1"/>
  <c r="VB32" i="1" s="1"/>
  <c r="UY32" i="1"/>
  <c r="UX15" i="1"/>
  <c r="UZ15" i="1" s="1"/>
  <c r="VB15" i="1" s="1"/>
  <c r="UY15" i="1"/>
  <c r="S16" i="1"/>
  <c r="R16" i="1"/>
  <c r="TQ80" i="1"/>
  <c r="TP80" i="1"/>
  <c r="TR80" i="1" s="1"/>
  <c r="TT80" i="1" s="1"/>
  <c r="UY90" i="1"/>
  <c r="UX90" i="1"/>
  <c r="UZ90" i="1" s="1"/>
  <c r="VB90" i="1" s="1"/>
  <c r="TQ69" i="1"/>
  <c r="TP69" i="1"/>
  <c r="TR69" i="1" s="1"/>
  <c r="TT69" i="1" s="1"/>
  <c r="TQ25" i="1"/>
  <c r="TP25" i="1"/>
  <c r="TR25" i="1" s="1"/>
  <c r="TT25" i="1" s="1"/>
  <c r="R49" i="1"/>
  <c r="S49" i="1"/>
  <c r="UX24" i="1"/>
  <c r="UZ24" i="1" s="1"/>
  <c r="VB24" i="1" s="1"/>
  <c r="UY24" i="1"/>
  <c r="TP35" i="1"/>
  <c r="TR35" i="1" s="1"/>
  <c r="TT35" i="1" s="1"/>
  <c r="TQ35" i="1"/>
  <c r="UX58" i="1"/>
  <c r="UZ58" i="1" s="1"/>
  <c r="VB58" i="1" s="1"/>
  <c r="UY58" i="1"/>
  <c r="R20" i="1"/>
  <c r="S20" i="1"/>
  <c r="R91" i="1"/>
  <c r="S91" i="1"/>
  <c r="TP55" i="1"/>
  <c r="TR55" i="1" s="1"/>
  <c r="TT55" i="1" s="1"/>
  <c r="TQ55" i="1"/>
  <c r="TQ70" i="1"/>
  <c r="TP70" i="1"/>
  <c r="TR70" i="1" s="1"/>
  <c r="TT70" i="1" s="1"/>
  <c r="UX59" i="1"/>
  <c r="UZ59" i="1" s="1"/>
  <c r="VB59" i="1" s="1"/>
  <c r="UY59" i="1"/>
  <c r="TQ33" i="1"/>
  <c r="TP33" i="1"/>
  <c r="TR33" i="1" s="1"/>
  <c r="TT33" i="1" s="1"/>
  <c r="TQ48" i="1"/>
  <c r="TP48" i="1"/>
  <c r="TR48" i="1" s="1"/>
  <c r="TT48" i="1" s="1"/>
  <c r="UY88" i="1"/>
  <c r="UX88" i="1"/>
  <c r="UZ88" i="1" s="1"/>
  <c r="VB88" i="1" s="1"/>
  <c r="S66" i="1"/>
  <c r="R66" i="1"/>
  <c r="UX31" i="1"/>
  <c r="UZ31" i="1" s="1"/>
  <c r="VB31" i="1" s="1"/>
  <c r="UY31" i="1"/>
  <c r="R34" i="1"/>
  <c r="S34" i="1"/>
  <c r="TQ92" i="1"/>
  <c r="TP92" i="1"/>
  <c r="TR92" i="1" s="1"/>
  <c r="TT92" i="1" s="1"/>
  <c r="UX41" i="1"/>
  <c r="UZ41" i="1" s="1"/>
  <c r="VB41" i="1" s="1"/>
  <c r="UY41" i="1"/>
  <c r="R74" i="1"/>
  <c r="S74" i="1"/>
  <c r="S44" i="1"/>
  <c r="R44" i="1"/>
  <c r="UX28" i="1"/>
  <c r="UZ28" i="1" s="1"/>
  <c r="VB28" i="1" s="1"/>
  <c r="UY28" i="1"/>
  <c r="TP21" i="1"/>
  <c r="TR21" i="1" s="1"/>
  <c r="TT21" i="1" s="1"/>
  <c r="TQ21" i="1"/>
  <c r="TQ52" i="1"/>
  <c r="TP52" i="1"/>
  <c r="TR52" i="1" s="1"/>
  <c r="TT52" i="1" s="1"/>
  <c r="UY14" i="1"/>
  <c r="UX14" i="1"/>
  <c r="UZ14" i="1" s="1"/>
  <c r="TP67" i="1"/>
  <c r="TR67" i="1" s="1"/>
  <c r="TT67" i="1" s="1"/>
  <c r="TQ67" i="1"/>
  <c r="TP43" i="1"/>
  <c r="TR43" i="1" s="1"/>
  <c r="TT43" i="1" s="1"/>
  <c r="TQ43" i="1"/>
  <c r="S18" i="1"/>
  <c r="R18" i="1"/>
  <c r="R46" i="1"/>
  <c r="S46" i="1"/>
  <c r="TQ72" i="1"/>
  <c r="TP72" i="1"/>
  <c r="TR72" i="1" s="1"/>
  <c r="TT72" i="1" s="1"/>
  <c r="UX51" i="1"/>
  <c r="UZ51" i="1" s="1"/>
  <c r="VB51" i="1" s="1"/>
  <c r="UY51" i="1"/>
  <c r="UX23" i="1"/>
  <c r="UZ23" i="1" s="1"/>
  <c r="VB23" i="1" s="1"/>
  <c r="UY23" i="1"/>
  <c r="R80" i="1"/>
  <c r="S80" i="1"/>
  <c r="R85" i="1"/>
  <c r="S85" i="1"/>
  <c r="UX69" i="1"/>
  <c r="UZ69" i="1" s="1"/>
  <c r="VB69" i="1" s="1"/>
  <c r="UY69" i="1"/>
  <c r="UX25" i="1"/>
  <c r="UZ25" i="1" s="1"/>
  <c r="VB25" i="1" s="1"/>
  <c r="UY25" i="1"/>
  <c r="TQ49" i="1"/>
  <c r="TP49" i="1"/>
  <c r="TR49" i="1" s="1"/>
  <c r="TT49" i="1" s="1"/>
  <c r="R32" i="1"/>
  <c r="S32" i="1"/>
  <c r="UX35" i="1"/>
  <c r="UZ35" i="1" s="1"/>
  <c r="VB35" i="1" s="1"/>
  <c r="UY35" i="1"/>
  <c r="TQ62" i="1"/>
  <c r="TP62" i="1"/>
  <c r="TR62" i="1" s="1"/>
  <c r="TT62" i="1" s="1"/>
  <c r="UX20" i="1"/>
  <c r="UZ20" i="1" s="1"/>
  <c r="VB20" i="1" s="1"/>
  <c r="UY20" i="1"/>
  <c r="TQ91" i="1"/>
  <c r="TP91" i="1"/>
  <c r="TR91" i="1" s="1"/>
  <c r="TT91" i="1" s="1"/>
  <c r="UY55" i="1"/>
  <c r="UX55" i="1"/>
  <c r="UZ55" i="1" s="1"/>
  <c r="VB55" i="1" s="1"/>
  <c r="R70" i="1"/>
  <c r="S70" i="1"/>
  <c r="R15" i="1"/>
  <c r="S15" i="1"/>
  <c r="UX33" i="1"/>
  <c r="UZ33" i="1" s="1"/>
  <c r="VB33" i="1" s="1"/>
  <c r="UY33" i="1"/>
  <c r="R48" i="1"/>
  <c r="S48" i="1"/>
  <c r="TQ82" i="1"/>
  <c r="TP82" i="1"/>
  <c r="TR82" i="1" s="1"/>
  <c r="TT82" i="1" s="1"/>
  <c r="UX66" i="1"/>
  <c r="UZ66" i="1" s="1"/>
  <c r="VB66" i="1" s="1"/>
  <c r="UY66" i="1"/>
  <c r="S71" i="1"/>
  <c r="R71" i="1"/>
  <c r="UX34" i="1"/>
  <c r="UZ34" i="1" s="1"/>
  <c r="VB34" i="1" s="1"/>
  <c r="UY34" i="1"/>
  <c r="R92" i="1"/>
  <c r="S92" i="1"/>
  <c r="S51" i="1"/>
  <c r="R51" i="1"/>
  <c r="UY74" i="1"/>
  <c r="UX74" i="1"/>
  <c r="UZ74" i="1" s="1"/>
  <c r="VB74" i="1" s="1"/>
  <c r="TQ44" i="1"/>
  <c r="TP44" i="1"/>
  <c r="TR44" i="1" s="1"/>
  <c r="TT44" i="1" s="1"/>
  <c r="R23" i="1"/>
  <c r="S23" i="1"/>
  <c r="UX21" i="1"/>
  <c r="UZ21" i="1" s="1"/>
  <c r="VB21" i="1" s="1"/>
  <c r="UY21" i="1"/>
  <c r="R52" i="1"/>
  <c r="S52" i="1"/>
  <c r="TQ50" i="1"/>
  <c r="TP50" i="1"/>
  <c r="TR50" i="1" s="1"/>
  <c r="TT50" i="1" s="1"/>
  <c r="UY67" i="1"/>
  <c r="UX67" i="1"/>
  <c r="UZ67" i="1" s="1"/>
  <c r="VB67" i="1" s="1"/>
  <c r="S43" i="1"/>
  <c r="R43" i="1"/>
  <c r="UY80" i="1"/>
  <c r="UX80" i="1"/>
  <c r="UZ80" i="1" s="1"/>
  <c r="VB80" i="1" s="1"/>
  <c r="TQ85" i="1"/>
  <c r="TP85" i="1"/>
  <c r="TR85" i="1" s="1"/>
  <c r="TT85" i="1" s="1"/>
  <c r="R17" i="1"/>
  <c r="S17" i="1"/>
  <c r="UX49" i="1"/>
  <c r="UZ49" i="1" s="1"/>
  <c r="VB49" i="1" s="1"/>
  <c r="UY49" i="1"/>
  <c r="TQ32" i="1"/>
  <c r="TP32" i="1"/>
  <c r="TR32" i="1" s="1"/>
  <c r="TT32" i="1" s="1"/>
  <c r="TQ18" i="1"/>
  <c r="TP18" i="1"/>
  <c r="TR18" i="1" s="1"/>
  <c r="TT18" i="1" s="1"/>
  <c r="S62" i="1"/>
  <c r="R62" i="1"/>
  <c r="TQ68" i="1"/>
  <c r="TP68" i="1"/>
  <c r="TR68" i="1" s="1"/>
  <c r="TT68" i="1" s="1"/>
  <c r="UY91" i="1"/>
  <c r="UX91" i="1"/>
  <c r="UZ91" i="1" s="1"/>
  <c r="VB91" i="1" s="1"/>
  <c r="TQ46" i="1"/>
  <c r="TP46" i="1"/>
  <c r="TR46" i="1" s="1"/>
  <c r="TT46" i="1" s="1"/>
  <c r="UX70" i="1"/>
  <c r="UZ70" i="1" s="1"/>
  <c r="VB70" i="1" s="1"/>
  <c r="UY70" i="1"/>
  <c r="TP15" i="1"/>
  <c r="TR15" i="1" s="1"/>
  <c r="TT15" i="1" s="1"/>
  <c r="TQ15" i="1"/>
  <c r="R77" i="1"/>
  <c r="S77" i="1"/>
  <c r="UY48" i="1"/>
  <c r="UX48" i="1"/>
  <c r="UZ48" i="1" s="1"/>
  <c r="VB48" i="1" s="1"/>
  <c r="R82" i="1"/>
  <c r="S82" i="1"/>
  <c r="TP71" i="1"/>
  <c r="TR71" i="1" s="1"/>
  <c r="TT71" i="1" s="1"/>
  <c r="TQ71" i="1"/>
  <c r="TQ42" i="1"/>
  <c r="TP42" i="1"/>
  <c r="TR42" i="1" s="1"/>
  <c r="TT42" i="1" s="1"/>
  <c r="UY92" i="1"/>
  <c r="UX92" i="1"/>
  <c r="UZ92" i="1" s="1"/>
  <c r="VB92" i="1" s="1"/>
  <c r="TP51" i="1"/>
  <c r="TR51" i="1" s="1"/>
  <c r="TT51" i="1" s="1"/>
  <c r="TQ51" i="1"/>
  <c r="UX44" i="1"/>
  <c r="UZ44" i="1" s="1"/>
  <c r="VB44" i="1" s="1"/>
  <c r="UY44" i="1"/>
  <c r="TP23" i="1"/>
  <c r="TR23" i="1" s="1"/>
  <c r="TT23" i="1" s="1"/>
  <c r="TQ23" i="1"/>
  <c r="UX52" i="1"/>
  <c r="UZ52" i="1" s="1"/>
  <c r="VB52" i="1" s="1"/>
  <c r="UY52" i="1"/>
  <c r="R50" i="1"/>
  <c r="S50" i="1"/>
  <c r="TQ16" i="1"/>
  <c r="TP16" i="1"/>
  <c r="TR16" i="1" s="1"/>
  <c r="TT16" i="1" s="1"/>
  <c r="UX43" i="1"/>
  <c r="UZ43" i="1" s="1"/>
  <c r="VB43" i="1" s="1"/>
  <c r="UY43" i="1"/>
  <c r="AY79" i="1"/>
  <c r="AZ79" i="1"/>
  <c r="BA79" i="1" s="1"/>
  <c r="AH79" i="1"/>
  <c r="AI79" i="1"/>
  <c r="AJ79" i="1" s="1"/>
  <c r="AH53" i="1"/>
  <c r="AI53" i="1"/>
  <c r="AJ53" i="1" s="1"/>
  <c r="AZ75" i="1"/>
  <c r="BA75" i="1" s="1"/>
  <c r="AY75" i="1"/>
  <c r="AY88" i="1"/>
  <c r="AZ88" i="1"/>
  <c r="BA88" i="1" s="1"/>
  <c r="AI68" i="1"/>
  <c r="AJ68" i="1" s="1"/>
  <c r="AH68" i="1"/>
  <c r="AH65" i="1"/>
  <c r="AI65" i="1"/>
  <c r="AJ65" i="1" s="1"/>
  <c r="AH46" i="1"/>
  <c r="AI46" i="1"/>
  <c r="AJ46" i="1" s="1"/>
  <c r="AI64" i="1"/>
  <c r="AJ64" i="1" s="1"/>
  <c r="AH64" i="1"/>
  <c r="AY90" i="1"/>
  <c r="AZ90" i="1"/>
  <c r="BA90" i="1" s="1"/>
  <c r="AY59" i="1"/>
  <c r="AZ59" i="1"/>
  <c r="BA59" i="1" s="1"/>
  <c r="AH92" i="1"/>
  <c r="AI92" i="1"/>
  <c r="AJ92" i="1" s="1"/>
  <c r="AZ87" i="1"/>
  <c r="BA87" i="1" s="1"/>
  <c r="AY87" i="1"/>
  <c r="AH25" i="1"/>
  <c r="AI25" i="1"/>
  <c r="AJ25" i="1" s="1"/>
  <c r="AI34" i="1"/>
  <c r="AJ34" i="1" s="1"/>
  <c r="AH34" i="1"/>
  <c r="AI42" i="1"/>
  <c r="AJ42" i="1" s="1"/>
  <c r="AH42" i="1"/>
  <c r="AH51" i="1"/>
  <c r="AI51" i="1"/>
  <c r="AJ51" i="1" s="1"/>
  <c r="AH85" i="1"/>
  <c r="AI85" i="1"/>
  <c r="AJ85" i="1" s="1"/>
  <c r="AI78" i="1"/>
  <c r="AJ78" i="1" s="1"/>
  <c r="AH78" i="1"/>
  <c r="AH60" i="1"/>
  <c r="AI60" i="1"/>
  <c r="AJ60" i="1" s="1"/>
  <c r="AZ61" i="1"/>
  <c r="BA61" i="1" s="1"/>
  <c r="AY61" i="1"/>
  <c r="AH52" i="1"/>
  <c r="AI52" i="1"/>
  <c r="AJ52" i="1" s="1"/>
  <c r="BC24" i="1"/>
  <c r="BB24" i="1"/>
  <c r="AI70" i="1"/>
  <c r="AJ70" i="1" s="1"/>
  <c r="AH70" i="1"/>
  <c r="AH40" i="1"/>
  <c r="AI40" i="1"/>
  <c r="AJ40" i="1" s="1"/>
  <c r="AI71" i="1"/>
  <c r="AJ71" i="1" s="1"/>
  <c r="AH71" i="1"/>
  <c r="AI69" i="1"/>
  <c r="AJ69" i="1" s="1"/>
  <c r="AH69" i="1"/>
  <c r="AZ55" i="1"/>
  <c r="BA55" i="1" s="1"/>
  <c r="AY55" i="1"/>
  <c r="AH86" i="1"/>
  <c r="AI86" i="1"/>
  <c r="AJ86" i="1" s="1"/>
  <c r="AY26" i="1"/>
  <c r="AZ26" i="1"/>
  <c r="BA26" i="1" s="1"/>
  <c r="AZ32" i="1"/>
  <c r="BA32" i="1" s="1"/>
  <c r="AY32" i="1"/>
  <c r="AH37" i="1"/>
  <c r="AI37" i="1"/>
  <c r="AJ37" i="1" s="1"/>
  <c r="AI77" i="1"/>
  <c r="AJ77" i="1" s="1"/>
  <c r="AH77" i="1"/>
  <c r="AY31" i="1"/>
  <c r="AZ31" i="1"/>
  <c r="BA31" i="1" s="1"/>
  <c r="AH74" i="1"/>
  <c r="AI74" i="1"/>
  <c r="AJ74" i="1" s="1"/>
  <c r="AI35" i="1"/>
  <c r="AJ35" i="1" s="1"/>
  <c r="AH35" i="1"/>
  <c r="AH38" i="1"/>
  <c r="AI38" i="1"/>
  <c r="AJ38" i="1" s="1"/>
  <c r="AH15" i="1"/>
  <c r="AI15" i="1"/>
  <c r="AJ15" i="1" s="1"/>
  <c r="AH44" i="1"/>
  <c r="AI44" i="1"/>
  <c r="AJ44" i="1" s="1"/>
  <c r="AY78" i="1"/>
  <c r="AZ78" i="1"/>
  <c r="BA78" i="1" s="1"/>
  <c r="AY52" i="1"/>
  <c r="AZ52" i="1"/>
  <c r="BA52" i="1" s="1"/>
  <c r="AZ67" i="1"/>
  <c r="BA67" i="1" s="1"/>
  <c r="AY67" i="1"/>
  <c r="AY43" i="1"/>
  <c r="AZ43" i="1"/>
  <c r="BA43" i="1" s="1"/>
  <c r="AY20" i="1"/>
  <c r="AZ20" i="1"/>
  <c r="BA20" i="1" s="1"/>
  <c r="AI55" i="1"/>
  <c r="AJ55" i="1" s="1"/>
  <c r="AH55" i="1"/>
  <c r="AZ76" i="1"/>
  <c r="BA76" i="1" s="1"/>
  <c r="AY76" i="1"/>
  <c r="AH80" i="1"/>
  <c r="AI80" i="1"/>
  <c r="AJ80" i="1" s="1"/>
  <c r="AI26" i="1"/>
  <c r="AJ26" i="1" s="1"/>
  <c r="AH26" i="1"/>
  <c r="AZ42" i="1"/>
  <c r="BA42" i="1" s="1"/>
  <c r="AY42" i="1"/>
  <c r="AY84" i="1"/>
  <c r="AZ84" i="1"/>
  <c r="BA84" i="1" s="1"/>
  <c r="AZ57" i="1"/>
  <c r="BA57" i="1" s="1"/>
  <c r="AY57" i="1"/>
  <c r="AH50" i="1"/>
  <c r="AI50" i="1"/>
  <c r="AJ50" i="1" s="1"/>
  <c r="AZ85" i="1"/>
  <c r="BA85" i="1" s="1"/>
  <c r="AY85" i="1"/>
  <c r="AY50" i="1"/>
  <c r="AZ50" i="1"/>
  <c r="BA50" i="1" s="1"/>
  <c r="AH48" i="1"/>
  <c r="AI48" i="1"/>
  <c r="AJ48" i="1" s="1"/>
  <c r="AY86" i="1"/>
  <c r="AZ86" i="1"/>
  <c r="BA86" i="1" s="1"/>
  <c r="AY82" i="1"/>
  <c r="AZ82" i="1"/>
  <c r="BA82" i="1" s="1"/>
  <c r="AI87" i="1"/>
  <c r="AJ87" i="1" s="1"/>
  <c r="AH87" i="1"/>
  <c r="AH32" i="1"/>
  <c r="AI32" i="1"/>
  <c r="AJ32" i="1" s="1"/>
  <c r="AZ37" i="1"/>
  <c r="BA37" i="1" s="1"/>
  <c r="AY37" i="1"/>
  <c r="AY92" i="1"/>
  <c r="AZ92" i="1"/>
  <c r="BA92" i="1" s="1"/>
  <c r="AH41" i="1"/>
  <c r="AI41" i="1"/>
  <c r="AJ41" i="1" s="1"/>
  <c r="AY38" i="1"/>
  <c r="AZ38" i="1"/>
  <c r="BA38" i="1" s="1"/>
  <c r="AY44" i="1"/>
  <c r="AZ44" i="1"/>
  <c r="BA44" i="1" s="1"/>
  <c r="AY23" i="1"/>
  <c r="AZ23" i="1"/>
  <c r="BA23" i="1" s="1"/>
  <c r="AH19" i="1"/>
  <c r="AI19" i="1"/>
  <c r="AJ19" i="1" s="1"/>
  <c r="AH91" i="1"/>
  <c r="AI91" i="1"/>
  <c r="AJ91" i="1" s="1"/>
  <c r="AY45" i="1"/>
  <c r="AZ45" i="1"/>
  <c r="BA45" i="1" s="1"/>
  <c r="AI59" i="1"/>
  <c r="AJ59" i="1" s="1"/>
  <c r="AH59" i="1"/>
  <c r="AY80" i="1"/>
  <c r="AZ80" i="1"/>
  <c r="BA80" i="1" s="1"/>
  <c r="AH33" i="1"/>
  <c r="AI33" i="1"/>
  <c r="AJ33" i="1" s="1"/>
  <c r="AY18" i="1"/>
  <c r="AZ18" i="1"/>
  <c r="BA18" i="1" s="1"/>
  <c r="AY63" i="1"/>
  <c r="AZ63" i="1"/>
  <c r="BA63" i="1" s="1"/>
  <c r="AY46" i="1"/>
  <c r="AZ46" i="1"/>
  <c r="BA46" i="1" s="1"/>
  <c r="AZ48" i="1"/>
  <c r="BA48" i="1" s="1"/>
  <c r="AY48" i="1"/>
  <c r="AH82" i="1"/>
  <c r="AI82" i="1"/>
  <c r="AJ82" i="1" s="1"/>
  <c r="AH66" i="1"/>
  <c r="AI66" i="1"/>
  <c r="AJ66" i="1" s="1"/>
  <c r="AY65" i="1"/>
  <c r="AZ65" i="1"/>
  <c r="BA65" i="1" s="1"/>
  <c r="AY34" i="1"/>
  <c r="AZ34" i="1"/>
  <c r="BA34" i="1" s="1"/>
  <c r="AZ41" i="1"/>
  <c r="BA41" i="1" s="1"/>
  <c r="AY41" i="1"/>
  <c r="AZ74" i="1"/>
  <c r="BA74" i="1" s="1"/>
  <c r="AY74" i="1"/>
  <c r="AY83" i="1"/>
  <c r="AZ83" i="1"/>
  <c r="BA83" i="1" s="1"/>
  <c r="AI23" i="1"/>
  <c r="AJ23" i="1" s="1"/>
  <c r="AH23" i="1"/>
  <c r="AY69" i="1"/>
  <c r="AZ69" i="1"/>
  <c r="BA69" i="1" s="1"/>
  <c r="AZ91" i="1"/>
  <c r="BA91" i="1" s="1"/>
  <c r="AY91" i="1"/>
  <c r="AI47" i="1"/>
  <c r="AJ47" i="1" s="1"/>
  <c r="AH47" i="1"/>
  <c r="AY14" i="1"/>
  <c r="AZ14" i="1"/>
  <c r="BA14" i="1" s="1"/>
  <c r="AH54" i="1"/>
  <c r="AI54" i="1"/>
  <c r="AJ54" i="1" s="1"/>
  <c r="AY56" i="1"/>
  <c r="AZ56" i="1"/>
  <c r="BA56" i="1" s="1"/>
  <c r="AI18" i="1"/>
  <c r="AJ18" i="1" s="1"/>
  <c r="AH18" i="1"/>
  <c r="AI76" i="1"/>
  <c r="AJ76" i="1" s="1"/>
  <c r="AH76" i="1"/>
  <c r="AH62" i="1"/>
  <c r="AI62" i="1"/>
  <c r="AJ62" i="1" s="1"/>
  <c r="AH75" i="1"/>
  <c r="AI75" i="1"/>
  <c r="AJ75" i="1" s="1"/>
  <c r="AY71" i="1"/>
  <c r="AZ71" i="1"/>
  <c r="BA71" i="1" s="1"/>
  <c r="AY51" i="1"/>
  <c r="AZ51" i="1"/>
  <c r="BA51" i="1" s="1"/>
  <c r="AH81" i="1"/>
  <c r="AI81" i="1"/>
  <c r="AJ81" i="1" s="1"/>
  <c r="AY35" i="1"/>
  <c r="AZ35" i="1"/>
  <c r="BA35" i="1" s="1"/>
  <c r="AI57" i="1"/>
  <c r="AJ57" i="1" s="1"/>
  <c r="AH57" i="1"/>
  <c r="AH61" i="1"/>
  <c r="AI61" i="1"/>
  <c r="AJ61" i="1" s="1"/>
  <c r="AH67" i="1"/>
  <c r="AI67" i="1"/>
  <c r="AJ67" i="1" s="1"/>
  <c r="AH43" i="1"/>
  <c r="AI43" i="1"/>
  <c r="AJ43" i="1" s="1"/>
  <c r="AZ66" i="1"/>
  <c r="BA66" i="1" s="1"/>
  <c r="AY66" i="1"/>
  <c r="AZ17" i="1"/>
  <c r="BA17" i="1" s="1"/>
  <c r="AY17" i="1"/>
  <c r="AI72" i="1"/>
  <c r="AJ72" i="1" s="1"/>
  <c r="AH72" i="1"/>
  <c r="AI31" i="1"/>
  <c r="AJ31" i="1" s="1"/>
  <c r="AH31" i="1"/>
  <c r="AH73" i="1"/>
  <c r="AI73" i="1"/>
  <c r="AJ73" i="1" s="1"/>
  <c r="AI27" i="1"/>
  <c r="AJ27" i="1" s="1"/>
  <c r="AH27" i="1"/>
  <c r="AY28" i="1"/>
  <c r="AZ28" i="1"/>
  <c r="BA28" i="1" s="1"/>
  <c r="AZ21" i="1"/>
  <c r="BA21" i="1" s="1"/>
  <c r="AY21" i="1"/>
  <c r="AY49" i="1"/>
  <c r="AZ49" i="1"/>
  <c r="BA49" i="1" s="1"/>
  <c r="AY47" i="1"/>
  <c r="AZ47" i="1"/>
  <c r="BA47" i="1" s="1"/>
  <c r="AH14" i="1"/>
  <c r="AI14" i="1"/>
  <c r="AJ14" i="1" s="1"/>
  <c r="AH90" i="1"/>
  <c r="AI90" i="1"/>
  <c r="AJ90" i="1" s="1"/>
  <c r="AH56" i="1"/>
  <c r="AI56" i="1"/>
  <c r="AJ56" i="1" s="1"/>
  <c r="AH20" i="1"/>
  <c r="AI20" i="1"/>
  <c r="AJ20" i="1" s="1"/>
  <c r="AZ62" i="1"/>
  <c r="BA62" i="1" s="1"/>
  <c r="AY62" i="1"/>
  <c r="AY15" i="1"/>
  <c r="AZ15" i="1"/>
  <c r="BA15" i="1" s="1"/>
  <c r="AH28" i="1"/>
  <c r="AI28" i="1"/>
  <c r="AJ28" i="1" s="1"/>
  <c r="AH16" i="1"/>
  <c r="AI16" i="1"/>
  <c r="AJ16" i="1" s="1"/>
  <c r="AH88" i="1"/>
  <c r="AI88" i="1"/>
  <c r="AJ88" i="1" s="1"/>
  <c r="AY25" i="1"/>
  <c r="AZ25" i="1"/>
  <c r="BA25" i="1" s="1"/>
  <c r="AY77" i="1"/>
  <c r="AZ77" i="1"/>
  <c r="BA77" i="1" s="1"/>
  <c r="AH58" i="1"/>
  <c r="AI58" i="1"/>
  <c r="AJ58" i="1" s="1"/>
  <c r="AZ64" i="1"/>
  <c r="BA64" i="1" s="1"/>
  <c r="AY64" i="1"/>
  <c r="AH24" i="1"/>
  <c r="AI24" i="1"/>
  <c r="AJ24" i="1" s="1"/>
  <c r="AH17" i="1"/>
  <c r="AI17" i="1"/>
  <c r="AJ17" i="1" s="1"/>
  <c r="AZ68" i="1"/>
  <c r="BA68" i="1" s="1"/>
  <c r="AY68" i="1"/>
  <c r="AY72" i="1"/>
  <c r="AZ72" i="1"/>
  <c r="BA72" i="1" s="1"/>
  <c r="AY73" i="1"/>
  <c r="AZ73" i="1"/>
  <c r="BA73" i="1" s="1"/>
  <c r="AY27" i="1"/>
  <c r="AZ27" i="1"/>
  <c r="BA27" i="1" s="1"/>
  <c r="AH84" i="1"/>
  <c r="AI84" i="1"/>
  <c r="AJ84" i="1" s="1"/>
  <c r="AI83" i="1"/>
  <c r="AJ83" i="1" s="1"/>
  <c r="AH83" i="1"/>
  <c r="AZ40" i="1"/>
  <c r="BA40" i="1" s="1"/>
  <c r="AY40" i="1"/>
  <c r="AY60" i="1"/>
  <c r="AZ60" i="1"/>
  <c r="BA60" i="1" s="1"/>
  <c r="AH21" i="1"/>
  <c r="AI21" i="1"/>
  <c r="AJ21" i="1" s="1"/>
  <c r="AH49" i="1"/>
  <c r="AI49" i="1"/>
  <c r="AJ49" i="1" s="1"/>
  <c r="AY58" i="1"/>
  <c r="AZ58" i="1"/>
  <c r="BA58" i="1" s="1"/>
  <c r="AH45" i="1"/>
  <c r="AI45" i="1"/>
  <c r="AJ45" i="1" s="1"/>
  <c r="AY81" i="1"/>
  <c r="AZ81" i="1"/>
  <c r="BA81" i="1" s="1"/>
  <c r="AZ16" i="1"/>
  <c r="BA16" i="1" s="1"/>
  <c r="AY16" i="1"/>
  <c r="AY54" i="1"/>
  <c r="AZ54" i="1"/>
  <c r="BA54" i="1" s="1"/>
  <c r="AZ53" i="1"/>
  <c r="BA53" i="1" s="1"/>
  <c r="AY53" i="1"/>
  <c r="AI63" i="1"/>
  <c r="AJ63" i="1" s="1"/>
  <c r="AH63" i="1"/>
  <c r="AZ70" i="1"/>
  <c r="BA70" i="1" s="1"/>
  <c r="AY70" i="1"/>
  <c r="AY33" i="1"/>
  <c r="AZ33" i="1"/>
  <c r="BA33" i="1" s="1"/>
  <c r="WI13" i="1" l="1"/>
  <c r="VZ4" i="1"/>
  <c r="WA4" i="1" s="1"/>
  <c r="VZ9" i="1"/>
  <c r="WA9" i="1" s="1"/>
  <c r="VZ2" i="1"/>
  <c r="VZ5" i="1"/>
  <c r="WA5" i="1" s="1"/>
  <c r="WN13" i="1"/>
  <c r="VU2" i="1"/>
  <c r="VU10" i="1" s="1"/>
  <c r="WJ13" i="1"/>
  <c r="WQ13" i="1"/>
  <c r="WL13" i="1"/>
  <c r="VZ8" i="1"/>
  <c r="WA8" i="1" s="1"/>
  <c r="VZ7" i="1"/>
  <c r="WA7" i="1" s="1"/>
  <c r="WO13" i="1"/>
  <c r="VZ3" i="1"/>
  <c r="WA3" i="1" s="1"/>
  <c r="WP13" i="1"/>
  <c r="WR13" i="1"/>
  <c r="WK13" i="1"/>
  <c r="WM13" i="1"/>
  <c r="VZ6" i="1"/>
  <c r="WA6" i="1" s="1"/>
  <c r="WS13" i="1"/>
  <c r="UM6" i="1"/>
  <c r="VC79" i="1"/>
  <c r="VD79" i="1"/>
  <c r="VF79" i="1"/>
  <c r="VK79" i="1"/>
  <c r="VJ79" i="1"/>
  <c r="VI79" i="1"/>
  <c r="VH79" i="1"/>
  <c r="VG79" i="1"/>
  <c r="VE79" i="1"/>
  <c r="VA79" i="1"/>
  <c r="TE7" i="1"/>
  <c r="UM5" i="1"/>
  <c r="U79" i="1"/>
  <c r="T79" i="1"/>
  <c r="UB79" i="1"/>
  <c r="TS79" i="1"/>
  <c r="TU79" i="1"/>
  <c r="TZ79" i="1"/>
  <c r="TW79" i="1"/>
  <c r="UA79" i="1"/>
  <c r="TX79" i="1"/>
  <c r="TY79" i="1"/>
  <c r="TV79" i="1"/>
  <c r="UC79" i="1"/>
  <c r="VG43" i="1"/>
  <c r="VI43" i="1"/>
  <c r="VD43" i="1"/>
  <c r="VA43" i="1"/>
  <c r="VE43" i="1"/>
  <c r="VK43" i="1"/>
  <c r="VJ43" i="1"/>
  <c r="VH43" i="1"/>
  <c r="VC43" i="1"/>
  <c r="VF43" i="1"/>
  <c r="TW23" i="1"/>
  <c r="UC23" i="1"/>
  <c r="UB23" i="1"/>
  <c r="UA23" i="1"/>
  <c r="TZ23" i="1"/>
  <c r="TV23" i="1"/>
  <c r="TX23" i="1"/>
  <c r="TY23" i="1"/>
  <c r="TU23" i="1"/>
  <c r="TS23" i="1"/>
  <c r="U77" i="1"/>
  <c r="T77" i="1"/>
  <c r="U52" i="1"/>
  <c r="T52" i="1"/>
  <c r="VI33" i="1"/>
  <c r="VH33" i="1"/>
  <c r="VF33" i="1"/>
  <c r="VC33" i="1"/>
  <c r="VA33" i="1"/>
  <c r="VE33" i="1"/>
  <c r="VD33" i="1"/>
  <c r="VG33" i="1"/>
  <c r="VJ33" i="1"/>
  <c r="VK33" i="1"/>
  <c r="U32" i="1"/>
  <c r="T32" i="1"/>
  <c r="T85" i="1"/>
  <c r="U85" i="1"/>
  <c r="TY67" i="1"/>
  <c r="UC67" i="1"/>
  <c r="UB67" i="1"/>
  <c r="UA67" i="1"/>
  <c r="TZ67" i="1"/>
  <c r="TX67" i="1"/>
  <c r="TW67" i="1"/>
  <c r="TU67" i="1"/>
  <c r="TS67" i="1"/>
  <c r="TV67" i="1"/>
  <c r="VI28" i="1"/>
  <c r="VK28" i="1"/>
  <c r="VJ28" i="1"/>
  <c r="VF28" i="1"/>
  <c r="VC28" i="1"/>
  <c r="VD28" i="1"/>
  <c r="VA28" i="1"/>
  <c r="VH28" i="1"/>
  <c r="VE28" i="1"/>
  <c r="VG28" i="1"/>
  <c r="VJ58" i="1"/>
  <c r="VC58" i="1"/>
  <c r="VF58" i="1"/>
  <c r="VK58" i="1"/>
  <c r="VH58" i="1"/>
  <c r="VA58" i="1"/>
  <c r="VD58" i="1"/>
  <c r="VI58" i="1"/>
  <c r="VG58" i="1"/>
  <c r="VE58" i="1"/>
  <c r="U67" i="1"/>
  <c r="T67" i="1"/>
  <c r="VK73" i="1"/>
  <c r="VG73" i="1"/>
  <c r="VI73" i="1"/>
  <c r="VC73" i="1"/>
  <c r="VD73" i="1"/>
  <c r="VE73" i="1"/>
  <c r="VA73" i="1"/>
  <c r="VH73" i="1"/>
  <c r="VF73" i="1"/>
  <c r="VJ73" i="1"/>
  <c r="U88" i="1"/>
  <c r="T88" i="1"/>
  <c r="U35" i="1"/>
  <c r="T35" i="1"/>
  <c r="U69" i="1"/>
  <c r="T69" i="1"/>
  <c r="U42" i="1"/>
  <c r="T42" i="1"/>
  <c r="U54" i="1"/>
  <c r="T54" i="1"/>
  <c r="VE60" i="1"/>
  <c r="VA60" i="1"/>
  <c r="VG60" i="1"/>
  <c r="VF60" i="1"/>
  <c r="VC60" i="1"/>
  <c r="VI60" i="1"/>
  <c r="VD60" i="1"/>
  <c r="VJ60" i="1"/>
  <c r="VK60" i="1"/>
  <c r="VH60" i="1"/>
  <c r="TX41" i="1"/>
  <c r="UC41" i="1"/>
  <c r="UB41" i="1"/>
  <c r="UA41" i="1"/>
  <c r="TZ41" i="1"/>
  <c r="TV41" i="1"/>
  <c r="TY41" i="1"/>
  <c r="TW41" i="1"/>
  <c r="TU41" i="1"/>
  <c r="TS41" i="1"/>
  <c r="U37" i="1"/>
  <c r="T37" i="1"/>
  <c r="VC87" i="1"/>
  <c r="VG87" i="1"/>
  <c r="VD87" i="1"/>
  <c r="VF87" i="1"/>
  <c r="VK87" i="1"/>
  <c r="VJ87" i="1"/>
  <c r="VE87" i="1"/>
  <c r="VI87" i="1"/>
  <c r="VA87" i="1"/>
  <c r="VH87" i="1"/>
  <c r="VE71" i="1"/>
  <c r="VD71" i="1"/>
  <c r="VC71" i="1"/>
  <c r="VH71" i="1"/>
  <c r="VG71" i="1"/>
  <c r="VJ71" i="1"/>
  <c r="VI71" i="1"/>
  <c r="VA71" i="1"/>
  <c r="VF71" i="1"/>
  <c r="VK71" i="1"/>
  <c r="T60" i="1"/>
  <c r="U60" i="1"/>
  <c r="UM8" i="1"/>
  <c r="T26" i="1"/>
  <c r="U26" i="1"/>
  <c r="U27" i="1"/>
  <c r="T27" i="1"/>
  <c r="VG16" i="1"/>
  <c r="VJ16" i="1"/>
  <c r="VH16" i="1"/>
  <c r="VA16" i="1"/>
  <c r="VF16" i="1"/>
  <c r="VC16" i="1"/>
  <c r="VK16" i="1"/>
  <c r="VI16" i="1"/>
  <c r="VE16" i="1"/>
  <c r="VD16" i="1"/>
  <c r="U78" i="1"/>
  <c r="T78" i="1"/>
  <c r="U65" i="1"/>
  <c r="T65" i="1"/>
  <c r="VK77" i="1"/>
  <c r="VG77" i="1"/>
  <c r="VA77" i="1"/>
  <c r="VJ77" i="1"/>
  <c r="VE77" i="1"/>
  <c r="VI77" i="1"/>
  <c r="VH77" i="1"/>
  <c r="VC77" i="1"/>
  <c r="VF77" i="1"/>
  <c r="VD77" i="1"/>
  <c r="TY75" i="1"/>
  <c r="UC75" i="1"/>
  <c r="UB75" i="1"/>
  <c r="UA75" i="1"/>
  <c r="TZ75" i="1"/>
  <c r="TS75" i="1"/>
  <c r="TX75" i="1"/>
  <c r="TU75" i="1"/>
  <c r="TW75" i="1"/>
  <c r="TV75" i="1"/>
  <c r="U87" i="1"/>
  <c r="T87" i="1"/>
  <c r="TX42" i="1"/>
  <c r="UC42" i="1"/>
  <c r="UB42" i="1"/>
  <c r="UA42" i="1"/>
  <c r="TZ42" i="1"/>
  <c r="TU42" i="1"/>
  <c r="TY42" i="1"/>
  <c r="TS42" i="1"/>
  <c r="TV42" i="1"/>
  <c r="TW42" i="1"/>
  <c r="VJ80" i="1"/>
  <c r="VF80" i="1"/>
  <c r="VE80" i="1"/>
  <c r="VG80" i="1"/>
  <c r="VK80" i="1"/>
  <c r="VD80" i="1"/>
  <c r="VC80" i="1"/>
  <c r="VI80" i="1"/>
  <c r="VA80" i="1"/>
  <c r="VH80" i="1"/>
  <c r="UB91" i="1"/>
  <c r="UA91" i="1"/>
  <c r="TZ91" i="1"/>
  <c r="UC91" i="1"/>
  <c r="TY91" i="1"/>
  <c r="TX91" i="1"/>
  <c r="TU91" i="1"/>
  <c r="TW91" i="1"/>
  <c r="TS91" i="1"/>
  <c r="TV91" i="1"/>
  <c r="VE88" i="1"/>
  <c r="VA88" i="1"/>
  <c r="VH88" i="1"/>
  <c r="VG88" i="1"/>
  <c r="VF88" i="1"/>
  <c r="VK88" i="1"/>
  <c r="VD88" i="1"/>
  <c r="VC88" i="1"/>
  <c r="VJ88" i="1"/>
  <c r="VI88" i="1"/>
  <c r="U16" i="1"/>
  <c r="T16" i="1"/>
  <c r="TY54" i="1"/>
  <c r="UC54" i="1"/>
  <c r="UB54" i="1"/>
  <c r="UA54" i="1"/>
  <c r="TZ54" i="1"/>
  <c r="TS54" i="1"/>
  <c r="TX54" i="1"/>
  <c r="TW54" i="1"/>
  <c r="TU54" i="1"/>
  <c r="TV54" i="1"/>
  <c r="T19" i="1"/>
  <c r="U19" i="1"/>
  <c r="TE5" i="1"/>
  <c r="VC44" i="1"/>
  <c r="VA44" i="1"/>
  <c r="VD44" i="1"/>
  <c r="VF44" i="1"/>
  <c r="VK44" i="1"/>
  <c r="VJ44" i="1"/>
  <c r="VI44" i="1"/>
  <c r="VG44" i="1"/>
  <c r="VH44" i="1"/>
  <c r="VE44" i="1"/>
  <c r="TY71" i="1"/>
  <c r="UC71" i="1"/>
  <c r="UB71" i="1"/>
  <c r="UA71" i="1"/>
  <c r="TZ71" i="1"/>
  <c r="TV71" i="1"/>
  <c r="TX71" i="1"/>
  <c r="TU71" i="1"/>
  <c r="TS71" i="1"/>
  <c r="TW71" i="1"/>
  <c r="TW15" i="1"/>
  <c r="UC15" i="1"/>
  <c r="UB15" i="1"/>
  <c r="UA15" i="1"/>
  <c r="TZ15" i="1"/>
  <c r="TU15" i="1"/>
  <c r="TY15" i="1"/>
  <c r="TX15" i="1"/>
  <c r="TV15" i="1"/>
  <c r="TS15" i="1"/>
  <c r="VA49" i="1"/>
  <c r="VI49" i="1"/>
  <c r="VH49" i="1"/>
  <c r="VG49" i="1"/>
  <c r="VF49" i="1"/>
  <c r="VK49" i="1"/>
  <c r="VC49" i="1"/>
  <c r="VD49" i="1"/>
  <c r="VE49" i="1"/>
  <c r="VJ49" i="1"/>
  <c r="VK21" i="1"/>
  <c r="VE21" i="1"/>
  <c r="VC21" i="1"/>
  <c r="VD21" i="1"/>
  <c r="VH21" i="1"/>
  <c r="VA21" i="1"/>
  <c r="VG21" i="1"/>
  <c r="VI21" i="1"/>
  <c r="VF21" i="1"/>
  <c r="VJ21" i="1"/>
  <c r="VA66" i="1"/>
  <c r="VD66" i="1"/>
  <c r="VG66" i="1"/>
  <c r="VE66" i="1"/>
  <c r="VC66" i="1"/>
  <c r="VH66" i="1"/>
  <c r="VK66" i="1"/>
  <c r="VI66" i="1"/>
  <c r="VF66" i="1"/>
  <c r="VJ66" i="1"/>
  <c r="U15" i="1"/>
  <c r="T15" i="1"/>
  <c r="VI20" i="1"/>
  <c r="VK20" i="1"/>
  <c r="VJ20" i="1"/>
  <c r="VF20" i="1"/>
  <c r="VC20" i="1"/>
  <c r="VD20" i="1"/>
  <c r="VA20" i="1"/>
  <c r="VE20" i="1"/>
  <c r="VG20" i="1"/>
  <c r="VH20" i="1"/>
  <c r="U80" i="1"/>
  <c r="T80" i="1"/>
  <c r="T46" i="1"/>
  <c r="U46" i="1"/>
  <c r="VB14" i="1"/>
  <c r="UZ13" i="1"/>
  <c r="T34" i="1"/>
  <c r="U34" i="1"/>
  <c r="TX55" i="1"/>
  <c r="UC55" i="1"/>
  <c r="UB55" i="1"/>
  <c r="UA55" i="1"/>
  <c r="TZ55" i="1"/>
  <c r="TV55" i="1"/>
  <c r="TW55" i="1"/>
  <c r="TU55" i="1"/>
  <c r="TS55" i="1"/>
  <c r="TY55" i="1"/>
  <c r="TY35" i="1"/>
  <c r="UC35" i="1"/>
  <c r="UB35" i="1"/>
  <c r="UA35" i="1"/>
  <c r="TZ35" i="1"/>
  <c r="TX35" i="1"/>
  <c r="TS35" i="1"/>
  <c r="TW35" i="1"/>
  <c r="TV35" i="1"/>
  <c r="TU35" i="1"/>
  <c r="VF15" i="1"/>
  <c r="VI15" i="1"/>
  <c r="VA15" i="1"/>
  <c r="VJ15" i="1"/>
  <c r="VC15" i="1"/>
  <c r="VK15" i="1"/>
  <c r="VE15" i="1"/>
  <c r="VH15" i="1"/>
  <c r="VD15" i="1"/>
  <c r="VG15" i="1"/>
  <c r="S13" i="1"/>
  <c r="T14" i="1"/>
  <c r="U14" i="1"/>
  <c r="VA57" i="1"/>
  <c r="VC57" i="1"/>
  <c r="VJ57" i="1"/>
  <c r="VI57" i="1"/>
  <c r="VH57" i="1"/>
  <c r="VG57" i="1"/>
  <c r="VF57" i="1"/>
  <c r="VE57" i="1"/>
  <c r="VK57" i="1"/>
  <c r="VD57" i="1"/>
  <c r="U33" i="1"/>
  <c r="T33" i="1"/>
  <c r="VJ38" i="1"/>
  <c r="VD38" i="1"/>
  <c r="VC38" i="1"/>
  <c r="VK38" i="1"/>
  <c r="VE38" i="1"/>
  <c r="VH38" i="1"/>
  <c r="VF38" i="1"/>
  <c r="VA38" i="1"/>
  <c r="VI38" i="1"/>
  <c r="VG38" i="1"/>
  <c r="T90" i="1"/>
  <c r="U90" i="1"/>
  <c r="T63" i="1"/>
  <c r="U63" i="1"/>
  <c r="VK81" i="1"/>
  <c r="VG81" i="1"/>
  <c r="VC81" i="1"/>
  <c r="VH81" i="1"/>
  <c r="VD81" i="1"/>
  <c r="VF81" i="1"/>
  <c r="VA81" i="1"/>
  <c r="VJ81" i="1"/>
  <c r="VI81" i="1"/>
  <c r="VE81" i="1"/>
  <c r="U38" i="1"/>
  <c r="T38" i="1"/>
  <c r="U24" i="1"/>
  <c r="T24" i="1"/>
  <c r="VJ78" i="1"/>
  <c r="VD78" i="1"/>
  <c r="VH78" i="1"/>
  <c r="VK78" i="1"/>
  <c r="VI78" i="1"/>
  <c r="VC78" i="1"/>
  <c r="VA78" i="1"/>
  <c r="VE78" i="1"/>
  <c r="VG78" i="1"/>
  <c r="VF78" i="1"/>
  <c r="VD86" i="1"/>
  <c r="VK86" i="1"/>
  <c r="VI86" i="1"/>
  <c r="VH86" i="1"/>
  <c r="VA86" i="1"/>
  <c r="VC86" i="1"/>
  <c r="VE86" i="1"/>
  <c r="VJ86" i="1"/>
  <c r="VG86" i="1"/>
  <c r="VF86" i="1"/>
  <c r="VD75" i="1"/>
  <c r="VA75" i="1"/>
  <c r="VJ75" i="1"/>
  <c r="VH75" i="1"/>
  <c r="VG75" i="1"/>
  <c r="VC75" i="1"/>
  <c r="VF75" i="1"/>
  <c r="VE75" i="1"/>
  <c r="VK75" i="1"/>
  <c r="VI75" i="1"/>
  <c r="VC83" i="1"/>
  <c r="VD83" i="1"/>
  <c r="VA83" i="1"/>
  <c r="VJ83" i="1"/>
  <c r="VI83" i="1"/>
  <c r="VH83" i="1"/>
  <c r="VG83" i="1"/>
  <c r="VF83" i="1"/>
  <c r="VK83" i="1"/>
  <c r="VE83" i="1"/>
  <c r="VI61" i="1"/>
  <c r="VC61" i="1"/>
  <c r="VG61" i="1"/>
  <c r="VJ61" i="1"/>
  <c r="VH61" i="1"/>
  <c r="VE61" i="1"/>
  <c r="VK61" i="1"/>
  <c r="VD61" i="1"/>
  <c r="VF61" i="1"/>
  <c r="VA61" i="1"/>
  <c r="T81" i="1"/>
  <c r="U81" i="1"/>
  <c r="U72" i="1"/>
  <c r="T72" i="1"/>
  <c r="VI68" i="1"/>
  <c r="VG68" i="1"/>
  <c r="VF68" i="1"/>
  <c r="VA68" i="1"/>
  <c r="VJ68" i="1"/>
  <c r="VE68" i="1"/>
  <c r="VC68" i="1"/>
  <c r="VK68" i="1"/>
  <c r="VH68" i="1"/>
  <c r="VD68" i="1"/>
  <c r="VD74" i="1"/>
  <c r="VI74" i="1"/>
  <c r="VA74" i="1"/>
  <c r="VG74" i="1"/>
  <c r="VF74" i="1"/>
  <c r="VK74" i="1"/>
  <c r="VC74" i="1"/>
  <c r="VJ74" i="1"/>
  <c r="VH74" i="1"/>
  <c r="VE74" i="1"/>
  <c r="UC25" i="1"/>
  <c r="UB25" i="1"/>
  <c r="UA25" i="1"/>
  <c r="TZ25" i="1"/>
  <c r="TW25" i="1"/>
  <c r="TS25" i="1"/>
  <c r="TV25" i="1"/>
  <c r="TX25" i="1"/>
  <c r="TU25" i="1"/>
  <c r="TY25" i="1"/>
  <c r="TV37" i="1"/>
  <c r="UC37" i="1"/>
  <c r="UB37" i="1"/>
  <c r="UA37" i="1"/>
  <c r="TZ37" i="1"/>
  <c r="TY37" i="1"/>
  <c r="TX37" i="1"/>
  <c r="TW37" i="1"/>
  <c r="TU37" i="1"/>
  <c r="TS37" i="1"/>
  <c r="TY16" i="1"/>
  <c r="UC16" i="1"/>
  <c r="UB16" i="1"/>
  <c r="UA16" i="1"/>
  <c r="TZ16" i="1"/>
  <c r="TS16" i="1"/>
  <c r="TU16" i="1"/>
  <c r="TV16" i="1"/>
  <c r="TX16" i="1"/>
  <c r="TW16" i="1"/>
  <c r="TE2" i="1"/>
  <c r="UC68" i="1"/>
  <c r="UB68" i="1"/>
  <c r="UA68" i="1"/>
  <c r="TZ68" i="1"/>
  <c r="TW68" i="1"/>
  <c r="TS68" i="1"/>
  <c r="TX68" i="1"/>
  <c r="TV68" i="1"/>
  <c r="TU68" i="1"/>
  <c r="TY68" i="1"/>
  <c r="T43" i="1"/>
  <c r="U43" i="1"/>
  <c r="T51" i="1"/>
  <c r="U51" i="1"/>
  <c r="UM7" i="1"/>
  <c r="TX49" i="1"/>
  <c r="UC49" i="1"/>
  <c r="UB49" i="1"/>
  <c r="UA49" i="1"/>
  <c r="TZ49" i="1"/>
  <c r="TU49" i="1"/>
  <c r="TV49" i="1"/>
  <c r="TY49" i="1"/>
  <c r="TW49" i="1"/>
  <c r="TS49" i="1"/>
  <c r="VE14" i="1"/>
  <c r="VC14" i="1"/>
  <c r="VD14" i="1"/>
  <c r="VH14" i="1"/>
  <c r="VK14" i="1"/>
  <c r="VJ14" i="1"/>
  <c r="VI14" i="1"/>
  <c r="VG14" i="1"/>
  <c r="VF14" i="1"/>
  <c r="VA14" i="1"/>
  <c r="UY13" i="1"/>
  <c r="U44" i="1"/>
  <c r="T44" i="1"/>
  <c r="UC48" i="1"/>
  <c r="UB48" i="1"/>
  <c r="UA48" i="1"/>
  <c r="TZ48" i="1"/>
  <c r="TW48" i="1"/>
  <c r="TY48" i="1"/>
  <c r="TX48" i="1"/>
  <c r="TV48" i="1"/>
  <c r="TU48" i="1"/>
  <c r="TS48" i="1"/>
  <c r="UC69" i="1"/>
  <c r="UB69" i="1"/>
  <c r="UA69" i="1"/>
  <c r="TZ69" i="1"/>
  <c r="TW69" i="1"/>
  <c r="TY69" i="1"/>
  <c r="TV69" i="1"/>
  <c r="TS69" i="1"/>
  <c r="TX69" i="1"/>
  <c r="TU69" i="1"/>
  <c r="UM2" i="1"/>
  <c r="UC34" i="1"/>
  <c r="UB34" i="1"/>
  <c r="UA34" i="1"/>
  <c r="TZ34" i="1"/>
  <c r="TV34" i="1"/>
  <c r="TX34" i="1"/>
  <c r="TS34" i="1"/>
  <c r="TW34" i="1"/>
  <c r="TU34" i="1"/>
  <c r="TY34" i="1"/>
  <c r="TY24" i="1"/>
  <c r="UC24" i="1"/>
  <c r="UB24" i="1"/>
  <c r="UA24" i="1"/>
  <c r="TZ24" i="1"/>
  <c r="TV24" i="1"/>
  <c r="TU24" i="1"/>
  <c r="TS24" i="1"/>
  <c r="TW24" i="1"/>
  <c r="TX24" i="1"/>
  <c r="T28" i="1"/>
  <c r="U28" i="1"/>
  <c r="UC73" i="1"/>
  <c r="UB73" i="1"/>
  <c r="UA73" i="1"/>
  <c r="TZ73" i="1"/>
  <c r="TS73" i="1"/>
  <c r="TY73" i="1"/>
  <c r="TX73" i="1"/>
  <c r="TW73" i="1"/>
  <c r="TU73" i="1"/>
  <c r="TV73" i="1"/>
  <c r="TZ88" i="1"/>
  <c r="UB88" i="1"/>
  <c r="UA88" i="1"/>
  <c r="UC88" i="1"/>
  <c r="TW88" i="1"/>
  <c r="TV88" i="1"/>
  <c r="TS88" i="1"/>
  <c r="TY88" i="1"/>
  <c r="TX88" i="1"/>
  <c r="TU88" i="1"/>
  <c r="TX90" i="1"/>
  <c r="UC90" i="1"/>
  <c r="UA90" i="1"/>
  <c r="TZ90" i="1"/>
  <c r="UB90" i="1"/>
  <c r="TV90" i="1"/>
  <c r="TU90" i="1"/>
  <c r="TY90" i="1"/>
  <c r="TW90" i="1"/>
  <c r="TS90" i="1"/>
  <c r="UC86" i="1"/>
  <c r="UB86" i="1"/>
  <c r="UA86" i="1"/>
  <c r="TZ86" i="1"/>
  <c r="TS86" i="1"/>
  <c r="TW86" i="1"/>
  <c r="TV86" i="1"/>
  <c r="TU86" i="1"/>
  <c r="TX86" i="1"/>
  <c r="TY86" i="1"/>
  <c r="UC81" i="1"/>
  <c r="UB81" i="1"/>
  <c r="UA81" i="1"/>
  <c r="TZ81" i="1"/>
  <c r="TS81" i="1"/>
  <c r="TU81" i="1"/>
  <c r="TV81" i="1"/>
  <c r="TY81" i="1"/>
  <c r="TX81" i="1"/>
  <c r="TW81" i="1"/>
  <c r="U73" i="1"/>
  <c r="T73" i="1"/>
  <c r="VH82" i="1"/>
  <c r="VD82" i="1"/>
  <c r="VI82" i="1"/>
  <c r="VG82" i="1"/>
  <c r="VE82" i="1"/>
  <c r="VF82" i="1"/>
  <c r="VK82" i="1"/>
  <c r="VC82" i="1"/>
  <c r="VA82" i="1"/>
  <c r="VJ82" i="1"/>
  <c r="UC84" i="1"/>
  <c r="UB84" i="1"/>
  <c r="UA84" i="1"/>
  <c r="TZ84" i="1"/>
  <c r="TW84" i="1"/>
  <c r="TY84" i="1"/>
  <c r="TX84" i="1"/>
  <c r="TV84" i="1"/>
  <c r="TS84" i="1"/>
  <c r="TU84" i="1"/>
  <c r="U47" i="1"/>
  <c r="T47" i="1"/>
  <c r="UC83" i="1"/>
  <c r="UB83" i="1"/>
  <c r="UA83" i="1"/>
  <c r="TZ83" i="1"/>
  <c r="TW83" i="1"/>
  <c r="TY83" i="1"/>
  <c r="TX83" i="1"/>
  <c r="TS83" i="1"/>
  <c r="TV83" i="1"/>
  <c r="TU83" i="1"/>
  <c r="TU61" i="1"/>
  <c r="UC61" i="1"/>
  <c r="UB61" i="1"/>
  <c r="UA61" i="1"/>
  <c r="TZ61" i="1"/>
  <c r="TS61" i="1"/>
  <c r="TY61" i="1"/>
  <c r="TX61" i="1"/>
  <c r="TW61" i="1"/>
  <c r="TV61" i="1"/>
  <c r="U50" i="1"/>
  <c r="T50" i="1"/>
  <c r="TW51" i="1"/>
  <c r="UC51" i="1"/>
  <c r="UB51" i="1"/>
  <c r="UA51" i="1"/>
  <c r="TZ51" i="1"/>
  <c r="TX51" i="1"/>
  <c r="TU51" i="1"/>
  <c r="TV51" i="1"/>
  <c r="TS51" i="1"/>
  <c r="TY51" i="1"/>
  <c r="U82" i="1"/>
  <c r="T82" i="1"/>
  <c r="VK70" i="1"/>
  <c r="VH70" i="1"/>
  <c r="VD70" i="1"/>
  <c r="VI70" i="1"/>
  <c r="VE70" i="1"/>
  <c r="VC70" i="1"/>
  <c r="VG70" i="1"/>
  <c r="VF70" i="1"/>
  <c r="VA70" i="1"/>
  <c r="VJ70" i="1"/>
  <c r="T17" i="1"/>
  <c r="U17" i="1"/>
  <c r="T23" i="1"/>
  <c r="U23" i="1"/>
  <c r="T92" i="1"/>
  <c r="U92" i="1"/>
  <c r="U70" i="1"/>
  <c r="T70" i="1"/>
  <c r="VG25" i="1"/>
  <c r="VK25" i="1"/>
  <c r="VI25" i="1"/>
  <c r="VH25" i="1"/>
  <c r="VC25" i="1"/>
  <c r="VA25" i="1"/>
  <c r="VF25" i="1"/>
  <c r="VD25" i="1"/>
  <c r="VE25" i="1"/>
  <c r="VJ25" i="1"/>
  <c r="VG23" i="1"/>
  <c r="VA23" i="1"/>
  <c r="VI23" i="1"/>
  <c r="VH23" i="1"/>
  <c r="VK23" i="1"/>
  <c r="VF23" i="1"/>
  <c r="VD23" i="1"/>
  <c r="VE23" i="1"/>
  <c r="VJ23" i="1"/>
  <c r="VC23" i="1"/>
  <c r="T74" i="1"/>
  <c r="U74" i="1"/>
  <c r="VG31" i="1"/>
  <c r="VA31" i="1"/>
  <c r="VI31" i="1"/>
  <c r="VF31" i="1"/>
  <c r="VD31" i="1"/>
  <c r="VH31" i="1"/>
  <c r="VC31" i="1"/>
  <c r="VJ31" i="1"/>
  <c r="VK31" i="1"/>
  <c r="VE31" i="1"/>
  <c r="TE6" i="1"/>
  <c r="T91" i="1"/>
  <c r="U91" i="1"/>
  <c r="VG24" i="1"/>
  <c r="VJ24" i="1"/>
  <c r="VH24" i="1"/>
  <c r="VC24" i="1"/>
  <c r="VA24" i="1"/>
  <c r="VK24" i="1"/>
  <c r="VE24" i="1"/>
  <c r="VI24" i="1"/>
  <c r="VF24" i="1"/>
  <c r="VD24" i="1"/>
  <c r="VG32" i="1"/>
  <c r="VJ32" i="1"/>
  <c r="VD32" i="1"/>
  <c r="VF32" i="1"/>
  <c r="VH32" i="1"/>
  <c r="VK32" i="1"/>
  <c r="VE32" i="1"/>
  <c r="VA32" i="1"/>
  <c r="VI32" i="1"/>
  <c r="VC32" i="1"/>
  <c r="VG45" i="1"/>
  <c r="VK45" i="1"/>
  <c r="VJ45" i="1"/>
  <c r="VI45" i="1"/>
  <c r="VF45" i="1"/>
  <c r="VA45" i="1"/>
  <c r="VC45" i="1"/>
  <c r="VE45" i="1"/>
  <c r="VH45" i="1"/>
  <c r="VD45" i="1"/>
  <c r="TY31" i="1"/>
  <c r="UC31" i="1"/>
  <c r="UB31" i="1"/>
  <c r="UA31" i="1"/>
  <c r="TZ31" i="1"/>
  <c r="TW31" i="1"/>
  <c r="TU31" i="1"/>
  <c r="TX31" i="1"/>
  <c r="TV31" i="1"/>
  <c r="TS31" i="1"/>
  <c r="TY59" i="1"/>
  <c r="UC59" i="1"/>
  <c r="UB59" i="1"/>
  <c r="UA59" i="1"/>
  <c r="TZ59" i="1"/>
  <c r="TU59" i="1"/>
  <c r="TV59" i="1"/>
  <c r="TX59" i="1"/>
  <c r="TS59" i="1"/>
  <c r="TW59" i="1"/>
  <c r="TE9" i="1"/>
  <c r="VG53" i="1"/>
  <c r="VF53" i="1"/>
  <c r="VA53" i="1"/>
  <c r="VK53" i="1"/>
  <c r="VJ53" i="1"/>
  <c r="VI53" i="1"/>
  <c r="VC53" i="1"/>
  <c r="VH53" i="1"/>
  <c r="VE53" i="1"/>
  <c r="VD53" i="1"/>
  <c r="VK76" i="1"/>
  <c r="VF76" i="1"/>
  <c r="VJ76" i="1"/>
  <c r="VG76" i="1"/>
  <c r="VH76" i="1"/>
  <c r="VC76" i="1"/>
  <c r="VA76" i="1"/>
  <c r="VI76" i="1"/>
  <c r="VE76" i="1"/>
  <c r="VD76" i="1"/>
  <c r="VG62" i="1"/>
  <c r="VD62" i="1"/>
  <c r="VA62" i="1"/>
  <c r="VH62" i="1"/>
  <c r="VI62" i="1"/>
  <c r="VC62" i="1"/>
  <c r="VJ62" i="1"/>
  <c r="VF62" i="1"/>
  <c r="VE62" i="1"/>
  <c r="VK62" i="1"/>
  <c r="TT14" i="1"/>
  <c r="TE3" i="1" s="1"/>
  <c r="TR13" i="1"/>
  <c r="VJ65" i="1"/>
  <c r="VK65" i="1"/>
  <c r="VG65" i="1"/>
  <c r="VF65" i="1"/>
  <c r="VH65" i="1"/>
  <c r="VD65" i="1"/>
  <c r="VA65" i="1"/>
  <c r="VI65" i="1"/>
  <c r="VC65" i="1"/>
  <c r="VE65" i="1"/>
  <c r="UM9" i="1"/>
  <c r="T68" i="1"/>
  <c r="U68" i="1"/>
  <c r="TW47" i="1"/>
  <c r="UC47" i="1"/>
  <c r="UB47" i="1"/>
  <c r="UA47" i="1"/>
  <c r="TZ47" i="1"/>
  <c r="TX47" i="1"/>
  <c r="TY47" i="1"/>
  <c r="TV47" i="1"/>
  <c r="TU47" i="1"/>
  <c r="TS47" i="1"/>
  <c r="T53" i="1"/>
  <c r="U53" i="1"/>
  <c r="T75" i="1"/>
  <c r="U75" i="1"/>
  <c r="T64" i="1"/>
  <c r="U64" i="1"/>
  <c r="TU27" i="1"/>
  <c r="UC27" i="1"/>
  <c r="UB27" i="1"/>
  <c r="UA27" i="1"/>
  <c r="TZ27" i="1"/>
  <c r="TS27" i="1"/>
  <c r="TY27" i="1"/>
  <c r="TX27" i="1"/>
  <c r="TV27" i="1"/>
  <c r="TW27" i="1"/>
  <c r="TY63" i="1"/>
  <c r="UC63" i="1"/>
  <c r="UB63" i="1"/>
  <c r="UA63" i="1"/>
  <c r="TZ63" i="1"/>
  <c r="TW63" i="1"/>
  <c r="TV63" i="1"/>
  <c r="TX63" i="1"/>
  <c r="TS63" i="1"/>
  <c r="TU63" i="1"/>
  <c r="T40" i="1"/>
  <c r="U40" i="1"/>
  <c r="VG17" i="1"/>
  <c r="VK17" i="1"/>
  <c r="VI17" i="1"/>
  <c r="VH17" i="1"/>
  <c r="VC17" i="1"/>
  <c r="VA17" i="1"/>
  <c r="VE17" i="1"/>
  <c r="VD17" i="1"/>
  <c r="VJ17" i="1"/>
  <c r="VF17" i="1"/>
  <c r="VE91" i="1"/>
  <c r="VC91" i="1"/>
  <c r="VJ91" i="1"/>
  <c r="VA91" i="1"/>
  <c r="VD91" i="1"/>
  <c r="VI91" i="1"/>
  <c r="VH91" i="1"/>
  <c r="VG91" i="1"/>
  <c r="VF91" i="1"/>
  <c r="VK91" i="1"/>
  <c r="T71" i="1"/>
  <c r="U71" i="1"/>
  <c r="UC72" i="1"/>
  <c r="UB72" i="1"/>
  <c r="UA72" i="1"/>
  <c r="TZ72" i="1"/>
  <c r="TW72" i="1"/>
  <c r="TV72" i="1"/>
  <c r="TS72" i="1"/>
  <c r="TY72" i="1"/>
  <c r="TX72" i="1"/>
  <c r="TU72" i="1"/>
  <c r="UC28" i="1"/>
  <c r="UB28" i="1"/>
  <c r="UA28" i="1"/>
  <c r="TZ28" i="1"/>
  <c r="TU28" i="1"/>
  <c r="TY28" i="1"/>
  <c r="TX28" i="1"/>
  <c r="TV28" i="1"/>
  <c r="TW28" i="1"/>
  <c r="TS28" i="1"/>
  <c r="VD26" i="1"/>
  <c r="VJ26" i="1"/>
  <c r="VK26" i="1"/>
  <c r="VI26" i="1"/>
  <c r="VA26" i="1"/>
  <c r="VH26" i="1"/>
  <c r="VG26" i="1"/>
  <c r="VF26" i="1"/>
  <c r="VC26" i="1"/>
  <c r="VE26" i="1"/>
  <c r="VH27" i="1"/>
  <c r="VD27" i="1"/>
  <c r="VG27" i="1"/>
  <c r="VE27" i="1"/>
  <c r="VF27" i="1"/>
  <c r="VC27" i="1"/>
  <c r="VK27" i="1"/>
  <c r="VJ27" i="1"/>
  <c r="VI27" i="1"/>
  <c r="VA27" i="1"/>
  <c r="UC19" i="1"/>
  <c r="UB19" i="1"/>
  <c r="UA19" i="1"/>
  <c r="TZ19" i="1"/>
  <c r="TY19" i="1"/>
  <c r="TV19" i="1"/>
  <c r="TW19" i="1"/>
  <c r="TX19" i="1"/>
  <c r="TS19" i="1"/>
  <c r="TU19" i="1"/>
  <c r="U62" i="1"/>
  <c r="T62" i="1"/>
  <c r="VA67" i="1"/>
  <c r="VH67" i="1"/>
  <c r="VF67" i="1"/>
  <c r="VE67" i="1"/>
  <c r="VG67" i="1"/>
  <c r="VK67" i="1"/>
  <c r="VI67" i="1"/>
  <c r="VD67" i="1"/>
  <c r="VC67" i="1"/>
  <c r="VJ67" i="1"/>
  <c r="UC82" i="1"/>
  <c r="UB82" i="1"/>
  <c r="UA82" i="1"/>
  <c r="TZ82" i="1"/>
  <c r="TW82" i="1"/>
  <c r="TV82" i="1"/>
  <c r="TX82" i="1"/>
  <c r="TU82" i="1"/>
  <c r="TY82" i="1"/>
  <c r="TS82" i="1"/>
  <c r="UC62" i="1"/>
  <c r="UB62" i="1"/>
  <c r="UA62" i="1"/>
  <c r="TZ62" i="1"/>
  <c r="TV62" i="1"/>
  <c r="TU62" i="1"/>
  <c r="TY62" i="1"/>
  <c r="TX62" i="1"/>
  <c r="TS62" i="1"/>
  <c r="TW62" i="1"/>
  <c r="U18" i="1"/>
  <c r="T18" i="1"/>
  <c r="UC52" i="1"/>
  <c r="UB52" i="1"/>
  <c r="UA52" i="1"/>
  <c r="TZ52" i="1"/>
  <c r="TU52" i="1"/>
  <c r="TW52" i="1"/>
  <c r="TV52" i="1"/>
  <c r="TY52" i="1"/>
  <c r="TX52" i="1"/>
  <c r="TS52" i="1"/>
  <c r="TX33" i="1"/>
  <c r="UC33" i="1"/>
  <c r="UB33" i="1"/>
  <c r="UA33" i="1"/>
  <c r="TZ33" i="1"/>
  <c r="TW33" i="1"/>
  <c r="TV33" i="1"/>
  <c r="TS33" i="1"/>
  <c r="TU33" i="1"/>
  <c r="TY33" i="1"/>
  <c r="VI90" i="1"/>
  <c r="VH90" i="1"/>
  <c r="VG90" i="1"/>
  <c r="VD90" i="1"/>
  <c r="VE90" i="1"/>
  <c r="VF90" i="1"/>
  <c r="VK90" i="1"/>
  <c r="VC90" i="1"/>
  <c r="VA90" i="1"/>
  <c r="VJ90" i="1"/>
  <c r="TX74" i="1"/>
  <c r="UC74" i="1"/>
  <c r="UB74" i="1"/>
  <c r="UA74" i="1"/>
  <c r="TZ74" i="1"/>
  <c r="TV74" i="1"/>
  <c r="TU74" i="1"/>
  <c r="TY74" i="1"/>
  <c r="TW74" i="1"/>
  <c r="TS74" i="1"/>
  <c r="TY20" i="1"/>
  <c r="UC20" i="1"/>
  <c r="UB20" i="1"/>
  <c r="UA20" i="1"/>
  <c r="TZ20" i="1"/>
  <c r="TW20" i="1"/>
  <c r="TU20" i="1"/>
  <c r="TS20" i="1"/>
  <c r="TX20" i="1"/>
  <c r="TV20" i="1"/>
  <c r="TY14" i="1"/>
  <c r="UC14" i="1"/>
  <c r="UB14" i="1"/>
  <c r="UA14" i="1"/>
  <c r="TZ14" i="1"/>
  <c r="TW14" i="1"/>
  <c r="TX14" i="1"/>
  <c r="TU14" i="1"/>
  <c r="TV14" i="1"/>
  <c r="TS14" i="1"/>
  <c r="TQ13" i="1"/>
  <c r="UC57" i="1"/>
  <c r="UB57" i="1"/>
  <c r="UA57" i="1"/>
  <c r="TZ57" i="1"/>
  <c r="TY57" i="1"/>
  <c r="TS57" i="1"/>
  <c r="TU57" i="1"/>
  <c r="TW57" i="1"/>
  <c r="TX57" i="1"/>
  <c r="TV57" i="1"/>
  <c r="VK47" i="1"/>
  <c r="VC47" i="1"/>
  <c r="VF47" i="1"/>
  <c r="VA47" i="1"/>
  <c r="VJ47" i="1"/>
  <c r="VI47" i="1"/>
  <c r="VD47" i="1"/>
  <c r="VE47" i="1"/>
  <c r="VH47" i="1"/>
  <c r="VG47" i="1"/>
  <c r="VI40" i="1"/>
  <c r="VF40" i="1"/>
  <c r="VA40" i="1"/>
  <c r="VJ40" i="1"/>
  <c r="VC40" i="1"/>
  <c r="VH40" i="1"/>
  <c r="VG40" i="1"/>
  <c r="VD40" i="1"/>
  <c r="VK40" i="1"/>
  <c r="VE40" i="1"/>
  <c r="UC53" i="1"/>
  <c r="UB53" i="1"/>
  <c r="UA53" i="1"/>
  <c r="TZ53" i="1"/>
  <c r="TS53" i="1"/>
  <c r="TU53" i="1"/>
  <c r="TW53" i="1"/>
  <c r="TV53" i="1"/>
  <c r="TY53" i="1"/>
  <c r="TX53" i="1"/>
  <c r="T76" i="1"/>
  <c r="U76" i="1"/>
  <c r="VI64" i="1"/>
  <c r="VC64" i="1"/>
  <c r="VF64" i="1"/>
  <c r="VG64" i="1"/>
  <c r="VA64" i="1"/>
  <c r="VD64" i="1"/>
  <c r="VH64" i="1"/>
  <c r="VK64" i="1"/>
  <c r="VE64" i="1"/>
  <c r="VJ64" i="1"/>
  <c r="T57" i="1"/>
  <c r="U57" i="1"/>
  <c r="UC65" i="1"/>
  <c r="UB65" i="1"/>
  <c r="UA65" i="1"/>
  <c r="TZ65" i="1"/>
  <c r="TS65" i="1"/>
  <c r="TV65" i="1"/>
  <c r="TU65" i="1"/>
  <c r="TY65" i="1"/>
  <c r="TX65" i="1"/>
  <c r="TW65" i="1"/>
  <c r="TY38" i="1"/>
  <c r="UC38" i="1"/>
  <c r="UB38" i="1"/>
  <c r="UA38" i="1"/>
  <c r="TZ38" i="1"/>
  <c r="TW38" i="1"/>
  <c r="TS38" i="1"/>
  <c r="TU38" i="1"/>
  <c r="TV38" i="1"/>
  <c r="TX38" i="1"/>
  <c r="UC76" i="1"/>
  <c r="UB76" i="1"/>
  <c r="UA76" i="1"/>
  <c r="TZ76" i="1"/>
  <c r="TW76" i="1"/>
  <c r="TU76" i="1"/>
  <c r="TS76" i="1"/>
  <c r="TY76" i="1"/>
  <c r="TX76" i="1"/>
  <c r="TV76" i="1"/>
  <c r="TE8" i="1"/>
  <c r="TY26" i="1"/>
  <c r="UC26" i="1"/>
  <c r="UB26" i="1"/>
  <c r="UA26" i="1"/>
  <c r="TZ26" i="1"/>
  <c r="TW26" i="1"/>
  <c r="TV26" i="1"/>
  <c r="TS26" i="1"/>
  <c r="TU26" i="1"/>
  <c r="TX26" i="1"/>
  <c r="UM4" i="1"/>
  <c r="TU77" i="1"/>
  <c r="UC77" i="1"/>
  <c r="UB77" i="1"/>
  <c r="UA77" i="1"/>
  <c r="TZ77" i="1"/>
  <c r="TS77" i="1"/>
  <c r="TW77" i="1"/>
  <c r="TY77" i="1"/>
  <c r="TX77" i="1"/>
  <c r="TV77" i="1"/>
  <c r="TY32" i="1"/>
  <c r="UC32" i="1"/>
  <c r="UB32" i="1"/>
  <c r="UA32" i="1"/>
  <c r="TZ32" i="1"/>
  <c r="TS32" i="1"/>
  <c r="TV32" i="1"/>
  <c r="TU32" i="1"/>
  <c r="TW32" i="1"/>
  <c r="TX32" i="1"/>
  <c r="UC70" i="1"/>
  <c r="UB70" i="1"/>
  <c r="UA70" i="1"/>
  <c r="TZ70" i="1"/>
  <c r="TS70" i="1"/>
  <c r="TW70" i="1"/>
  <c r="TX70" i="1"/>
  <c r="TV70" i="1"/>
  <c r="TU70" i="1"/>
  <c r="TY70" i="1"/>
  <c r="U55" i="1"/>
  <c r="T55" i="1"/>
  <c r="VG19" i="1"/>
  <c r="VE19" i="1"/>
  <c r="VD19" i="1"/>
  <c r="VF19" i="1"/>
  <c r="VC19" i="1"/>
  <c r="VK19" i="1"/>
  <c r="VJ19" i="1"/>
  <c r="VI19" i="1"/>
  <c r="VA19" i="1"/>
  <c r="VH19" i="1"/>
  <c r="VH52" i="1"/>
  <c r="VC52" i="1"/>
  <c r="VF52" i="1"/>
  <c r="VD52" i="1"/>
  <c r="VE52" i="1"/>
  <c r="VK52" i="1"/>
  <c r="VA52" i="1"/>
  <c r="VJ52" i="1"/>
  <c r="VI52" i="1"/>
  <c r="VG52" i="1"/>
  <c r="VH34" i="1"/>
  <c r="VD34" i="1"/>
  <c r="VF34" i="1"/>
  <c r="VG34" i="1"/>
  <c r="VE34" i="1"/>
  <c r="VJ34" i="1"/>
  <c r="VI34" i="1"/>
  <c r="VK34" i="1"/>
  <c r="VA34" i="1"/>
  <c r="VC34" i="1"/>
  <c r="T48" i="1"/>
  <c r="U48" i="1"/>
  <c r="VI35" i="1"/>
  <c r="VD35" i="1"/>
  <c r="VE35" i="1"/>
  <c r="VF35" i="1"/>
  <c r="VA35" i="1"/>
  <c r="VC35" i="1"/>
  <c r="VH35" i="1"/>
  <c r="VG35" i="1"/>
  <c r="VK35" i="1"/>
  <c r="VJ35" i="1"/>
  <c r="VF69" i="1"/>
  <c r="VK69" i="1"/>
  <c r="VH69" i="1"/>
  <c r="VG69" i="1"/>
  <c r="VC69" i="1"/>
  <c r="VD69" i="1"/>
  <c r="VE69" i="1"/>
  <c r="VJ69" i="1"/>
  <c r="VA69" i="1"/>
  <c r="VI69" i="1"/>
  <c r="VD51" i="1"/>
  <c r="VG51" i="1"/>
  <c r="VE51" i="1"/>
  <c r="VK51" i="1"/>
  <c r="VJ51" i="1"/>
  <c r="VI51" i="1"/>
  <c r="VA51" i="1"/>
  <c r="VC51" i="1"/>
  <c r="VH51" i="1"/>
  <c r="VF51" i="1"/>
  <c r="TY43" i="1"/>
  <c r="UC43" i="1"/>
  <c r="UB43" i="1"/>
  <c r="UA43" i="1"/>
  <c r="TZ43" i="1"/>
  <c r="TU43" i="1"/>
  <c r="TX43" i="1"/>
  <c r="TV43" i="1"/>
  <c r="TS43" i="1"/>
  <c r="TW43" i="1"/>
  <c r="TW21" i="1"/>
  <c r="UC21" i="1"/>
  <c r="UB21" i="1"/>
  <c r="UA21" i="1"/>
  <c r="TZ21" i="1"/>
  <c r="TX21" i="1"/>
  <c r="TY21" i="1"/>
  <c r="TU21" i="1"/>
  <c r="TS21" i="1"/>
  <c r="TV21" i="1"/>
  <c r="VK41" i="1"/>
  <c r="VC41" i="1"/>
  <c r="VJ41" i="1"/>
  <c r="VI41" i="1"/>
  <c r="VH41" i="1"/>
  <c r="VD41" i="1"/>
  <c r="VF41" i="1"/>
  <c r="VA41" i="1"/>
  <c r="VE41" i="1"/>
  <c r="VG41" i="1"/>
  <c r="VG59" i="1"/>
  <c r="VA59" i="1"/>
  <c r="VE59" i="1"/>
  <c r="VH59" i="1"/>
  <c r="VC59" i="1"/>
  <c r="VF59" i="1"/>
  <c r="VD59" i="1"/>
  <c r="VK59" i="1"/>
  <c r="VJ59" i="1"/>
  <c r="VI59" i="1"/>
  <c r="U20" i="1"/>
  <c r="T20" i="1"/>
  <c r="T49" i="1"/>
  <c r="U49" i="1"/>
  <c r="VH54" i="1"/>
  <c r="VJ54" i="1"/>
  <c r="VE54" i="1"/>
  <c r="VC54" i="1"/>
  <c r="VI54" i="1"/>
  <c r="VK54" i="1"/>
  <c r="VD54" i="1"/>
  <c r="VF54" i="1"/>
  <c r="VG54" i="1"/>
  <c r="VA54" i="1"/>
  <c r="T21" i="1"/>
  <c r="U21" i="1"/>
  <c r="U41" i="1"/>
  <c r="T41" i="1"/>
  <c r="VG37" i="1"/>
  <c r="VF37" i="1"/>
  <c r="VA37" i="1"/>
  <c r="VK37" i="1"/>
  <c r="VJ37" i="1"/>
  <c r="VI37" i="1"/>
  <c r="VC37" i="1"/>
  <c r="VH37" i="1"/>
  <c r="VE37" i="1"/>
  <c r="VD37" i="1"/>
  <c r="U58" i="1"/>
  <c r="T58" i="1"/>
  <c r="U25" i="1"/>
  <c r="T25" i="1"/>
  <c r="T61" i="1"/>
  <c r="U61" i="1"/>
  <c r="UC45" i="1"/>
  <c r="UB45" i="1"/>
  <c r="UA45" i="1"/>
  <c r="TZ45" i="1"/>
  <c r="TW45" i="1"/>
  <c r="TS45" i="1"/>
  <c r="TV45" i="1"/>
  <c r="TY45" i="1"/>
  <c r="TU45" i="1"/>
  <c r="TX45" i="1"/>
  <c r="VK84" i="1"/>
  <c r="VF84" i="1"/>
  <c r="VC84" i="1"/>
  <c r="VJ84" i="1"/>
  <c r="VE84" i="1"/>
  <c r="VG84" i="1"/>
  <c r="VH84" i="1"/>
  <c r="VA84" i="1"/>
  <c r="VI84" i="1"/>
  <c r="VD84" i="1"/>
  <c r="T31" i="1"/>
  <c r="U31" i="1"/>
  <c r="U59" i="1"/>
  <c r="T59" i="1"/>
  <c r="VJ50" i="1"/>
  <c r="VH50" i="1"/>
  <c r="VF50" i="1"/>
  <c r="VC50" i="1"/>
  <c r="VK50" i="1"/>
  <c r="VE50" i="1"/>
  <c r="VD50" i="1"/>
  <c r="VA50" i="1"/>
  <c r="VI50" i="1"/>
  <c r="VG50" i="1"/>
  <c r="VG85" i="1"/>
  <c r="VD85" i="1"/>
  <c r="VE85" i="1"/>
  <c r="VK85" i="1"/>
  <c r="VC85" i="1"/>
  <c r="VJ85" i="1"/>
  <c r="VA85" i="1"/>
  <c r="VI85" i="1"/>
  <c r="VH85" i="1"/>
  <c r="VF85" i="1"/>
  <c r="T45" i="1"/>
  <c r="U45" i="1"/>
  <c r="U84" i="1"/>
  <c r="T84" i="1"/>
  <c r="VA63" i="1"/>
  <c r="VI63" i="1"/>
  <c r="VH63" i="1"/>
  <c r="VC63" i="1"/>
  <c r="VE63" i="1"/>
  <c r="VD63" i="1"/>
  <c r="VF63" i="1"/>
  <c r="VK63" i="1"/>
  <c r="VG63" i="1"/>
  <c r="VJ63" i="1"/>
  <c r="T56" i="1"/>
  <c r="U56" i="1"/>
  <c r="TW78" i="1"/>
  <c r="UC78" i="1"/>
  <c r="UB78" i="1"/>
  <c r="UA78" i="1"/>
  <c r="TZ78" i="1"/>
  <c r="TV78" i="1"/>
  <c r="TU78" i="1"/>
  <c r="TS78" i="1"/>
  <c r="TY78" i="1"/>
  <c r="TX78" i="1"/>
  <c r="TE4" i="1"/>
  <c r="VJ42" i="1"/>
  <c r="VF42" i="1"/>
  <c r="VC42" i="1"/>
  <c r="VK42" i="1"/>
  <c r="VH42" i="1"/>
  <c r="VA42" i="1"/>
  <c r="VE42" i="1"/>
  <c r="VI42" i="1"/>
  <c r="VD42" i="1"/>
  <c r="VG42" i="1"/>
  <c r="T86" i="1"/>
  <c r="U86" i="1"/>
  <c r="VH46" i="1"/>
  <c r="VJ46" i="1"/>
  <c r="VE46" i="1"/>
  <c r="VD46" i="1"/>
  <c r="VF46" i="1"/>
  <c r="VA46" i="1"/>
  <c r="VG46" i="1"/>
  <c r="VC46" i="1"/>
  <c r="VI46" i="1"/>
  <c r="VK46" i="1"/>
  <c r="UC92" i="1"/>
  <c r="UB92" i="1"/>
  <c r="UA92" i="1"/>
  <c r="TZ92" i="1"/>
  <c r="TW92" i="1"/>
  <c r="TY92" i="1"/>
  <c r="TX92" i="1"/>
  <c r="TV92" i="1"/>
  <c r="TU92" i="1"/>
  <c r="TS92" i="1"/>
  <c r="TY87" i="1"/>
  <c r="UB87" i="1"/>
  <c r="UA87" i="1"/>
  <c r="UC87" i="1"/>
  <c r="TZ87" i="1"/>
  <c r="TU87" i="1"/>
  <c r="TW87" i="1"/>
  <c r="TV87" i="1"/>
  <c r="TX87" i="1"/>
  <c r="TS87" i="1"/>
  <c r="VJ92" i="1"/>
  <c r="VI92" i="1"/>
  <c r="VD92" i="1"/>
  <c r="VH92" i="1"/>
  <c r="VG92" i="1"/>
  <c r="VE92" i="1"/>
  <c r="VF92" i="1"/>
  <c r="VA92" i="1"/>
  <c r="VC92" i="1"/>
  <c r="VK92" i="1"/>
  <c r="VC48" i="1"/>
  <c r="VJ48" i="1"/>
  <c r="VI48" i="1"/>
  <c r="VA48" i="1"/>
  <c r="VH48" i="1"/>
  <c r="VG48" i="1"/>
  <c r="VF48" i="1"/>
  <c r="VD48" i="1"/>
  <c r="VK48" i="1"/>
  <c r="VE48" i="1"/>
  <c r="TY46" i="1"/>
  <c r="UC46" i="1"/>
  <c r="UB46" i="1"/>
  <c r="UA46" i="1"/>
  <c r="TZ46" i="1"/>
  <c r="TV46" i="1"/>
  <c r="TU46" i="1"/>
  <c r="TS46" i="1"/>
  <c r="TX46" i="1"/>
  <c r="TW46" i="1"/>
  <c r="TY18" i="1"/>
  <c r="UC18" i="1"/>
  <c r="UB18" i="1"/>
  <c r="UA18" i="1"/>
  <c r="TZ18" i="1"/>
  <c r="TW18" i="1"/>
  <c r="TS18" i="1"/>
  <c r="TU18" i="1"/>
  <c r="TV18" i="1"/>
  <c r="TX18" i="1"/>
  <c r="TU85" i="1"/>
  <c r="UC85" i="1"/>
  <c r="UB85" i="1"/>
  <c r="UA85" i="1"/>
  <c r="TZ85" i="1"/>
  <c r="TV85" i="1"/>
  <c r="TS85" i="1"/>
  <c r="TY85" i="1"/>
  <c r="TX85" i="1"/>
  <c r="TW85" i="1"/>
  <c r="UC50" i="1"/>
  <c r="UB50" i="1"/>
  <c r="UA50" i="1"/>
  <c r="TZ50" i="1"/>
  <c r="TV50" i="1"/>
  <c r="TU50" i="1"/>
  <c r="TY50" i="1"/>
  <c r="TS50" i="1"/>
  <c r="TX50" i="1"/>
  <c r="TW50" i="1"/>
  <c r="TX44" i="1"/>
  <c r="UC44" i="1"/>
  <c r="UB44" i="1"/>
  <c r="UA44" i="1"/>
  <c r="TZ44" i="1"/>
  <c r="TU44" i="1"/>
  <c r="TY44" i="1"/>
  <c r="TV44" i="1"/>
  <c r="TS44" i="1"/>
  <c r="TW44" i="1"/>
  <c r="VK55" i="1"/>
  <c r="VD55" i="1"/>
  <c r="VA55" i="1"/>
  <c r="VI55" i="1"/>
  <c r="VH55" i="1"/>
  <c r="VE55" i="1"/>
  <c r="VG55" i="1"/>
  <c r="VF55" i="1"/>
  <c r="VJ55" i="1"/>
  <c r="VC55" i="1"/>
  <c r="T66" i="1"/>
  <c r="U66" i="1"/>
  <c r="UC80" i="1"/>
  <c r="UB80" i="1"/>
  <c r="UA80" i="1"/>
  <c r="TZ80" i="1"/>
  <c r="TV80" i="1"/>
  <c r="TU80" i="1"/>
  <c r="TS80" i="1"/>
  <c r="TW80" i="1"/>
  <c r="TY80" i="1"/>
  <c r="TX80" i="1"/>
  <c r="TX66" i="1"/>
  <c r="UC66" i="1"/>
  <c r="UB66" i="1"/>
  <c r="UA66" i="1"/>
  <c r="TZ66" i="1"/>
  <c r="TV66" i="1"/>
  <c r="TS66" i="1"/>
  <c r="TU66" i="1"/>
  <c r="TW66" i="1"/>
  <c r="TY66" i="1"/>
  <c r="UC64" i="1"/>
  <c r="UB64" i="1"/>
  <c r="UA64" i="1"/>
  <c r="TZ64" i="1"/>
  <c r="TV64" i="1"/>
  <c r="TU64" i="1"/>
  <c r="TW64" i="1"/>
  <c r="TY64" i="1"/>
  <c r="TX64" i="1"/>
  <c r="TS64" i="1"/>
  <c r="UC58" i="1"/>
  <c r="UB58" i="1"/>
  <c r="UA58" i="1"/>
  <c r="TZ58" i="1"/>
  <c r="TW58" i="1"/>
  <c r="TS58" i="1"/>
  <c r="TU58" i="1"/>
  <c r="TY58" i="1"/>
  <c r="TV58" i="1"/>
  <c r="TX58" i="1"/>
  <c r="VD56" i="1"/>
  <c r="VI56" i="1"/>
  <c r="VE56" i="1"/>
  <c r="VA56" i="1"/>
  <c r="VH56" i="1"/>
  <c r="VG56" i="1"/>
  <c r="VC56" i="1"/>
  <c r="VF56" i="1"/>
  <c r="VK56" i="1"/>
  <c r="VJ56" i="1"/>
  <c r="VK72" i="1"/>
  <c r="VC72" i="1"/>
  <c r="VD72" i="1"/>
  <c r="VJ72" i="1"/>
  <c r="VG72" i="1"/>
  <c r="VI72" i="1"/>
  <c r="VA72" i="1"/>
  <c r="VH72" i="1"/>
  <c r="VF72" i="1"/>
  <c r="VE72" i="1"/>
  <c r="TY40" i="1"/>
  <c r="UC40" i="1"/>
  <c r="UB40" i="1"/>
  <c r="UA40" i="1"/>
  <c r="TZ40" i="1"/>
  <c r="TV40" i="1"/>
  <c r="TW40" i="1"/>
  <c r="TS40" i="1"/>
  <c r="TU40" i="1"/>
  <c r="TX40" i="1"/>
  <c r="UC17" i="1"/>
  <c r="UB17" i="1"/>
  <c r="UA17" i="1"/>
  <c r="TZ17" i="1"/>
  <c r="TV17" i="1"/>
  <c r="TU17" i="1"/>
  <c r="TW17" i="1"/>
  <c r="TS17" i="1"/>
  <c r="TY17" i="1"/>
  <c r="TX17" i="1"/>
  <c r="UC60" i="1"/>
  <c r="UB60" i="1"/>
  <c r="UA60" i="1"/>
  <c r="TZ60" i="1"/>
  <c r="TV60" i="1"/>
  <c r="TS60" i="1"/>
  <c r="TY60" i="1"/>
  <c r="TX60" i="1"/>
  <c r="TW60" i="1"/>
  <c r="TU60" i="1"/>
  <c r="VK18" i="1"/>
  <c r="VJ18" i="1"/>
  <c r="VI18" i="1"/>
  <c r="VA18" i="1"/>
  <c r="VH18" i="1"/>
  <c r="VE18" i="1"/>
  <c r="VD18" i="1"/>
  <c r="VG18" i="1"/>
  <c r="VC18" i="1"/>
  <c r="VF18" i="1"/>
  <c r="UC56" i="1"/>
  <c r="UB56" i="1"/>
  <c r="UA56" i="1"/>
  <c r="TZ56" i="1"/>
  <c r="TW56" i="1"/>
  <c r="TV56" i="1"/>
  <c r="TY56" i="1"/>
  <c r="TX56" i="1"/>
  <c r="TU56" i="1"/>
  <c r="TS56" i="1"/>
  <c r="T83" i="1"/>
  <c r="U83" i="1"/>
  <c r="L3" i="11"/>
  <c r="BC79" i="1"/>
  <c r="BB79" i="1"/>
  <c r="AK79" i="1"/>
  <c r="AL79" i="1"/>
  <c r="BC51" i="1"/>
  <c r="BB51" i="1"/>
  <c r="AK19" i="1"/>
  <c r="AL19" i="1"/>
  <c r="BB16" i="1"/>
  <c r="BC16" i="1"/>
  <c r="AL45" i="1"/>
  <c r="AK45" i="1"/>
  <c r="BC73" i="1"/>
  <c r="BB73" i="1"/>
  <c r="BC64" i="1"/>
  <c r="BB64" i="1"/>
  <c r="AL20" i="1"/>
  <c r="AK20" i="1"/>
  <c r="AK31" i="1"/>
  <c r="AL31" i="1"/>
  <c r="AL61" i="1"/>
  <c r="AK61" i="1"/>
  <c r="BC91" i="1"/>
  <c r="BB91" i="1"/>
  <c r="BC18" i="1"/>
  <c r="BB18" i="1"/>
  <c r="AL91" i="1"/>
  <c r="AK91" i="1"/>
  <c r="AK44" i="1"/>
  <c r="AL44" i="1"/>
  <c r="BB32" i="1"/>
  <c r="BC32" i="1"/>
  <c r="AL40" i="1"/>
  <c r="AK40" i="1"/>
  <c r="AL52" i="1"/>
  <c r="AK52" i="1"/>
  <c r="AK60" i="1"/>
  <c r="AL60" i="1"/>
  <c r="AK85" i="1"/>
  <c r="AL85" i="1"/>
  <c r="AK64" i="1"/>
  <c r="AL64" i="1"/>
  <c r="AK56" i="1"/>
  <c r="AL56" i="1"/>
  <c r="AL76" i="1"/>
  <c r="AK76" i="1"/>
  <c r="BB81" i="1"/>
  <c r="BC81" i="1"/>
  <c r="AL21" i="1"/>
  <c r="AK21" i="1"/>
  <c r="AK84" i="1"/>
  <c r="AL84" i="1"/>
  <c r="AK58" i="1"/>
  <c r="AL58" i="1"/>
  <c r="BB25" i="1"/>
  <c r="BC25" i="1"/>
  <c r="AK28" i="1"/>
  <c r="AL28" i="1"/>
  <c r="BB62" i="1"/>
  <c r="BC62" i="1"/>
  <c r="AL14" i="1"/>
  <c r="AK14" i="1"/>
  <c r="AJ13" i="1"/>
  <c r="AK27" i="1"/>
  <c r="AL27" i="1"/>
  <c r="BB66" i="1"/>
  <c r="BC66" i="1"/>
  <c r="AK18" i="1"/>
  <c r="AL18" i="1"/>
  <c r="AK23" i="1"/>
  <c r="AL23" i="1"/>
  <c r="BB41" i="1"/>
  <c r="BC41" i="1"/>
  <c r="BC80" i="1"/>
  <c r="BB80" i="1"/>
  <c r="BC37" i="1"/>
  <c r="BB37" i="1"/>
  <c r="BB50" i="1"/>
  <c r="BC50" i="1"/>
  <c r="AL80" i="1"/>
  <c r="AK80" i="1"/>
  <c r="BC43" i="1"/>
  <c r="BB43" i="1"/>
  <c r="BC31" i="1"/>
  <c r="BB31" i="1"/>
  <c r="AK92" i="1"/>
  <c r="AL92" i="1"/>
  <c r="AK46" i="1"/>
  <c r="AL46" i="1"/>
  <c r="AL65" i="1"/>
  <c r="AK65" i="1"/>
  <c r="BB55" i="1"/>
  <c r="BC55" i="1"/>
  <c r="BB60" i="1"/>
  <c r="BC60" i="1"/>
  <c r="AK88" i="1"/>
  <c r="AL88" i="1"/>
  <c r="BB15" i="1"/>
  <c r="BC15" i="1"/>
  <c r="BB47" i="1"/>
  <c r="BC47" i="1"/>
  <c r="BB21" i="1"/>
  <c r="BC21" i="1"/>
  <c r="AK57" i="1"/>
  <c r="AL57" i="1"/>
  <c r="AK75" i="1"/>
  <c r="AL75" i="1"/>
  <c r="BC45" i="1"/>
  <c r="BB45" i="1"/>
  <c r="BC44" i="1"/>
  <c r="BB44" i="1"/>
  <c r="BB82" i="1"/>
  <c r="BC82" i="1"/>
  <c r="BC57" i="1"/>
  <c r="BB57" i="1"/>
  <c r="AK26" i="1"/>
  <c r="AL26" i="1"/>
  <c r="AL74" i="1"/>
  <c r="AK74" i="1"/>
  <c r="BC59" i="1"/>
  <c r="BB59" i="1"/>
  <c r="BC87" i="1"/>
  <c r="BB87" i="1"/>
  <c r="AL63" i="1"/>
  <c r="AK63" i="1"/>
  <c r="BB40" i="1"/>
  <c r="BC40" i="1"/>
  <c r="AK90" i="1"/>
  <c r="AL90" i="1"/>
  <c r="BB17" i="1"/>
  <c r="BC17" i="1"/>
  <c r="AK43" i="1"/>
  <c r="AL43" i="1"/>
  <c r="BB35" i="1"/>
  <c r="BC35" i="1"/>
  <c r="BC71" i="1"/>
  <c r="BB71" i="1"/>
  <c r="BB83" i="1"/>
  <c r="BC83" i="1"/>
  <c r="AK33" i="1"/>
  <c r="AL33" i="1"/>
  <c r="AL41" i="1"/>
  <c r="AK41" i="1"/>
  <c r="BC85" i="1"/>
  <c r="BB85" i="1"/>
  <c r="BB84" i="1"/>
  <c r="BC84" i="1"/>
  <c r="BB76" i="1"/>
  <c r="BC76" i="1"/>
  <c r="BB52" i="1"/>
  <c r="BC52" i="1"/>
  <c r="AL38" i="1"/>
  <c r="AK38" i="1"/>
  <c r="AK77" i="1"/>
  <c r="AL77" i="1"/>
  <c r="AK86" i="1"/>
  <c r="AL86" i="1"/>
  <c r="AK34" i="1"/>
  <c r="AL34" i="1"/>
  <c r="AL68" i="1"/>
  <c r="AK68" i="1"/>
  <c r="BC70" i="1"/>
  <c r="BB70" i="1"/>
  <c r="AL72" i="1"/>
  <c r="AK72" i="1"/>
  <c r="AL32" i="1"/>
  <c r="AK32" i="1"/>
  <c r="AL51" i="1"/>
  <c r="AK51" i="1"/>
  <c r="BB54" i="1"/>
  <c r="BC54" i="1"/>
  <c r="BC58" i="1"/>
  <c r="BB58" i="1"/>
  <c r="BB68" i="1"/>
  <c r="BC68" i="1"/>
  <c r="AK24" i="1"/>
  <c r="AL24" i="1"/>
  <c r="AL16" i="1"/>
  <c r="AK16" i="1"/>
  <c r="BC49" i="1"/>
  <c r="BB49" i="1"/>
  <c r="AK62" i="1"/>
  <c r="AL62" i="1"/>
  <c r="BB34" i="1"/>
  <c r="BC34" i="1"/>
  <c r="AK66" i="1"/>
  <c r="AL66" i="1"/>
  <c r="BB48" i="1"/>
  <c r="BC48" i="1"/>
  <c r="BC38" i="1"/>
  <c r="BB38" i="1"/>
  <c r="BB86" i="1"/>
  <c r="BC86" i="1"/>
  <c r="AK50" i="1"/>
  <c r="AL50" i="1"/>
  <c r="AK37" i="1"/>
  <c r="AL37" i="1"/>
  <c r="AK70" i="1"/>
  <c r="AL70" i="1"/>
  <c r="AK78" i="1"/>
  <c r="AL78" i="1"/>
  <c r="BB90" i="1"/>
  <c r="BC90" i="1"/>
  <c r="BB88" i="1"/>
  <c r="BC88" i="1"/>
  <c r="BB75" i="1"/>
  <c r="BC75" i="1"/>
  <c r="AL73" i="1"/>
  <c r="AK73" i="1"/>
  <c r="BB56" i="1"/>
  <c r="BC56" i="1"/>
  <c r="AK15" i="1"/>
  <c r="AL15" i="1"/>
  <c r="AK71" i="1"/>
  <c r="AL71" i="1"/>
  <c r="BC53" i="1"/>
  <c r="BB53" i="1"/>
  <c r="AL83" i="1"/>
  <c r="AK83" i="1"/>
  <c r="BC27" i="1"/>
  <c r="BB27" i="1"/>
  <c r="AK17" i="1"/>
  <c r="AL17" i="1"/>
  <c r="AL67" i="1"/>
  <c r="AK67" i="1"/>
  <c r="AK81" i="1"/>
  <c r="AL81" i="1"/>
  <c r="BC14" i="1"/>
  <c r="BB14" i="1"/>
  <c r="BA13" i="1"/>
  <c r="AL47" i="1"/>
  <c r="AK47" i="1"/>
  <c r="BB69" i="1"/>
  <c r="BC69" i="1"/>
  <c r="BB46" i="1"/>
  <c r="BC46" i="1"/>
  <c r="BC63" i="1"/>
  <c r="BB63" i="1"/>
  <c r="BC23" i="1"/>
  <c r="BB23" i="1"/>
  <c r="BB92" i="1"/>
  <c r="BC92" i="1"/>
  <c r="AL55" i="1"/>
  <c r="AK55" i="1"/>
  <c r="BC78" i="1"/>
  <c r="BB78" i="1"/>
  <c r="AK69" i="1"/>
  <c r="AL69" i="1"/>
  <c r="AL53" i="1"/>
  <c r="AK53" i="1"/>
  <c r="AK42" i="1"/>
  <c r="AL42" i="1"/>
  <c r="BB33" i="1"/>
  <c r="BC33" i="1"/>
  <c r="AK49" i="1"/>
  <c r="AL49" i="1"/>
  <c r="BC72" i="1"/>
  <c r="BB72" i="1"/>
  <c r="BB77" i="1"/>
  <c r="BC77" i="1"/>
  <c r="BB28" i="1"/>
  <c r="BC28" i="1"/>
  <c r="AK54" i="1"/>
  <c r="AL54" i="1"/>
  <c r="BC74" i="1"/>
  <c r="BB74" i="1"/>
  <c r="BC65" i="1"/>
  <c r="BB65" i="1"/>
  <c r="AL82" i="1"/>
  <c r="AK82" i="1"/>
  <c r="AL59" i="1"/>
  <c r="AK59" i="1"/>
  <c r="AL87" i="1"/>
  <c r="AK87" i="1"/>
  <c r="AK48" i="1"/>
  <c r="AL48" i="1"/>
  <c r="BB42" i="1"/>
  <c r="BC42" i="1"/>
  <c r="BB20" i="1"/>
  <c r="BC20" i="1"/>
  <c r="BB67" i="1"/>
  <c r="BC67" i="1"/>
  <c r="AK35" i="1"/>
  <c r="AL35" i="1"/>
  <c r="BC26" i="1"/>
  <c r="BB26" i="1"/>
  <c r="BC61" i="1"/>
  <c r="BB61" i="1"/>
  <c r="AK25" i="1"/>
  <c r="AL25" i="1"/>
  <c r="WA2" i="1" l="1"/>
  <c r="VZ10" i="1"/>
  <c r="TJ4" i="1"/>
  <c r="TK4" i="1" s="1"/>
  <c r="T13" i="1"/>
  <c r="UB13" i="1"/>
  <c r="T5" i="11" s="1"/>
  <c r="VJ13" i="1"/>
  <c r="T6" i="11" s="1"/>
  <c r="U13" i="1"/>
  <c r="UR2" i="1"/>
  <c r="VD13" i="1"/>
  <c r="N6" i="11" s="1"/>
  <c r="TV13" i="1"/>
  <c r="N5" i="11" s="1"/>
  <c r="TY13" i="1"/>
  <c r="Q5" i="11" s="1"/>
  <c r="TJ6" i="1"/>
  <c r="TK6" i="1" s="1"/>
  <c r="VH13" i="1"/>
  <c r="R6" i="11" s="1"/>
  <c r="TJ7" i="1"/>
  <c r="TK7" i="1" s="1"/>
  <c r="UC13" i="1"/>
  <c r="U5" i="11" s="1"/>
  <c r="TZ13" i="1"/>
  <c r="R5" i="11" s="1"/>
  <c r="UR4" i="1"/>
  <c r="US4" i="1" s="1"/>
  <c r="TU13" i="1"/>
  <c r="M5" i="11" s="1"/>
  <c r="TJ3" i="1"/>
  <c r="TK3" i="1" s="1"/>
  <c r="TJ5" i="1"/>
  <c r="TK5" i="1" s="1"/>
  <c r="TT13" i="1"/>
  <c r="L5" i="11" s="1"/>
  <c r="UR5" i="1"/>
  <c r="US5" i="1" s="1"/>
  <c r="UR7" i="1"/>
  <c r="US7" i="1" s="1"/>
  <c r="TX13" i="1"/>
  <c r="P5" i="11" s="1"/>
  <c r="TJ8" i="1"/>
  <c r="TK8" i="1" s="1"/>
  <c r="VA13" i="1"/>
  <c r="K6" i="11" s="1"/>
  <c r="VC13" i="1"/>
  <c r="M6" i="11" s="1"/>
  <c r="UR3" i="1"/>
  <c r="US3" i="1" s="1"/>
  <c r="VB13" i="1"/>
  <c r="L6" i="11" s="1"/>
  <c r="UM3" i="1"/>
  <c r="UM10" i="1" s="1"/>
  <c r="UR6" i="1"/>
  <c r="US6" i="1" s="1"/>
  <c r="TS13" i="1"/>
  <c r="K5" i="11" s="1"/>
  <c r="TW13" i="1"/>
  <c r="O5" i="11" s="1"/>
  <c r="UR8" i="1"/>
  <c r="US8" i="1" s="1"/>
  <c r="VF13" i="1"/>
  <c r="P6" i="11" s="1"/>
  <c r="VK13" i="1"/>
  <c r="U6" i="11" s="1"/>
  <c r="TJ9" i="1"/>
  <c r="TK9" i="1" s="1"/>
  <c r="VG13" i="1"/>
  <c r="Q6" i="11" s="1"/>
  <c r="UR9" i="1"/>
  <c r="US9" i="1" s="1"/>
  <c r="UA13" i="1"/>
  <c r="S5" i="11" s="1"/>
  <c r="VI13" i="1"/>
  <c r="S6" i="11" s="1"/>
  <c r="TE10" i="1"/>
  <c r="TJ2" i="1"/>
  <c r="VE13" i="1"/>
  <c r="O6" i="11" s="1"/>
  <c r="S4" i="11"/>
  <c r="T4" i="11"/>
  <c r="U4" i="11"/>
  <c r="R4" i="11"/>
  <c r="L4" i="11"/>
  <c r="N3" i="11"/>
  <c r="M3" i="11"/>
  <c r="K3" i="11"/>
  <c r="O3" i="11"/>
  <c r="N4" i="11"/>
  <c r="O4" i="11"/>
  <c r="M4" i="11"/>
  <c r="P4" i="11"/>
  <c r="K4" i="11"/>
  <c r="BC13" i="1"/>
  <c r="BB13" i="1"/>
  <c r="AL13" i="1"/>
  <c r="AK13" i="1"/>
  <c r="L1" i="11" l="1"/>
  <c r="TJ10" i="1"/>
  <c r="TK2" i="1"/>
  <c r="Q4" i="11"/>
  <c r="Q1" i="11" s="1"/>
  <c r="UR10" i="1"/>
  <c r="US2" i="1"/>
  <c r="K1" i="11"/>
  <c r="M1" i="11"/>
  <c r="N1" i="11"/>
  <c r="P1" i="11"/>
  <c r="O1" i="11"/>
</calcChain>
</file>

<file path=xl/comments1.xml><?xml version="1.0" encoding="utf-8"?>
<comments xmlns="http://schemas.openxmlformats.org/spreadsheetml/2006/main">
  <authors>
    <author>Hidemi Asakura</author>
  </authors>
  <commentList>
    <comment ref="MT1" authorId="0" shapeId="0">
      <text>
        <r>
          <rPr>
            <b/>
            <sz val="9"/>
            <color indexed="81"/>
            <rFont val="Tahoma"/>
            <family val="2"/>
          </rPr>
          <t>Hidemi Asakura:</t>
        </r>
        <r>
          <rPr>
            <sz val="9"/>
            <color indexed="81"/>
            <rFont val="Tahoma"/>
            <family val="2"/>
          </rPr>
          <t xml:space="preserve">
risk-off</t>
        </r>
      </text>
    </comment>
    <comment ref="MX1" authorId="0" shapeId="0">
      <text>
        <r>
          <rPr>
            <b/>
            <sz val="9"/>
            <color indexed="81"/>
            <rFont val="Tahoma"/>
            <family val="2"/>
          </rPr>
          <t>Hidemi Asakura:</t>
        </r>
        <r>
          <rPr>
            <sz val="9"/>
            <color indexed="81"/>
            <rFont val="Tahoma"/>
            <family val="2"/>
          </rPr>
          <t xml:space="preserve">
risk-off</t>
        </r>
      </text>
    </comment>
    <comment ref="D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G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M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X12" authorId="0" shapeId="0">
      <text>
        <r>
          <rPr>
            <b/>
            <sz val="9"/>
            <color indexed="81"/>
            <rFont val="Tahoma"/>
            <family val="2"/>
          </rPr>
          <t>Hidemi Asakura:</t>
        </r>
        <r>
          <rPr>
            <sz val="9"/>
            <color indexed="81"/>
            <rFont val="Tahoma"/>
            <family val="2"/>
          </rPr>
          <t xml:space="preserve">
US MKT closed for independence day</t>
        </r>
      </text>
    </comment>
    <comment ref="T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V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<sst xmlns="http://schemas.openxmlformats.org/spreadsheetml/2006/main" count="8000" uniqueCount="1237">
  <si>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</si>
  <si>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</si>
  <si>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</si>
  <si>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</si>
  <si>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</si>
  <si>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</si>
  <si>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</si>
  <si>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</si>
  <si>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</si>
  <si>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</si>
  <si>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</si>
  <si>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</si>
  <si>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</si>
  <si>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</si>
  <si>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</si>
  <si>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</si>
  <si>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</si>
  <si>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</si>
  <si>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</si>
  <si>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</si>
  <si>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</si>
  <si>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</si>
  <si>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</si>
  <si>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</si>
  <si>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</si>
  <si>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</si>
  <si>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</si>
  <si>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</si>
  <si>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</si>
  <si>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</si>
  <si>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</si>
  <si>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</si>
  <si>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</si>
  <si>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</si>
  <si>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</si>
  <si>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</si>
  <si>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</si>
  <si>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</si>
  <si>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</si>
  <si>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</si>
  <si>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</si>
  <si>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</si>
  <si>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</si>
  <si>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</si>
  <si>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</si>
  <si>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</si>
  <si>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</si>
  <si>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</si>
  <si>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</si>
  <si>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</si>
  <si>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</si>
  <si>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</si>
  <si>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</si>
  <si>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</si>
  <si>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</si>
  <si>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</si>
  <si>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</si>
  <si>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</si>
  <si>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</si>
  <si>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</si>
  <si>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</si>
  <si>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</si>
  <si>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</si>
  <si>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</si>
  <si>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</si>
  <si>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</si>
  <si>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</si>
  <si>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</si>
  <si>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</si>
  <si>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</si>
  <si>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</si>
  <si>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</si>
  <si>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</si>
  <si>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</si>
  <si>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</si>
  <si>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</si>
  <si>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</si>
  <si>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</si>
  <si>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</si>
  <si>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</si>
  <si>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</si>
  <si>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</si>
  <si>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</si>
  <si>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</si>
  <si>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</si>
  <si>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</si>
  <si>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</si>
  <si>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</si>
  <si>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</si>
  <si>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</si>
  <si>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</si>
  <si>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</si>
  <si>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</si>
  <si>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</si>
  <si>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</si>
  <si>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</si>
  <si>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</si>
  <si>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</si>
  <si>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</si>
  <si>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</si>
  <si>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</si>
  <si>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</si>
  <si>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</si>
  <si>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</si>
  <si>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</si>
  <si>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</si>
  <si>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</si>
  <si>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</si>
  <si>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</si>
  <si>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</si>
  <si>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</si>
  <si>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</si>
  <si>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</si>
  <si>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</si>
  <si>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</si>
  <si>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</si>
  <si>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</si>
  <si>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</si>
  <si>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</si>
  <si>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</si>
  <si>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</si>
  <si>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</si>
  <si>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</si>
  <si>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</si>
  <si>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</si>
  <si>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</si>
  <si>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</si>
  <si>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</si>
  <si>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</si>
  <si>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</si>
  <si>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</si>
  <si>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</si>
  <si>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</si>
  <si>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</si>
  <si>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</si>
  <si>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</si>
  <si>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</si>
  <si>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</si>
  <si>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</si>
  <si>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</si>
  <si>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</si>
  <si>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</si>
  <si>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</si>
  <si>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</si>
  <si>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</si>
  <si>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</si>
  <si>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</si>
  <si>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</si>
  <si>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</si>
  <si>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</si>
  <si>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</si>
  <si>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</si>
  <si>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</si>
  <si>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</si>
  <si>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</si>
  <si>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</si>
  <si>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</si>
  <si>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</si>
  <si>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</si>
  <si>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</si>
  <si>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</si>
  <si>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</si>
  <si>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</si>
  <si>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</si>
  <si>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</si>
  <si>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</si>
  <si>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</si>
  <si>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</si>
  <si>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</si>
  <si>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</si>
  <si>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</si>
  <si>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</si>
  <si>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</si>
  <si>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</si>
  <si>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</si>
  <si>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</si>
  <si>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</si>
  <si>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</si>
  <si>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</si>
  <si>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</si>
  <si>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</si>
  <si>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</si>
  <si>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</si>
  <si>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</si>
  <si>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</si>
  <si>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</si>
  <si>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</si>
  <si>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</si>
  <si>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</si>
  <si>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</si>
  <si>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</si>
  <si>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</si>
  <si>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</si>
  <si>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</si>
  <si>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</si>
  <si>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</si>
  <si>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</si>
  <si>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</si>
  <si>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</si>
  <si>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</si>
  <si>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</si>
  <si>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</si>
  <si>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</si>
  <si>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</si>
  <si>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</si>
  <si>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</si>
  <si>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</si>
  <si>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</si>
  <si>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</si>
  <si>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</si>
  <si>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</si>
  <si>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</si>
  <si>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</si>
  <si>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</si>
  <si>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</si>
  <si>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</si>
  <si>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</si>
  <si>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</si>
  <si>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</si>
  <si>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</si>
  <si>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</si>
  <si>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</si>
  <si>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</si>
  <si>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</si>
  <si>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</si>
  <si>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</si>
  <si>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</si>
  <si>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</si>
  <si>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</si>
  <si>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</si>
  <si>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</si>
  <si>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</si>
  <si>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</si>
  <si>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</si>
  <si>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</si>
  <si>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</si>
  <si>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</si>
  <si>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</si>
  <si>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</si>
  <si>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</si>
  <si>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</si>
  <si>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</si>
  <si>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</si>
  <si>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</si>
  <si>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</si>
  <si>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</si>
  <si>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</si>
  <si>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</si>
  <si>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</si>
  <si>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</si>
  <si>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</si>
  <si>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</si>
  <si>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</si>
  <si>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</si>
  <si>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</si>
  <si>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</si>
  <si>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</si>
  <si>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</si>
  <si>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</si>
  <si>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</si>
  <si>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</si>
  <si>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</si>
  <si>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</si>
  <si>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</si>
  <si>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</si>
  <si>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</si>
  <si>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</si>
  <si>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</si>
  <si>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</si>
  <si>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</si>
  <si>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</si>
  <si>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</si>
  <si>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</si>
  <si>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</si>
  <si>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</si>
  <si>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</si>
  <si>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</si>
  <si>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</si>
  <si>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</si>
  <si>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</si>
  <si>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</si>
  <si>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</si>
  <si>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</si>
  <si>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</si>
  <si>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</si>
  <si>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</si>
  <si>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</si>
  <si>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</si>
  <si>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</si>
  <si>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</si>
  <si>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</si>
  <si>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</si>
  <si>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</si>
  <si>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</si>
  <si>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</si>
  <si>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</si>
  <si>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</si>
  <si>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</si>
  <si>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</si>
  <si>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</si>
  <si>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</si>
  <si>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</si>
  <si>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</si>
  <si>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</si>
  <si>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</si>
  <si>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</si>
  <si>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</si>
  <si>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</si>
  <si>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</si>
  <si>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</si>
  <si>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</si>
  <si>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</si>
  <si>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</si>
  <si>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</si>
  <si>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</si>
  <si>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</si>
  <si>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</si>
  <si>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</si>
  <si>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</si>
  <si>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</si>
  <si>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</si>
  <si>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</si>
  <si>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</si>
  <si>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</si>
  <si>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</si>
  <si>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</si>
  <si>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</si>
  <si>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</si>
  <si>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</si>
  <si>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</si>
  <si>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</si>
  <si>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</si>
  <si>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</si>
  <si>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</si>
  <si>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</si>
  <si>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</si>
  <si>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</si>
  <si>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</si>
  <si>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</si>
  <si>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</si>
  <si>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</si>
  <si>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</si>
  <si>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</si>
  <si>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</si>
  <si>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</si>
  <si>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</si>
  <si>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</si>
  <si>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</si>
  <si>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</si>
  <si>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</si>
  <si>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</si>
  <si>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</si>
  <si>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</si>
  <si>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</si>
  <si>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</si>
  <si>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</si>
  <si>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</si>
  <si>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</si>
  <si>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</si>
  <si>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</si>
  <si>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</si>
  <si>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</si>
  <si>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</si>
  <si>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</si>
  <si>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</si>
  <si>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</si>
  <si>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</si>
  <si>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</si>
  <si>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</si>
  <si>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</si>
  <si>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</si>
  <si>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</si>
  <si>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</si>
  <si>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</si>
  <si>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</si>
  <si>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</si>
  <si>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</si>
  <si>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</si>
  <si>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</si>
  <si>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</si>
  <si>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</si>
  <si>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</si>
  <si>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</si>
  <si>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</si>
  <si>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</si>
  <si>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</si>
  <si>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</si>
  <si>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</si>
  <si>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</si>
  <si>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</si>
  <si>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</si>
  <si>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</si>
  <si>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</si>
  <si>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</si>
  <si>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</si>
  <si>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</si>
  <si>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</si>
  <si>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</si>
  <si>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</si>
  <si>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</si>
  <si>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</si>
  <si>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</si>
  <si>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</si>
  <si>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</si>
  <si>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</si>
  <si>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</si>
  <si>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</si>
  <si>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</si>
  <si>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</si>
  <si>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</si>
  <si>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</si>
  <si>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</si>
  <si>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</si>
  <si>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</si>
  <si>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</si>
  <si>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</si>
  <si>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</si>
  <si>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</si>
  <si>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</si>
  <si>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</si>
  <si>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</si>
  <si>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</si>
  <si>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</si>
  <si>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</si>
  <si>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</si>
  <si>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</si>
  <si>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</si>
  <si>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</si>
  <si>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</si>
  <si>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</si>
  <si>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</si>
  <si>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</si>
  <si>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</si>
  <si>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</si>
  <si>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</si>
  <si>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</si>
  <si>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</si>
  <si>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</si>
  <si>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</si>
  <si>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</si>
  <si>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</si>
  <si>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</si>
  <si>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</si>
  <si>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</si>
  <si>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</si>
  <si>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</si>
  <si>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</si>
  <si>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</si>
  <si>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</si>
  <si>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</si>
  <si>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</si>
  <si>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</si>
  <si>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</si>
  <si>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</si>
  <si>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</si>
  <si>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</si>
  <si>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</si>
  <si>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</si>
  <si>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</si>
  <si>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</si>
  <si>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</si>
  <si>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</si>
  <si>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</si>
  <si>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</si>
  <si>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</si>
  <si>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</si>
  <si>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</si>
  <si>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</si>
  <si>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</si>
  <si>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</si>
  <si>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</si>
  <si>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</si>
  <si>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</si>
  <si>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</si>
  <si>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</si>
  <si>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</si>
  <si>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</si>
  <si>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</si>
  <si>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</si>
  <si>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</si>
  <si>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</si>
  <si>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</si>
  <si>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</si>
  <si>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</si>
  <si>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</si>
  <si>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</si>
  <si>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</si>
  <si>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</si>
  <si>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</si>
  <si>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</si>
  <si>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</si>
  <si>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</si>
  <si>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</si>
  <si>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</si>
  <si>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</si>
  <si>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</si>
  <si>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</si>
  <si>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</si>
  <si>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</si>
  <si>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</si>
  <si>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</si>
  <si>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</si>
  <si>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</si>
  <si>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</si>
  <si>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</si>
  <si>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</si>
  <si>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</si>
  <si>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</si>
  <si>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</si>
  <si>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</si>
  <si>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</si>
  <si>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</si>
  <si>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</si>
  <si>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</si>
  <si>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</si>
  <si>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</si>
  <si>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</si>
  <si>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</si>
  <si>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</si>
  <si>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</si>
  <si>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</si>
  <si>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</si>
  <si>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</si>
  <si>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</si>
  <si>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</si>
  <si>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</si>
  <si>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</si>
  <si>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</si>
  <si>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</si>
  <si>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</si>
  <si>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</si>
  <si>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</si>
  <si>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</si>
  <si>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</si>
  <si>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</si>
  <si>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</si>
  <si>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</si>
  <si>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</si>
  <si>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</si>
  <si>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</si>
  <si>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</si>
  <si>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</si>
  <si>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</si>
  <si>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</si>
  <si>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</si>
  <si>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</si>
  <si>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</si>
  <si>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</si>
  <si>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</si>
  <si>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</si>
  <si>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</si>
  <si>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</si>
  <si>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</si>
  <si>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</si>
  <si>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</si>
  <si>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</si>
  <si>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</si>
  <si>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</si>
  <si>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</si>
  <si>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</si>
  <si>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</si>
  <si>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</si>
  <si>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</si>
  <si>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</si>
  <si>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</si>
  <si>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</si>
  <si>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</si>
  <si>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</si>
  <si>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</si>
  <si>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</si>
  <si>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</si>
  <si>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</si>
  <si>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</si>
  <si>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</si>
  <si>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</si>
  <si>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</si>
  <si>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</si>
  <si>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</si>
  <si>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</si>
  <si>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</si>
  <si>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</si>
  <si>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</si>
  <si>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</si>
  <si>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</si>
  <si>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</si>
  <si>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</si>
  <si>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</si>
  <si>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</si>
  <si>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</si>
  <si>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</si>
  <si>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</si>
  <si>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</si>
  <si>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</si>
  <si>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</si>
  <si>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</si>
  <si>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</si>
  <si>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</si>
  <si>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</si>
  <si>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</si>
  <si>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</si>
  <si>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</si>
  <si>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</si>
  <si>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</si>
  <si>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</si>
  <si>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</si>
  <si>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</si>
  <si>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</si>
  <si>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</si>
  <si>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</si>
  <si>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</si>
  <si>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</si>
  <si>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</si>
  <si>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</si>
  <si>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</si>
  <si>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</si>
  <si>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</si>
  <si>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</si>
  <si>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</si>
  <si>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</si>
  <si>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</si>
  <si>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</si>
  <si>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</si>
  <si>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</si>
  <si>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</si>
  <si>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</si>
  <si>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</si>
  <si>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</si>
  <si>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</si>
  <si>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</si>
  <si>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</si>
  <si>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</si>
  <si>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</si>
  <si>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</si>
  <si>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</si>
  <si>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</si>
  <si>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</si>
  <si>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</si>
  <si>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</si>
  <si>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</si>
  <si>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</si>
  <si>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</si>
  <si>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</si>
  <si>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</si>
  <si>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</si>
  <si>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</si>
  <si>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</si>
  <si>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</si>
  <si>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</si>
  <si>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</si>
  <si>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</si>
  <si>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</si>
  <si>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</si>
  <si>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</si>
  <si>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</si>
  <si>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</si>
  <si>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</si>
  <si>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</si>
  <si>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</si>
  <si>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</si>
  <si>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</si>
  <si>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</si>
  <si>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</si>
  <si>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</si>
  <si>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</si>
  <si>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</si>
  <si>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</si>
  <si>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</si>
  <si>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</si>
  <si>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</si>
  <si>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</si>
  <si>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</si>
  <si>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</si>
  <si>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</si>
  <si>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</si>
  <si>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</si>
  <si>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</si>
  <si>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</si>
  <si>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</si>
  <si>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</si>
  <si>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</si>
  <si>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</si>
  <si>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</si>
  <si>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</si>
  <si>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</si>
  <si>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</si>
  <si>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</si>
  <si>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</si>
  <si>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</si>
  <si>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</si>
  <si>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</si>
  <si>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</si>
  <si>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</si>
  <si>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</si>
  <si>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</si>
  <si>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</si>
  <si>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</si>
  <si>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</si>
  <si>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</si>
  <si>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</si>
  <si>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</si>
  <si>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</si>
  <si>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</si>
  <si>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</si>
  <si>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</si>
  <si>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</si>
  <si>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</si>
  <si>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</si>
  <si>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</si>
  <si>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</si>
  <si>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</si>
  <si>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</si>
  <si>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</si>
  <si>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</si>
  <si>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</si>
  <si>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</si>
  <si>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</si>
  <si>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</si>
  <si>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</si>
  <si>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</si>
  <si>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</si>
  <si>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</si>
  <si>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</si>
  <si>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</si>
  <si>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</si>
  <si>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</si>
  <si>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</si>
  <si>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</si>
  <si>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</si>
  <si>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</si>
  <si>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</si>
  <si>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</si>
  <si>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</si>
  <si>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</si>
  <si>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</si>
  <si>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</si>
  <si>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</si>
  <si>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</si>
  <si>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</si>
  <si>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</si>
  <si>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</si>
  <si>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</si>
  <si>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</si>
  <si>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</si>
  <si>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</si>
  <si>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</si>
  <si>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</si>
  <si>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</si>
  <si>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</si>
  <si>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</si>
  <si>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</si>
  <si>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</si>
  <si>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</si>
  <si>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</si>
  <si>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</si>
  <si>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</si>
  <si>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</si>
  <si>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</si>
  <si>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</si>
  <si>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</si>
  <si>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</si>
  <si>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</si>
  <si>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</si>
  <si>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</si>
  <si>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</si>
  <si>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</si>
  <si>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</si>
  <si>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</si>
  <si>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</si>
  <si>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</si>
  <si>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</si>
  <si>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</si>
  <si>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</si>
  <si>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</si>
  <si>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</si>
  <si>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</si>
  <si>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</si>
  <si>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</si>
  <si>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</si>
  <si>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</si>
  <si>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</si>
  <si>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</si>
  <si>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</si>
  <si>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</si>
  <si>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</si>
  <si>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</si>
  <si>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</si>
  <si>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</si>
  <si>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</si>
  <si>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</si>
  <si>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</si>
  <si>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</si>
  <si>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</si>
  <si>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</si>
  <si>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</si>
  <si>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</si>
  <si>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</si>
  <si>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</si>
  <si>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</si>
  <si>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</si>
  <si>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</si>
  <si>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</si>
  <si>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</si>
  <si>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</si>
  <si>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</si>
  <si>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</si>
  <si>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</si>
  <si>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</si>
  <si>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</si>
  <si>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</si>
  <si>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</si>
  <si>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</si>
  <si>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</si>
  <si>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</si>
  <si>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</si>
  <si>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</si>
  <si>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</si>
  <si>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</si>
  <si>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</si>
  <si>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</si>
  <si>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</si>
  <si>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</si>
  <si>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</si>
  <si>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</si>
  <si>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</si>
  <si>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</si>
  <si>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</si>
  <si>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</si>
  <si>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</si>
  <si>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</si>
  <si>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</si>
  <si>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</si>
  <si>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</si>
  <si>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</si>
  <si>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</si>
  <si>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</si>
  <si>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</si>
  <si>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</si>
  <si>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</si>
  <si>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</si>
  <si>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</si>
  <si>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</si>
  <si>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</si>
  <si>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</si>
  <si>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</si>
  <si>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</si>
  <si>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</si>
  <si>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</si>
  <si>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</si>
  <si>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</si>
  <si>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</si>
  <si>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</si>
  <si>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</si>
  <si>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</si>
  <si>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</si>
  <si>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</si>
  <si>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</si>
  <si>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</si>
  <si>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</si>
  <si>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</si>
  <si>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</si>
  <si>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</si>
  <si>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</si>
  <si>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</si>
  <si>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</si>
  <si>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</si>
  <si>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</si>
  <si>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</si>
  <si>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</si>
  <si>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</si>
  <si>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</si>
  <si>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</si>
  <si>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</si>
  <si>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</si>
  <si>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</si>
  <si>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</si>
  <si>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</si>
  <si>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</si>
  <si>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</si>
  <si>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</si>
  <si>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</si>
  <si>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</si>
  <si>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</si>
  <si>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</si>
  <si>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</si>
  <si>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</si>
  <si>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</si>
  <si>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</si>
  <si>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</si>
  <si>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</si>
  <si>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</si>
  <si>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</si>
  <si>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</si>
  <si>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</si>
  <si>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</si>
  <si>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</si>
  <si>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</si>
  <si>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</si>
  <si>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</si>
  <si>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</si>
  <si>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</si>
  <si>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</si>
  <si>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</si>
  <si>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</si>
  <si>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</si>
  <si>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</si>
  <si>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</si>
  <si>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</si>
  <si>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</si>
  <si>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</si>
  <si>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</si>
  <si>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</si>
  <si>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</si>
  <si>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</si>
  <si>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</si>
  <si>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</si>
  <si>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</si>
  <si>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</si>
  <si>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50</t>
  </si>
  <si>
    <t>20160509</t>
  </si>
  <si>
    <t>20160510</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</si>
  <si>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</si>
  <si>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</si>
  <si>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</si>
  <si>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</si>
  <si>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</si>
  <si>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</si>
  <si>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</si>
  <si>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</si>
  <si>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</si>
  <si>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</si>
  <si>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</si>
  <si>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</si>
  <si>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</si>
  <si>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</si>
  <si>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</si>
  <si>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</si>
  <si>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</si>
  <si>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</si>
  <si>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</si>
  <si>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</si>
  <si>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</si>
  <si>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</si>
  <si>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</si>
  <si>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</si>
  <si>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</si>
  <si>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</si>
  <si>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</si>
  <si>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</si>
  <si>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</si>
  <si>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</si>
  <si>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</si>
  <si>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</si>
  <si>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</si>
  <si>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</si>
  <si>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</si>
  <si>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</si>
  <si>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</si>
  <si>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</si>
  <si>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</si>
  <si>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</si>
  <si>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</si>
  <si>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</si>
  <si>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</si>
  <si>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</si>
  <si>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</si>
  <si>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</si>
  <si>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</si>
  <si>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</si>
  <si>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</si>
  <si>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</si>
  <si>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</si>
  <si>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</si>
  <si>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</si>
  <si>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</si>
  <si>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</si>
  <si>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</si>
  <si>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</si>
  <si>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</si>
  <si>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</si>
  <si>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</si>
  <si>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</si>
  <si>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</si>
  <si>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</si>
  <si>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</si>
  <si>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</si>
  <si>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</si>
  <si>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</si>
  <si>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</si>
  <si>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</si>
  <si>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</si>
  <si>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</si>
  <si>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</si>
  <si>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</si>
  <si>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</si>
  <si>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</si>
  <si>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</si>
  <si>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</si>
  <si>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</si>
  <si>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</si>
  <si>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</si>
  <si>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</si>
  <si>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</si>
  <si>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</si>
  <si>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</si>
  <si>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</si>
  <si>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</si>
  <si>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</si>
  <si>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</si>
  <si>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</si>
  <si>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</si>
  <si>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</si>
  <si>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</si>
  <si>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</si>
  <si>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</si>
  <si>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</si>
  <si>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</si>
  <si>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</si>
  <si>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</si>
  <si>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</si>
  <si>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</si>
  <si>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</si>
  <si>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</si>
  <si>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</si>
  <si>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</si>
  <si>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</si>
  <si>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</si>
  <si>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</si>
  <si>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</si>
  <si>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</si>
  <si>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</si>
  <si>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</si>
  <si>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</si>
  <si>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</si>
  <si>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</si>
  <si>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</si>
  <si>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</si>
  <si>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</si>
  <si>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</si>
  <si>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</si>
  <si>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</si>
  <si>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</si>
  <si>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</si>
  <si>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</si>
  <si>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</si>
  <si>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</si>
  <si>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</si>
  <si>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</si>
  <si>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</si>
  <si>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</si>
  <si>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</si>
  <si>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</si>
  <si>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</si>
  <si>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</si>
  <si>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</si>
  <si>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</si>
  <si>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</si>
  <si>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</si>
  <si>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</si>
  <si>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</si>
  <si>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</si>
  <si>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</si>
  <si>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</si>
  <si>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</si>
  <si>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</si>
  <si>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</si>
  <si>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</si>
  <si>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</si>
  <si>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</si>
  <si>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</si>
  <si>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</si>
  <si>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</si>
  <si>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</si>
  <si>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</si>
  <si>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</si>
  <si>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</si>
  <si>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</si>
  <si>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</si>
  <si>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</si>
  <si>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</si>
  <si>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</si>
  <si>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</si>
  <si>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</si>
  <si>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</si>
  <si>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</si>
  <si>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</si>
  <si>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</si>
  <si>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</si>
  <si>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</si>
  <si>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</si>
  <si>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</si>
  <si>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</si>
  <si>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</si>
  <si>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</si>
  <si>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</si>
  <si>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</si>
  <si>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</si>
  <si>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</si>
  <si>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</si>
  <si>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</si>
  <si>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</si>
  <si>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</si>
  <si>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</si>
  <si>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</si>
  <si>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</si>
  <si>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</si>
  <si>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</si>
  <si>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</si>
  <si>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</si>
  <si>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</si>
  <si>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</si>
  <si>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</si>
  <si>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</si>
  <si>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</si>
  <si>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</si>
  <si>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</si>
  <si>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</si>
  <si>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</si>
  <si>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</si>
  <si>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</si>
  <si>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</si>
  <si>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</si>
  <si>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</si>
  <si>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</si>
  <si>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</si>
  <si>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</si>
  <si>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</si>
  <si>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</si>
  <si>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</si>
  <si>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</si>
  <si>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</si>
  <si>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</si>
  <si>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</si>
  <si>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</si>
  <si>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</si>
  <si>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</si>
  <si>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</si>
  <si>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</si>
  <si>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</si>
  <si>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</si>
  <si>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</si>
  <si>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</si>
  <si>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</si>
  <si>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</si>
  <si>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</si>
  <si>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</si>
  <si>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</si>
  <si>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b.</t>
  </si>
  <si>
    <t>c.</t>
  </si>
  <si>
    <t>FUTURES</t>
  </si>
  <si>
    <t>d.</t>
  </si>
  <si>
    <t>i. clear checklist</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</si>
  <si>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</si>
  <si>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</si>
  <si>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</si>
  <si>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</si>
  <si>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</si>
  <si>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</si>
  <si>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</si>
  <si>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</si>
  <si>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</si>
  <si>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</si>
  <si>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</si>
  <si>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</si>
  <si>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</si>
  <si>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</si>
  <si>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</si>
  <si>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</si>
  <si>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</si>
  <si>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</si>
  <si>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</si>
  <si>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</si>
  <si>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</si>
  <si>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</si>
  <si>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</si>
  <si>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</si>
  <si>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</si>
  <si>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</si>
  <si>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</si>
  <si>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</si>
  <si>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</si>
  <si>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</si>
  <si>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</si>
  <si>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</si>
  <si>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</si>
  <si>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</si>
  <si>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</si>
  <si>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</si>
  <si>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</si>
  <si>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iii. update system Equity</t>
  </si>
  <si>
    <t>vStart</t>
  </si>
  <si>
    <t>c. SignalBook/system.csv (1-2hrs)</t>
  </si>
  <si>
    <t>v. exit expiring contracts</t>
  </si>
  <si>
    <t>FALSE</t>
  </si>
  <si>
    <t>DPS</t>
  </si>
  <si>
    <t>safef</t>
  </si>
  <si>
    <t>value-noDPS</t>
  </si>
  <si>
    <t>value-DPS</t>
  </si>
  <si>
    <t>PNL SIG-noDPS</t>
  </si>
  <si>
    <t>PNL SIG-DPS</t>
  </si>
  <si>
    <t>Connect to VPN, open currenciesATR, update rates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</si>
  <si>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</si>
  <si>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</si>
  <si>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</si>
  <si>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</si>
  <si>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</si>
  <si>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</si>
  <si>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</si>
  <si>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</si>
  <si>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</si>
  <si>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</si>
  <si>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 </t>
    </r>
    <r>
      <rPr>
        <b/>
        <sz val="11"/>
        <color theme="1"/>
        <rFont val="Calibri"/>
        <family val="2"/>
        <scheme val="minor"/>
      </rPr>
      <t>Run v4size</t>
    </r>
    <r>
      <rPr>
        <sz val="11"/>
        <color theme="1"/>
        <rFont val="Calibri"/>
        <family val="2"/>
        <scheme val="minor"/>
      </rPr>
      <t>(to update vlookback), check csi charts</t>
    </r>
  </si>
  <si>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</si>
  <si>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r>
      <t xml:space="preserve">d. </t>
    </r>
    <r>
      <rPr>
        <b/>
        <sz val="11"/>
        <color theme="1"/>
        <rFont val="Calibri"/>
        <family val="2"/>
        <scheme val="minor"/>
      </rPr>
      <t>Run v4size (toupdate signals)</t>
    </r>
    <r>
      <rPr>
        <sz val="11"/>
        <color theme="1"/>
        <rFont val="Calibri"/>
        <family val="2"/>
        <scheme val="minor"/>
      </rPr>
      <t>, Open futuresATR</t>
    </r>
  </si>
  <si>
    <t>e. Signalbook-copy over SIG/ACT/SEA/vStart/Safef cols</t>
  </si>
  <si>
    <t>&gt;equity</t>
  </si>
  <si>
    <t>run .5 as necessary</t>
  </si>
  <si>
    <t>f.  system.csv- Update quantity, contracts</t>
  </si>
  <si>
    <t>iv. check CSI for contract roles</t>
  </si>
  <si>
    <t>g. push to server</t>
  </si>
  <si>
    <r>
      <t xml:space="preserve">h. check buy/sell hold adjust  signals as necessary and </t>
    </r>
    <r>
      <rPr>
        <b/>
        <sz val="11"/>
        <color theme="1"/>
        <rFont val="Calibri"/>
        <family val="2"/>
        <scheme val="minor"/>
      </rPr>
      <t>run v4orders</t>
    </r>
  </si>
  <si>
    <t>threshold</t>
  </si>
  <si>
    <t>ii. Check futuresATR to see if dates have been updated</t>
  </si>
  <si>
    <t>&lt;equity</t>
  </si>
  <si>
    <t>A-SEA</t>
  </si>
  <si>
    <t>PNL A-SEA</t>
  </si>
  <si>
    <t>SEA-ADJ</t>
  </si>
  <si>
    <t>PNL SEA-ADJ</t>
  </si>
  <si>
    <t>ANTI-S</t>
  </si>
  <si>
    <t>PNL ANTI-S</t>
  </si>
  <si>
    <t>RISK-OFF</t>
  </si>
  <si>
    <t>RISK-ON</t>
  </si>
  <si>
    <t>prev ACT</t>
  </si>
  <si>
    <t>MIN</t>
  </si>
  <si>
    <t>MAX</t>
  </si>
  <si>
    <t>ACT L%</t>
  </si>
  <si>
    <t>.5,&gt;equity</t>
  </si>
  <si>
    <t>1,&lt;equity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</si>
</sst>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2">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16" xfId="0" applyNumberFormat="1" applyBorder="1"/>
    <xf numFmtId="40" fontId="0" fillId="0" borderId="25" xfId="0" applyNumberFormat="1" applyBorder="1"/>
    <xf numFmtId="40" fontId="0" fillId="0" borderId="0" xfId="0" applyNumberFormat="1" applyFill="1"/>
    <xf numFmtId="9" fontId="0" fillId="0" borderId="0" xfId="0" applyNumberFormat="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PC2016-07-01 00:00:00</v>
          </cell>
        </row>
        <row r="2">
          <cell r="A2" t="str">
            <v>AC</v>
          </cell>
          <cell r="B2" t="str">
            <v>@ACQ6</v>
          </cell>
          <cell r="C2">
            <v>1.6060000000000001</v>
          </cell>
          <cell r="D2">
            <v>3.7608469499999998E-2</v>
          </cell>
          <cell r="E2">
            <v>1.2468827930200001E-3</v>
          </cell>
          <cell r="F2">
            <v>1</v>
          </cell>
        </row>
        <row r="3">
          <cell r="A3" t="str">
            <v>AD</v>
          </cell>
          <cell r="B3" t="str">
            <v>@ADU6</v>
          </cell>
          <cell r="C3">
            <v>0.74629999999999996</v>
          </cell>
          <cell r="D3">
            <v>9.8169120000000006E-3</v>
          </cell>
          <cell r="E3">
            <v>5.2532327586200002E-3</v>
          </cell>
          <cell r="F3">
            <v>1</v>
          </cell>
        </row>
        <row r="4">
          <cell r="A4" t="str">
            <v>AEX</v>
          </cell>
          <cell r="B4" t="str">
            <v>AEXN6</v>
          </cell>
          <cell r="C4">
            <v>435.05</v>
          </cell>
          <cell r="D4">
            <v>11.802819567</v>
          </cell>
          <cell r="F4">
            <v>-1</v>
          </cell>
        </row>
        <row r="5">
          <cell r="A5" t="str">
            <v>BO</v>
          </cell>
          <cell r="B5" t="str">
            <v>@BOZ6</v>
          </cell>
          <cell r="C5">
            <v>31.64</v>
          </cell>
          <cell r="D5">
            <v>0.70799415700000001</v>
          </cell>
          <cell r="E5">
            <v>-1.3408169628900001E-2</v>
          </cell>
          <cell r="F5">
            <v>-1</v>
          </cell>
        </row>
        <row r="6">
          <cell r="A6" t="str">
            <v>BP</v>
          </cell>
          <cell r="B6" t="str">
            <v>@BPU6</v>
          </cell>
          <cell r="C6">
            <v>1.3292999999999999</v>
          </cell>
          <cell r="D6">
            <v>2.8596990499999999E-2</v>
          </cell>
          <cell r="E6">
            <v>3.3967391304299999E-3</v>
          </cell>
          <cell r="F6">
            <v>1</v>
          </cell>
        </row>
        <row r="7">
          <cell r="A7" t="str">
            <v>C</v>
          </cell>
          <cell r="B7" t="str">
            <v>@CU6</v>
          </cell>
          <cell r="C7">
            <v>360</v>
          </cell>
          <cell r="D7">
            <v>12.785030068499999</v>
          </cell>
          <cell r="E7">
            <v>-1.5047879617E-2</v>
          </cell>
          <cell r="F7">
            <v>-1</v>
          </cell>
        </row>
        <row r="8">
          <cell r="A8" t="str">
            <v>CC</v>
          </cell>
          <cell r="B8" t="str">
            <v>@CCU6</v>
          </cell>
          <cell r="C8">
            <v>2995</v>
          </cell>
          <cell r="D8">
            <v>56.15</v>
          </cell>
          <cell r="E8">
            <v>1.07998650017E-2</v>
          </cell>
          <cell r="F8">
            <v>1</v>
          </cell>
        </row>
        <row r="9">
          <cell r="A9" t="str">
            <v>CD</v>
          </cell>
          <cell r="B9" t="str">
            <v>@CDU6</v>
          </cell>
          <cell r="C9">
            <v>0.77439999999999998</v>
          </cell>
          <cell r="D9">
            <v>7.3801685000000001E-3</v>
          </cell>
          <cell r="E9">
            <v>4.1493775933600001E-3</v>
          </cell>
          <cell r="F9">
            <v>1</v>
          </cell>
        </row>
        <row r="10">
          <cell r="A10" t="str">
            <v>CGB</v>
          </cell>
          <cell r="B10" t="str">
            <v>CBU6</v>
          </cell>
          <cell r="C10">
            <v>148.13</v>
          </cell>
          <cell r="D10">
            <v>0.81100000000000005</v>
          </cell>
          <cell r="F10">
            <v>1</v>
          </cell>
        </row>
        <row r="11">
          <cell r="A11" t="str">
            <v>CL</v>
          </cell>
          <cell r="B11" t="str">
            <v>QCLQ6</v>
          </cell>
          <cell r="C11">
            <v>48.99</v>
          </cell>
          <cell r="D11">
            <v>1.6637729425000001</v>
          </cell>
          <cell r="E11">
            <v>1.3656114214799999E-2</v>
          </cell>
          <cell r="F11">
            <v>1</v>
          </cell>
        </row>
        <row r="12">
          <cell r="A12" t="str">
            <v>CT</v>
          </cell>
          <cell r="B12" t="str">
            <v>@CTZ6</v>
          </cell>
          <cell r="C12">
            <v>64.989999999999995</v>
          </cell>
          <cell r="D12">
            <v>1.3434999999999999</v>
          </cell>
          <cell r="E12">
            <v>1.27785569581E-2</v>
          </cell>
          <cell r="F12">
            <v>1</v>
          </cell>
        </row>
        <row r="13">
          <cell r="A13" t="str">
            <v>CU</v>
          </cell>
          <cell r="B13" t="str">
            <v>@EUU6</v>
          </cell>
          <cell r="C13">
            <v>1.1165</v>
          </cell>
          <cell r="D13">
            <v>1.1721285E-2</v>
          </cell>
          <cell r="E13">
            <v>5.1766824217899998E-3</v>
          </cell>
          <cell r="F13">
            <v>1</v>
          </cell>
        </row>
        <row r="14">
          <cell r="A14" t="str">
            <v>DX</v>
          </cell>
          <cell r="B14" t="str">
            <v>@DXU6</v>
          </cell>
          <cell r="C14">
            <v>95.713999999999999</v>
          </cell>
          <cell r="D14">
            <v>0.83712217450000004</v>
          </cell>
          <cell r="F14">
            <v>1</v>
          </cell>
        </row>
        <row r="15">
          <cell r="A15" t="str">
            <v>EBL</v>
          </cell>
          <cell r="B15" t="str">
            <v>BDU6</v>
          </cell>
          <cell r="C15">
            <v>167.08</v>
          </cell>
          <cell r="D15">
            <v>0.89800000000000002</v>
          </cell>
          <cell r="F15">
            <v>1</v>
          </cell>
        </row>
        <row r="16">
          <cell r="A16" t="str">
            <v>EBM</v>
          </cell>
          <cell r="B16" t="str">
            <v>BLU6</v>
          </cell>
          <cell r="C16">
            <v>133.66</v>
          </cell>
          <cell r="D16">
            <v>0.254</v>
          </cell>
          <cell r="F16">
            <v>1</v>
          </cell>
        </row>
        <row r="17">
          <cell r="A17" t="str">
            <v>EBS</v>
          </cell>
          <cell r="B17" t="str">
            <v>EZU6</v>
          </cell>
          <cell r="C17">
            <v>112.08499999999999</v>
          </cell>
          <cell r="D17">
            <v>7.1499999999999994E-2</v>
          </cell>
          <cell r="F17">
            <v>1</v>
          </cell>
        </row>
        <row r="18">
          <cell r="A18" t="str">
            <v>ED</v>
          </cell>
          <cell r="B18" t="str">
            <v>@EDZ6</v>
          </cell>
          <cell r="C18">
            <v>99.31</v>
          </cell>
          <cell r="D18">
            <v>4.3249999999999997E-2</v>
          </cell>
          <cell r="E18">
            <v>-1.5101938082099999E-4</v>
          </cell>
          <cell r="F18">
            <v>-1</v>
          </cell>
        </row>
        <row r="19">
          <cell r="A19" t="str">
            <v>EMD</v>
          </cell>
          <cell r="B19" t="str">
            <v>@EMDU6</v>
          </cell>
          <cell r="C19">
            <v>1496.7</v>
          </cell>
          <cell r="D19">
            <v>24.597172209499998</v>
          </cell>
          <cell r="E19">
            <v>2.4782317481600001E-3</v>
          </cell>
          <cell r="F19">
            <v>1</v>
          </cell>
        </row>
        <row r="20">
          <cell r="A20" t="str">
            <v>ES</v>
          </cell>
          <cell r="B20" t="str">
            <v>@ESU6</v>
          </cell>
          <cell r="C20">
            <v>2096.25</v>
          </cell>
          <cell r="D20">
            <v>29.416842644500001</v>
          </cell>
          <cell r="E20">
            <v>2.8704700394700002E-3</v>
          </cell>
          <cell r="F20">
            <v>1</v>
          </cell>
        </row>
        <row r="21">
          <cell r="A21" t="str">
            <v>FC</v>
          </cell>
          <cell r="B21" t="str">
            <v>@GFQ6</v>
          </cell>
          <cell r="C21">
            <v>142.44999999999999</v>
          </cell>
          <cell r="D21">
            <v>2.9712499999999999</v>
          </cell>
          <cell r="E21">
            <v>-1.28205128205E-2</v>
          </cell>
          <cell r="F21">
            <v>-1</v>
          </cell>
        </row>
        <row r="22">
          <cell r="A22" t="str">
            <v>FCH</v>
          </cell>
          <cell r="B22" t="str">
            <v>MTN6</v>
          </cell>
          <cell r="C22">
            <v>4233.5</v>
          </cell>
          <cell r="D22">
            <v>113.38856727</v>
          </cell>
          <cell r="F22">
            <v>-1</v>
          </cell>
        </row>
        <row r="23">
          <cell r="A23" t="str">
            <v>FDX</v>
          </cell>
          <cell r="B23" t="str">
            <v>DXMU6</v>
          </cell>
          <cell r="C23">
            <v>9704.5</v>
          </cell>
          <cell r="D23">
            <v>251.48470265500001</v>
          </cell>
          <cell r="F23">
            <v>-1</v>
          </cell>
        </row>
        <row r="24">
          <cell r="A24" t="str">
            <v>FEI</v>
          </cell>
          <cell r="B24" t="str">
            <v>IEZ6</v>
          </cell>
          <cell r="C24">
            <v>100.36</v>
          </cell>
          <cell r="D24">
            <v>2.5499999999999998E-2</v>
          </cell>
          <cell r="F24">
            <v>1</v>
          </cell>
        </row>
        <row r="25">
          <cell r="A25" t="str">
            <v>FFI</v>
          </cell>
          <cell r="B25" t="str">
            <v>LFU6</v>
          </cell>
          <cell r="C25">
            <v>6468.5</v>
          </cell>
          <cell r="D25">
            <v>166.51936572599999</v>
          </cell>
          <cell r="F25">
            <v>-1</v>
          </cell>
        </row>
        <row r="26">
          <cell r="A26" t="str">
            <v>FLG</v>
          </cell>
          <cell r="B26" t="str">
            <v>LGU6</v>
          </cell>
          <cell r="C26">
            <v>129.18</v>
          </cell>
          <cell r="D26">
            <v>0.94850000000000001</v>
          </cell>
          <cell r="F26">
            <v>1</v>
          </cell>
        </row>
        <row r="27">
          <cell r="A27" t="str">
            <v>FSS</v>
          </cell>
          <cell r="B27" t="str">
            <v>LLZ6</v>
          </cell>
          <cell r="C27">
            <v>99.71</v>
          </cell>
          <cell r="D27">
            <v>5.5500000000000001E-2</v>
          </cell>
          <cell r="F27">
            <v>1</v>
          </cell>
        </row>
        <row r="28">
          <cell r="A28" t="str">
            <v>FV</v>
          </cell>
          <cell r="B28" t="str">
            <v>@FVU6</v>
          </cell>
          <cell r="C28">
            <v>122.140625</v>
          </cell>
          <cell r="D28">
            <v>0.39882812499999998</v>
          </cell>
          <cell r="E28">
            <v>-1.9185265715899999E-4</v>
          </cell>
          <cell r="F28">
            <v>-1</v>
          </cell>
        </row>
        <row r="29">
          <cell r="A29" t="str">
            <v>GC</v>
          </cell>
          <cell r="B29" t="str">
            <v>QGCQ6</v>
          </cell>
          <cell r="C29">
            <v>1339</v>
          </cell>
          <cell r="D29">
            <v>22.664999999999999</v>
          </cell>
          <cell r="E29">
            <v>1.393306073E-2</v>
          </cell>
          <cell r="F29">
            <v>1</v>
          </cell>
        </row>
        <row r="30">
          <cell r="A30" t="str">
            <v>HCM</v>
          </cell>
          <cell r="B30" t="str">
            <v>HHIN6</v>
          </cell>
          <cell r="C30">
            <v>8779</v>
          </cell>
          <cell r="D30">
            <v>203.740897902</v>
          </cell>
          <cell r="F30">
            <v>1</v>
          </cell>
        </row>
        <row r="31">
          <cell r="A31" t="str">
            <v>HG</v>
          </cell>
          <cell r="B31" t="str">
            <v>QHGU6</v>
          </cell>
          <cell r="C31">
            <v>221.7</v>
          </cell>
          <cell r="D31">
            <v>4.9956520720000004</v>
          </cell>
          <cell r="E31">
            <v>9.7927579139100007E-3</v>
          </cell>
          <cell r="F31">
            <v>1</v>
          </cell>
        </row>
        <row r="32">
          <cell r="A32" t="str">
            <v>HIC</v>
          </cell>
          <cell r="B32" t="str">
            <v>HSIN6</v>
          </cell>
          <cell r="C32">
            <v>21038</v>
          </cell>
          <cell r="D32">
            <v>432.47222467900002</v>
          </cell>
          <cell r="F32">
            <v>1</v>
          </cell>
        </row>
        <row r="33">
          <cell r="A33" t="str">
            <v>HO</v>
          </cell>
          <cell r="B33" t="str">
            <v>QHOQ6</v>
          </cell>
          <cell r="C33">
            <v>1.5115000000000001</v>
          </cell>
          <cell r="D33">
            <v>4.7731623500000001E-2</v>
          </cell>
          <cell r="E33">
            <v>1.53153758313E-2</v>
          </cell>
          <cell r="F33">
            <v>1</v>
          </cell>
        </row>
        <row r="34">
          <cell r="A34" t="str">
            <v>JY</v>
          </cell>
          <cell r="B34" t="str">
            <v>@JYU6</v>
          </cell>
          <cell r="C34">
            <v>0.9778</v>
          </cell>
          <cell r="D34">
            <v>1.2610711E-2</v>
          </cell>
          <cell r="E34">
            <v>7.3143092613600002E-3</v>
          </cell>
          <cell r="F34">
            <v>1</v>
          </cell>
        </row>
        <row r="35">
          <cell r="A35" t="str">
            <v>KC</v>
          </cell>
          <cell r="B35" t="str">
            <v>@KCU6</v>
          </cell>
          <cell r="C35">
            <v>146.4</v>
          </cell>
          <cell r="D35">
            <v>5.0171339904999996</v>
          </cell>
          <cell r="E35">
            <v>5.14933058702E-3</v>
          </cell>
          <cell r="F35">
            <v>1</v>
          </cell>
        </row>
        <row r="36">
          <cell r="A36" t="str">
            <v>KW</v>
          </cell>
          <cell r="B36" t="str">
            <v>@KWU6</v>
          </cell>
          <cell r="C36">
            <v>411.5</v>
          </cell>
          <cell r="D36">
            <v>12.015161466</v>
          </cell>
          <cell r="E36">
            <v>-2.60355029586E-2</v>
          </cell>
          <cell r="F36">
            <v>-1</v>
          </cell>
        </row>
        <row r="37">
          <cell r="A37" t="str">
            <v>LB</v>
          </cell>
          <cell r="B37" t="str">
            <v>@LBU6</v>
          </cell>
          <cell r="C37">
            <v>315</v>
          </cell>
          <cell r="D37">
            <v>7.426904285</v>
          </cell>
          <cell r="E37">
            <v>2.3724406889800001E-2</v>
          </cell>
          <cell r="F37">
            <v>1</v>
          </cell>
        </row>
        <row r="38">
          <cell r="A38" t="str">
            <v>LC</v>
          </cell>
          <cell r="B38" t="str">
            <v>@LEQ6</v>
          </cell>
          <cell r="C38">
            <v>112.97499999999999</v>
          </cell>
          <cell r="D38">
            <v>2.1549999999999998</v>
          </cell>
          <cell r="E38">
            <v>-1.61114739821E-2</v>
          </cell>
          <cell r="F38">
            <v>-1</v>
          </cell>
        </row>
        <row r="39">
          <cell r="A39" t="str">
            <v>LCO</v>
          </cell>
          <cell r="B39" t="str">
            <v>EBZ6</v>
          </cell>
          <cell r="C39">
            <v>51.68</v>
          </cell>
          <cell r="D39">
            <v>1.5945</v>
          </cell>
          <cell r="F39">
            <v>-1</v>
          </cell>
        </row>
        <row r="40">
          <cell r="A40" t="str">
            <v>LGO</v>
          </cell>
          <cell r="B40" t="str">
            <v>GASQ6</v>
          </cell>
          <cell r="C40">
            <v>441.5</v>
          </cell>
          <cell r="D40">
            <v>14.8929044535</v>
          </cell>
          <cell r="F40">
            <v>1</v>
          </cell>
        </row>
        <row r="41">
          <cell r="A41" t="str">
            <v>LH</v>
          </cell>
          <cell r="B41" t="str">
            <v>@HEQ6</v>
          </cell>
          <cell r="C41">
            <v>83.95</v>
          </cell>
          <cell r="D41">
            <v>1.4290300920000001</v>
          </cell>
          <cell r="E41">
            <v>8.1056739717799992E-3</v>
          </cell>
          <cell r="F41">
            <v>1</v>
          </cell>
        </row>
        <row r="42">
          <cell r="A42" t="str">
            <v>LRC</v>
          </cell>
          <cell r="B42" t="str">
            <v>LRCU6</v>
          </cell>
          <cell r="C42">
            <v>1768</v>
          </cell>
          <cell r="D42">
            <v>34.829205462499999</v>
          </cell>
          <cell r="F42">
            <v>1</v>
          </cell>
        </row>
        <row r="43">
          <cell r="A43" t="str">
            <v>LSU</v>
          </cell>
          <cell r="B43" t="str">
            <v>QWV6</v>
          </cell>
          <cell r="C43">
            <v>564</v>
          </cell>
          <cell r="D43">
            <v>11.57</v>
          </cell>
          <cell r="F43">
            <v>1</v>
          </cell>
        </row>
        <row r="44">
          <cell r="A44" t="str">
            <v>MEM</v>
          </cell>
          <cell r="B44" t="str">
            <v>@MMEU6</v>
          </cell>
          <cell r="C44">
            <v>843</v>
          </cell>
          <cell r="D44">
            <v>19.235619048</v>
          </cell>
          <cell r="F44">
            <v>1</v>
          </cell>
        </row>
        <row r="45">
          <cell r="A45" t="str">
            <v>MFX</v>
          </cell>
          <cell r="B45" t="str">
            <v>IBN6</v>
          </cell>
          <cell r="C45">
            <v>8231.7999999999993</v>
          </cell>
          <cell r="D45">
            <v>274.68246480800002</v>
          </cell>
          <cell r="F45">
            <v>1</v>
          </cell>
        </row>
        <row r="46">
          <cell r="A46" t="str">
            <v>MP</v>
          </cell>
          <cell r="B46" t="str">
            <v>@PXU6</v>
          </cell>
          <cell r="C46">
            <v>5.3949999999999998E-2</v>
          </cell>
          <cell r="D46">
            <v>9.7375100000000002E-4</v>
          </cell>
          <cell r="E46">
            <v>-4.0612885360900002E-3</v>
          </cell>
          <cell r="F46">
            <v>-1</v>
          </cell>
        </row>
        <row r="47">
          <cell r="A47" t="str">
            <v>MW</v>
          </cell>
          <cell r="B47" t="str">
            <v>@MWU6</v>
          </cell>
          <cell r="C47">
            <v>500</v>
          </cell>
          <cell r="D47">
            <v>9.8954534719999998</v>
          </cell>
          <cell r="E47">
            <v>-1.62321692081E-2</v>
          </cell>
          <cell r="F47">
            <v>-1</v>
          </cell>
        </row>
        <row r="48">
          <cell r="A48" t="str">
            <v>NE</v>
          </cell>
          <cell r="B48" t="str">
            <v>@NEU6</v>
          </cell>
          <cell r="C48">
            <v>0.71409999999999996</v>
          </cell>
          <cell r="D48">
            <v>9.6052759999999994E-3</v>
          </cell>
          <cell r="E48">
            <v>5.6330094352899998E-3</v>
          </cell>
          <cell r="F48">
            <v>1</v>
          </cell>
        </row>
        <row r="49">
          <cell r="A49" t="str">
            <v>NG</v>
          </cell>
          <cell r="B49" t="str">
            <v>QNGU6</v>
          </cell>
          <cell r="C49">
            <v>2.9809999999999999</v>
          </cell>
          <cell r="D49">
            <v>8.9004759000000003E-2</v>
          </cell>
          <cell r="E49">
            <v>2.1590130226199999E-2</v>
          </cell>
          <cell r="F49">
            <v>1</v>
          </cell>
        </row>
        <row r="50">
          <cell r="A50" t="str">
            <v>NIY</v>
          </cell>
          <cell r="B50" t="str">
            <v>@NKDU6</v>
          </cell>
          <cell r="C50">
            <v>15560</v>
          </cell>
          <cell r="D50">
            <v>456.556133182</v>
          </cell>
          <cell r="E50">
            <v>-1.1435832274500001E-2</v>
          </cell>
          <cell r="F50">
            <v>-1</v>
          </cell>
        </row>
        <row r="51">
          <cell r="A51" t="str">
            <v>NQ</v>
          </cell>
          <cell r="B51" t="str">
            <v>@NQU6</v>
          </cell>
          <cell r="C51">
            <v>4433.25</v>
          </cell>
          <cell r="D51">
            <v>69.166737011999999</v>
          </cell>
          <cell r="E51">
            <v>5.9564329475799999E-3</v>
          </cell>
          <cell r="F51">
            <v>1</v>
          </cell>
        </row>
        <row r="52">
          <cell r="A52" t="str">
            <v>O</v>
          </cell>
          <cell r="B52" t="str">
            <v>@OZ6</v>
          </cell>
          <cell r="C52">
            <v>192.75</v>
          </cell>
          <cell r="D52">
            <v>7.037605042</v>
          </cell>
          <cell r="E52">
            <v>-4.46096654275E-2</v>
          </cell>
          <cell r="F52">
            <v>-1</v>
          </cell>
        </row>
        <row r="53">
          <cell r="A53" t="str">
            <v>OJ</v>
          </cell>
          <cell r="B53" t="str">
            <v>@OJU6</v>
          </cell>
          <cell r="C53">
            <v>178.25</v>
          </cell>
          <cell r="D53">
            <v>4.8903846150000003</v>
          </cell>
          <cell r="E53">
            <v>5.9255079006800002E-3</v>
          </cell>
          <cell r="F53">
            <v>1</v>
          </cell>
        </row>
        <row r="54">
          <cell r="A54" t="str">
            <v>PA</v>
          </cell>
          <cell r="B54" t="str">
            <v>QPAU6</v>
          </cell>
          <cell r="C54">
            <v>605.65</v>
          </cell>
          <cell r="D54">
            <v>16.079999999999998</v>
          </cell>
          <cell r="E54">
            <v>1.38947015987E-2</v>
          </cell>
          <cell r="F54">
            <v>1</v>
          </cell>
        </row>
        <row r="55">
          <cell r="A55" t="str">
            <v>PL</v>
          </cell>
          <cell r="B55" t="str">
            <v>QPLV6</v>
          </cell>
          <cell r="C55">
            <v>1057.0999999999999</v>
          </cell>
          <cell r="D55">
            <v>22.254224198999999</v>
          </cell>
          <cell r="E55">
            <v>3.2021868593199998E-2</v>
          </cell>
          <cell r="F55">
            <v>1</v>
          </cell>
        </row>
        <row r="56">
          <cell r="A56" t="str">
            <v>RB</v>
          </cell>
          <cell r="B56" t="str">
            <v>QRBQ6</v>
          </cell>
          <cell r="C56">
            <v>1.5135000000000001</v>
          </cell>
          <cell r="D56">
            <v>5.0077107000000003E-2</v>
          </cell>
          <cell r="E56">
            <v>8.1262905481899999E-3</v>
          </cell>
          <cell r="F56">
            <v>1</v>
          </cell>
        </row>
        <row r="57">
          <cell r="A57" t="str">
            <v>RR</v>
          </cell>
          <cell r="B57" t="str">
            <v>@RRU6</v>
          </cell>
          <cell r="C57">
            <v>10.45</v>
          </cell>
          <cell r="D57">
            <v>0.26567539849999999</v>
          </cell>
          <cell r="E57">
            <v>-1.8318459370600001E-2</v>
          </cell>
          <cell r="F57">
            <v>-1</v>
          </cell>
        </row>
        <row r="58">
          <cell r="A58" t="str">
            <v>RS</v>
          </cell>
          <cell r="B58" t="str">
            <v>@RSX6</v>
          </cell>
          <cell r="C58">
            <v>493.6</v>
          </cell>
          <cell r="D58">
            <v>9.9849999999999994</v>
          </cell>
          <cell r="F58">
            <v>-1</v>
          </cell>
        </row>
        <row r="59">
          <cell r="A59" t="str">
            <v>S</v>
          </cell>
          <cell r="B59" t="str">
            <v>@SX6</v>
          </cell>
          <cell r="C59">
            <v>1137.5</v>
          </cell>
          <cell r="D59">
            <v>28.892315051000001</v>
          </cell>
          <cell r="E59">
            <v>-1.36570561457E-2</v>
          </cell>
          <cell r="F59">
            <v>-1</v>
          </cell>
        </row>
        <row r="60">
          <cell r="A60" t="str">
            <v>SB</v>
          </cell>
          <cell r="B60" t="str">
            <v>@SBV6</v>
          </cell>
          <cell r="C60">
            <v>20.78</v>
          </cell>
          <cell r="D60">
            <v>0.62018995399999999</v>
          </cell>
          <cell r="E60">
            <v>2.21347761928E-2</v>
          </cell>
          <cell r="F60">
            <v>1</v>
          </cell>
        </row>
        <row r="61">
          <cell r="A61" t="str">
            <v>SF</v>
          </cell>
          <cell r="B61" t="str">
            <v>@SFU6</v>
          </cell>
          <cell r="C61">
            <v>1.0310999999999999</v>
          </cell>
          <cell r="D61">
            <v>8.3408024999999993E-3</v>
          </cell>
          <cell r="E61">
            <v>4.5791114575199996E-3</v>
          </cell>
          <cell r="F61">
            <v>1</v>
          </cell>
        </row>
        <row r="62">
          <cell r="A62" t="str">
            <v>SI</v>
          </cell>
          <cell r="B62" t="str">
            <v>QSIU6</v>
          </cell>
          <cell r="C62">
            <v>1958.8</v>
          </cell>
          <cell r="D62">
            <v>47.445663861500002</v>
          </cell>
          <cell r="E62">
            <v>5.18176448478E-2</v>
          </cell>
          <cell r="F62">
            <v>1</v>
          </cell>
        </row>
        <row r="63">
          <cell r="A63" t="str">
            <v>SIN</v>
          </cell>
          <cell r="B63" t="str">
            <v>INN6</v>
          </cell>
          <cell r="C63">
            <v>8392</v>
          </cell>
          <cell r="D63">
            <v>122.828853463</v>
          </cell>
          <cell r="F63">
            <v>1</v>
          </cell>
        </row>
        <row r="64">
          <cell r="A64" t="str">
            <v>SJB</v>
          </cell>
          <cell r="B64" t="str">
            <v>BBU6</v>
          </cell>
          <cell r="C64">
            <v>153.33000000000001</v>
          </cell>
          <cell r="D64">
            <v>0.3145</v>
          </cell>
          <cell r="F64">
            <v>-1</v>
          </cell>
        </row>
        <row r="65">
          <cell r="A65" t="str">
            <v>SM</v>
          </cell>
          <cell r="B65" t="str">
            <v>@SMZ6</v>
          </cell>
          <cell r="C65">
            <v>398</v>
          </cell>
          <cell r="D65">
            <v>11.433254162000001</v>
          </cell>
          <cell r="E65">
            <v>-7.4812967580999996E-3</v>
          </cell>
          <cell r="F65">
            <v>-1</v>
          </cell>
        </row>
        <row r="66">
          <cell r="A66" t="str">
            <v>SMI</v>
          </cell>
          <cell r="B66" t="str">
            <v>SWU6</v>
          </cell>
          <cell r="C66">
            <v>8017</v>
          </cell>
          <cell r="D66">
            <v>176.021146012</v>
          </cell>
          <cell r="F66">
            <v>-1</v>
          </cell>
        </row>
        <row r="67">
          <cell r="A67" t="str">
            <v>SSG</v>
          </cell>
          <cell r="B67" t="str">
            <v>SSN6</v>
          </cell>
          <cell r="C67">
            <v>319.7</v>
          </cell>
          <cell r="D67">
            <v>5.4979574624999996</v>
          </cell>
          <cell r="F67">
            <v>1</v>
          </cell>
        </row>
        <row r="68">
          <cell r="A68" t="str">
            <v>STW</v>
          </cell>
          <cell r="B68" t="str">
            <v>TWN6</v>
          </cell>
          <cell r="C68">
            <v>321.7</v>
          </cell>
          <cell r="D68">
            <v>5.5177508660000001</v>
          </cell>
          <cell r="F68">
            <v>1</v>
          </cell>
        </row>
        <row r="69">
          <cell r="A69" t="str">
            <v>SXE</v>
          </cell>
          <cell r="B69" t="str">
            <v>EXU6</v>
          </cell>
          <cell r="C69">
            <v>2857</v>
          </cell>
          <cell r="D69">
            <v>83.827108434500005</v>
          </cell>
          <cell r="F69">
            <v>-1</v>
          </cell>
        </row>
        <row r="70">
          <cell r="A70" t="str">
            <v>TF</v>
          </cell>
          <cell r="B70" t="str">
            <v>@TFSU6</v>
          </cell>
          <cell r="C70">
            <v>1154.2</v>
          </cell>
          <cell r="D70">
            <v>22.7179156875</v>
          </cell>
          <cell r="F70">
            <v>1</v>
          </cell>
        </row>
        <row r="71">
          <cell r="A71" t="str">
            <v>TU</v>
          </cell>
          <cell r="B71" t="str">
            <v>@TUU6</v>
          </cell>
          <cell r="C71">
            <v>109.6328125</v>
          </cell>
          <cell r="D71">
            <v>0.138671875</v>
          </cell>
          <cell r="E71">
            <v>-2.8496117403999999E-4</v>
          </cell>
          <cell r="F71">
            <v>-1</v>
          </cell>
        </row>
        <row r="72">
          <cell r="A72" t="str">
            <v>TY</v>
          </cell>
          <cell r="B72" t="str">
            <v>@TYU6</v>
          </cell>
          <cell r="C72">
            <v>133.078125</v>
          </cell>
          <cell r="D72">
            <v>0.6875</v>
          </cell>
          <cell r="E72">
            <v>7.0497003877299997E-4</v>
          </cell>
          <cell r="F72">
            <v>1</v>
          </cell>
        </row>
        <row r="73">
          <cell r="A73" t="str">
            <v>US</v>
          </cell>
          <cell r="B73" t="str">
            <v>@USU6</v>
          </cell>
          <cell r="C73">
            <v>173.6875</v>
          </cell>
          <cell r="D73">
            <v>1.85</v>
          </cell>
          <cell r="E73">
            <v>7.79691749773E-3</v>
          </cell>
          <cell r="F73">
            <v>1</v>
          </cell>
        </row>
        <row r="74">
          <cell r="A74" t="str">
            <v>VX</v>
          </cell>
          <cell r="B74" t="str">
            <v>@VXN6</v>
          </cell>
          <cell r="C74">
            <v>16.774999999999999</v>
          </cell>
          <cell r="D74">
            <v>2.1482282970000002</v>
          </cell>
          <cell r="E74">
            <v>-1.1782032400600001E-2</v>
          </cell>
          <cell r="F74">
            <v>-1</v>
          </cell>
        </row>
        <row r="75">
          <cell r="A75" t="str">
            <v>W</v>
          </cell>
          <cell r="B75" t="str">
            <v>@WU6</v>
          </cell>
          <cell r="C75">
            <v>430.25</v>
          </cell>
          <cell r="D75">
            <v>12.8346335075</v>
          </cell>
          <cell r="E75">
            <v>-3.4231200897900001E-2</v>
          </cell>
          <cell r="F75">
            <v>-1</v>
          </cell>
        </row>
        <row r="76">
          <cell r="A76" t="str">
            <v>YA</v>
          </cell>
          <cell r="B76" t="str">
            <v>APU6</v>
          </cell>
          <cell r="C76">
            <v>5250</v>
          </cell>
          <cell r="D76">
            <v>83.459691715000005</v>
          </cell>
          <cell r="F76">
            <v>1</v>
          </cell>
        </row>
        <row r="77">
          <cell r="A77" t="str">
            <v>YB</v>
          </cell>
          <cell r="B77" t="str">
            <v>HBSU6</v>
          </cell>
          <cell r="C77">
            <v>98.1</v>
          </cell>
          <cell r="D77">
            <v>3.7499999999999999E-2</v>
          </cell>
          <cell r="F77">
            <v>-1</v>
          </cell>
        </row>
        <row r="78">
          <cell r="A78" t="str">
            <v>YM</v>
          </cell>
          <cell r="B78" t="str">
            <v>@YMU6</v>
          </cell>
          <cell r="C78">
            <v>17866</v>
          </cell>
          <cell r="D78">
            <v>229.63345800799999</v>
          </cell>
          <cell r="E78">
            <v>2.6376339861899998E-3</v>
          </cell>
          <cell r="F78">
            <v>1</v>
          </cell>
        </row>
        <row r="79">
          <cell r="A79" t="str">
            <v>YT2</v>
          </cell>
          <cell r="B79" t="str">
            <v>HTSU6</v>
          </cell>
          <cell r="C79">
            <v>98.49</v>
          </cell>
          <cell r="D79">
            <v>7.5009144E-2</v>
          </cell>
          <cell r="F79">
            <v>-1</v>
          </cell>
        </row>
        <row r="80">
          <cell r="A80" t="str">
            <v>YT3</v>
          </cell>
          <cell r="B80" t="str">
            <v>HXSU6</v>
          </cell>
          <cell r="C80">
            <v>97.984999999999999</v>
          </cell>
          <cell r="D80">
            <v>8.9098238499999996E-2</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Close2016.07.04 16:00</v>
          </cell>
          <cell r="C1" t="str">
            <v>ATR20</v>
          </cell>
        </row>
        <row r="2">
          <cell r="B2">
            <v>1.04236</v>
          </cell>
          <cell r="C2">
            <v>3.0669999999999998E-3</v>
          </cell>
        </row>
        <row r="3">
          <cell r="B3">
            <v>1.7630600000000001</v>
          </cell>
          <cell r="C3">
            <v>1.0466E-2</v>
          </cell>
        </row>
        <row r="4">
          <cell r="B4">
            <v>77.259</v>
          </cell>
          <cell r="C4">
            <v>0.3775</v>
          </cell>
        </row>
        <row r="5">
          <cell r="B5">
            <v>0.73194000000000004</v>
          </cell>
          <cell r="C5">
            <v>2.9239999999999999E-3</v>
          </cell>
        </row>
        <row r="6">
          <cell r="B6">
            <v>0.75380000000000003</v>
          </cell>
          <cell r="C6">
            <v>3.2490000000000002E-3</v>
          </cell>
        </row>
        <row r="7">
          <cell r="B7">
            <v>0.96896000000000004</v>
          </cell>
          <cell r="C7">
            <v>3.5165000000000001E-3</v>
          </cell>
        </row>
        <row r="8">
          <cell r="B8">
            <v>0.92923999999999995</v>
          </cell>
          <cell r="C8">
            <v>3.5019999999999999E-3</v>
          </cell>
        </row>
        <row r="9">
          <cell r="B9">
            <v>0.75519999999999998</v>
          </cell>
          <cell r="C9">
            <v>2.5574999999999999E-3</v>
          </cell>
        </row>
        <row r="10">
          <cell r="B10">
            <v>0.70191000000000003</v>
          </cell>
          <cell r="C10">
            <v>2.7899999999999999E-3</v>
          </cell>
        </row>
        <row r="11">
          <cell r="B11">
            <v>1.8379799999999999</v>
          </cell>
          <cell r="C11">
            <v>1.03605E-2</v>
          </cell>
        </row>
        <row r="12">
          <cell r="B12">
            <v>1.29077</v>
          </cell>
          <cell r="C12">
            <v>6.9670000000000001E-3</v>
          </cell>
        </row>
        <row r="13">
          <cell r="B13">
            <v>1.32925</v>
          </cell>
          <cell r="C13">
            <v>7.6550000000000003E-3</v>
          </cell>
        </row>
        <row r="14">
          <cell r="B14">
            <v>136.245</v>
          </cell>
          <cell r="C14">
            <v>0.86234999999999995</v>
          </cell>
        </row>
        <row r="15">
          <cell r="B15">
            <v>1.70865</v>
          </cell>
          <cell r="C15">
            <v>9.3970000000000008E-3</v>
          </cell>
        </row>
        <row r="16">
          <cell r="B16">
            <v>1.5413600000000001</v>
          </cell>
          <cell r="C16">
            <v>6.3530000000000001E-3</v>
          </cell>
        </row>
        <row r="17">
          <cell r="B17">
            <v>1.4784900000000001</v>
          </cell>
          <cell r="C17">
            <v>6.3965000000000003E-3</v>
          </cell>
        </row>
        <row r="18">
          <cell r="B18">
            <v>1.4328799999999999</v>
          </cell>
          <cell r="C18">
            <v>4.8745000000000004E-3</v>
          </cell>
        </row>
        <row r="19">
          <cell r="B19">
            <v>114.254</v>
          </cell>
          <cell r="C19">
            <v>0.51160000000000005</v>
          </cell>
        </row>
        <row r="20">
          <cell r="B20">
            <v>1.0824199999999999</v>
          </cell>
          <cell r="C20">
            <v>2.4620000000000002E-3</v>
          </cell>
        </row>
        <row r="21">
          <cell r="B21">
            <v>0.83850000000000002</v>
          </cell>
          <cell r="C21">
            <v>4.0755000000000001E-3</v>
          </cell>
        </row>
        <row r="22">
          <cell r="B22">
            <v>1.1146799999999999</v>
          </cell>
          <cell r="C22">
            <v>3.9954999999999999E-3</v>
          </cell>
        </row>
        <row r="23">
          <cell r="B23">
            <v>79.712999999999994</v>
          </cell>
          <cell r="C23">
            <v>0.36314999999999997</v>
          </cell>
        </row>
        <row r="24">
          <cell r="B24">
            <v>74.09</v>
          </cell>
          <cell r="C24">
            <v>0.35065000000000002</v>
          </cell>
        </row>
        <row r="25">
          <cell r="B25">
            <v>105.535</v>
          </cell>
          <cell r="C25">
            <v>0.40550000000000003</v>
          </cell>
        </row>
        <row r="26">
          <cell r="B26">
            <v>0.72296000000000005</v>
          </cell>
          <cell r="C26">
            <v>3.0270000000000002E-3</v>
          </cell>
        </row>
        <row r="27">
          <cell r="B27">
            <v>0.97099000000000002</v>
          </cell>
          <cell r="C27">
            <v>2.846E-3</v>
          </cell>
        </row>
        <row r="28">
          <cell r="B28">
            <v>1.28542</v>
          </cell>
          <cell r="C28">
            <v>4.3074999999999997E-3</v>
          </cell>
        </row>
        <row r="29">
          <cell r="B29">
            <v>102.498</v>
          </cell>
          <cell r="C29">
            <v>0.29270000000000002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workbookViewId="0">
      <selection activeCell="A16" sqref="A16"/>
    </sheetView>
  </sheetViews>
  <sheetFormatPr defaultRowHeight="15" x14ac:dyDescent="0.25"/>
  <cols>
    <col min="1" max="1" width="20.28515625" bestFit="1" customWidth="1"/>
    <col min="2" max="2" width="3.28515625" customWidth="1"/>
    <col min="3" max="3" width="3.7109375" customWidth="1"/>
    <col min="11" max="11" width="14.28515625" bestFit="1" customWidth="1"/>
    <col min="12" max="12" width="11.85546875" bestFit="1" customWidth="1"/>
    <col min="13" max="13" width="9.85546875" bestFit="1" customWidth="1"/>
    <col min="14" max="14" width="10.85546875" bestFit="1" customWidth="1"/>
    <col min="15" max="15" width="12.140625" bestFit="1" customWidth="1"/>
    <col min="16" max="16" width="10.5703125" bestFit="1" customWidth="1"/>
    <col min="17" max="17" width="9.28515625" bestFit="1" customWidth="1"/>
    <col min="18" max="18" width="9.85546875" bestFit="1" customWidth="1"/>
    <col min="19" max="20" width="10.5703125" bestFit="1" customWidth="1"/>
    <col min="21" max="21" width="9.85546875" bestFit="1" customWidth="1"/>
  </cols>
  <sheetData>
    <row r="1" spans="1:22" ht="15.75" thickBot="1" x14ac:dyDescent="0.3">
      <c r="A1" s="202">
        <f ca="1">TODAY()</f>
        <v>42556</v>
      </c>
      <c r="B1" t="s">
        <v>1144</v>
      </c>
      <c r="K1" s="283">
        <f>SUM(K3:K500)</f>
        <v>4635.7248071601825</v>
      </c>
      <c r="L1" s="284">
        <f t="shared" ref="L1:Q1" si="0">SUM(L3:L500)</f>
        <v>4597.4776029707145</v>
      </c>
      <c r="M1" s="284">
        <f t="shared" si="0"/>
        <v>37820.186619255233</v>
      </c>
      <c r="N1" s="284">
        <f t="shared" si="0"/>
        <v>-37820.186619255233</v>
      </c>
      <c r="O1" s="284">
        <f t="shared" si="0"/>
        <v>-15740.899763825837</v>
      </c>
      <c r="P1" s="284">
        <f t="shared" si="0"/>
        <v>-4905.0544656251514</v>
      </c>
      <c r="Q1" s="285">
        <f t="shared" si="0"/>
        <v>-1496.4307928171052</v>
      </c>
      <c r="R1" s="287">
        <f>sym!O1</f>
        <v>0.72151898734177211</v>
      </c>
      <c r="S1" s="287">
        <f>sym!N1</f>
        <v>0.27848101265822783</v>
      </c>
    </row>
    <row r="2" spans="1:22" x14ac:dyDescent="0.25">
      <c r="A2" t="str">
        <f>MARGIN!G11</f>
        <v>Close2016.07.04 16:00</v>
      </c>
      <c r="B2">
        <v>1</v>
      </c>
      <c r="C2" t="s">
        <v>1154</v>
      </c>
      <c r="K2" s="194" t="s">
        <v>1197</v>
      </c>
      <c r="L2" s="113" t="s">
        <v>1198</v>
      </c>
      <c r="M2" s="274" t="s">
        <v>1113</v>
      </c>
      <c r="N2" s="273" t="s">
        <v>1228</v>
      </c>
      <c r="O2" s="271" t="s">
        <v>1226</v>
      </c>
      <c r="P2" s="281" t="s">
        <v>1235</v>
      </c>
      <c r="Q2" s="281" t="s">
        <v>1236</v>
      </c>
      <c r="R2" s="286" t="s">
        <v>1230</v>
      </c>
      <c r="S2" s="286" t="s">
        <v>1229</v>
      </c>
      <c r="T2" s="286" t="s">
        <v>1232</v>
      </c>
      <c r="U2" s="286" t="s">
        <v>1233</v>
      </c>
      <c r="V2" s="286" t="s">
        <v>1234</v>
      </c>
    </row>
    <row r="3" spans="1:22" x14ac:dyDescent="0.25">
      <c r="A3" t="s">
        <v>1183</v>
      </c>
      <c r="C3" t="s">
        <v>1145</v>
      </c>
      <c r="D3" t="s">
        <v>1199</v>
      </c>
      <c r="J3">
        <f>SIGNALS!QI12</f>
        <v>20160629</v>
      </c>
      <c r="K3" s="194">
        <f>SIGNALS!RC13</f>
        <v>10320.701441179261</v>
      </c>
      <c r="L3" s="194">
        <f>SIGNALS!RD13</f>
        <v>12336.564193639346</v>
      </c>
      <c r="M3" s="194">
        <f>SIGNALS!RE13</f>
        <v>22016.342196629197</v>
      </c>
      <c r="N3" s="194">
        <f>SIGNALS!RF13</f>
        <v>-22016.342196629197</v>
      </c>
      <c r="O3" s="194">
        <f>SIGNALS!RG13</f>
        <v>-1802.2842120044415</v>
      </c>
      <c r="P3" s="194">
        <f>SIGNALS!RH13</f>
        <v>8799.8353434053806</v>
      </c>
      <c r="Q3" s="194">
        <f>SIGNALS!RI13</f>
        <v>0</v>
      </c>
      <c r="R3" s="194">
        <f>SIGNALS!RJ13</f>
        <v>20410.988150789821</v>
      </c>
      <c r="S3" s="194">
        <f>SIGNALS!RK13</f>
        <v>-20410.988150789821</v>
      </c>
      <c r="T3" s="194">
        <f>SIGNALS!RL13</f>
        <v>-78284.028995627057</v>
      </c>
      <c r="U3" s="194">
        <f>SIGNALS!RM13</f>
        <v>78284.028995627057</v>
      </c>
      <c r="V3" s="287">
        <f>SIGNALS!QO13</f>
        <v>0.73417721518987344</v>
      </c>
    </row>
    <row r="4" spans="1:22" x14ac:dyDescent="0.25">
      <c r="C4" t="s">
        <v>1146</v>
      </c>
      <c r="J4">
        <f>SIGNALS!RP12</f>
        <v>20160630</v>
      </c>
      <c r="K4" s="194">
        <f>SIGNALS!SK13</f>
        <v>-185.74391967023473</v>
      </c>
      <c r="L4" s="194">
        <f>SIGNALS!SL13</f>
        <v>-1773.1454860537783</v>
      </c>
      <c r="M4" s="194">
        <f>SIGNALS!SM13</f>
        <v>14477.812354592679</v>
      </c>
      <c r="N4" s="194">
        <f>SIGNALS!SN13</f>
        <v>-14477.812354592679</v>
      </c>
      <c r="O4" s="194">
        <f>SIGNALS!SO13</f>
        <v>-14621.311775368318</v>
      </c>
      <c r="P4" s="194">
        <f>SIGNALS!SP13</f>
        <v>-16760.115288284433</v>
      </c>
      <c r="Q4" s="194">
        <f>SIGNALS!SQ13</f>
        <v>715.64138303623315</v>
      </c>
      <c r="R4" s="194">
        <f>SIGNALS!SR13</f>
        <v>-1550.8270559324883</v>
      </c>
      <c r="S4" s="194">
        <f>SIGNALS!SS13</f>
        <v>1550.8270559324883</v>
      </c>
      <c r="T4" s="194">
        <f>SIGNALS!ST13</f>
        <v>-72162.799869859591</v>
      </c>
      <c r="U4" s="194">
        <f>SIGNALS!SU13</f>
        <v>72162.799869859591</v>
      </c>
      <c r="V4" s="287">
        <f>SIGNALS!RW13</f>
        <v>0.70886075949367089</v>
      </c>
    </row>
    <row r="5" spans="1:22" x14ac:dyDescent="0.25">
      <c r="C5" t="s">
        <v>1147</v>
      </c>
      <c r="J5">
        <f>SIGNALS!SX12</f>
        <v>20160701</v>
      </c>
      <c r="K5" s="194">
        <f>SIGNALS!TS13</f>
        <v>-5499.2327143488437</v>
      </c>
      <c r="L5" s="194">
        <f>SIGNALS!TT13</f>
        <v>-5965.9411046148534</v>
      </c>
      <c r="M5" s="194">
        <f>SIGNALS!TU13</f>
        <v>1326.0320680333584</v>
      </c>
      <c r="N5" s="194">
        <f>SIGNALS!TV13</f>
        <v>-1326.0320680333584</v>
      </c>
      <c r="O5" s="194">
        <f>SIGNALS!TW13</f>
        <v>682.69622354692137</v>
      </c>
      <c r="P5" s="194">
        <f>SIGNALS!TX13</f>
        <v>3055.2254792539011</v>
      </c>
      <c r="Q5" s="194">
        <f>SIGNALS!TY13</f>
        <v>-2212.0721758533382</v>
      </c>
      <c r="R5" s="194">
        <f>SIGNALS!TZ13</f>
        <v>2885.3444900308368</v>
      </c>
      <c r="S5" s="194">
        <f>SIGNALS!UA13</f>
        <v>-2885.3444900308368</v>
      </c>
      <c r="T5" s="194">
        <f>SIGNALS!UB13</f>
        <v>-14461.062409744438</v>
      </c>
      <c r="U5" s="194">
        <f>SIGNALS!UC13</f>
        <v>14461.062409744438</v>
      </c>
      <c r="V5" s="287">
        <f>SIGNALS!TE13</f>
        <v>0.63291139240506333</v>
      </c>
    </row>
    <row r="6" spans="1:22" x14ac:dyDescent="0.25">
      <c r="C6" t="s">
        <v>1149</v>
      </c>
      <c r="J6">
        <f>SIGNALS!UF12</f>
        <v>20160704</v>
      </c>
      <c r="K6" s="194">
        <f>SIGNALS!VA13</f>
        <v>0</v>
      </c>
      <c r="L6" s="194">
        <f>SIGNALS!VB13</f>
        <v>0</v>
      </c>
      <c r="M6" s="194">
        <f>SIGNALS!VC13</f>
        <v>0</v>
      </c>
      <c r="N6" s="194">
        <f>SIGNALS!VD13</f>
        <v>0</v>
      </c>
      <c r="O6" s="194">
        <f>SIGNALS!VE13</f>
        <v>0</v>
      </c>
      <c r="P6" s="194">
        <f>SIGNALS!VF13</f>
        <v>0</v>
      </c>
      <c r="Q6" s="194">
        <f>SIGNALS!VG13</f>
        <v>0</v>
      </c>
      <c r="R6" s="194">
        <f>SIGNALS!VH13</f>
        <v>0</v>
      </c>
      <c r="S6" s="194">
        <f>SIGNALS!VI13</f>
        <v>0</v>
      </c>
      <c r="T6" s="194">
        <f>SIGNALS!VJ13</f>
        <v>0</v>
      </c>
      <c r="U6" s="194">
        <f>SIGNALS!VK13</f>
        <v>0</v>
      </c>
      <c r="V6" s="194">
        <f>SIGNALS!UM13</f>
        <v>0</v>
      </c>
    </row>
    <row r="8" spans="1:22" x14ac:dyDescent="0.25">
      <c r="A8" t="str">
        <f>'FuturesInfo (3)'!N1</f>
        <v>PC2016-07-01 00:00:00</v>
      </c>
      <c r="B8" t="s">
        <v>1148</v>
      </c>
    </row>
    <row r="9" spans="1:22" x14ac:dyDescent="0.25">
      <c r="B9">
        <v>1</v>
      </c>
      <c r="C9" t="s">
        <v>1154</v>
      </c>
    </row>
    <row r="10" spans="1:22" x14ac:dyDescent="0.25">
      <c r="A10" t="s">
        <v>1183</v>
      </c>
      <c r="C10" t="s">
        <v>1206</v>
      </c>
    </row>
    <row r="11" spans="1:22" x14ac:dyDescent="0.25">
      <c r="A11" s="105" t="s">
        <v>1183</v>
      </c>
      <c r="C11" t="s">
        <v>1208</v>
      </c>
      <c r="D11" t="s">
        <v>1209</v>
      </c>
    </row>
    <row r="12" spans="1:22" x14ac:dyDescent="0.25">
      <c r="A12" s="105" t="s">
        <v>1183</v>
      </c>
      <c r="D12" t="s">
        <v>1210</v>
      </c>
    </row>
    <row r="13" spans="1:22" x14ac:dyDescent="0.25">
      <c r="A13" s="105" t="s">
        <v>1183</v>
      </c>
      <c r="D13" t="s">
        <v>1221</v>
      </c>
    </row>
    <row r="14" spans="1:22" x14ac:dyDescent="0.25">
      <c r="A14" s="105" t="s">
        <v>1183</v>
      </c>
      <c r="D14" t="s">
        <v>1211</v>
      </c>
    </row>
    <row r="15" spans="1:22" x14ac:dyDescent="0.25">
      <c r="C15" t="s">
        <v>1190</v>
      </c>
    </row>
    <row r="16" spans="1:22" x14ac:dyDescent="0.25">
      <c r="A16" s="105" t="s">
        <v>1183</v>
      </c>
      <c r="D16" t="s">
        <v>1207</v>
      </c>
    </row>
    <row r="17" spans="1:4" x14ac:dyDescent="0.25">
      <c r="A17" s="105" t="s">
        <v>1183</v>
      </c>
      <c r="D17" t="s">
        <v>1187</v>
      </c>
    </row>
    <row r="18" spans="1:4" x14ac:dyDescent="0.25">
      <c r="A18" s="105" t="s">
        <v>1183</v>
      </c>
      <c r="D18" t="s">
        <v>1188</v>
      </c>
    </row>
    <row r="19" spans="1:4" x14ac:dyDescent="0.25">
      <c r="A19" s="105" t="s">
        <v>1183</v>
      </c>
      <c r="D19" t="s">
        <v>1217</v>
      </c>
    </row>
    <row r="20" spans="1:4" x14ac:dyDescent="0.25">
      <c r="D20" t="s">
        <v>1191</v>
      </c>
    </row>
    <row r="21" spans="1:4" x14ac:dyDescent="0.25">
      <c r="A21" s="105" t="s">
        <v>1183</v>
      </c>
      <c r="C21" t="s">
        <v>1212</v>
      </c>
    </row>
    <row r="22" spans="1:4" x14ac:dyDescent="0.25">
      <c r="A22" s="105" t="s">
        <v>1183</v>
      </c>
      <c r="C22" t="s">
        <v>1213</v>
      </c>
    </row>
    <row r="23" spans="1:4" x14ac:dyDescent="0.25">
      <c r="A23" s="105" t="s">
        <v>1183</v>
      </c>
      <c r="C23" t="s">
        <v>1216</v>
      </c>
    </row>
    <row r="24" spans="1:4" x14ac:dyDescent="0.25">
      <c r="A24" s="105"/>
      <c r="C24" t="s">
        <v>1218</v>
      </c>
    </row>
    <row r="25" spans="1:4" x14ac:dyDescent="0.25">
      <c r="C25" t="s">
        <v>1219</v>
      </c>
    </row>
    <row r="26" spans="1:4" x14ac:dyDescent="0.25">
      <c r="C26" t="s">
        <v>1150</v>
      </c>
    </row>
    <row r="28" spans="1:4" x14ac:dyDescent="0.25">
      <c r="B28" t="s">
        <v>1153</v>
      </c>
    </row>
    <row r="29" spans="1:4" x14ac:dyDescent="0.25">
      <c r="C29" t="s">
        <v>1204</v>
      </c>
    </row>
    <row r="30" spans="1:4" x14ac:dyDescent="0.25">
      <c r="C30" t="s">
        <v>1215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S128"/>
  <sheetViews>
    <sheetView zoomScale="85" zoomScaleNormal="85" workbookViewId="0">
      <pane xSplit="4" ySplit="12" topLeftCell="UL13" activePane="bottomRight" state="frozen"/>
      <selection pane="topRight" activeCell="BZ1" sqref="BZ1"/>
      <selection pane="bottomLeft" activeCell="A2" sqref="A2"/>
      <selection pane="bottomRight" activeCell="UX14" sqref="UX14:UX92"/>
    </sheetView>
  </sheetViews>
  <sheetFormatPr defaultRowHeight="15" outlineLevelRow="1" x14ac:dyDescent="0.25"/>
  <cols>
    <col min="1" max="1" width="8.5703125" bestFit="1" customWidth="1"/>
    <col min="2" max="2" width="8.5703125" style="164" bestFit="1" customWidth="1"/>
    <col min="3" max="3" width="8.5703125" style="164" customWidth="1"/>
    <col min="4" max="4" width="2.7109375" customWidth="1"/>
    <col min="5" max="5" width="2.7109375" hidden="1" customWidth="1"/>
    <col min="6" max="6" width="6" hidden="1" customWidth="1"/>
    <col min="7" max="7" width="9" hidden="1" customWidth="1"/>
    <col min="8" max="11" width="4.5703125" hidden="1" customWidth="1"/>
    <col min="12" max="12" width="12.7109375" style="183" hidden="1" customWidth="1"/>
    <col min="13" max="13" width="9" hidden="1" customWidth="1"/>
    <col min="14" max="14" width="3" hidden="1" customWidth="1"/>
    <col min="15" max="15" width="7.28515625" hidden="1" customWidth="1"/>
    <col min="16" max="16" width="5.7109375" hidden="1" customWidth="1"/>
    <col min="17" max="18" width="5" hidden="1" customWidth="1"/>
    <col min="19" max="19" width="14.28515625" hidden="1" customWidth="1"/>
    <col min="20" max="21" width="11.28515625" hidden="1" customWidth="1"/>
    <col min="22" max="22" width="2.42578125" hidden="1" customWidth="1"/>
    <col min="23" max="23" width="5" hidden="1" customWidth="1"/>
    <col min="24" max="24" width="9" hidden="1" customWidth="1"/>
    <col min="25" max="28" width="4.5703125" hidden="1" customWidth="1"/>
    <col min="29" max="29" width="14.42578125" hidden="1" customWidth="1"/>
    <col min="30" max="30" width="9" hidden="1" customWidth="1"/>
    <col min="31" max="31" width="3" hidden="1" customWidth="1"/>
    <col min="32" max="32" width="7.28515625" hidden="1" customWidth="1"/>
    <col min="33" max="34" width="5.7109375" hidden="1" customWidth="1"/>
    <col min="35" max="35" width="5" hidden="1" customWidth="1"/>
    <col min="36" max="36" width="14.28515625" hidden="1" customWidth="1"/>
    <col min="37" max="37" width="10.7109375" style="194" hidden="1" customWidth="1"/>
    <col min="38" max="38" width="11.42578125" style="194" hidden="1" customWidth="1"/>
    <col min="39" max="39" width="1.28515625" hidden="1" customWidth="1"/>
    <col min="40" max="40" width="8.5703125" hidden="1" customWidth="1"/>
    <col min="41" max="41" width="10" hidden="1" customWidth="1"/>
    <col min="42" max="42" width="9" hidden="1" customWidth="1"/>
    <col min="43" max="43" width="7.7109375" hidden="1" customWidth="1"/>
    <col min="44" max="44" width="7.42578125" hidden="1" customWidth="1"/>
    <col min="45" max="45" width="4.5703125" hidden="1" customWidth="1"/>
    <col min="46" max="46" width="14.42578125" hidden="1" customWidth="1"/>
    <col min="47" max="47" width="9" hidden="1" customWidth="1"/>
    <col min="48" max="48" width="3" hidden="1" customWidth="1"/>
    <col min="49" max="49" width="7.28515625" hidden="1" customWidth="1"/>
    <col min="50" max="51" width="5.7109375" hidden="1" customWidth="1"/>
    <col min="52" max="52" width="5" hidden="1" customWidth="1"/>
    <col min="53" max="53" width="14.28515625" hidden="1" customWidth="1"/>
    <col min="54" max="55" width="10.7109375" style="194" hidden="1" customWidth="1"/>
    <col min="56" max="56" width="1.7109375" hidden="1" customWidth="1"/>
    <col min="57" max="57" width="8.5703125" hidden="1" customWidth="1"/>
    <col min="58" max="58" width="10" hidden="1" customWidth="1"/>
    <col min="59" max="59" width="9" hidden="1" customWidth="1"/>
    <col min="60" max="60" width="8" hidden="1" customWidth="1"/>
    <col min="61" max="61" width="4.5703125" hidden="1" customWidth="1"/>
    <col min="62" max="62" width="5.5703125" hidden="1" customWidth="1"/>
    <col min="63" max="63" width="14.42578125" hidden="1" customWidth="1"/>
    <col min="64" max="64" width="9" hidden="1" customWidth="1"/>
    <col min="65" max="65" width="8.42578125" hidden="1" customWidth="1"/>
    <col min="66" max="66" width="7.28515625" hidden="1" customWidth="1"/>
    <col min="67" max="68" width="5.7109375" hidden="1" customWidth="1"/>
    <col min="69" max="69" width="5" hidden="1" customWidth="1"/>
    <col min="70" max="70" width="14.28515625" hidden="1" customWidth="1"/>
    <col min="71" max="72" width="10.7109375" style="194" hidden="1" customWidth="1"/>
    <col min="73" max="73" width="1.28515625" hidden="1" customWidth="1"/>
    <col min="74" max="74" width="8.5703125" hidden="1" customWidth="1"/>
    <col min="75" max="75" width="10" hidden="1" customWidth="1"/>
    <col min="76" max="76" width="5.28515625" hidden="1" customWidth="1"/>
    <col min="77" max="77" width="6.140625" hidden="1" customWidth="1"/>
    <col min="78" max="78" width="9" hidden="1" customWidth="1"/>
    <col min="79" max="80" width="12.85546875" hidden="1" customWidth="1"/>
    <col min="81" max="81" width="5.5703125" hidden="1" customWidth="1"/>
    <col min="82" max="82" width="13.7109375" hidden="1" customWidth="1"/>
    <col min="83" max="83" width="13.28515625" hidden="1" customWidth="1"/>
    <col min="84" max="85" width="7.28515625" hidden="1" customWidth="1"/>
    <col min="86" max="87" width="5.7109375" hidden="1" customWidth="1"/>
    <col min="88" max="88" width="5" hidden="1" customWidth="1"/>
    <col min="89" max="89" width="14.28515625" hidden="1" customWidth="1"/>
    <col min="90" max="92" width="10.7109375" style="194" hidden="1" customWidth="1"/>
    <col min="93" max="93" width="1.7109375" hidden="1" customWidth="1"/>
    <col min="94" max="94" width="8.5703125" hidden="1" customWidth="1"/>
    <col min="95" max="95" width="10" hidden="1" customWidth="1"/>
    <col min="96" max="96" width="5.28515625" hidden="1" customWidth="1"/>
    <col min="97" max="97" width="6.140625" hidden="1" customWidth="1"/>
    <col min="98" max="98" width="9" hidden="1" customWidth="1"/>
    <col min="99" max="100" width="12.85546875" hidden="1" customWidth="1"/>
    <col min="101" max="101" width="5.5703125" hidden="1" customWidth="1"/>
    <col min="102" max="102" width="13.7109375" hidden="1" customWidth="1"/>
    <col min="103" max="103" width="13.28515625" hidden="1" customWidth="1"/>
    <col min="104" max="105" width="7.28515625" hidden="1" customWidth="1"/>
    <col min="106" max="107" width="5.7109375" hidden="1" customWidth="1"/>
    <col min="108" max="108" width="5" hidden="1" customWidth="1"/>
    <col min="109" max="109" width="14.28515625" hidden="1" customWidth="1"/>
    <col min="110" max="112" width="10.7109375" style="194" hidden="1" customWidth="1"/>
    <col min="113" max="113" width="1.5703125" hidden="1" customWidth="1"/>
    <col min="114" max="114" width="8.5703125" hidden="1" customWidth="1"/>
    <col min="115" max="115" width="10" hidden="1" customWidth="1"/>
    <col min="116" max="117" width="5.28515625" hidden="1" customWidth="1"/>
    <col min="118" max="119" width="6.140625" hidden="1" customWidth="1"/>
    <col min="120" max="120" width="9" hidden="1" customWidth="1"/>
    <col min="121" max="122" width="12.85546875" hidden="1" customWidth="1"/>
    <col min="123" max="124" width="5.5703125" hidden="1" customWidth="1"/>
    <col min="125" max="125" width="13.7109375" hidden="1" customWidth="1"/>
    <col min="126" max="126" width="13.28515625" hidden="1" customWidth="1"/>
    <col min="127" max="128" width="7.28515625" hidden="1" customWidth="1"/>
    <col min="129" max="130" width="5.7109375" hidden="1" customWidth="1"/>
    <col min="131" max="131" width="5" hidden="1" customWidth="1"/>
    <col min="132" max="132" width="14.28515625" hidden="1" customWidth="1"/>
    <col min="133" max="136" width="10.7109375" style="194" hidden="1" customWidth="1"/>
    <col min="137" max="137" width="1.5703125" hidden="1" customWidth="1"/>
    <col min="138" max="138" width="8.5703125" hidden="1" customWidth="1"/>
    <col min="139" max="139" width="10" hidden="1" customWidth="1"/>
    <col min="140" max="141" width="5.28515625" hidden="1" customWidth="1"/>
    <col min="142" max="143" width="6.140625" hidden="1" customWidth="1"/>
    <col min="144" max="144" width="9" hidden="1" customWidth="1"/>
    <col min="145" max="146" width="12.85546875" hidden="1" customWidth="1"/>
    <col min="147" max="148" width="5.5703125" hidden="1" customWidth="1"/>
    <col min="149" max="149" width="13.7109375" hidden="1" customWidth="1"/>
    <col min="150" max="150" width="13.28515625" hidden="1" customWidth="1"/>
    <col min="151" max="152" width="7.28515625" hidden="1" customWidth="1"/>
    <col min="153" max="154" width="5.7109375" hidden="1" customWidth="1"/>
    <col min="155" max="155" width="5" hidden="1" customWidth="1"/>
    <col min="156" max="156" width="14.28515625" hidden="1" customWidth="1"/>
    <col min="157" max="160" width="10.7109375" style="194" hidden="1" customWidth="1"/>
    <col min="161" max="161" width="1.85546875" hidden="1" customWidth="1"/>
    <col min="162" max="162" width="8.5703125" hidden="1" customWidth="1"/>
    <col min="163" max="163" width="10" hidden="1" customWidth="1"/>
    <col min="164" max="165" width="5.28515625" hidden="1" customWidth="1"/>
    <col min="166" max="167" width="6.140625" hidden="1" customWidth="1"/>
    <col min="168" max="168" width="9" hidden="1" customWidth="1"/>
    <col min="169" max="170" width="12.85546875" hidden="1" customWidth="1"/>
    <col min="171" max="172" width="5.5703125" hidden="1" customWidth="1"/>
    <col min="173" max="173" width="13.7109375" hidden="1" customWidth="1"/>
    <col min="174" max="174" width="13.28515625" hidden="1" customWidth="1"/>
    <col min="175" max="176" width="7.28515625" hidden="1" customWidth="1"/>
    <col min="177" max="178" width="5.7109375" hidden="1" customWidth="1"/>
    <col min="179" max="179" width="5" hidden="1" customWidth="1"/>
    <col min="180" max="181" width="14.28515625" hidden="1" customWidth="1"/>
    <col min="182" max="182" width="14.42578125" style="194" hidden="1" customWidth="1"/>
    <col min="183" max="183" width="11.85546875" style="194" hidden="1" customWidth="1"/>
    <col min="184" max="186" width="10.7109375" style="194" hidden="1" customWidth="1"/>
    <col min="187" max="187" width="1.5703125" hidden="1" customWidth="1"/>
    <col min="188" max="188" width="8.5703125" hidden="1" customWidth="1"/>
    <col min="189" max="189" width="10" hidden="1" customWidth="1"/>
    <col min="190" max="191" width="5.28515625" hidden="1" customWidth="1"/>
    <col min="192" max="193" width="6.140625" hidden="1" customWidth="1"/>
    <col min="194" max="194" width="9" hidden="1" customWidth="1"/>
    <col min="195" max="196" width="12.85546875" hidden="1" customWidth="1"/>
    <col min="197" max="198" width="5.5703125" hidden="1" customWidth="1"/>
    <col min="199" max="199" width="13.7109375" hidden="1" customWidth="1"/>
    <col min="200" max="200" width="13.28515625" hidden="1" customWidth="1"/>
    <col min="201" max="202" width="7.28515625" hidden="1" customWidth="1"/>
    <col min="203" max="204" width="5.7109375" hidden="1" customWidth="1"/>
    <col min="205" max="205" width="5" hidden="1" customWidth="1"/>
    <col min="206" max="207" width="14.28515625" hidden="1" customWidth="1"/>
    <col min="208" max="208" width="14.42578125" style="194" hidden="1" customWidth="1"/>
    <col min="209" max="209" width="11.85546875" style="194" hidden="1" customWidth="1"/>
    <col min="210" max="212" width="10.7109375" style="194" hidden="1" customWidth="1"/>
    <col min="213" max="213" width="2.42578125" hidden="1" customWidth="1"/>
    <col min="214" max="214" width="8.5703125" hidden="1" customWidth="1"/>
    <col min="215" max="215" width="10" hidden="1" customWidth="1"/>
    <col min="216" max="217" width="5.28515625" hidden="1" customWidth="1"/>
    <col min="218" max="219" width="6.140625" hidden="1" customWidth="1"/>
    <col min="220" max="220" width="9" hidden="1" customWidth="1"/>
    <col min="221" max="222" width="12.85546875" hidden="1" customWidth="1"/>
    <col min="223" max="224" width="5.5703125" hidden="1" customWidth="1"/>
    <col min="225" max="225" width="13.7109375" hidden="1" customWidth="1"/>
    <col min="226" max="226" width="13.28515625" hidden="1" customWidth="1"/>
    <col min="227" max="228" width="7.28515625" hidden="1" customWidth="1"/>
    <col min="229" max="230" width="5.7109375" hidden="1" customWidth="1"/>
    <col min="231" max="231" width="5" hidden="1" customWidth="1"/>
    <col min="232" max="233" width="14.28515625" hidden="1" customWidth="1"/>
    <col min="234" max="234" width="14.42578125" style="194" hidden="1" customWidth="1"/>
    <col min="235" max="235" width="11.85546875" style="194" hidden="1" customWidth="1"/>
    <col min="236" max="238" width="10.7109375" style="194" hidden="1" customWidth="1"/>
    <col min="239" max="239" width="0.85546875" hidden="1" customWidth="1"/>
    <col min="240" max="240" width="8.5703125" hidden="1" customWidth="1"/>
    <col min="241" max="241" width="10" hidden="1" customWidth="1"/>
    <col min="242" max="243" width="5.28515625" hidden="1" customWidth="1"/>
    <col min="244" max="245" width="6.140625" hidden="1" customWidth="1"/>
    <col min="246" max="246" width="9" hidden="1" customWidth="1"/>
    <col min="247" max="248" width="12.85546875" hidden="1" customWidth="1"/>
    <col min="249" max="250" width="5.5703125" hidden="1" customWidth="1"/>
    <col min="251" max="251" width="13.7109375" hidden="1" customWidth="1"/>
    <col min="252" max="252" width="13.28515625" hidden="1" customWidth="1"/>
    <col min="253" max="254" width="7.28515625" hidden="1" customWidth="1"/>
    <col min="255" max="256" width="5.7109375" hidden="1" customWidth="1"/>
    <col min="257" max="257" width="5" hidden="1" customWidth="1"/>
    <col min="258" max="259" width="14.28515625" hidden="1" customWidth="1"/>
    <col min="260" max="260" width="14.42578125" style="194" hidden="1" customWidth="1"/>
    <col min="261" max="261" width="11.85546875" style="194" hidden="1" customWidth="1"/>
    <col min="262" max="264" width="10.7109375" style="194" hidden="1" customWidth="1"/>
    <col min="265" max="265" width="2.28515625" hidden="1" customWidth="1"/>
    <col min="266" max="266" width="8.5703125" hidden="1" customWidth="1"/>
    <col min="267" max="267" width="10" hidden="1" customWidth="1"/>
    <col min="268" max="269" width="5.28515625" hidden="1" customWidth="1"/>
    <col min="270" max="271" width="6.140625" hidden="1" customWidth="1"/>
    <col min="272" max="272" width="9" hidden="1" customWidth="1"/>
    <col min="273" max="274" width="12.85546875" hidden="1" customWidth="1"/>
    <col min="275" max="276" width="5.5703125" hidden="1" customWidth="1"/>
    <col min="277" max="277" width="13.7109375" hidden="1" customWidth="1"/>
    <col min="278" max="278" width="13.28515625" hidden="1" customWidth="1"/>
    <col min="279" max="280" width="7.28515625" hidden="1" customWidth="1"/>
    <col min="281" max="283" width="5.7109375" hidden="1" customWidth="1"/>
    <col min="284" max="285" width="14.28515625" hidden="1" customWidth="1"/>
    <col min="286" max="286" width="14.42578125" style="194" hidden="1" customWidth="1"/>
    <col min="287" max="287" width="11.85546875" style="194" hidden="1" customWidth="1"/>
    <col min="288" max="290" width="10.7109375" style="194" hidden="1" customWidth="1"/>
    <col min="291" max="291" width="1.5703125" hidden="1" customWidth="1"/>
    <col min="292" max="292" width="8.5703125" hidden="1" customWidth="1"/>
    <col min="293" max="293" width="10" hidden="1" customWidth="1"/>
    <col min="294" max="295" width="5.28515625" hidden="1" customWidth="1"/>
    <col min="296" max="297" width="6.140625" hidden="1" customWidth="1"/>
    <col min="298" max="298" width="9" hidden="1" customWidth="1"/>
    <col min="299" max="300" width="12.85546875" hidden="1" customWidth="1"/>
    <col min="301" max="302" width="5.5703125" hidden="1" customWidth="1"/>
    <col min="303" max="303" width="13.7109375" hidden="1" customWidth="1"/>
    <col min="304" max="304" width="13.28515625" hidden="1" customWidth="1"/>
    <col min="305" max="306" width="7.28515625" hidden="1" customWidth="1"/>
    <col min="307" max="308" width="5.7109375" hidden="1" customWidth="1"/>
    <col min="309" max="309" width="5" hidden="1" customWidth="1"/>
    <col min="310" max="311" width="14.28515625" hidden="1" customWidth="1"/>
    <col min="312" max="312" width="14.42578125" style="194" hidden="1" customWidth="1"/>
    <col min="313" max="313" width="11.85546875" style="194" hidden="1" customWidth="1"/>
    <col min="314" max="316" width="10.7109375" style="194" hidden="1" customWidth="1"/>
    <col min="317" max="317" width="1.7109375" hidden="1" customWidth="1"/>
    <col min="318" max="318" width="8.5703125" hidden="1" customWidth="1"/>
    <col min="319" max="319" width="10" hidden="1" customWidth="1"/>
    <col min="320" max="321" width="5.28515625" hidden="1" customWidth="1"/>
    <col min="322" max="323" width="6.140625" hidden="1" customWidth="1"/>
    <col min="324" max="324" width="9" hidden="1" customWidth="1"/>
    <col min="325" max="326" width="12.85546875" hidden="1" customWidth="1"/>
    <col min="327" max="328" width="5.5703125" hidden="1" customWidth="1"/>
    <col min="329" max="329" width="13.7109375" hidden="1" customWidth="1"/>
    <col min="330" max="330" width="13.28515625" hidden="1" customWidth="1"/>
    <col min="331" max="332" width="7.28515625" hidden="1" customWidth="1"/>
    <col min="333" max="334" width="5.7109375" hidden="1" customWidth="1"/>
    <col min="335" max="335" width="6.140625" hidden="1" customWidth="1"/>
    <col min="336" max="337" width="14.28515625" hidden="1" customWidth="1"/>
    <col min="338" max="338" width="14.42578125" style="194" hidden="1" customWidth="1"/>
    <col min="339" max="339" width="11.85546875" style="194" hidden="1" customWidth="1"/>
    <col min="340" max="342" width="10.7109375" style="194" hidden="1" customWidth="1"/>
    <col min="343" max="343" width="2.42578125" hidden="1" customWidth="1"/>
    <col min="344" max="344" width="8.5703125" hidden="1" customWidth="1"/>
    <col min="345" max="345" width="10" hidden="1" customWidth="1"/>
    <col min="346" max="347" width="5.28515625" hidden="1" customWidth="1"/>
    <col min="348" max="349" width="6.140625" hidden="1" customWidth="1"/>
    <col min="350" max="350" width="9" hidden="1" customWidth="1"/>
    <col min="351" max="352" width="12.85546875" hidden="1" customWidth="1"/>
    <col min="353" max="354" width="5.5703125" hidden="1" customWidth="1"/>
    <col min="355" max="355" width="13.7109375" hidden="1" customWidth="1"/>
    <col min="356" max="356" width="13.28515625" hidden="1" customWidth="1"/>
    <col min="357" max="358" width="7.28515625" hidden="1" customWidth="1"/>
    <col min="359" max="360" width="5.7109375" hidden="1" customWidth="1"/>
    <col min="361" max="361" width="6.140625" hidden="1" customWidth="1"/>
    <col min="362" max="363" width="14.28515625" hidden="1" customWidth="1"/>
    <col min="364" max="364" width="14.42578125" style="194" hidden="1" customWidth="1"/>
    <col min="365" max="365" width="11.85546875" style="194" hidden="1" customWidth="1"/>
    <col min="366" max="366" width="10.7109375" style="194" hidden="1" customWidth="1"/>
    <col min="367" max="367" width="11.5703125" style="194" hidden="1" customWidth="1"/>
    <col min="368" max="368" width="10.7109375" style="194" hidden="1" customWidth="1"/>
    <col min="369" max="369" width="2.140625" hidden="1" customWidth="1"/>
    <col min="370" max="370" width="8.5703125" hidden="1" customWidth="1"/>
    <col min="371" max="371" width="10" hidden="1" customWidth="1"/>
    <col min="372" max="373" width="5.28515625" hidden="1" customWidth="1"/>
    <col min="374" max="375" width="6.140625" hidden="1" customWidth="1"/>
    <col min="376" max="376" width="9" hidden="1" customWidth="1"/>
    <col min="377" max="378" width="12.85546875" hidden="1" customWidth="1"/>
    <col min="379" max="380" width="5.5703125" hidden="1" customWidth="1"/>
    <col min="381" max="381" width="13.7109375" hidden="1" customWidth="1"/>
    <col min="382" max="382" width="13.28515625" hidden="1" customWidth="1"/>
    <col min="383" max="384" width="7.28515625" hidden="1" customWidth="1"/>
    <col min="385" max="386" width="5.7109375" hidden="1" customWidth="1"/>
    <col min="387" max="387" width="6.140625" hidden="1" customWidth="1"/>
    <col min="388" max="389" width="14.28515625" hidden="1" customWidth="1"/>
    <col min="390" max="390" width="14.42578125" style="194" hidden="1" customWidth="1"/>
    <col min="391" max="391" width="11.85546875" style="194" hidden="1" customWidth="1"/>
    <col min="392" max="394" width="10.7109375" style="194" hidden="1" customWidth="1"/>
    <col min="395" max="395" width="2.140625" hidden="1" customWidth="1"/>
    <col min="396" max="396" width="8.5703125" hidden="1" customWidth="1"/>
    <col min="397" max="397" width="10" hidden="1" customWidth="1"/>
    <col min="398" max="399" width="5.28515625" hidden="1" customWidth="1"/>
    <col min="400" max="401" width="6.140625" hidden="1" customWidth="1"/>
    <col min="402" max="402" width="9" hidden="1" customWidth="1"/>
    <col min="403" max="404" width="12.85546875" hidden="1" customWidth="1"/>
    <col min="405" max="406" width="5.5703125" hidden="1" customWidth="1"/>
    <col min="407" max="407" width="13.7109375" hidden="1" customWidth="1"/>
    <col min="408" max="408" width="13.28515625" hidden="1" customWidth="1"/>
    <col min="409" max="410" width="7.28515625" hidden="1" customWidth="1"/>
    <col min="411" max="412" width="5.7109375" hidden="1" customWidth="1"/>
    <col min="413" max="413" width="6.140625" hidden="1" customWidth="1"/>
    <col min="414" max="415" width="14.28515625" hidden="1" customWidth="1"/>
    <col min="416" max="416" width="14.42578125" style="194" hidden="1" customWidth="1"/>
    <col min="417" max="417" width="11.85546875" style="194" hidden="1" customWidth="1"/>
    <col min="418" max="420" width="10.7109375" style="194" hidden="1" customWidth="1"/>
    <col min="421" max="421" width="2.140625" hidden="1" customWidth="1"/>
    <col min="422" max="422" width="8.5703125" hidden="1" customWidth="1"/>
    <col min="423" max="424" width="10" hidden="1" customWidth="1"/>
    <col min="425" max="426" width="5.28515625" hidden="1" customWidth="1"/>
    <col min="427" max="428" width="6.140625" hidden="1" customWidth="1"/>
    <col min="429" max="429" width="9" hidden="1" customWidth="1"/>
    <col min="430" max="431" width="12.85546875" hidden="1" customWidth="1"/>
    <col min="432" max="433" width="5.5703125" hidden="1" customWidth="1"/>
    <col min="434" max="434" width="13.7109375" hidden="1" customWidth="1"/>
    <col min="435" max="435" width="13.28515625" hidden="1" customWidth="1"/>
    <col min="436" max="437" width="7.28515625" hidden="1" customWidth="1"/>
    <col min="438" max="439" width="5.7109375" hidden="1" customWidth="1"/>
    <col min="440" max="440" width="6.140625" hidden="1" customWidth="1"/>
    <col min="441" max="442" width="14.28515625" hidden="1" customWidth="1"/>
    <col min="443" max="443" width="14.42578125" style="194" hidden="1" customWidth="1"/>
    <col min="444" max="444" width="11.85546875" style="194" hidden="1" customWidth="1"/>
    <col min="445" max="448" width="10.7109375" style="194" hidden="1" customWidth="1"/>
    <col min="449" max="449" width="2.85546875" hidden="1" customWidth="1"/>
    <col min="450" max="450" width="8.5703125" hidden="1" customWidth="1"/>
    <col min="451" max="452" width="10" hidden="1" customWidth="1"/>
    <col min="453" max="454" width="5.28515625" hidden="1" customWidth="1"/>
    <col min="455" max="456" width="6.140625" hidden="1" customWidth="1"/>
    <col min="457" max="457" width="9" hidden="1" customWidth="1"/>
    <col min="458" max="458" width="5.7109375" hidden="1" customWidth="1"/>
    <col min="459" max="459" width="12.85546875" hidden="1" customWidth="1"/>
    <col min="460" max="461" width="5.5703125" hidden="1" customWidth="1"/>
    <col min="462" max="462" width="13.7109375" hidden="1" customWidth="1"/>
    <col min="463" max="463" width="13.28515625" hidden="1" customWidth="1"/>
    <col min="464" max="465" width="7.28515625" hidden="1" customWidth="1"/>
    <col min="466" max="467" width="5.7109375" hidden="1" customWidth="1"/>
    <col min="468" max="468" width="6.140625" hidden="1" customWidth="1"/>
    <col min="469" max="470" width="14.28515625" hidden="1" customWidth="1"/>
    <col min="471" max="471" width="14.42578125" style="194" hidden="1" customWidth="1"/>
    <col min="472" max="472" width="11.85546875" style="194" hidden="1" customWidth="1"/>
    <col min="473" max="481" width="10.7109375" style="194" hidden="1" customWidth="1"/>
    <col min="482" max="482" width="2.140625" customWidth="1"/>
    <col min="483" max="483" width="8.5703125" bestFit="1" customWidth="1"/>
    <col min="484" max="484" width="10" bestFit="1" customWidth="1"/>
    <col min="485" max="486" width="10" customWidth="1"/>
    <col min="487" max="487" width="5.28515625" bestFit="1" customWidth="1"/>
    <col min="488" max="488" width="5.28515625" customWidth="1"/>
    <col min="489" max="489" width="9.28515625" bestFit="1" customWidth="1"/>
    <col min="490" max="490" width="6.140625" customWidth="1"/>
    <col min="491" max="491" width="9" bestFit="1" customWidth="1"/>
    <col min="492" max="493" width="12.85546875" customWidth="1"/>
    <col min="494" max="494" width="5.5703125" bestFit="1" customWidth="1"/>
    <col min="495" max="495" width="5.5703125" customWidth="1"/>
    <col min="496" max="496" width="13.7109375" customWidth="1"/>
    <col min="497" max="497" width="13.28515625" customWidth="1"/>
    <col min="498" max="499" width="7.28515625" bestFit="1" customWidth="1"/>
    <col min="500" max="500" width="5.7109375" bestFit="1" customWidth="1"/>
    <col min="501" max="501" width="5.7109375" customWidth="1"/>
    <col min="502" max="502" width="6.140625" bestFit="1" customWidth="1"/>
    <col min="503" max="503" width="14.28515625" bestFit="1" customWidth="1"/>
    <col min="504" max="504" width="14.28515625" customWidth="1"/>
    <col min="505" max="505" width="14.42578125" style="194" bestFit="1" customWidth="1"/>
    <col min="506" max="506" width="11.85546875" style="194" bestFit="1" customWidth="1"/>
    <col min="507" max="515" width="10.7109375" style="194" customWidth="1"/>
    <col min="516" max="516" width="1.7109375" customWidth="1"/>
    <col min="517" max="517" width="8.5703125" bestFit="1" customWidth="1"/>
    <col min="518" max="518" width="10" bestFit="1" customWidth="1"/>
    <col min="519" max="520" width="10" customWidth="1"/>
    <col min="521" max="521" width="5.28515625" bestFit="1" customWidth="1"/>
    <col min="522" max="522" width="5.28515625" customWidth="1"/>
    <col min="523" max="523" width="9.28515625" bestFit="1" customWidth="1"/>
    <col min="524" max="524" width="6.140625" customWidth="1"/>
    <col min="525" max="525" width="9" bestFit="1" customWidth="1"/>
    <col min="526" max="527" width="12.85546875" customWidth="1"/>
    <col min="528" max="528" width="5.5703125" bestFit="1" customWidth="1"/>
    <col min="529" max="529" width="5.5703125" customWidth="1"/>
    <col min="530" max="530" width="13.7109375" customWidth="1"/>
    <col min="531" max="531" width="13.28515625" customWidth="1"/>
    <col min="532" max="533" width="7.28515625" bestFit="1" customWidth="1"/>
    <col min="534" max="534" width="5.7109375" bestFit="1" customWidth="1"/>
    <col min="535" max="535" width="5.7109375" customWidth="1"/>
    <col min="536" max="536" width="6.140625" bestFit="1" customWidth="1"/>
    <col min="537" max="537" width="14.28515625" bestFit="1" customWidth="1"/>
    <col min="538" max="538" width="14.28515625" customWidth="1"/>
    <col min="539" max="539" width="14.42578125" style="194" bestFit="1" customWidth="1"/>
    <col min="540" max="540" width="11.85546875" style="194" bestFit="1" customWidth="1"/>
    <col min="541" max="549" width="10.7109375" style="194" customWidth="1"/>
    <col min="550" max="550" width="1.5703125" customWidth="1"/>
    <col min="551" max="551" width="8.5703125" bestFit="1" customWidth="1"/>
    <col min="552" max="552" width="10" bestFit="1" customWidth="1"/>
    <col min="553" max="554" width="10" customWidth="1"/>
    <col min="555" max="555" width="5.28515625" bestFit="1" customWidth="1"/>
    <col min="556" max="556" width="5.28515625" customWidth="1"/>
    <col min="557" max="557" width="9.28515625" bestFit="1" customWidth="1"/>
    <col min="558" max="558" width="6.140625" customWidth="1"/>
    <col min="559" max="559" width="9" bestFit="1" customWidth="1"/>
    <col min="560" max="561" width="12.85546875" customWidth="1"/>
    <col min="562" max="562" width="5.5703125" bestFit="1" customWidth="1"/>
    <col min="563" max="563" width="5.5703125" customWidth="1"/>
    <col min="564" max="564" width="13.7109375" customWidth="1"/>
    <col min="565" max="565" width="13.28515625" customWidth="1"/>
    <col min="566" max="567" width="7.28515625" bestFit="1" customWidth="1"/>
    <col min="568" max="568" width="5.7109375" bestFit="1" customWidth="1"/>
    <col min="569" max="569" width="5.7109375" customWidth="1"/>
    <col min="570" max="570" width="6.140625" bestFit="1" customWidth="1"/>
    <col min="571" max="571" width="14.28515625" bestFit="1" customWidth="1"/>
    <col min="572" max="572" width="14.28515625" customWidth="1"/>
    <col min="573" max="573" width="14.42578125" style="194" bestFit="1" customWidth="1"/>
    <col min="574" max="574" width="11.85546875" style="194" bestFit="1" customWidth="1"/>
    <col min="575" max="583" width="10.7109375" style="194" customWidth="1"/>
    <col min="584" max="584" width="2.140625" customWidth="1"/>
    <col min="585" max="585" width="8.5703125" bestFit="1" customWidth="1"/>
    <col min="586" max="586" width="10" bestFit="1" customWidth="1"/>
    <col min="587" max="588" width="10" customWidth="1"/>
    <col min="589" max="589" width="5.28515625" bestFit="1" customWidth="1"/>
    <col min="590" max="590" width="5.28515625" customWidth="1"/>
    <col min="591" max="591" width="9.28515625" bestFit="1" customWidth="1"/>
    <col min="592" max="592" width="6.140625" customWidth="1"/>
    <col min="593" max="593" width="9" bestFit="1" customWidth="1"/>
    <col min="594" max="595" width="12.85546875" customWidth="1"/>
    <col min="596" max="596" width="5.5703125" bestFit="1" customWidth="1"/>
    <col min="597" max="597" width="5.5703125" customWidth="1"/>
    <col min="598" max="598" width="13.7109375" customWidth="1"/>
    <col min="599" max="599" width="13.28515625" customWidth="1"/>
    <col min="600" max="601" width="7.28515625" bestFit="1" customWidth="1"/>
    <col min="602" max="602" width="5.7109375" bestFit="1" customWidth="1"/>
    <col min="603" max="603" width="5.7109375" customWidth="1"/>
    <col min="604" max="604" width="6.140625" bestFit="1" customWidth="1"/>
    <col min="605" max="605" width="14.28515625" bestFit="1" customWidth="1"/>
    <col min="606" max="606" width="14.28515625" customWidth="1"/>
    <col min="607" max="607" width="14.42578125" style="194" bestFit="1" customWidth="1"/>
    <col min="608" max="608" width="11.85546875" style="194" bestFit="1" customWidth="1"/>
    <col min="609" max="617" width="10.7109375" style="194" customWidth="1"/>
  </cols>
  <sheetData>
    <row r="1" spans="1:617" outlineLevel="1" x14ac:dyDescent="0.25">
      <c r="AP1">
        <v>20160606</v>
      </c>
      <c r="AQ1" t="s">
        <v>1143</v>
      </c>
      <c r="AT1" t="s">
        <v>1079</v>
      </c>
      <c r="AU1" t="s">
        <v>1143</v>
      </c>
      <c r="BG1">
        <v>20160607</v>
      </c>
      <c r="BH1" t="s">
        <v>1143</v>
      </c>
      <c r="BK1" t="s">
        <v>1079</v>
      </c>
      <c r="BL1" t="s">
        <v>1143</v>
      </c>
      <c r="BM1" s="205" t="s">
        <v>1157</v>
      </c>
      <c r="BO1" s="211" t="s">
        <v>1158</v>
      </c>
      <c r="BP1" s="211" t="s">
        <v>1159</v>
      </c>
      <c r="BQ1" s="211" t="s">
        <v>1160</v>
      </c>
      <c r="BV1" s="206" t="s">
        <v>1155</v>
      </c>
      <c r="BW1" s="206" t="s">
        <v>1156</v>
      </c>
      <c r="BX1" s="206"/>
      <c r="BY1" s="205"/>
      <c r="BZ1" s="205">
        <v>20160608</v>
      </c>
      <c r="CA1" s="205" t="s">
        <v>1143</v>
      </c>
      <c r="CB1" s="205"/>
      <c r="CC1" s="205"/>
      <c r="CD1" s="205" t="s">
        <v>1163</v>
      </c>
      <c r="CE1" s="205" t="s">
        <v>1143</v>
      </c>
      <c r="CF1" s="205" t="s">
        <v>1157</v>
      </c>
      <c r="CH1" s="212" t="s">
        <v>1158</v>
      </c>
      <c r="CI1" s="212" t="s">
        <v>1159</v>
      </c>
      <c r="CJ1" s="212" t="s">
        <v>1160</v>
      </c>
      <c r="CP1" s="206" t="s">
        <v>1155</v>
      </c>
      <c r="CQ1" s="206" t="s">
        <v>1156</v>
      </c>
      <c r="CR1" s="206"/>
      <c r="CS1" s="205"/>
      <c r="CT1" s="205">
        <v>20160609</v>
      </c>
      <c r="CU1" s="205" t="s">
        <v>1143</v>
      </c>
      <c r="CV1" s="205"/>
      <c r="CW1" s="205"/>
      <c r="CX1" s="205" t="s">
        <v>1163</v>
      </c>
      <c r="CY1" s="205" t="s">
        <v>1143</v>
      </c>
      <c r="CZ1" s="205" t="s">
        <v>1157</v>
      </c>
      <c r="DB1" s="212" t="s">
        <v>1158</v>
      </c>
      <c r="DC1" s="212" t="s">
        <v>1159</v>
      </c>
      <c r="DD1" s="212" t="s">
        <v>1160</v>
      </c>
      <c r="DJ1" s="206" t="s">
        <v>1155</v>
      </c>
      <c r="DK1" s="206" t="s">
        <v>1156</v>
      </c>
      <c r="DL1" s="206"/>
      <c r="DM1" s="206"/>
      <c r="DN1" s="205"/>
      <c r="DO1" s="205"/>
      <c r="DP1" s="205">
        <v>20160610</v>
      </c>
      <c r="DQ1" s="205" t="s">
        <v>1143</v>
      </c>
      <c r="DR1" s="205"/>
      <c r="DS1" s="205"/>
      <c r="DT1" s="205" t="s">
        <v>1163</v>
      </c>
      <c r="DU1" s="205" t="s">
        <v>1143</v>
      </c>
      <c r="DV1" s="205" t="s">
        <v>1157</v>
      </c>
      <c r="DY1" s="259" t="s">
        <v>1158</v>
      </c>
      <c r="DZ1" s="260"/>
      <c r="EA1" s="255" t="s">
        <v>1159</v>
      </c>
      <c r="EB1" s="256"/>
      <c r="EC1" s="212" t="s">
        <v>1160</v>
      </c>
      <c r="EH1" s="206" t="s">
        <v>1155</v>
      </c>
      <c r="EI1" s="206" t="s">
        <v>1156</v>
      </c>
      <c r="EJ1" s="206"/>
      <c r="EK1" s="206"/>
      <c r="EL1" s="205"/>
      <c r="EM1" s="205"/>
      <c r="EN1" s="205">
        <v>20160613</v>
      </c>
      <c r="EO1" s="205" t="s">
        <v>1143</v>
      </c>
      <c r="EP1" s="205"/>
      <c r="EQ1" s="205"/>
      <c r="ER1" s="205" t="s">
        <v>1163</v>
      </c>
      <c r="ES1" s="205" t="s">
        <v>1143</v>
      </c>
      <c r="ET1" s="205" t="s">
        <v>1157</v>
      </c>
      <c r="EW1" s="259" t="s">
        <v>1158</v>
      </c>
      <c r="EX1" s="260"/>
      <c r="EY1" s="255" t="s">
        <v>1159</v>
      </c>
      <c r="EZ1" s="256"/>
      <c r="FA1" s="212" t="s">
        <v>1160</v>
      </c>
      <c r="FF1" s="206" t="s">
        <v>1155</v>
      </c>
      <c r="FG1" s="206" t="s">
        <v>1156</v>
      </c>
      <c r="FH1" s="206"/>
      <c r="FI1" s="206"/>
      <c r="FJ1" s="205"/>
      <c r="FK1" s="205"/>
      <c r="FL1" s="205">
        <v>20160614</v>
      </c>
      <c r="FM1" s="205" t="s">
        <v>1143</v>
      </c>
      <c r="FN1" s="205"/>
      <c r="FO1" s="205"/>
      <c r="FP1" s="275" t="s">
        <v>1163</v>
      </c>
      <c r="FQ1" s="205" t="s">
        <v>1143</v>
      </c>
      <c r="FR1" s="205" t="s">
        <v>1157</v>
      </c>
      <c r="FT1" s="260" t="s">
        <v>1158</v>
      </c>
      <c r="FU1" s="260"/>
      <c r="FV1" s="260" t="s">
        <v>1200</v>
      </c>
      <c r="FW1" s="260"/>
      <c r="FX1" s="255" t="s">
        <v>1159</v>
      </c>
      <c r="FY1" s="255"/>
      <c r="FZ1" s="255" t="s">
        <v>1201</v>
      </c>
      <c r="GA1" s="255"/>
      <c r="GB1" s="212" t="s">
        <v>1202</v>
      </c>
      <c r="GC1" s="212" t="s">
        <v>1203</v>
      </c>
      <c r="GF1" s="206" t="s">
        <v>1155</v>
      </c>
      <c r="GG1" s="206" t="s">
        <v>1156</v>
      </c>
      <c r="GH1" s="206"/>
      <c r="GI1" s="206"/>
      <c r="GJ1" s="205"/>
      <c r="GK1" s="205"/>
      <c r="GL1" s="205">
        <v>20160615</v>
      </c>
      <c r="GM1" s="205" t="s">
        <v>1143</v>
      </c>
      <c r="GN1" s="205"/>
      <c r="GO1" s="205"/>
      <c r="GP1" s="275" t="s">
        <v>1163</v>
      </c>
      <c r="GQ1" s="205" t="s">
        <v>1143</v>
      </c>
      <c r="GR1" s="205" t="s">
        <v>1157</v>
      </c>
      <c r="GT1" s="260" t="s">
        <v>1158</v>
      </c>
      <c r="GU1" s="260"/>
      <c r="GV1" s="260" t="s">
        <v>1200</v>
      </c>
      <c r="GW1" s="260"/>
      <c r="GX1" s="255" t="s">
        <v>1159</v>
      </c>
      <c r="GY1" s="255"/>
      <c r="GZ1" s="255" t="s">
        <v>1201</v>
      </c>
      <c r="HA1" s="255"/>
      <c r="HB1" s="212" t="s">
        <v>1202</v>
      </c>
      <c r="HC1" s="212" t="s">
        <v>1203</v>
      </c>
      <c r="HF1" s="206" t="s">
        <v>1155</v>
      </c>
      <c r="HG1" s="206" t="s">
        <v>1156</v>
      </c>
      <c r="HH1" s="206"/>
      <c r="HI1" s="206"/>
      <c r="HJ1" s="205"/>
      <c r="HK1" s="205"/>
      <c r="HL1" s="205">
        <v>20160616</v>
      </c>
      <c r="HM1" s="205" t="s">
        <v>1143</v>
      </c>
      <c r="HN1" s="205"/>
      <c r="HO1" s="205"/>
      <c r="HP1" s="275" t="s">
        <v>1163</v>
      </c>
      <c r="HQ1" s="205" t="s">
        <v>1143</v>
      </c>
      <c r="HR1" s="205" t="s">
        <v>1157</v>
      </c>
      <c r="HT1" s="260" t="s">
        <v>1158</v>
      </c>
      <c r="HU1" s="260"/>
      <c r="HV1" s="260" t="s">
        <v>1200</v>
      </c>
      <c r="HW1" s="260"/>
      <c r="HX1" s="255" t="s">
        <v>1159</v>
      </c>
      <c r="HY1" s="255"/>
      <c r="HZ1" s="255" t="s">
        <v>1201</v>
      </c>
      <c r="IA1" s="255"/>
      <c r="IB1" s="212" t="s">
        <v>1202</v>
      </c>
      <c r="IC1" s="212" t="s">
        <v>1203</v>
      </c>
      <c r="IF1" s="206" t="s">
        <v>1155</v>
      </c>
      <c r="IG1" s="206" t="s">
        <v>1156</v>
      </c>
      <c r="IH1" s="206"/>
      <c r="II1" s="206"/>
      <c r="IJ1" s="205"/>
      <c r="IK1" s="205"/>
      <c r="IL1" s="205">
        <v>20160617</v>
      </c>
      <c r="IM1" s="205" t="s">
        <v>1143</v>
      </c>
      <c r="IN1" s="205"/>
      <c r="IO1" s="205"/>
      <c r="IP1" s="275" t="s">
        <v>1163</v>
      </c>
      <c r="IQ1" s="205" t="s">
        <v>1143</v>
      </c>
      <c r="IR1" s="205" t="s">
        <v>1157</v>
      </c>
      <c r="IT1" s="260" t="s">
        <v>1158</v>
      </c>
      <c r="IU1" s="260"/>
      <c r="IV1" s="260" t="s">
        <v>1200</v>
      </c>
      <c r="IW1" s="260"/>
      <c r="IX1" s="255" t="s">
        <v>1159</v>
      </c>
      <c r="IY1" s="255"/>
      <c r="IZ1" s="255" t="s">
        <v>1201</v>
      </c>
      <c r="JA1" s="255"/>
      <c r="JB1" s="212" t="s">
        <v>1202</v>
      </c>
      <c r="JC1" s="212" t="s">
        <v>1203</v>
      </c>
      <c r="JF1" s="206" t="s">
        <v>1155</v>
      </c>
      <c r="JG1" s="206" t="s">
        <v>1156</v>
      </c>
      <c r="JH1" s="206"/>
      <c r="JI1" s="206"/>
      <c r="JJ1" s="205"/>
      <c r="JK1" s="205"/>
      <c r="JL1" s="205">
        <v>20160620</v>
      </c>
      <c r="JM1" s="205" t="s">
        <v>1143</v>
      </c>
      <c r="JN1" s="205"/>
      <c r="JO1" s="205"/>
      <c r="JP1" s="275" t="s">
        <v>1163</v>
      </c>
      <c r="JQ1" s="205" t="s">
        <v>1143</v>
      </c>
      <c r="JR1" s="205" t="s">
        <v>1157</v>
      </c>
      <c r="JT1" s="260" t="s">
        <v>1158</v>
      </c>
      <c r="JU1" s="260"/>
      <c r="JV1" s="260" t="s">
        <v>1200</v>
      </c>
      <c r="JW1" s="260"/>
      <c r="JX1" s="255" t="s">
        <v>1159</v>
      </c>
      <c r="JY1" s="255"/>
      <c r="JZ1" s="255" t="s">
        <v>1201</v>
      </c>
      <c r="KA1" s="255"/>
      <c r="KB1" s="212" t="s">
        <v>1202</v>
      </c>
      <c r="KC1" s="212" t="s">
        <v>1203</v>
      </c>
      <c r="KF1" s="206" t="s">
        <v>1155</v>
      </c>
      <c r="KG1" s="206" t="s">
        <v>1156</v>
      </c>
      <c r="KH1" s="206"/>
      <c r="KI1" s="206"/>
      <c r="KJ1" s="205"/>
      <c r="KK1" s="205"/>
      <c r="KL1" s="205">
        <v>20160621</v>
      </c>
      <c r="KM1" s="205" t="s">
        <v>1143</v>
      </c>
      <c r="KN1" s="205"/>
      <c r="KO1" s="205"/>
      <c r="KP1" s="275" t="s">
        <v>1163</v>
      </c>
      <c r="KQ1" s="205" t="s">
        <v>1143</v>
      </c>
      <c r="KR1" s="205" t="s">
        <v>1157</v>
      </c>
      <c r="KT1" s="260" t="s">
        <v>1158</v>
      </c>
      <c r="KU1" s="260"/>
      <c r="KV1" s="260" t="s">
        <v>1200</v>
      </c>
      <c r="KW1" s="260"/>
      <c r="KX1" s="255" t="s">
        <v>1159</v>
      </c>
      <c r="KY1" s="255"/>
      <c r="KZ1" s="255" t="s">
        <v>1201</v>
      </c>
      <c r="LA1" s="255"/>
      <c r="LB1" s="212" t="s">
        <v>1202</v>
      </c>
      <c r="LC1" s="212" t="s">
        <v>1203</v>
      </c>
      <c r="LF1" s="206" t="s">
        <v>1155</v>
      </c>
      <c r="LG1" s="206" t="s">
        <v>1156</v>
      </c>
      <c r="LH1" s="206"/>
      <c r="LI1" s="206"/>
      <c r="LJ1" s="205"/>
      <c r="LK1" s="205"/>
      <c r="LL1" s="205">
        <v>20160622</v>
      </c>
      <c r="LM1" s="205" t="s">
        <v>1143</v>
      </c>
      <c r="LN1" s="205"/>
      <c r="LO1" s="205"/>
      <c r="LP1" s="275" t="s">
        <v>1163</v>
      </c>
      <c r="LQ1" s="205" t="s">
        <v>1143</v>
      </c>
      <c r="LR1" s="205" t="s">
        <v>1157</v>
      </c>
      <c r="LT1" s="260" t="s">
        <v>1158</v>
      </c>
      <c r="LU1" s="260"/>
      <c r="LV1" s="260" t="s">
        <v>1200</v>
      </c>
      <c r="LW1" s="260"/>
      <c r="LX1" s="255" t="s">
        <v>1159</v>
      </c>
      <c r="LY1" s="255"/>
      <c r="LZ1" s="255" t="s">
        <v>1201</v>
      </c>
      <c r="MA1" s="255"/>
      <c r="MB1" s="212" t="s">
        <v>1202</v>
      </c>
      <c r="MC1" s="212" t="s">
        <v>1203</v>
      </c>
      <c r="MF1" s="206" t="s">
        <v>1155</v>
      </c>
      <c r="MG1" s="206" t="s">
        <v>1156</v>
      </c>
      <c r="MH1" s="206"/>
      <c r="MI1" s="206"/>
      <c r="MJ1" s="205"/>
      <c r="MK1" s="205"/>
      <c r="ML1" s="205">
        <v>20160623</v>
      </c>
      <c r="MM1" s="205" t="s">
        <v>1143</v>
      </c>
      <c r="MN1" s="205"/>
      <c r="MO1" s="205"/>
      <c r="MP1" s="275" t="s">
        <v>1163</v>
      </c>
      <c r="MQ1" s="205" t="s">
        <v>1143</v>
      </c>
      <c r="MR1" s="205" t="s">
        <v>1157</v>
      </c>
      <c r="MT1" s="260" t="s">
        <v>1158</v>
      </c>
      <c r="MU1" s="260"/>
      <c r="MV1" s="260" t="s">
        <v>1200</v>
      </c>
      <c r="MW1" s="260"/>
      <c r="MX1" s="255" t="s">
        <v>1159</v>
      </c>
      <c r="MY1" s="255"/>
      <c r="MZ1" s="255" t="s">
        <v>1201</v>
      </c>
      <c r="NA1" s="255"/>
      <c r="NB1" s="212" t="s">
        <v>1202</v>
      </c>
      <c r="NC1" s="212" t="s">
        <v>1203</v>
      </c>
      <c r="NF1" s="206" t="s">
        <v>1155</v>
      </c>
      <c r="NG1" s="206" t="s">
        <v>1156</v>
      </c>
      <c r="NH1" s="206"/>
      <c r="NI1" s="206"/>
      <c r="NJ1" s="205"/>
      <c r="NK1" s="205"/>
      <c r="NL1" s="205">
        <v>20160624</v>
      </c>
      <c r="NM1" s="205" t="s">
        <v>1143</v>
      </c>
      <c r="NN1" s="205"/>
      <c r="NO1" s="205"/>
      <c r="NP1" s="275" t="s">
        <v>1163</v>
      </c>
      <c r="NQ1" s="205" t="s">
        <v>1143</v>
      </c>
      <c r="NR1" s="205" t="s">
        <v>1157</v>
      </c>
      <c r="NT1" s="260" t="s">
        <v>1158</v>
      </c>
      <c r="NU1" s="260"/>
      <c r="NV1" s="260" t="s">
        <v>1200</v>
      </c>
      <c r="NW1" s="260"/>
      <c r="NX1" s="255" t="s">
        <v>1159</v>
      </c>
      <c r="NY1" s="255"/>
      <c r="NZ1" s="255" t="s">
        <v>1201</v>
      </c>
      <c r="OA1" s="255"/>
      <c r="OB1" s="212" t="s">
        <v>1202</v>
      </c>
      <c r="OC1" s="212" t="s">
        <v>1203</v>
      </c>
      <c r="OF1" s="206" t="s">
        <v>1155</v>
      </c>
      <c r="OG1" s="206" t="s">
        <v>1156</v>
      </c>
      <c r="OH1" s="206"/>
      <c r="OI1" s="206"/>
      <c r="OJ1" s="205"/>
      <c r="OK1" s="205"/>
      <c r="OL1" s="205">
        <v>20160627</v>
      </c>
      <c r="OM1" s="205" t="s">
        <v>1143</v>
      </c>
      <c r="ON1" s="205"/>
      <c r="OO1" s="205"/>
      <c r="OP1" s="275" t="s">
        <v>1163</v>
      </c>
      <c r="OQ1" s="205" t="s">
        <v>1143</v>
      </c>
      <c r="OR1" s="205" t="s">
        <v>1157</v>
      </c>
      <c r="OT1" s="260" t="s">
        <v>1158</v>
      </c>
      <c r="OU1" s="260"/>
      <c r="OV1" s="260" t="s">
        <v>1200</v>
      </c>
      <c r="OW1" s="260"/>
      <c r="OX1" s="255" t="s">
        <v>1159</v>
      </c>
      <c r="OY1" s="255"/>
      <c r="OZ1" s="255" t="s">
        <v>1201</v>
      </c>
      <c r="PA1" s="255"/>
      <c r="PB1" s="212" t="s">
        <v>1202</v>
      </c>
      <c r="PC1" s="212" t="s">
        <v>1203</v>
      </c>
      <c r="PF1" s="206" t="s">
        <v>1155</v>
      </c>
      <c r="PG1" s="206" t="s">
        <v>1156</v>
      </c>
      <c r="PH1" s="206"/>
      <c r="PI1" s="206"/>
      <c r="PJ1" s="206"/>
      <c r="PK1" s="205"/>
      <c r="PL1" s="205"/>
      <c r="PM1" s="205">
        <v>20160628</v>
      </c>
      <c r="PN1" s="205" t="s">
        <v>1143</v>
      </c>
      <c r="PO1" s="205"/>
      <c r="PP1" s="205"/>
      <c r="PQ1" s="275" t="s">
        <v>1163</v>
      </c>
      <c r="PR1" s="205" t="s">
        <v>1143</v>
      </c>
      <c r="PS1" s="205" t="s">
        <v>1157</v>
      </c>
      <c r="PU1" s="260" t="s">
        <v>1158</v>
      </c>
      <c r="PV1" s="260"/>
      <c r="PW1" s="260" t="s">
        <v>1200</v>
      </c>
      <c r="PX1" s="260"/>
      <c r="PY1" s="255" t="s">
        <v>1159</v>
      </c>
      <c r="PZ1" s="255"/>
      <c r="QA1" s="255" t="s">
        <v>1201</v>
      </c>
      <c r="QB1" s="255"/>
      <c r="QC1" s="212" t="s">
        <v>1202</v>
      </c>
      <c r="QD1" s="212" t="s">
        <v>1203</v>
      </c>
      <c r="QH1" s="206" t="s">
        <v>1155</v>
      </c>
      <c r="QI1" s="206" t="s">
        <v>1156</v>
      </c>
      <c r="QJ1" s="206"/>
      <c r="QK1" s="206"/>
      <c r="QL1" s="206"/>
      <c r="QM1" s="205">
        <v>20160629</v>
      </c>
      <c r="QN1" t="s">
        <v>1075</v>
      </c>
      <c r="QO1" s="205" t="s">
        <v>1143</v>
      </c>
      <c r="QQ1" s="205"/>
      <c r="QR1" s="275" t="s">
        <v>1163</v>
      </c>
      <c r="QS1" t="s">
        <v>1075</v>
      </c>
      <c r="QT1" s="205" t="s">
        <v>1143</v>
      </c>
      <c r="QU1" s="205" t="s">
        <v>1157</v>
      </c>
      <c r="QW1" s="260" t="s">
        <v>1158</v>
      </c>
      <c r="QX1" s="260"/>
      <c r="QY1" s="260" t="s">
        <v>1200</v>
      </c>
      <c r="QZ1" s="260"/>
      <c r="RA1" s="255" t="s">
        <v>1159</v>
      </c>
      <c r="RB1" s="255"/>
      <c r="RC1" s="255" t="s">
        <v>1201</v>
      </c>
      <c r="RD1" s="255"/>
      <c r="RE1" s="212" t="s">
        <v>1202</v>
      </c>
      <c r="RF1" s="212" t="s">
        <v>1203</v>
      </c>
      <c r="RO1" s="206" t="s">
        <v>1155</v>
      </c>
      <c r="RP1" s="206" t="s">
        <v>1156</v>
      </c>
      <c r="RQ1" s="206"/>
      <c r="RR1" s="206"/>
      <c r="RS1" s="206"/>
      <c r="RT1" s="206"/>
      <c r="RU1" s="205">
        <v>20160630</v>
      </c>
      <c r="RV1" s="205" t="s">
        <v>1075</v>
      </c>
      <c r="RW1" s="205" t="s">
        <v>1143</v>
      </c>
      <c r="RY1" s="205"/>
      <c r="RZ1" s="275" t="s">
        <v>1163</v>
      </c>
      <c r="SA1" t="s">
        <v>1075</v>
      </c>
      <c r="SB1" s="205" t="s">
        <v>1143</v>
      </c>
      <c r="SC1" s="205" t="s">
        <v>1157</v>
      </c>
      <c r="SE1" s="260" t="s">
        <v>1158</v>
      </c>
      <c r="SF1" s="260"/>
      <c r="SG1" s="260" t="s">
        <v>1200</v>
      </c>
      <c r="SH1" s="260"/>
      <c r="SI1" s="255" t="s">
        <v>1159</v>
      </c>
      <c r="SJ1" s="255"/>
      <c r="SK1" s="255" t="s">
        <v>1201</v>
      </c>
      <c r="SL1" s="255"/>
      <c r="SM1" s="212" t="s">
        <v>1202</v>
      </c>
      <c r="SN1" s="212" t="s">
        <v>1203</v>
      </c>
      <c r="SW1" s="206" t="s">
        <v>1155</v>
      </c>
      <c r="SX1" s="206" t="s">
        <v>1156</v>
      </c>
      <c r="SY1" s="206"/>
      <c r="SZ1" s="206"/>
      <c r="TA1" s="206"/>
      <c r="TB1" s="206"/>
      <c r="TC1" s="205">
        <f>SX12</f>
        <v>20160701</v>
      </c>
      <c r="TD1" s="205" t="s">
        <v>1075</v>
      </c>
      <c r="TE1" s="205" t="s">
        <v>1143</v>
      </c>
      <c r="TG1" s="205"/>
      <c r="TH1" s="275" t="str">
        <f>TA12</f>
        <v>SEA1</v>
      </c>
      <c r="TI1" t="s">
        <v>1075</v>
      </c>
      <c r="TJ1" s="205" t="s">
        <v>1143</v>
      </c>
      <c r="TK1" s="205" t="s">
        <v>1157</v>
      </c>
      <c r="TM1" s="260" t="s">
        <v>1158</v>
      </c>
      <c r="TN1" s="260"/>
      <c r="TO1" s="260" t="s">
        <v>1200</v>
      </c>
      <c r="TP1" s="260"/>
      <c r="TQ1" s="255" t="s">
        <v>1159</v>
      </c>
      <c r="TR1" s="255"/>
      <c r="TS1" s="255" t="s">
        <v>1201</v>
      </c>
      <c r="TT1" s="255"/>
      <c r="TU1" s="212" t="s">
        <v>1202</v>
      </c>
      <c r="TV1" s="212" t="s">
        <v>1203</v>
      </c>
      <c r="UE1" s="206" t="s">
        <v>1155</v>
      </c>
      <c r="UF1" s="206" t="s">
        <v>1156</v>
      </c>
      <c r="UG1" s="206"/>
      <c r="UH1" s="206"/>
      <c r="UI1" s="206"/>
      <c r="UJ1" s="206"/>
      <c r="UK1" s="205">
        <f>UF12</f>
        <v>20160704</v>
      </c>
      <c r="UL1" s="205" t="s">
        <v>1075</v>
      </c>
      <c r="UM1" s="205" t="s">
        <v>1143</v>
      </c>
      <c r="UO1" s="205"/>
      <c r="UP1" s="275" t="str">
        <f>UI12</f>
        <v>SEA1</v>
      </c>
      <c r="UQ1" t="s">
        <v>1075</v>
      </c>
      <c r="UR1" s="205" t="s">
        <v>1143</v>
      </c>
      <c r="US1" s="205" t="s">
        <v>1157</v>
      </c>
      <c r="UU1" s="260" t="s">
        <v>1158</v>
      </c>
      <c r="UV1" s="260"/>
      <c r="UW1" s="260" t="s">
        <v>1200</v>
      </c>
      <c r="UX1" s="260"/>
      <c r="UY1" s="255" t="s">
        <v>1159</v>
      </c>
      <c r="UZ1" s="255"/>
      <c r="VA1" s="255" t="s">
        <v>1201</v>
      </c>
      <c r="VB1" s="255"/>
      <c r="VC1" s="212" t="s">
        <v>1202</v>
      </c>
      <c r="VD1" s="212" t="s">
        <v>1203</v>
      </c>
      <c r="VM1" s="206" t="s">
        <v>1155</v>
      </c>
      <c r="VN1" s="206" t="s">
        <v>1156</v>
      </c>
      <c r="VO1" s="206"/>
      <c r="VP1" s="206"/>
      <c r="VQ1" s="206"/>
      <c r="VR1" s="206"/>
      <c r="VS1" s="205">
        <f>VN12</f>
        <v>20160706</v>
      </c>
      <c r="VT1" s="205" t="s">
        <v>1075</v>
      </c>
      <c r="VU1" s="205" t="s">
        <v>1143</v>
      </c>
      <c r="VW1" s="205"/>
      <c r="VX1" s="275" t="str">
        <f>VQ12</f>
        <v>SEA1</v>
      </c>
      <c r="VY1" t="s">
        <v>1075</v>
      </c>
      <c r="VZ1" s="205" t="s">
        <v>1143</v>
      </c>
      <c r="WA1" s="205" t="s">
        <v>1157</v>
      </c>
      <c r="WC1" s="260" t="s">
        <v>1158</v>
      </c>
      <c r="WD1" s="260"/>
      <c r="WE1" s="260" t="s">
        <v>1200</v>
      </c>
      <c r="WF1" s="260"/>
      <c r="WG1" s="255" t="s">
        <v>1159</v>
      </c>
      <c r="WH1" s="255"/>
      <c r="WI1" s="255" t="s">
        <v>1201</v>
      </c>
      <c r="WJ1" s="255"/>
      <c r="WK1" s="212" t="s">
        <v>1202</v>
      </c>
      <c r="WL1" s="212" t="s">
        <v>1203</v>
      </c>
    </row>
    <row r="2" spans="1:617" outlineLevel="1" x14ac:dyDescent="0.25">
      <c r="A2" t="s">
        <v>1141</v>
      </c>
      <c r="C2">
        <f>COUNTIF($C$14:$C$92,A2)</f>
        <v>9</v>
      </c>
      <c r="AN2" t="s">
        <v>1141</v>
      </c>
      <c r="AO2" s="138">
        <v>3</v>
      </c>
      <c r="AP2" s="201">
        <v>0.375</v>
      </c>
      <c r="AQ2" s="138">
        <v>-4614.1209658585976</v>
      </c>
      <c r="AS2" s="138">
        <v>7</v>
      </c>
      <c r="AT2" s="201">
        <v>0.875</v>
      </c>
      <c r="AU2" s="138">
        <v>9861.4545909829922</v>
      </c>
      <c r="BE2" t="s">
        <v>1141</v>
      </c>
      <c r="BF2" s="138">
        <v>4</v>
      </c>
      <c r="BG2" s="201">
        <v>0.5</v>
      </c>
      <c r="BH2" s="138">
        <v>1433.4742951031926</v>
      </c>
      <c r="BJ2" s="138">
        <v>7</v>
      </c>
      <c r="BK2" s="201">
        <v>0.875</v>
      </c>
      <c r="BL2" s="138">
        <v>9557.9359433911195</v>
      </c>
      <c r="BM2" t="s">
        <v>1184</v>
      </c>
      <c r="BO2">
        <v>7</v>
      </c>
      <c r="BP2">
        <v>1</v>
      </c>
      <c r="BQ2">
        <v>8</v>
      </c>
      <c r="BV2" t="s">
        <v>1141</v>
      </c>
      <c r="BW2" t="s">
        <v>1184</v>
      </c>
      <c r="BY2" s="138">
        <v>2</v>
      </c>
      <c r="BZ2" s="201">
        <v>0.25</v>
      </c>
      <c r="CA2" s="138">
        <v>-884.02545027516817</v>
      </c>
      <c r="CB2" s="138"/>
      <c r="CC2" s="138">
        <v>3</v>
      </c>
      <c r="CD2" s="201">
        <v>0.375</v>
      </c>
      <c r="CE2" s="138">
        <v>-2010.865044068642</v>
      </c>
      <c r="CF2" t="s">
        <v>1185</v>
      </c>
      <c r="CH2">
        <v>2</v>
      </c>
      <c r="CI2">
        <v>6</v>
      </c>
      <c r="CJ2">
        <v>8</v>
      </c>
      <c r="CP2" t="s">
        <v>1141</v>
      </c>
      <c r="CQ2" t="s">
        <v>1185</v>
      </c>
      <c r="CS2" s="138">
        <v>0</v>
      </c>
      <c r="CT2" s="201">
        <v>0</v>
      </c>
      <c r="CU2" s="138">
        <v>-13982.19338059851</v>
      </c>
      <c r="CV2" s="138"/>
      <c r="CW2" s="138">
        <v>2</v>
      </c>
      <c r="CX2" s="201">
        <v>0.25</v>
      </c>
      <c r="CY2" s="138">
        <v>-11610.155933575272</v>
      </c>
      <c r="CZ2" t="s">
        <v>1185</v>
      </c>
      <c r="DB2">
        <v>1</v>
      </c>
      <c r="DC2">
        <v>7</v>
      </c>
      <c r="DD2">
        <v>8</v>
      </c>
      <c r="DJ2" t="s">
        <v>1141</v>
      </c>
      <c r="DK2" t="s">
        <v>1185</v>
      </c>
      <c r="DN2" s="138">
        <v>3</v>
      </c>
      <c r="DO2" s="138"/>
      <c r="DP2" s="201">
        <v>0.375</v>
      </c>
      <c r="DQ2" s="138">
        <v>-463.03789007705336</v>
      </c>
      <c r="DR2" s="138"/>
      <c r="DS2" s="138">
        <v>3</v>
      </c>
      <c r="DT2" s="201">
        <v>0.375</v>
      </c>
      <c r="DU2" s="138">
        <v>-3166.7029964791996</v>
      </c>
      <c r="DV2" t="s">
        <v>1185</v>
      </c>
      <c r="DX2" t="s">
        <v>1141</v>
      </c>
      <c r="DY2" s="260">
        <v>4</v>
      </c>
      <c r="DZ2" s="261">
        <v>0.5</v>
      </c>
      <c r="EA2" s="256">
        <v>4</v>
      </c>
      <c r="EB2" s="257">
        <v>0.5</v>
      </c>
      <c r="EC2">
        <v>8</v>
      </c>
      <c r="EH2" t="s">
        <v>1141</v>
      </c>
      <c r="EI2" s="268" t="s">
        <v>1185</v>
      </c>
      <c r="EL2" s="138">
        <v>4</v>
      </c>
      <c r="EM2" s="138"/>
      <c r="EN2" s="201">
        <v>0.5</v>
      </c>
      <c r="EO2" s="138">
        <v>-682.26383719488399</v>
      </c>
      <c r="EP2" s="138"/>
      <c r="EQ2" s="138">
        <v>2</v>
      </c>
      <c r="ER2" s="201">
        <v>0.25</v>
      </c>
      <c r="ES2" s="138">
        <v>-6998.6922275905818</v>
      </c>
      <c r="ET2" t="s">
        <v>1185</v>
      </c>
      <c r="EV2" t="s">
        <v>1141</v>
      </c>
      <c r="EW2" s="260">
        <v>2</v>
      </c>
      <c r="EX2" s="261">
        <v>0.25</v>
      </c>
      <c r="EY2" s="256">
        <v>6</v>
      </c>
      <c r="EZ2" s="257">
        <v>0.75</v>
      </c>
      <c r="FA2">
        <v>8</v>
      </c>
      <c r="FF2" t="s">
        <v>1141</v>
      </c>
      <c r="FG2" s="272" t="s">
        <v>1185</v>
      </c>
      <c r="FJ2" s="138">
        <v>5</v>
      </c>
      <c r="FK2" s="138"/>
      <c r="FL2" s="201">
        <v>0.625</v>
      </c>
      <c r="FM2" s="138">
        <v>2214.1332839529268</v>
      </c>
      <c r="FN2" s="138"/>
      <c r="FO2" s="138">
        <v>6</v>
      </c>
      <c r="FP2" s="201">
        <v>0.75</v>
      </c>
      <c r="FQ2" s="138">
        <v>5521.3355755931352</v>
      </c>
      <c r="FR2" t="s">
        <v>1184</v>
      </c>
      <c r="FS2" t="s">
        <v>1141</v>
      </c>
      <c r="FT2" s="260">
        <v>6</v>
      </c>
      <c r="FU2" s="261">
        <v>0.75</v>
      </c>
      <c r="FV2" s="260">
        <v>7</v>
      </c>
      <c r="FW2" s="261">
        <v>0.875</v>
      </c>
      <c r="FX2" s="256">
        <v>2</v>
      </c>
      <c r="FY2" s="257">
        <v>0.25</v>
      </c>
      <c r="FZ2" s="256">
        <v>1</v>
      </c>
      <c r="GA2" s="261">
        <v>0.125</v>
      </c>
      <c r="GB2">
        <v>8</v>
      </c>
      <c r="GC2" s="278">
        <v>8</v>
      </c>
      <c r="GF2" t="s">
        <v>1141</v>
      </c>
      <c r="GG2" s="272" t="s">
        <v>1184</v>
      </c>
      <c r="GJ2" s="138">
        <v>3</v>
      </c>
      <c r="GK2" s="138"/>
      <c r="GL2" s="201">
        <v>0.375</v>
      </c>
      <c r="GM2" s="138">
        <v>831.63452425305456</v>
      </c>
      <c r="GN2" s="138"/>
      <c r="GO2" s="138">
        <v>3</v>
      </c>
      <c r="GP2" s="201">
        <v>0.375</v>
      </c>
      <c r="GQ2" s="138">
        <v>292.07918351334217</v>
      </c>
      <c r="GR2" t="s">
        <v>1184</v>
      </c>
      <c r="GS2" t="s">
        <v>1141</v>
      </c>
      <c r="GT2" s="260">
        <v>3</v>
      </c>
      <c r="GU2" s="261">
        <v>0.375</v>
      </c>
      <c r="GV2" s="260">
        <v>6</v>
      </c>
      <c r="GW2" s="261">
        <v>0.75</v>
      </c>
      <c r="GX2" s="256">
        <v>5</v>
      </c>
      <c r="GY2" s="257">
        <v>0.625</v>
      </c>
      <c r="GZ2" s="256">
        <v>2</v>
      </c>
      <c r="HA2" s="261">
        <v>0.25</v>
      </c>
      <c r="HB2">
        <v>8</v>
      </c>
      <c r="HC2" s="278">
        <v>8</v>
      </c>
      <c r="HF2" t="s">
        <v>1141</v>
      </c>
      <c r="HG2" s="272" t="s">
        <v>1184</v>
      </c>
      <c r="HJ2" s="138">
        <v>6</v>
      </c>
      <c r="HK2" s="138"/>
      <c r="HL2" s="201">
        <v>0.75</v>
      </c>
      <c r="HM2" s="138">
        <v>2633.1677919387398</v>
      </c>
      <c r="HN2" s="138"/>
      <c r="HO2" s="138">
        <v>6</v>
      </c>
      <c r="HP2" s="201">
        <v>0.75</v>
      </c>
      <c r="HQ2" s="138">
        <v>4157.5947624039909</v>
      </c>
      <c r="HR2" t="s">
        <v>1184</v>
      </c>
      <c r="HS2" t="s">
        <v>1141</v>
      </c>
      <c r="HT2" s="260">
        <v>8</v>
      </c>
      <c r="HU2" s="261">
        <v>1</v>
      </c>
      <c r="HV2" s="260">
        <v>6</v>
      </c>
      <c r="HW2" s="261">
        <v>0.75</v>
      </c>
      <c r="HX2" s="256">
        <v>0</v>
      </c>
      <c r="HY2" s="257">
        <v>0</v>
      </c>
      <c r="HZ2" s="256">
        <v>2</v>
      </c>
      <c r="IA2" s="261">
        <v>0.25</v>
      </c>
      <c r="IB2">
        <v>8</v>
      </c>
      <c r="IC2" s="278">
        <v>8</v>
      </c>
      <c r="IF2" t="s">
        <v>1141</v>
      </c>
      <c r="IG2" s="272" t="s">
        <v>1184</v>
      </c>
      <c r="IJ2" s="138">
        <v>7</v>
      </c>
      <c r="IK2" s="138"/>
      <c r="IL2" s="201">
        <v>0.875</v>
      </c>
      <c r="IM2" s="138">
        <v>11680.029233498326</v>
      </c>
      <c r="IN2" s="138"/>
      <c r="IO2" s="138">
        <v>5</v>
      </c>
      <c r="IP2" s="201">
        <v>0.625</v>
      </c>
      <c r="IQ2" s="138">
        <v>4883.9824700782792</v>
      </c>
      <c r="IR2" t="s">
        <v>1184</v>
      </c>
      <c r="IS2" t="s">
        <v>1141</v>
      </c>
      <c r="IT2" s="260">
        <v>7</v>
      </c>
      <c r="IU2" s="261">
        <v>0.875</v>
      </c>
      <c r="IV2" s="260">
        <v>8</v>
      </c>
      <c r="IW2" s="261">
        <v>1</v>
      </c>
      <c r="IX2" s="256">
        <v>1</v>
      </c>
      <c r="IY2" s="257">
        <v>0.125</v>
      </c>
      <c r="IZ2" s="256">
        <v>0</v>
      </c>
      <c r="JA2" s="261">
        <v>0</v>
      </c>
      <c r="JB2">
        <v>8</v>
      </c>
      <c r="JC2" s="278">
        <v>8</v>
      </c>
      <c r="JF2" t="s">
        <v>1141</v>
      </c>
      <c r="JG2" s="272" t="s">
        <v>1184</v>
      </c>
      <c r="JJ2" s="138">
        <v>5</v>
      </c>
      <c r="JK2" s="138"/>
      <c r="JL2" s="201">
        <v>0.625</v>
      </c>
      <c r="JM2" s="138">
        <v>-1103.4403096854003</v>
      </c>
      <c r="JN2" s="138"/>
      <c r="JO2" s="138">
        <v>3</v>
      </c>
      <c r="JP2" s="201">
        <v>0.375</v>
      </c>
      <c r="JQ2" s="138">
        <v>-3541.3244501129984</v>
      </c>
      <c r="JR2" t="s">
        <v>1185</v>
      </c>
      <c r="JS2" t="s">
        <v>1141</v>
      </c>
      <c r="JT2" s="260">
        <v>5</v>
      </c>
      <c r="JU2" s="261">
        <v>0.625</v>
      </c>
      <c r="JV2" s="260">
        <v>8</v>
      </c>
      <c r="JW2" s="261">
        <v>1</v>
      </c>
      <c r="JX2" s="256">
        <v>3</v>
      </c>
      <c r="JY2" s="257">
        <v>0.375</v>
      </c>
      <c r="JZ2" s="256">
        <v>0</v>
      </c>
      <c r="KA2" s="261">
        <v>0</v>
      </c>
      <c r="KB2">
        <v>8</v>
      </c>
      <c r="KC2" s="278">
        <v>8</v>
      </c>
      <c r="KF2" t="s">
        <v>1141</v>
      </c>
      <c r="KG2" s="272" t="s">
        <v>1185</v>
      </c>
      <c r="KJ2" s="138">
        <v>7</v>
      </c>
      <c r="KK2" s="138"/>
      <c r="KL2" s="201">
        <v>0.875</v>
      </c>
      <c r="KM2" s="138">
        <v>5399.0570725259477</v>
      </c>
      <c r="KN2" s="138"/>
      <c r="KO2" s="138">
        <v>5</v>
      </c>
      <c r="KP2" s="201">
        <v>0.625</v>
      </c>
      <c r="KQ2" s="138">
        <v>1566.1273443567252</v>
      </c>
      <c r="KR2" t="s">
        <v>1184</v>
      </c>
      <c r="KS2" t="s">
        <v>1141</v>
      </c>
      <c r="KT2" s="260">
        <v>7</v>
      </c>
      <c r="KU2" s="261">
        <v>0.875</v>
      </c>
      <c r="KV2" s="260">
        <v>6</v>
      </c>
      <c r="KW2" s="261">
        <v>0.75</v>
      </c>
      <c r="KX2" s="256">
        <v>1</v>
      </c>
      <c r="KY2" s="257">
        <v>0.125</v>
      </c>
      <c r="KZ2" s="256">
        <v>2</v>
      </c>
      <c r="LA2" s="261">
        <v>0.25</v>
      </c>
      <c r="LB2">
        <v>8</v>
      </c>
      <c r="LC2" s="278">
        <v>8</v>
      </c>
      <c r="LF2" t="s">
        <v>1141</v>
      </c>
      <c r="LG2" s="272" t="s">
        <v>1184</v>
      </c>
      <c r="LJ2" s="138">
        <v>1</v>
      </c>
      <c r="LK2" s="138"/>
      <c r="LL2" s="201">
        <v>0.125</v>
      </c>
      <c r="LM2" s="138">
        <v>-8608.305530427544</v>
      </c>
      <c r="LN2" s="138"/>
      <c r="LO2" s="138">
        <v>6</v>
      </c>
      <c r="LP2" s="201">
        <v>0.75</v>
      </c>
      <c r="LQ2" s="138">
        <v>1622.4207450766426</v>
      </c>
      <c r="LR2" t="s">
        <v>1184</v>
      </c>
      <c r="LS2" t="s">
        <v>1141</v>
      </c>
      <c r="LT2" s="260">
        <v>7</v>
      </c>
      <c r="LU2" s="261">
        <v>0.875</v>
      </c>
      <c r="LV2" s="260">
        <v>2</v>
      </c>
      <c r="LW2" s="261">
        <v>0.25</v>
      </c>
      <c r="LX2" s="256">
        <v>1</v>
      </c>
      <c r="LY2" s="257">
        <v>0.125</v>
      </c>
      <c r="LZ2" s="256">
        <v>6</v>
      </c>
      <c r="MA2" s="261">
        <v>0.75</v>
      </c>
      <c r="MB2">
        <v>8</v>
      </c>
      <c r="MC2" s="278">
        <v>8</v>
      </c>
      <c r="MF2" t="s">
        <v>1141</v>
      </c>
      <c r="MG2" s="272" t="s">
        <v>1184</v>
      </c>
      <c r="MJ2" s="138">
        <v>2</v>
      </c>
      <c r="MK2" s="138"/>
      <c r="ML2" s="201">
        <v>0.25</v>
      </c>
      <c r="MM2" s="138">
        <v>-14475.333529040263</v>
      </c>
      <c r="MN2" s="138"/>
      <c r="MO2" s="138">
        <v>1</v>
      </c>
      <c r="MP2" s="201">
        <v>0.125</v>
      </c>
      <c r="MQ2" s="138">
        <v>-20229.12506583779</v>
      </c>
      <c r="MR2" t="s">
        <v>1185</v>
      </c>
      <c r="MS2" t="s">
        <v>1141</v>
      </c>
      <c r="MT2" s="260">
        <v>1</v>
      </c>
      <c r="MU2" s="261">
        <v>0.125</v>
      </c>
      <c r="MV2" s="260">
        <v>7</v>
      </c>
      <c r="MW2" s="261">
        <v>0.875</v>
      </c>
      <c r="MX2" s="256">
        <v>7</v>
      </c>
      <c r="MY2" s="257">
        <v>0.875</v>
      </c>
      <c r="MZ2" s="256">
        <v>1</v>
      </c>
      <c r="NA2" s="261">
        <v>0.125</v>
      </c>
      <c r="NB2">
        <v>8</v>
      </c>
      <c r="NC2" s="278">
        <v>8</v>
      </c>
      <c r="NF2" t="s">
        <v>1141</v>
      </c>
      <c r="NG2" s="272" t="s">
        <v>1185</v>
      </c>
      <c r="NJ2" s="138">
        <v>8</v>
      </c>
      <c r="NK2" s="138"/>
      <c r="NL2" s="201">
        <v>0.88888888888888884</v>
      </c>
      <c r="NM2" s="138">
        <v>12748.593636694653</v>
      </c>
      <c r="NN2" s="138"/>
      <c r="NO2" s="138">
        <v>1</v>
      </c>
      <c r="NP2" s="201">
        <v>0.1111111111111111</v>
      </c>
      <c r="NQ2" s="138">
        <v>-18326.859079777838</v>
      </c>
      <c r="NR2" t="s">
        <v>1185</v>
      </c>
      <c r="NS2" t="s">
        <v>1141</v>
      </c>
      <c r="NT2" s="260">
        <v>2</v>
      </c>
      <c r="NU2" s="261">
        <v>0.22222222222222221</v>
      </c>
      <c r="NV2" s="260">
        <v>3</v>
      </c>
      <c r="NW2" s="261">
        <v>0.33333333333333331</v>
      </c>
      <c r="NX2" s="256">
        <v>7</v>
      </c>
      <c r="NY2" s="257">
        <v>0.77777777777777779</v>
      </c>
      <c r="NZ2" s="256">
        <v>6</v>
      </c>
      <c r="OA2" s="261">
        <v>0.66666666666666663</v>
      </c>
      <c r="OB2">
        <v>9</v>
      </c>
      <c r="OC2" s="278">
        <v>9</v>
      </c>
      <c r="OF2" t="s">
        <v>1141</v>
      </c>
      <c r="OG2" s="272" t="s">
        <v>1185</v>
      </c>
      <c r="OJ2" s="138">
        <v>1</v>
      </c>
      <c r="OK2" s="138"/>
      <c r="OL2" s="201">
        <v>0.1111111111111111</v>
      </c>
      <c r="OM2" s="138">
        <v>-7108.6704694417504</v>
      </c>
      <c r="ON2" s="138"/>
      <c r="OO2" s="138">
        <v>6</v>
      </c>
      <c r="OP2" s="201">
        <v>0.66666666666666663</v>
      </c>
      <c r="OQ2" s="138">
        <v>3597.6238503833829</v>
      </c>
      <c r="OR2" t="s">
        <v>1184</v>
      </c>
      <c r="OS2" t="s">
        <v>1141</v>
      </c>
      <c r="OT2" s="260">
        <v>6</v>
      </c>
      <c r="OU2" s="261">
        <v>0.66666666666666663</v>
      </c>
      <c r="OV2" s="260">
        <v>2</v>
      </c>
      <c r="OW2" s="261">
        <v>0.22222222222222221</v>
      </c>
      <c r="OX2" s="256">
        <v>3</v>
      </c>
      <c r="OY2" s="257">
        <v>0.33333333333333331</v>
      </c>
      <c r="OZ2" s="256">
        <v>7</v>
      </c>
      <c r="PA2" s="261">
        <v>0.77777777777777779</v>
      </c>
      <c r="PB2">
        <v>9</v>
      </c>
      <c r="PC2" s="278">
        <v>9</v>
      </c>
      <c r="PF2" t="s">
        <v>1141</v>
      </c>
      <c r="PG2" s="272" t="s">
        <v>1184</v>
      </c>
      <c r="PH2" s="272"/>
      <c r="PK2" s="138">
        <v>7</v>
      </c>
      <c r="PL2" s="138"/>
      <c r="PM2" s="201">
        <v>0.77777777777777779</v>
      </c>
      <c r="PN2" s="138">
        <v>6456.7990716273525</v>
      </c>
      <c r="PO2" s="138"/>
      <c r="PP2" s="138">
        <v>8</v>
      </c>
      <c r="PQ2" s="201">
        <v>0.88888888888888884</v>
      </c>
      <c r="PR2" s="138">
        <v>6803.0770880650507</v>
      </c>
      <c r="PS2" t="s">
        <v>1184</v>
      </c>
      <c r="PT2" t="s">
        <v>1141</v>
      </c>
      <c r="PU2" s="260">
        <v>8</v>
      </c>
      <c r="PV2" s="261">
        <v>0.88888888888888884</v>
      </c>
      <c r="PW2" s="260">
        <v>6</v>
      </c>
      <c r="PX2" s="261">
        <v>0.66666666666666663</v>
      </c>
      <c r="PY2" s="256">
        <v>1</v>
      </c>
      <c r="PZ2" s="257">
        <v>0.1111111111111111</v>
      </c>
      <c r="QA2" s="256">
        <v>3</v>
      </c>
      <c r="QB2" s="261">
        <v>0.33333333333333331</v>
      </c>
      <c r="QC2">
        <v>9</v>
      </c>
      <c r="QD2" s="278">
        <v>9</v>
      </c>
      <c r="QH2" t="s">
        <v>1141</v>
      </c>
      <c r="QI2" s="272" t="s">
        <v>1141</v>
      </c>
      <c r="QJ2" s="272"/>
      <c r="QM2" s="138">
        <v>4</v>
      </c>
      <c r="QN2" s="201">
        <v>0.44444444444444442</v>
      </c>
      <c r="QO2" s="138">
        <v>-1975.6802379729443</v>
      </c>
      <c r="QQ2" s="138"/>
      <c r="QR2" s="138">
        <v>4</v>
      </c>
      <c r="QS2" s="201">
        <v>0.44444444444444442</v>
      </c>
      <c r="QT2" s="138">
        <v>-1438.3234221441307</v>
      </c>
      <c r="QU2" t="s">
        <v>1185</v>
      </c>
      <c r="QV2" t="s">
        <v>1141</v>
      </c>
      <c r="QW2" s="260">
        <v>6</v>
      </c>
      <c r="QX2" s="261">
        <v>0.66666666666666663</v>
      </c>
      <c r="QY2" s="260">
        <v>5</v>
      </c>
      <c r="QZ2" s="261">
        <v>0.55555555555555558</v>
      </c>
      <c r="RA2" s="256">
        <v>3</v>
      </c>
      <c r="RB2" s="257">
        <v>0.33333333333333331</v>
      </c>
      <c r="RC2" s="256">
        <v>4</v>
      </c>
      <c r="RD2" s="261">
        <v>0.44444444444444442</v>
      </c>
      <c r="RE2">
        <v>9</v>
      </c>
      <c r="RF2" s="278">
        <v>9</v>
      </c>
      <c r="RO2" t="s">
        <v>1141</v>
      </c>
      <c r="RP2" s="272" t="s">
        <v>1185</v>
      </c>
      <c r="RQ2" s="272"/>
      <c r="RR2" s="272"/>
      <c r="RU2" s="138">
        <v>5</v>
      </c>
      <c r="RV2" s="201">
        <v>0.55555555555555558</v>
      </c>
      <c r="RW2" s="138">
        <v>1943.3319900935151</v>
      </c>
      <c r="RY2" s="138"/>
      <c r="RZ2" s="138">
        <v>7</v>
      </c>
      <c r="SA2" s="201">
        <v>0.77777777777777779</v>
      </c>
      <c r="SB2" s="138">
        <v>4238.4842968346693</v>
      </c>
      <c r="SC2" t="s">
        <v>1184</v>
      </c>
      <c r="SD2" t="s">
        <v>1141</v>
      </c>
      <c r="SE2" s="260">
        <v>7</v>
      </c>
      <c r="SF2" s="261">
        <v>0.77777777777777779</v>
      </c>
      <c r="SG2" s="260">
        <v>5</v>
      </c>
      <c r="SH2" s="261">
        <v>0.55555555555555558</v>
      </c>
      <c r="SI2" s="256">
        <v>2</v>
      </c>
      <c r="SJ2" s="257">
        <v>0.22222222222222221</v>
      </c>
      <c r="SK2" s="256">
        <v>4</v>
      </c>
      <c r="SL2" s="261">
        <v>0.44444444444444442</v>
      </c>
      <c r="SM2">
        <v>9</v>
      </c>
      <c r="SN2" s="278">
        <v>9</v>
      </c>
      <c r="SW2" t="s">
        <v>1141</v>
      </c>
      <c r="SX2" s="272" t="str">
        <f>SD2</f>
        <v>currency</v>
      </c>
      <c r="SY2" s="272"/>
      <c r="SZ2" s="272"/>
      <c r="TC2" s="138">
        <f>SUMIF($C$14:$C$92,SW2,TF$14:TF$92)</f>
        <v>5</v>
      </c>
      <c r="TD2" s="201">
        <f>TC2/$C2</f>
        <v>0.55555555555555558</v>
      </c>
      <c r="TE2" s="138">
        <f t="shared" ref="TE2" si="0">SUMIF($C$14:$C$92,SW2,TT$14:TT$92)</f>
        <v>0</v>
      </c>
      <c r="TG2" s="138"/>
      <c r="TH2" s="138">
        <f t="shared" ref="TH2:TH9" si="1">SUMIF($C$14:$C$92,SW2,TG$14:TG$92)</f>
        <v>6</v>
      </c>
      <c r="TI2" s="201">
        <f t="shared" ref="TI2:TI10" si="2">TH2/$C2</f>
        <v>0.66666666666666663</v>
      </c>
      <c r="TJ2" s="138">
        <f t="shared" ref="TJ2:TJ9" si="3">SUMIF($C$14:$C$92,SW2,TU$14:TU$92)</f>
        <v>0</v>
      </c>
      <c r="TK2" t="str">
        <f>IF(AND(TI2&lt;0.5,TJ2&lt;0),"inverted","normal")</f>
        <v>normal</v>
      </c>
      <c r="TL2" t="str">
        <f>SW2</f>
        <v>currency</v>
      </c>
      <c r="TM2" s="260">
        <f t="shared" ref="TM2:TM9" si="4">SUMIFS(TE$14:TE$92,TE$14:TE$92,1,$C$14:$C$92,SW2)</f>
        <v>8</v>
      </c>
      <c r="TN2" s="261">
        <f t="shared" ref="TN2:TN10" si="5">TM2/TU2</f>
        <v>0.88888888888888884</v>
      </c>
      <c r="TO2" s="260">
        <f>SUMIFS(SX$14:SX$92,SX$14:SX$92,1,$C$14:$C$92,SW2)</f>
        <v>6</v>
      </c>
      <c r="TP2" s="261">
        <f t="shared" ref="TP2:TP10" si="6">TO2/TU2</f>
        <v>0.66666666666666663</v>
      </c>
      <c r="TQ2" s="256">
        <f t="shared" ref="TQ2:TQ9" si="7">ABS(SUMIFS(TE$14:TE$92,TE$14:TE$92,-1,$C$14:$C$92,SW2))</f>
        <v>1</v>
      </c>
      <c r="TR2" s="257">
        <f t="shared" ref="TR2:TR10" si="8">TQ2/TU2</f>
        <v>0.1111111111111111</v>
      </c>
      <c r="TS2" s="256">
        <f t="shared" ref="TS2:TS9" si="9">ABS(SUMIFS(SX$14:SX$92,SX$14:SX$92,-1,$C$14:$C$92,SW2))</f>
        <v>3</v>
      </c>
      <c r="TT2" s="261">
        <f t="shared" ref="TT2:TT10" si="10">TS2/TU2</f>
        <v>0.33333333333333331</v>
      </c>
      <c r="TU2">
        <f t="shared" ref="TU2:TU10" si="11">TM2+TQ2</f>
        <v>9</v>
      </c>
      <c r="TV2" s="278">
        <f>TS2+TO2</f>
        <v>9</v>
      </c>
      <c r="UE2" t="s">
        <v>1141</v>
      </c>
      <c r="UF2" s="272" t="str">
        <f>TL2</f>
        <v>currency</v>
      </c>
      <c r="UG2" s="272"/>
      <c r="UH2" s="272"/>
      <c r="UK2" s="138">
        <f>SUMIF($C$14:$C$92,UE2,UN$14:UN$92)</f>
        <v>0</v>
      </c>
      <c r="UL2" s="201">
        <f>UK2/$C2</f>
        <v>0</v>
      </c>
      <c r="UM2" s="138">
        <f t="shared" ref="UM2" si="12">SUMIF($C$14:$C$92,UE2,VB$14:VB$92)</f>
        <v>0</v>
      </c>
      <c r="UO2" s="138"/>
      <c r="UP2" s="138">
        <f t="shared" ref="UP2:UP9" si="13">SUMIF($C$14:$C$92,UE2,UO$14:UO$92)</f>
        <v>0</v>
      </c>
      <c r="UQ2" s="201">
        <f t="shared" ref="UQ2:UQ10" si="14">UP2/$C2</f>
        <v>0</v>
      </c>
      <c r="UR2" s="138">
        <f t="shared" ref="UR2:UR9" si="15">SUMIF($C$14:$C$92,UE2,VC$14:VC$92)</f>
        <v>0</v>
      </c>
      <c r="US2" t="str">
        <f>IF(AND(UQ2&lt;0.5,UR2&lt;0),"inverted","normal")</f>
        <v>normal</v>
      </c>
      <c r="UT2" t="str">
        <f>UE2</f>
        <v>currency</v>
      </c>
      <c r="UU2" s="260">
        <f t="shared" ref="UU2:UU9" si="16">SUMIFS(UM$14:UM$92,UM$14:UM$92,1,$C$14:$C$92,UE2)</f>
        <v>0</v>
      </c>
      <c r="UV2" s="261" t="e">
        <f t="shared" ref="UV2:UV10" si="17">UU2/VC2</f>
        <v>#DIV/0!</v>
      </c>
      <c r="UW2" s="260">
        <f>SUMIFS(UF$14:UF$92,UF$14:UF$92,1,$C$14:$C$92,UE2)</f>
        <v>7</v>
      </c>
      <c r="UX2" s="261" t="e">
        <f t="shared" ref="UX2:UX10" si="18">UW2/VC2</f>
        <v>#DIV/0!</v>
      </c>
      <c r="UY2" s="256">
        <f t="shared" ref="UY2:UY9" si="19">ABS(SUMIFS(UM$14:UM$92,UM$14:UM$92,-1,$C$14:$C$92,UE2))</f>
        <v>0</v>
      </c>
      <c r="UZ2" s="257" t="e">
        <f t="shared" ref="UZ2:UZ10" si="20">UY2/VC2</f>
        <v>#DIV/0!</v>
      </c>
      <c r="VA2" s="256">
        <f t="shared" ref="VA2:VA9" si="21">ABS(SUMIFS(UF$14:UF$92,UF$14:UF$92,-1,$C$14:$C$92,UE2))</f>
        <v>2</v>
      </c>
      <c r="VB2" s="261" t="e">
        <f t="shared" ref="VB2:VB10" si="22">VA2/VC2</f>
        <v>#DIV/0!</v>
      </c>
      <c r="VC2">
        <f t="shared" ref="VC2:VC10" si="23">UU2+UY2</f>
        <v>0</v>
      </c>
      <c r="VD2" s="278">
        <f>VA2+UW2</f>
        <v>9</v>
      </c>
      <c r="VM2" t="s">
        <v>1141</v>
      </c>
      <c r="VN2" s="272" t="str">
        <f>UT2</f>
        <v>currency</v>
      </c>
      <c r="VO2" s="272"/>
      <c r="VP2" s="272"/>
      <c r="VS2" s="138">
        <f>SUMIF($C$14:$C$92,VM2,VV$14:VV$92)</f>
        <v>9</v>
      </c>
      <c r="VT2" s="201">
        <f>VS2/$C2</f>
        <v>1</v>
      </c>
      <c r="VU2" s="138">
        <f t="shared" ref="VU2" si="24">SUMIF($C$14:$C$92,VM2,WJ$14:WJ$92)</f>
        <v>0</v>
      </c>
      <c r="VW2" s="138"/>
      <c r="VX2" s="138">
        <f t="shared" ref="VX2:VX9" si="25">SUMIF($C$14:$C$92,VM2,VW$14:VW$92)</f>
        <v>9</v>
      </c>
      <c r="VY2" s="201">
        <f t="shared" ref="VY2:VY10" si="26">VX2/$C2</f>
        <v>1</v>
      </c>
      <c r="VZ2" s="138">
        <f t="shared" ref="VZ2:VZ9" si="27">SUMIF($C$14:$C$92,VM2,WK$14:WK$92)</f>
        <v>0</v>
      </c>
      <c r="WA2" t="str">
        <f>IF(AND(VY2&lt;0.5,VZ2&lt;0),"inverted","normal")</f>
        <v>normal</v>
      </c>
      <c r="WB2" t="str">
        <f>VM2</f>
        <v>currency</v>
      </c>
      <c r="WC2" s="260">
        <f t="shared" ref="WC2:WC9" si="28">SUMIFS(VU$14:VU$92,VU$14:VU$92,1,$C$14:$C$92,VM2)</f>
        <v>0</v>
      </c>
      <c r="WD2" s="261" t="e">
        <f t="shared" ref="WD2:WD10" si="29">WC2/WK2</f>
        <v>#DIV/0!</v>
      </c>
      <c r="WE2" s="260">
        <f>SUMIFS(VN$14:VN$92,VN$14:VN$92,1,$C$14:$C$92,VM2)</f>
        <v>0</v>
      </c>
      <c r="WF2" s="261" t="e">
        <f t="shared" ref="WF2:WF10" si="30">WE2/WK2</f>
        <v>#DIV/0!</v>
      </c>
      <c r="WG2" s="256">
        <f t="shared" ref="WG2:WG9" si="31">ABS(SUMIFS(VU$14:VU$92,VU$14:VU$92,-1,$C$14:$C$92,VM2))</f>
        <v>0</v>
      </c>
      <c r="WH2" s="257" t="e">
        <f t="shared" ref="WH2:WH10" si="32">WG2/WK2</f>
        <v>#DIV/0!</v>
      </c>
      <c r="WI2" s="256">
        <f t="shared" ref="WI2:WI9" si="33">ABS(SUMIFS(VN$14:VN$92,VN$14:VN$92,-1,$C$14:$C$92,VM2))</f>
        <v>0</v>
      </c>
      <c r="WJ2" s="261" t="e">
        <f t="shared" ref="WJ2:WJ10" si="34">WI2/WK2</f>
        <v>#DIV/0!</v>
      </c>
      <c r="WK2">
        <f t="shared" ref="WK2:WK10" si="35">WC2+WG2</f>
        <v>0</v>
      </c>
      <c r="WL2" s="278">
        <f>WI2+WE2</f>
        <v>0</v>
      </c>
    </row>
    <row r="3" spans="1:617" outlineLevel="1" x14ac:dyDescent="0.25">
      <c r="A3" s="1" t="s">
        <v>291</v>
      </c>
      <c r="C3">
        <f t="shared" ref="C3:C9" si="36">COUNTIF($C$14:$C$92,A3)</f>
        <v>7</v>
      </c>
      <c r="AN3" s="1" t="s">
        <v>291</v>
      </c>
      <c r="AO3" s="138">
        <v>5</v>
      </c>
      <c r="AP3" s="201">
        <v>0.7142857142857143</v>
      </c>
      <c r="AQ3" s="138">
        <v>2189.9551517107666</v>
      </c>
      <c r="AS3" s="138">
        <v>2</v>
      </c>
      <c r="AT3" s="201">
        <v>0.2857142857142857</v>
      </c>
      <c r="AU3" s="138">
        <v>-3591.4875865482691</v>
      </c>
      <c r="BE3" s="1" t="s">
        <v>291</v>
      </c>
      <c r="BF3" s="138">
        <v>5</v>
      </c>
      <c r="BG3" s="201">
        <v>0.7142857142857143</v>
      </c>
      <c r="BH3" s="138">
        <v>6527.2016411907161</v>
      </c>
      <c r="BJ3" s="138">
        <v>2</v>
      </c>
      <c r="BK3" s="201">
        <v>0.2857142857142857</v>
      </c>
      <c r="BL3" s="138">
        <v>-5910.730599253181</v>
      </c>
      <c r="BM3" t="s">
        <v>1185</v>
      </c>
      <c r="BO3">
        <v>5</v>
      </c>
      <c r="BP3">
        <v>2</v>
      </c>
      <c r="BQ3">
        <v>7</v>
      </c>
      <c r="BV3" s="1" t="s">
        <v>291</v>
      </c>
      <c r="BW3" t="s">
        <v>1185</v>
      </c>
      <c r="BY3" s="138">
        <v>2</v>
      </c>
      <c r="BZ3" s="201">
        <v>0.2857142857142857</v>
      </c>
      <c r="CA3" s="138">
        <v>1143.0339381074466</v>
      </c>
      <c r="CB3" s="138"/>
      <c r="CC3" s="138">
        <v>4</v>
      </c>
      <c r="CD3" s="201">
        <v>0.5714285714285714</v>
      </c>
      <c r="CE3" s="138">
        <v>-2698.2546054922923</v>
      </c>
      <c r="CF3" t="s">
        <v>1184</v>
      </c>
      <c r="CH3">
        <v>1</v>
      </c>
      <c r="CI3">
        <v>6</v>
      </c>
      <c r="CJ3">
        <v>7</v>
      </c>
      <c r="CP3" s="1" t="s">
        <v>291</v>
      </c>
      <c r="CQ3" t="s">
        <v>1184</v>
      </c>
      <c r="CS3" s="138">
        <v>3</v>
      </c>
      <c r="CT3" s="201">
        <v>0.42857142857142855</v>
      </c>
      <c r="CU3" s="138">
        <v>-929.45592162278808</v>
      </c>
      <c r="CV3" s="138"/>
      <c r="CW3" s="138">
        <v>5</v>
      </c>
      <c r="CX3" s="201">
        <v>0.7142857142857143</v>
      </c>
      <c r="CY3" s="138">
        <v>7744.6072267181407</v>
      </c>
      <c r="CZ3" t="s">
        <v>1184</v>
      </c>
      <c r="DB3">
        <v>0</v>
      </c>
      <c r="DC3">
        <v>7</v>
      </c>
      <c r="DD3">
        <v>7</v>
      </c>
      <c r="DJ3" s="1" t="s">
        <v>291</v>
      </c>
      <c r="DK3" t="s">
        <v>1184</v>
      </c>
      <c r="DN3" s="138">
        <v>3</v>
      </c>
      <c r="DO3" s="138"/>
      <c r="DP3" s="201">
        <v>0.42857142857142855</v>
      </c>
      <c r="DQ3" s="138">
        <v>-1627.8992514218994</v>
      </c>
      <c r="DR3" s="138"/>
      <c r="DS3" s="138">
        <v>5</v>
      </c>
      <c r="DT3" s="201">
        <v>0.7142857142857143</v>
      </c>
      <c r="DU3" s="138">
        <v>5654.4330699593338</v>
      </c>
      <c r="DV3" t="s">
        <v>1184</v>
      </c>
      <c r="DX3" t="s">
        <v>291</v>
      </c>
      <c r="DY3" s="260">
        <v>3</v>
      </c>
      <c r="DZ3" s="261">
        <v>0.42857142857142855</v>
      </c>
      <c r="EA3" s="256">
        <v>4</v>
      </c>
      <c r="EB3" s="257">
        <v>0.5714285714285714</v>
      </c>
      <c r="EC3">
        <v>7</v>
      </c>
      <c r="EH3" s="1" t="s">
        <v>291</v>
      </c>
      <c r="EI3" s="268" t="s">
        <v>1184</v>
      </c>
      <c r="EL3" s="138">
        <v>2</v>
      </c>
      <c r="EM3" s="138"/>
      <c r="EN3" s="201">
        <v>0.2857142857142857</v>
      </c>
      <c r="EO3" s="138">
        <v>-1778.8955857065671</v>
      </c>
      <c r="EP3" s="138"/>
      <c r="EQ3" s="138">
        <v>5</v>
      </c>
      <c r="ER3" s="201">
        <v>0.7142857142857143</v>
      </c>
      <c r="ES3" s="138">
        <v>-633.33614702687134</v>
      </c>
      <c r="ET3" t="s">
        <v>1184</v>
      </c>
      <c r="EV3" t="s">
        <v>291</v>
      </c>
      <c r="EW3" s="260">
        <v>2</v>
      </c>
      <c r="EX3" s="261">
        <v>0.2857142857142857</v>
      </c>
      <c r="EY3" s="256">
        <v>5</v>
      </c>
      <c r="EZ3" s="257">
        <v>0.7142857142857143</v>
      </c>
      <c r="FA3">
        <v>7</v>
      </c>
      <c r="FF3" s="1" t="s">
        <v>291</v>
      </c>
      <c r="FG3" s="272" t="s">
        <v>1184</v>
      </c>
      <c r="FJ3" s="138">
        <v>2</v>
      </c>
      <c r="FK3" s="138"/>
      <c r="FL3" s="201">
        <v>0.2857142857142857</v>
      </c>
      <c r="FM3" s="138">
        <v>-4853.4281558318844</v>
      </c>
      <c r="FN3" s="138"/>
      <c r="FO3" s="138">
        <v>6</v>
      </c>
      <c r="FP3" s="201">
        <v>0.8571428571428571</v>
      </c>
      <c r="FQ3" s="138">
        <v>6779.1745739395601</v>
      </c>
      <c r="FR3" t="s">
        <v>1184</v>
      </c>
      <c r="FS3" t="s">
        <v>291</v>
      </c>
      <c r="FT3" s="260">
        <v>0</v>
      </c>
      <c r="FU3" s="261">
        <v>0</v>
      </c>
      <c r="FV3" s="260">
        <v>5</v>
      </c>
      <c r="FW3" s="261">
        <v>0.7142857142857143</v>
      </c>
      <c r="FX3" s="256">
        <v>7</v>
      </c>
      <c r="FY3" s="257">
        <v>1</v>
      </c>
      <c r="FZ3" s="256">
        <v>2</v>
      </c>
      <c r="GA3" s="261">
        <v>0.2857142857142857</v>
      </c>
      <c r="GB3">
        <v>7</v>
      </c>
      <c r="GC3" s="278">
        <v>7</v>
      </c>
      <c r="GF3" s="1" t="s">
        <v>291</v>
      </c>
      <c r="GG3" s="272" t="s">
        <v>1184</v>
      </c>
      <c r="GJ3" s="138">
        <v>4</v>
      </c>
      <c r="GK3" s="138"/>
      <c r="GL3" s="201">
        <v>0.5714285714285714</v>
      </c>
      <c r="GM3" s="138">
        <v>4897.8243454455624</v>
      </c>
      <c r="GN3" s="138"/>
      <c r="GO3" s="138">
        <v>6</v>
      </c>
      <c r="GP3" s="201">
        <v>0.8571428571428571</v>
      </c>
      <c r="GQ3" s="138">
        <v>9313.1316777727643</v>
      </c>
      <c r="GR3" t="s">
        <v>1184</v>
      </c>
      <c r="GS3" t="s">
        <v>291</v>
      </c>
      <c r="GT3" s="260">
        <v>0</v>
      </c>
      <c r="GU3" s="261">
        <v>0</v>
      </c>
      <c r="GV3" s="260">
        <v>3</v>
      </c>
      <c r="GW3" s="261">
        <v>0.42857142857142855</v>
      </c>
      <c r="GX3" s="256">
        <v>7</v>
      </c>
      <c r="GY3" s="257">
        <v>1</v>
      </c>
      <c r="GZ3" s="256">
        <v>4</v>
      </c>
      <c r="HA3" s="261">
        <v>0.5714285714285714</v>
      </c>
      <c r="HB3">
        <v>7</v>
      </c>
      <c r="HC3" s="278">
        <v>7</v>
      </c>
      <c r="HF3" s="1" t="s">
        <v>291</v>
      </c>
      <c r="HG3" s="272" t="s">
        <v>1184</v>
      </c>
      <c r="HJ3" s="138">
        <v>1</v>
      </c>
      <c r="HK3" s="138"/>
      <c r="HL3" s="201">
        <v>0.14285714285714285</v>
      </c>
      <c r="HM3" s="138">
        <v>-13908.386993628368</v>
      </c>
      <c r="HN3" s="138"/>
      <c r="HO3" s="138">
        <v>1</v>
      </c>
      <c r="HP3" s="201">
        <v>0.14285714285714285</v>
      </c>
      <c r="HQ3" s="138">
        <v>-12298.573665102949</v>
      </c>
      <c r="HR3" t="s">
        <v>1185</v>
      </c>
      <c r="HS3" t="s">
        <v>291</v>
      </c>
      <c r="HT3" s="260">
        <v>7</v>
      </c>
      <c r="HU3" s="261">
        <v>1</v>
      </c>
      <c r="HV3" s="260">
        <v>1</v>
      </c>
      <c r="HW3" s="261">
        <v>0.14285714285714285</v>
      </c>
      <c r="HX3" s="256">
        <v>0</v>
      </c>
      <c r="HY3" s="257">
        <v>0</v>
      </c>
      <c r="HZ3" s="256">
        <v>6</v>
      </c>
      <c r="IA3" s="261">
        <v>0.8571428571428571</v>
      </c>
      <c r="IB3">
        <v>7</v>
      </c>
      <c r="IC3" s="278">
        <v>7</v>
      </c>
      <c r="IF3" s="1" t="s">
        <v>291</v>
      </c>
      <c r="IG3" s="272" t="s">
        <v>1185</v>
      </c>
      <c r="IJ3" s="138">
        <v>5</v>
      </c>
      <c r="IK3" s="138"/>
      <c r="IL3" s="201">
        <v>0.7142857142857143</v>
      </c>
      <c r="IM3" s="138">
        <v>9044.9748698508283</v>
      </c>
      <c r="IN3" s="138"/>
      <c r="IO3" s="138">
        <v>2</v>
      </c>
      <c r="IP3" s="201">
        <v>0.2857142857142857</v>
      </c>
      <c r="IQ3" s="138">
        <v>-9044.9748698508283</v>
      </c>
      <c r="IR3" t="s">
        <v>1185</v>
      </c>
      <c r="IS3" t="s">
        <v>291</v>
      </c>
      <c r="IT3" s="260">
        <v>6</v>
      </c>
      <c r="IU3" s="261">
        <v>0.8571428571428571</v>
      </c>
      <c r="IV3" s="260">
        <v>6</v>
      </c>
      <c r="IW3" s="261">
        <v>0.8571428571428571</v>
      </c>
      <c r="IX3" s="256">
        <v>1</v>
      </c>
      <c r="IY3" s="257">
        <v>0.14285714285714285</v>
      </c>
      <c r="IZ3" s="256">
        <v>1</v>
      </c>
      <c r="JA3" s="261">
        <v>0.14285714285714285</v>
      </c>
      <c r="JB3">
        <v>7</v>
      </c>
      <c r="JC3" s="278">
        <v>7</v>
      </c>
      <c r="JF3" s="1" t="s">
        <v>291</v>
      </c>
      <c r="JG3" s="272" t="s">
        <v>1185</v>
      </c>
      <c r="JJ3" s="138">
        <v>2</v>
      </c>
      <c r="JK3" s="138"/>
      <c r="JL3" s="201">
        <v>0.2857142857142857</v>
      </c>
      <c r="JM3" s="138">
        <v>-4548.2366336355381</v>
      </c>
      <c r="JN3" s="138"/>
      <c r="JO3" s="138">
        <v>2</v>
      </c>
      <c r="JP3" s="201">
        <v>0.2857142857142857</v>
      </c>
      <c r="JQ3" s="138">
        <v>2181.6118807002877</v>
      </c>
      <c r="JR3" t="s">
        <v>1184</v>
      </c>
      <c r="JS3" t="s">
        <v>291</v>
      </c>
      <c r="JT3" s="260">
        <v>3</v>
      </c>
      <c r="JU3" s="261">
        <v>0.42857142857142855</v>
      </c>
      <c r="JV3" s="260">
        <v>6</v>
      </c>
      <c r="JW3" s="261">
        <v>0.8571428571428571</v>
      </c>
      <c r="JX3" s="256">
        <v>4</v>
      </c>
      <c r="JY3" s="257">
        <v>0.5714285714285714</v>
      </c>
      <c r="JZ3" s="256">
        <v>1</v>
      </c>
      <c r="KA3" s="261">
        <v>0.14285714285714285</v>
      </c>
      <c r="KB3">
        <v>7</v>
      </c>
      <c r="KC3" s="278">
        <v>7</v>
      </c>
      <c r="KF3" s="1" t="s">
        <v>291</v>
      </c>
      <c r="KG3" s="272" t="s">
        <v>1184</v>
      </c>
      <c r="KJ3" s="138">
        <v>3</v>
      </c>
      <c r="KK3" s="138"/>
      <c r="KL3" s="201">
        <v>0.42857142857142855</v>
      </c>
      <c r="KM3" s="138">
        <v>-1655.8520084267354</v>
      </c>
      <c r="KN3" s="138"/>
      <c r="KO3" s="138">
        <v>2</v>
      </c>
      <c r="KP3" s="201">
        <v>0.2857142857142857</v>
      </c>
      <c r="KQ3" s="138">
        <v>-1488.3157658525706</v>
      </c>
      <c r="KR3" t="s">
        <v>1185</v>
      </c>
      <c r="KS3" t="s">
        <v>291</v>
      </c>
      <c r="KT3" s="260">
        <v>2</v>
      </c>
      <c r="KU3" s="261">
        <v>0.2857142857142857</v>
      </c>
      <c r="KV3" s="260">
        <v>4</v>
      </c>
      <c r="KW3" s="261">
        <v>0.5714285714285714</v>
      </c>
      <c r="KX3" s="256">
        <v>5</v>
      </c>
      <c r="KY3" s="257">
        <v>0.7142857142857143</v>
      </c>
      <c r="KZ3" s="256">
        <v>3</v>
      </c>
      <c r="LA3" s="261">
        <v>0.42857142857142855</v>
      </c>
      <c r="LB3">
        <v>7</v>
      </c>
      <c r="LC3" s="278">
        <v>7</v>
      </c>
      <c r="LF3" s="1" t="s">
        <v>291</v>
      </c>
      <c r="LG3" s="272" t="s">
        <v>1185</v>
      </c>
      <c r="LJ3" s="138">
        <v>4</v>
      </c>
      <c r="LK3" s="138"/>
      <c r="LL3" s="201">
        <v>0.5714285714285714</v>
      </c>
      <c r="LM3" s="138">
        <v>1719.9770223185592</v>
      </c>
      <c r="LN3" s="138"/>
      <c r="LO3" s="138">
        <v>6</v>
      </c>
      <c r="LP3" s="201">
        <v>0.8571428571428571</v>
      </c>
      <c r="LQ3" s="138">
        <v>4724.628853064014</v>
      </c>
      <c r="LR3" t="s">
        <v>1184</v>
      </c>
      <c r="LS3" t="s">
        <v>291</v>
      </c>
      <c r="LT3" s="260">
        <v>6</v>
      </c>
      <c r="LU3" s="261">
        <v>0.8571428571428571</v>
      </c>
      <c r="LV3" s="260">
        <v>3</v>
      </c>
      <c r="LW3" s="261">
        <v>0.42857142857142855</v>
      </c>
      <c r="LX3" s="256">
        <v>1</v>
      </c>
      <c r="LY3" s="257">
        <v>0.14285714285714285</v>
      </c>
      <c r="LZ3" s="256">
        <v>4</v>
      </c>
      <c r="MA3" s="261">
        <v>0.5714285714285714</v>
      </c>
      <c r="MB3">
        <v>7</v>
      </c>
      <c r="MC3" s="278">
        <v>7</v>
      </c>
      <c r="MF3" s="1" t="s">
        <v>291</v>
      </c>
      <c r="MG3" s="272" t="s">
        <v>1184</v>
      </c>
      <c r="MJ3" s="138">
        <v>2</v>
      </c>
      <c r="MK3" s="138"/>
      <c r="ML3" s="201">
        <v>0.2857142857142857</v>
      </c>
      <c r="MM3" s="138">
        <v>-5329.5854455801818</v>
      </c>
      <c r="MN3" s="138"/>
      <c r="MO3" s="138">
        <v>1</v>
      </c>
      <c r="MP3" s="201">
        <v>0.14285714285714285</v>
      </c>
      <c r="MQ3" s="138">
        <v>-11549.298625027419</v>
      </c>
      <c r="MR3" t="s">
        <v>1185</v>
      </c>
      <c r="MS3" t="s">
        <v>291</v>
      </c>
      <c r="MT3" s="260">
        <v>1</v>
      </c>
      <c r="MU3" s="261">
        <v>0.14285714285714285</v>
      </c>
      <c r="MV3" s="260">
        <v>4</v>
      </c>
      <c r="MW3" s="261">
        <v>0.5714285714285714</v>
      </c>
      <c r="MX3" s="256">
        <v>6</v>
      </c>
      <c r="MY3" s="257">
        <v>0.8571428571428571</v>
      </c>
      <c r="MZ3" s="256">
        <v>3</v>
      </c>
      <c r="NA3" s="261">
        <v>0.42857142857142855</v>
      </c>
      <c r="NB3">
        <v>7</v>
      </c>
      <c r="NC3" s="278">
        <v>7</v>
      </c>
      <c r="NF3" s="1" t="s">
        <v>291</v>
      </c>
      <c r="NG3" s="272" t="s">
        <v>1185</v>
      </c>
      <c r="NJ3" s="138">
        <v>4</v>
      </c>
      <c r="NK3" s="138"/>
      <c r="NL3" s="201">
        <v>0.5714285714285714</v>
      </c>
      <c r="NM3" s="138">
        <v>2126.9500214577774</v>
      </c>
      <c r="NN3" s="138"/>
      <c r="NO3" s="138">
        <v>0</v>
      </c>
      <c r="NP3" s="201">
        <v>0</v>
      </c>
      <c r="NQ3" s="138">
        <v>-9228.7352175378801</v>
      </c>
      <c r="NR3" t="s">
        <v>1185</v>
      </c>
      <c r="NS3" t="s">
        <v>291</v>
      </c>
      <c r="NT3" s="260">
        <v>2</v>
      </c>
      <c r="NU3" s="261">
        <v>0.2857142857142857</v>
      </c>
      <c r="NV3" s="260">
        <v>1</v>
      </c>
      <c r="NW3" s="261">
        <v>0.14285714285714285</v>
      </c>
      <c r="NX3" s="256">
        <v>5</v>
      </c>
      <c r="NY3" s="257">
        <v>0.7142857142857143</v>
      </c>
      <c r="NZ3" s="256">
        <v>6</v>
      </c>
      <c r="OA3" s="261">
        <v>0.8571428571428571</v>
      </c>
      <c r="OB3">
        <v>7</v>
      </c>
      <c r="OC3" s="278">
        <v>7</v>
      </c>
      <c r="OF3" s="1" t="s">
        <v>291</v>
      </c>
      <c r="OG3" s="272" t="s">
        <v>1185</v>
      </c>
      <c r="OJ3" s="138">
        <v>1</v>
      </c>
      <c r="OK3" s="138"/>
      <c r="OL3" s="201">
        <v>0.14285714285714285</v>
      </c>
      <c r="OM3" s="138">
        <v>-4567.1823195783018</v>
      </c>
      <c r="ON3" s="138"/>
      <c r="OO3" s="138">
        <v>6</v>
      </c>
      <c r="OP3" s="201">
        <v>0.8571428571428571</v>
      </c>
      <c r="OQ3" s="138">
        <v>4567.1823195783018</v>
      </c>
      <c r="OR3" t="s">
        <v>1184</v>
      </c>
      <c r="OS3" t="s">
        <v>291</v>
      </c>
      <c r="OT3" s="260">
        <v>6</v>
      </c>
      <c r="OU3" s="261">
        <v>0.8571428571428571</v>
      </c>
      <c r="OV3" s="260">
        <v>2</v>
      </c>
      <c r="OW3" s="261">
        <v>0.2857142857142857</v>
      </c>
      <c r="OX3" s="256">
        <v>1</v>
      </c>
      <c r="OY3" s="257">
        <v>0.14285714285714285</v>
      </c>
      <c r="OZ3" s="256">
        <v>5</v>
      </c>
      <c r="PA3" s="261">
        <v>0.7142857142857143</v>
      </c>
      <c r="PB3">
        <v>7</v>
      </c>
      <c r="PC3" s="278">
        <v>7</v>
      </c>
      <c r="PF3" s="1" t="s">
        <v>291</v>
      </c>
      <c r="PG3" s="272" t="s">
        <v>1184</v>
      </c>
      <c r="PH3" s="272"/>
      <c r="PK3" s="138">
        <v>2</v>
      </c>
      <c r="PL3" s="138"/>
      <c r="PM3" s="201">
        <v>0.2857142857142857</v>
      </c>
      <c r="PN3" s="138">
        <v>-2815.3943206396916</v>
      </c>
      <c r="PO3" s="138"/>
      <c r="PP3" s="138">
        <v>7</v>
      </c>
      <c r="PQ3" s="201">
        <v>1</v>
      </c>
      <c r="PR3" s="138">
        <v>11069.472037586687</v>
      </c>
      <c r="PS3" t="s">
        <v>1184</v>
      </c>
      <c r="PT3" t="s">
        <v>291</v>
      </c>
      <c r="PU3" s="260">
        <v>5</v>
      </c>
      <c r="PV3" s="261">
        <v>0.7142857142857143</v>
      </c>
      <c r="PW3" s="260">
        <v>4</v>
      </c>
      <c r="PX3" s="261">
        <v>0.5714285714285714</v>
      </c>
      <c r="PY3" s="256">
        <v>2</v>
      </c>
      <c r="PZ3" s="257">
        <v>0.2857142857142857</v>
      </c>
      <c r="QA3" s="256">
        <v>3</v>
      </c>
      <c r="QB3" s="261">
        <v>0.42857142857142855</v>
      </c>
      <c r="QC3">
        <v>7</v>
      </c>
      <c r="QD3" s="278">
        <v>7</v>
      </c>
      <c r="QH3" s="1" t="s">
        <v>291</v>
      </c>
      <c r="QI3" s="272" t="s">
        <v>291</v>
      </c>
      <c r="QJ3" s="272"/>
      <c r="QM3" s="138">
        <v>3</v>
      </c>
      <c r="QN3" s="201">
        <v>0.42857142857142855</v>
      </c>
      <c r="QO3" s="138">
        <v>849.04573615322238</v>
      </c>
      <c r="QQ3" s="138"/>
      <c r="QR3" s="138">
        <v>0</v>
      </c>
      <c r="QS3" s="201">
        <v>0</v>
      </c>
      <c r="QT3" s="138">
        <v>-9846.0364027475698</v>
      </c>
      <c r="QU3" t="s">
        <v>1185</v>
      </c>
      <c r="QV3" t="s">
        <v>291</v>
      </c>
      <c r="QW3" s="260">
        <v>2</v>
      </c>
      <c r="QX3" s="261">
        <v>0.2857142857142857</v>
      </c>
      <c r="QY3" s="260">
        <v>2</v>
      </c>
      <c r="QZ3" s="261">
        <v>0.2857142857142857</v>
      </c>
      <c r="RA3" s="256">
        <v>5</v>
      </c>
      <c r="RB3" s="257">
        <v>0.7142857142857143</v>
      </c>
      <c r="RC3" s="256">
        <v>5</v>
      </c>
      <c r="RD3" s="261">
        <v>0.7142857142857143</v>
      </c>
      <c r="RE3">
        <v>7</v>
      </c>
      <c r="RF3" s="278">
        <v>7</v>
      </c>
      <c r="RO3" s="1" t="s">
        <v>291</v>
      </c>
      <c r="RP3" s="272" t="s">
        <v>1185</v>
      </c>
      <c r="RQ3" s="272"/>
      <c r="RR3" s="272"/>
      <c r="RU3" s="138">
        <v>5</v>
      </c>
      <c r="RV3" s="201">
        <v>0.7142857142857143</v>
      </c>
      <c r="RW3" s="138">
        <v>3664.3816962503215</v>
      </c>
      <c r="RY3" s="138"/>
      <c r="RZ3" s="138">
        <v>4</v>
      </c>
      <c r="SA3" s="201">
        <v>0.5714285714285714</v>
      </c>
      <c r="SB3" s="138">
        <v>993.4348125173176</v>
      </c>
      <c r="SC3" t="s">
        <v>1184</v>
      </c>
      <c r="SD3" t="s">
        <v>291</v>
      </c>
      <c r="SE3" s="260">
        <v>6</v>
      </c>
      <c r="SF3" s="261">
        <v>0.8571428571428571</v>
      </c>
      <c r="SG3" s="260">
        <v>4</v>
      </c>
      <c r="SH3" s="261">
        <v>0.5714285714285714</v>
      </c>
      <c r="SI3" s="256">
        <v>1</v>
      </c>
      <c r="SJ3" s="257">
        <v>0.14285714285714285</v>
      </c>
      <c r="SK3" s="256">
        <v>3</v>
      </c>
      <c r="SL3" s="261">
        <v>0.42857142857142855</v>
      </c>
      <c r="SM3">
        <v>7</v>
      </c>
      <c r="SN3" s="278">
        <v>7</v>
      </c>
      <c r="SW3" s="1" t="s">
        <v>291</v>
      </c>
      <c r="SX3" s="272" t="str">
        <f t="shared" ref="SX3:SX9" si="37">SD3</f>
        <v>energy</v>
      </c>
      <c r="SY3" s="272"/>
      <c r="SZ3" s="272"/>
      <c r="TC3" s="138">
        <f>SUMIF($C$14:$C$92,SW3,TF$14:TF$92)</f>
        <v>7</v>
      </c>
      <c r="TD3" s="201">
        <f t="shared" ref="TD3:TD10" si="38">TC3/$C3</f>
        <v>1</v>
      </c>
      <c r="TE3" s="138">
        <f>SUMIF($C$14:$C$92,SW3,TT$14:TT$92)</f>
        <v>460.5738154703435</v>
      </c>
      <c r="TG3" s="138"/>
      <c r="TH3" s="138">
        <f t="shared" si="1"/>
        <v>5</v>
      </c>
      <c r="TI3" s="201">
        <f t="shared" si="2"/>
        <v>0.7142857142857143</v>
      </c>
      <c r="TJ3" s="138">
        <f t="shared" si="3"/>
        <v>42.273564940071537</v>
      </c>
      <c r="TK3" t="str">
        <f>IF(AND(TI3&lt;0.5,TJ3&lt;0),"inverted","normal")</f>
        <v>normal</v>
      </c>
      <c r="TL3" t="str">
        <f t="shared" ref="TL3:TL9" si="39">SW3</f>
        <v>energy</v>
      </c>
      <c r="TM3" s="260">
        <f t="shared" si="4"/>
        <v>6</v>
      </c>
      <c r="TN3" s="261">
        <f t="shared" si="5"/>
        <v>0.8571428571428571</v>
      </c>
      <c r="TO3" s="260">
        <f t="shared" ref="TO3:TO9" si="40">SUMIFS(SX$14:SX$92,SX$14:SX$92,1,$C$14:$C$92,SW3)</f>
        <v>6</v>
      </c>
      <c r="TP3" s="261">
        <f t="shared" si="6"/>
        <v>0.8571428571428571</v>
      </c>
      <c r="TQ3" s="256">
        <f t="shared" si="7"/>
        <v>1</v>
      </c>
      <c r="TR3" s="257">
        <f t="shared" si="8"/>
        <v>0.14285714285714285</v>
      </c>
      <c r="TS3" s="256">
        <f t="shared" si="9"/>
        <v>1</v>
      </c>
      <c r="TT3" s="261">
        <f t="shared" si="10"/>
        <v>0.14285714285714285</v>
      </c>
      <c r="TU3">
        <f t="shared" si="11"/>
        <v>7</v>
      </c>
      <c r="TV3" s="278">
        <f t="shared" ref="TV3:TV9" si="41">TS3+TO3</f>
        <v>7</v>
      </c>
      <c r="UE3" s="1" t="s">
        <v>291</v>
      </c>
      <c r="UF3" s="272" t="str">
        <f t="shared" ref="UF3:UF9" si="42">TL3</f>
        <v>energy</v>
      </c>
      <c r="UG3" s="272"/>
      <c r="UH3" s="272"/>
      <c r="UK3" s="138">
        <f>SUMIF($C$14:$C$92,UE3,UN$14:UN$92)</f>
        <v>0</v>
      </c>
      <c r="UL3" s="201">
        <f t="shared" ref="UL3:UL10" si="43">UK3/$C3</f>
        <v>0</v>
      </c>
      <c r="UM3" s="138">
        <f>SUMIF($C$14:$C$92,UE3,VB$14:VB$92)</f>
        <v>0</v>
      </c>
      <c r="UO3" s="138"/>
      <c r="UP3" s="138">
        <f t="shared" si="13"/>
        <v>0</v>
      </c>
      <c r="UQ3" s="201">
        <f t="shared" si="14"/>
        <v>0</v>
      </c>
      <c r="UR3" s="138">
        <f t="shared" si="15"/>
        <v>0</v>
      </c>
      <c r="US3" t="str">
        <f>IF(AND(UQ3&lt;0.5,UR3&lt;0),"inverted","normal")</f>
        <v>normal</v>
      </c>
      <c r="UT3" t="str">
        <f t="shared" ref="UT3:UT9" si="44">UE3</f>
        <v>energy</v>
      </c>
      <c r="UU3" s="260">
        <f t="shared" si="16"/>
        <v>0</v>
      </c>
      <c r="UV3" s="261" t="e">
        <f t="shared" si="17"/>
        <v>#DIV/0!</v>
      </c>
      <c r="UW3" s="260">
        <f t="shared" ref="UW3:UW9" si="45">SUMIFS(UF$14:UF$92,UF$14:UF$92,1,$C$14:$C$92,UE3)</f>
        <v>6</v>
      </c>
      <c r="UX3" s="261" t="e">
        <f t="shared" si="18"/>
        <v>#DIV/0!</v>
      </c>
      <c r="UY3" s="256">
        <f t="shared" si="19"/>
        <v>0</v>
      </c>
      <c r="UZ3" s="257" t="e">
        <f t="shared" si="20"/>
        <v>#DIV/0!</v>
      </c>
      <c r="VA3" s="256">
        <f t="shared" si="21"/>
        <v>1</v>
      </c>
      <c r="VB3" s="261" t="e">
        <f t="shared" si="22"/>
        <v>#DIV/0!</v>
      </c>
      <c r="VC3">
        <f t="shared" si="23"/>
        <v>0</v>
      </c>
      <c r="VD3" s="278">
        <f t="shared" ref="VD3:VD9" si="46">VA3+UW3</f>
        <v>7</v>
      </c>
      <c r="VM3" s="1" t="s">
        <v>291</v>
      </c>
      <c r="VN3" s="272" t="str">
        <f t="shared" ref="VN3:VN9" si="47">UT3</f>
        <v>energy</v>
      </c>
      <c r="VO3" s="272"/>
      <c r="VP3" s="272"/>
      <c r="VS3" s="138">
        <f>SUMIF($C$14:$C$92,VM3,VV$14:VV$92)</f>
        <v>7</v>
      </c>
      <c r="VT3" s="201">
        <f t="shared" ref="VT3:VT10" si="48">VS3/$C3</f>
        <v>1</v>
      </c>
      <c r="VU3" s="138">
        <f>SUMIF($C$14:$C$92,VM3,WJ$14:WJ$92)</f>
        <v>0</v>
      </c>
      <c r="VW3" s="138"/>
      <c r="VX3" s="138">
        <f t="shared" si="25"/>
        <v>7</v>
      </c>
      <c r="VY3" s="201">
        <f t="shared" si="26"/>
        <v>1</v>
      </c>
      <c r="VZ3" s="138">
        <f t="shared" si="27"/>
        <v>0</v>
      </c>
      <c r="WA3" t="str">
        <f>IF(AND(VY3&lt;0.5,VZ3&lt;0),"inverted","normal")</f>
        <v>normal</v>
      </c>
      <c r="WB3" t="str">
        <f t="shared" ref="WB3:WB9" si="49">VM3</f>
        <v>energy</v>
      </c>
      <c r="WC3" s="260">
        <f t="shared" si="28"/>
        <v>0</v>
      </c>
      <c r="WD3" s="261" t="e">
        <f t="shared" si="29"/>
        <v>#DIV/0!</v>
      </c>
      <c r="WE3" s="260">
        <f t="shared" ref="WE3:WE9" si="50">SUMIFS(VN$14:VN$92,VN$14:VN$92,1,$C$14:$C$92,VM3)</f>
        <v>0</v>
      </c>
      <c r="WF3" s="261" t="e">
        <f t="shared" si="30"/>
        <v>#DIV/0!</v>
      </c>
      <c r="WG3" s="256">
        <f t="shared" si="31"/>
        <v>0</v>
      </c>
      <c r="WH3" s="257" t="e">
        <f t="shared" si="32"/>
        <v>#DIV/0!</v>
      </c>
      <c r="WI3" s="256">
        <f t="shared" si="33"/>
        <v>0</v>
      </c>
      <c r="WJ3" s="261" t="e">
        <f t="shared" si="34"/>
        <v>#DIV/0!</v>
      </c>
      <c r="WK3">
        <f t="shared" si="35"/>
        <v>0</v>
      </c>
      <c r="WL3" s="278">
        <f t="shared" ref="WL3:WL9" si="51">WI3+WE3</f>
        <v>0</v>
      </c>
    </row>
    <row r="4" spans="1:617" outlineLevel="1" x14ac:dyDescent="0.25">
      <c r="A4" s="1" t="s">
        <v>300</v>
      </c>
      <c r="C4">
        <f t="shared" si="36"/>
        <v>10</v>
      </c>
      <c r="AN4" s="1" t="s">
        <v>1142</v>
      </c>
      <c r="AO4" s="138">
        <v>8</v>
      </c>
      <c r="AP4" s="201">
        <v>0.5</v>
      </c>
      <c r="AQ4" s="138">
        <v>-3214.5597555645645</v>
      </c>
      <c r="AS4" s="138">
        <v>11</v>
      </c>
      <c r="AT4" s="201">
        <v>0.6875</v>
      </c>
      <c r="AU4" s="138">
        <v>2774.845033223909</v>
      </c>
      <c r="BE4" s="1" t="s">
        <v>300</v>
      </c>
      <c r="BF4" s="138">
        <v>6</v>
      </c>
      <c r="BG4" s="201">
        <v>0.6</v>
      </c>
      <c r="BH4" s="138">
        <v>702.77081406700586</v>
      </c>
      <c r="BJ4" s="138">
        <v>3</v>
      </c>
      <c r="BK4" s="201">
        <v>0.3</v>
      </c>
      <c r="BL4" s="138">
        <v>-7370.4392470262792</v>
      </c>
      <c r="BM4" t="s">
        <v>1185</v>
      </c>
      <c r="BO4">
        <v>9</v>
      </c>
      <c r="BP4">
        <v>1</v>
      </c>
      <c r="BQ4">
        <v>10</v>
      </c>
      <c r="BV4" s="1" t="s">
        <v>300</v>
      </c>
      <c r="BW4" t="s">
        <v>1185</v>
      </c>
      <c r="BY4" s="138">
        <v>2</v>
      </c>
      <c r="BZ4" s="201">
        <v>0.2</v>
      </c>
      <c r="CA4" s="138">
        <v>-6786.4455636520979</v>
      </c>
      <c r="CB4" s="138"/>
      <c r="CC4" s="138">
        <v>5</v>
      </c>
      <c r="CD4" s="201">
        <v>0.5</v>
      </c>
      <c r="CE4" s="138">
        <v>-1210.4550398739807</v>
      </c>
      <c r="CF4" t="s">
        <v>1184</v>
      </c>
      <c r="CH4">
        <v>1</v>
      </c>
      <c r="CI4">
        <v>9</v>
      </c>
      <c r="CJ4">
        <v>10</v>
      </c>
      <c r="CP4" s="1" t="s">
        <v>300</v>
      </c>
      <c r="CQ4" t="s">
        <v>1184</v>
      </c>
      <c r="CS4" s="138">
        <v>5</v>
      </c>
      <c r="CT4" s="201">
        <v>0.5</v>
      </c>
      <c r="CU4" s="138">
        <v>-2091.9776150267994</v>
      </c>
      <c r="CV4" s="138"/>
      <c r="CW4" s="138">
        <v>5</v>
      </c>
      <c r="CX4" s="201">
        <v>0.5</v>
      </c>
      <c r="CY4" s="138">
        <v>2295.80252506032</v>
      </c>
      <c r="CZ4" t="s">
        <v>1184</v>
      </c>
      <c r="DB4">
        <v>3</v>
      </c>
      <c r="DC4">
        <v>7</v>
      </c>
      <c r="DD4">
        <v>10</v>
      </c>
      <c r="DJ4" s="1" t="s">
        <v>300</v>
      </c>
      <c r="DK4" t="s">
        <v>1184</v>
      </c>
      <c r="DN4" s="138">
        <v>4</v>
      </c>
      <c r="DO4" s="138"/>
      <c r="DP4" s="201">
        <v>0.4</v>
      </c>
      <c r="DQ4" s="138">
        <v>135.91313091754887</v>
      </c>
      <c r="DR4" s="138"/>
      <c r="DS4" s="138">
        <v>4</v>
      </c>
      <c r="DT4" s="201">
        <v>0.4</v>
      </c>
      <c r="DU4" s="138">
        <v>2003.2657550867063</v>
      </c>
      <c r="DV4" t="s">
        <v>1184</v>
      </c>
      <c r="DX4" t="s">
        <v>300</v>
      </c>
      <c r="DY4" s="260">
        <v>4</v>
      </c>
      <c r="DZ4" s="261">
        <v>0.4</v>
      </c>
      <c r="EA4" s="256">
        <v>6</v>
      </c>
      <c r="EB4" s="257">
        <v>0.6</v>
      </c>
      <c r="EC4">
        <v>10</v>
      </c>
      <c r="EH4" s="1" t="s">
        <v>300</v>
      </c>
      <c r="EI4" s="268" t="s">
        <v>1184</v>
      </c>
      <c r="EL4" s="138">
        <v>6</v>
      </c>
      <c r="EM4" s="138"/>
      <c r="EN4" s="201">
        <v>0.6</v>
      </c>
      <c r="EO4" s="138">
        <v>2088.2188057880567</v>
      </c>
      <c r="EP4" s="138"/>
      <c r="EQ4" s="138">
        <v>5</v>
      </c>
      <c r="ER4" s="201">
        <v>0.5</v>
      </c>
      <c r="ES4" s="138">
        <v>566.76342146691889</v>
      </c>
      <c r="ET4" t="s">
        <v>1184</v>
      </c>
      <c r="EV4" t="s">
        <v>300</v>
      </c>
      <c r="EW4" s="260">
        <v>4</v>
      </c>
      <c r="EX4" s="261">
        <v>0.4</v>
      </c>
      <c r="EY4" s="256">
        <v>6</v>
      </c>
      <c r="EZ4" s="257">
        <v>0.6</v>
      </c>
      <c r="FA4">
        <v>10</v>
      </c>
      <c r="FF4" s="1" t="s">
        <v>300</v>
      </c>
      <c r="FG4" s="272" t="s">
        <v>1184</v>
      </c>
      <c r="FJ4" s="138">
        <v>6</v>
      </c>
      <c r="FK4" s="138"/>
      <c r="FL4" s="201">
        <v>0.6</v>
      </c>
      <c r="FM4" s="138">
        <v>2011.6626019274381</v>
      </c>
      <c r="FN4" s="138"/>
      <c r="FO4" s="138">
        <v>2</v>
      </c>
      <c r="FP4" s="201">
        <v>0.2</v>
      </c>
      <c r="FQ4" s="138">
        <v>-3427.4495286872134</v>
      </c>
      <c r="FR4" t="s">
        <v>1185</v>
      </c>
      <c r="FS4" t="s">
        <v>300</v>
      </c>
      <c r="FT4" s="260">
        <v>1</v>
      </c>
      <c r="FU4" s="261">
        <v>0.1</v>
      </c>
      <c r="FV4" s="260">
        <v>5</v>
      </c>
      <c r="FW4" s="261">
        <v>0.5</v>
      </c>
      <c r="FX4" s="256">
        <v>9</v>
      </c>
      <c r="FY4" s="257">
        <v>0.9</v>
      </c>
      <c r="FZ4" s="256">
        <v>5</v>
      </c>
      <c r="GA4" s="261">
        <v>0.5</v>
      </c>
      <c r="GB4">
        <v>10</v>
      </c>
      <c r="GC4" s="278">
        <v>10</v>
      </c>
      <c r="GF4" s="1" t="s">
        <v>300</v>
      </c>
      <c r="GG4" s="272" t="s">
        <v>1185</v>
      </c>
      <c r="GJ4" s="138">
        <v>3</v>
      </c>
      <c r="GK4" s="138"/>
      <c r="GL4" s="201">
        <v>0.3</v>
      </c>
      <c r="GM4" s="138">
        <v>-6550.5883098913755</v>
      </c>
      <c r="GN4" s="138"/>
      <c r="GO4" s="138">
        <v>1</v>
      </c>
      <c r="GP4" s="201">
        <v>0.1</v>
      </c>
      <c r="GQ4" s="138">
        <v>-13323.055078884163</v>
      </c>
      <c r="GR4" t="s">
        <v>1185</v>
      </c>
      <c r="GS4" t="s">
        <v>300</v>
      </c>
      <c r="GT4" s="260">
        <v>1</v>
      </c>
      <c r="GU4" s="261">
        <v>0.1</v>
      </c>
      <c r="GV4" s="260">
        <v>6</v>
      </c>
      <c r="GW4" s="261">
        <v>0.6</v>
      </c>
      <c r="GX4" s="256">
        <v>9</v>
      </c>
      <c r="GY4" s="257">
        <v>0.9</v>
      </c>
      <c r="GZ4" s="256">
        <v>4</v>
      </c>
      <c r="HA4" s="261">
        <v>0.4</v>
      </c>
      <c r="HB4">
        <v>10</v>
      </c>
      <c r="HC4" s="278">
        <v>10</v>
      </c>
      <c r="HF4" s="1" t="s">
        <v>300</v>
      </c>
      <c r="HG4" s="272" t="s">
        <v>1185</v>
      </c>
      <c r="HJ4" s="138">
        <v>5</v>
      </c>
      <c r="HK4" s="138"/>
      <c r="HL4" s="201">
        <v>0.5</v>
      </c>
      <c r="HM4" s="138">
        <v>-674.89226734738986</v>
      </c>
      <c r="HN4" s="138"/>
      <c r="HO4" s="138">
        <v>4</v>
      </c>
      <c r="HP4" s="201">
        <v>0.4</v>
      </c>
      <c r="HQ4" s="138">
        <v>-7580.2118805036453</v>
      </c>
      <c r="HR4" t="s">
        <v>1185</v>
      </c>
      <c r="HS4" t="s">
        <v>300</v>
      </c>
      <c r="HT4" s="260">
        <v>9</v>
      </c>
      <c r="HU4" s="261">
        <v>0.9</v>
      </c>
      <c r="HV4" s="260">
        <v>4</v>
      </c>
      <c r="HW4" s="261">
        <v>0.4</v>
      </c>
      <c r="HX4" s="256">
        <v>1</v>
      </c>
      <c r="HY4" s="257">
        <v>0.1</v>
      </c>
      <c r="HZ4" s="256">
        <v>6</v>
      </c>
      <c r="IA4" s="261">
        <v>0.6</v>
      </c>
      <c r="IB4">
        <v>10</v>
      </c>
      <c r="IC4" s="278">
        <v>10</v>
      </c>
      <c r="IF4" s="1" t="s">
        <v>300</v>
      </c>
      <c r="IG4" s="272" t="s">
        <v>1185</v>
      </c>
      <c r="IJ4" s="138">
        <v>4</v>
      </c>
      <c r="IK4" s="138"/>
      <c r="IL4" s="201">
        <v>0.4</v>
      </c>
      <c r="IM4" s="138">
        <v>-1406.1929442534188</v>
      </c>
      <c r="IN4" s="138"/>
      <c r="IO4" s="138">
        <v>6</v>
      </c>
      <c r="IP4" s="201">
        <v>0.6</v>
      </c>
      <c r="IQ4" s="138">
        <v>5254.5130544141521</v>
      </c>
      <c r="IR4" t="s">
        <v>1184</v>
      </c>
      <c r="IS4" t="s">
        <v>300</v>
      </c>
      <c r="IT4" s="260">
        <v>1</v>
      </c>
      <c r="IU4" s="261">
        <v>0.1</v>
      </c>
      <c r="IV4" s="260">
        <v>7</v>
      </c>
      <c r="IW4" s="261">
        <v>0.7</v>
      </c>
      <c r="IX4" s="256">
        <v>9</v>
      </c>
      <c r="IY4" s="257">
        <v>0.9</v>
      </c>
      <c r="IZ4" s="256">
        <v>3</v>
      </c>
      <c r="JA4" s="261">
        <v>0.3</v>
      </c>
      <c r="JB4">
        <v>10</v>
      </c>
      <c r="JC4" s="278">
        <v>10</v>
      </c>
      <c r="JF4" s="1" t="s">
        <v>300</v>
      </c>
      <c r="JG4" s="272" t="s">
        <v>1184</v>
      </c>
      <c r="JJ4" s="138">
        <v>4</v>
      </c>
      <c r="JK4" s="138"/>
      <c r="JL4" s="201">
        <v>0.4</v>
      </c>
      <c r="JM4" s="138">
        <v>-1597.279372074699</v>
      </c>
      <c r="JN4" s="138"/>
      <c r="JO4" s="138">
        <v>8</v>
      </c>
      <c r="JP4" s="201">
        <v>0.8</v>
      </c>
      <c r="JQ4" s="138">
        <v>12199.789035854237</v>
      </c>
      <c r="JR4" t="s">
        <v>1184</v>
      </c>
      <c r="JS4" t="s">
        <v>300</v>
      </c>
      <c r="JT4" s="260">
        <v>0</v>
      </c>
      <c r="JU4" s="261">
        <v>0</v>
      </c>
      <c r="JV4" s="260">
        <v>6</v>
      </c>
      <c r="JW4" s="261">
        <v>0.6</v>
      </c>
      <c r="JX4" s="256">
        <v>10</v>
      </c>
      <c r="JY4" s="257">
        <v>1</v>
      </c>
      <c r="JZ4" s="256">
        <v>4</v>
      </c>
      <c r="KA4" s="261">
        <v>0.4</v>
      </c>
      <c r="KB4">
        <v>10</v>
      </c>
      <c r="KC4" s="278">
        <v>10</v>
      </c>
      <c r="KF4" s="1" t="s">
        <v>300</v>
      </c>
      <c r="KG4" s="272" t="s">
        <v>1184</v>
      </c>
      <c r="KJ4" s="138">
        <v>4</v>
      </c>
      <c r="KK4" s="138"/>
      <c r="KL4" s="201">
        <v>0.4</v>
      </c>
      <c r="KM4" s="138">
        <v>736.27128173070753</v>
      </c>
      <c r="KN4" s="138"/>
      <c r="KO4" s="138">
        <v>6</v>
      </c>
      <c r="KP4" s="201">
        <v>0.6</v>
      </c>
      <c r="KQ4" s="138">
        <v>1030.2524794692758</v>
      </c>
      <c r="KR4" t="s">
        <v>1184</v>
      </c>
      <c r="KS4" t="s">
        <v>300</v>
      </c>
      <c r="KT4" s="260">
        <v>4</v>
      </c>
      <c r="KU4" s="261">
        <v>0.4</v>
      </c>
      <c r="KV4" s="260">
        <v>2</v>
      </c>
      <c r="KW4" s="261">
        <v>0.2</v>
      </c>
      <c r="KX4" s="256">
        <v>6</v>
      </c>
      <c r="KY4" s="257">
        <v>0.6</v>
      </c>
      <c r="KZ4" s="256">
        <v>8</v>
      </c>
      <c r="LA4" s="261">
        <v>0.8</v>
      </c>
      <c r="LB4">
        <v>10</v>
      </c>
      <c r="LC4" s="278">
        <v>10</v>
      </c>
      <c r="LF4" s="1" t="s">
        <v>300</v>
      </c>
      <c r="LG4" s="272" t="s">
        <v>1184</v>
      </c>
      <c r="LJ4" s="138">
        <v>7</v>
      </c>
      <c r="LK4" s="138"/>
      <c r="LL4" s="201">
        <v>0.7</v>
      </c>
      <c r="LM4" s="138">
        <v>4998.428784250953</v>
      </c>
      <c r="LN4" s="138"/>
      <c r="LO4" s="138">
        <v>7</v>
      </c>
      <c r="LP4" s="201">
        <v>0.7</v>
      </c>
      <c r="LQ4" s="138">
        <v>6972.9665916350577</v>
      </c>
      <c r="LR4" t="s">
        <v>1184</v>
      </c>
      <c r="LS4" t="s">
        <v>300</v>
      </c>
      <c r="LT4" s="260">
        <v>1</v>
      </c>
      <c r="LU4" s="261">
        <v>0.1</v>
      </c>
      <c r="LV4" s="260">
        <v>2</v>
      </c>
      <c r="LW4" s="261">
        <v>0.2</v>
      </c>
      <c r="LX4" s="256">
        <v>9</v>
      </c>
      <c r="LY4" s="257">
        <v>0.9</v>
      </c>
      <c r="LZ4" s="256">
        <v>8</v>
      </c>
      <c r="MA4" s="261">
        <v>0.8</v>
      </c>
      <c r="MB4">
        <v>10</v>
      </c>
      <c r="MC4" s="278">
        <v>10</v>
      </c>
      <c r="MF4" s="1" t="s">
        <v>300</v>
      </c>
      <c r="MG4" s="272" t="s">
        <v>1184</v>
      </c>
      <c r="MJ4" s="138">
        <v>8</v>
      </c>
      <c r="MK4" s="138"/>
      <c r="ML4" s="201">
        <v>0.8</v>
      </c>
      <c r="MM4" s="138">
        <v>3934.0835523705077</v>
      </c>
      <c r="MN4" s="138"/>
      <c r="MO4" s="138">
        <v>7</v>
      </c>
      <c r="MP4" s="201">
        <v>0.7</v>
      </c>
      <c r="MQ4" s="138">
        <v>5892.7535685906687</v>
      </c>
      <c r="MR4" t="s">
        <v>1184</v>
      </c>
      <c r="MS4" t="s">
        <v>300</v>
      </c>
      <c r="MT4" s="260">
        <v>0</v>
      </c>
      <c r="MU4" s="261">
        <v>0</v>
      </c>
      <c r="MV4" s="260">
        <v>2</v>
      </c>
      <c r="MW4" s="261">
        <v>0.2</v>
      </c>
      <c r="MX4" s="256">
        <v>10</v>
      </c>
      <c r="MY4" s="257">
        <v>1</v>
      </c>
      <c r="MZ4" s="256">
        <v>8</v>
      </c>
      <c r="NA4" s="261">
        <v>0.8</v>
      </c>
      <c r="NB4">
        <v>10</v>
      </c>
      <c r="NC4" s="278">
        <v>10</v>
      </c>
      <c r="NF4" s="1" t="s">
        <v>300</v>
      </c>
      <c r="NG4" s="272" t="s">
        <v>1184</v>
      </c>
      <c r="NJ4" s="138">
        <v>5</v>
      </c>
      <c r="NK4" s="138"/>
      <c r="NL4" s="201">
        <v>0.5</v>
      </c>
      <c r="NM4" s="138">
        <v>336.82628425519022</v>
      </c>
      <c r="NN4" s="138"/>
      <c r="NO4" s="138">
        <v>1</v>
      </c>
      <c r="NP4" s="201">
        <v>0.1</v>
      </c>
      <c r="NQ4" s="138">
        <v>-9256.0319570374886</v>
      </c>
      <c r="NR4" t="s">
        <v>1185</v>
      </c>
      <c r="NS4" t="s">
        <v>300</v>
      </c>
      <c r="NT4" s="260">
        <v>6</v>
      </c>
      <c r="NU4" s="261">
        <v>0.6</v>
      </c>
      <c r="NV4" s="260">
        <v>1</v>
      </c>
      <c r="NW4" s="261">
        <v>0.1</v>
      </c>
      <c r="NX4" s="256">
        <v>4</v>
      </c>
      <c r="NY4" s="257">
        <v>0.4</v>
      </c>
      <c r="NZ4" s="256">
        <v>9</v>
      </c>
      <c r="OA4" s="261">
        <v>0.9</v>
      </c>
      <c r="OB4">
        <v>10</v>
      </c>
      <c r="OC4" s="278">
        <v>10</v>
      </c>
      <c r="OF4" s="1" t="s">
        <v>300</v>
      </c>
      <c r="OG4" s="272" t="s">
        <v>1185</v>
      </c>
      <c r="OJ4" s="138">
        <v>6</v>
      </c>
      <c r="OK4" s="138"/>
      <c r="OL4" s="201">
        <v>0.6</v>
      </c>
      <c r="OM4" s="138">
        <v>1281.540964688081</v>
      </c>
      <c r="ON4" s="138"/>
      <c r="OO4" s="138">
        <v>5</v>
      </c>
      <c r="OP4" s="201">
        <v>0.5</v>
      </c>
      <c r="OQ4" s="138">
        <v>-1103.0258692354819</v>
      </c>
      <c r="OR4" t="s">
        <v>1184</v>
      </c>
      <c r="OS4" t="s">
        <v>300</v>
      </c>
      <c r="OT4" s="260">
        <v>4</v>
      </c>
      <c r="OU4" s="261">
        <v>0.4</v>
      </c>
      <c r="OV4" s="260">
        <v>6</v>
      </c>
      <c r="OW4" s="261">
        <v>0.6</v>
      </c>
      <c r="OX4" s="256">
        <v>6</v>
      </c>
      <c r="OY4" s="257">
        <v>0.6</v>
      </c>
      <c r="OZ4" s="256">
        <v>4</v>
      </c>
      <c r="PA4" s="261">
        <v>0.4</v>
      </c>
      <c r="PB4">
        <v>10</v>
      </c>
      <c r="PC4" s="278">
        <v>10</v>
      </c>
      <c r="PF4" s="1" t="s">
        <v>300</v>
      </c>
      <c r="PG4" s="272" t="s">
        <v>1184</v>
      </c>
      <c r="PH4" s="272"/>
      <c r="PK4" s="138">
        <v>7</v>
      </c>
      <c r="PL4" s="138"/>
      <c r="PM4" s="201">
        <v>0.7</v>
      </c>
      <c r="PN4" s="138">
        <v>2473.6359005581885</v>
      </c>
      <c r="PO4" s="138"/>
      <c r="PP4" s="138">
        <v>5</v>
      </c>
      <c r="PQ4" s="201">
        <v>0.5</v>
      </c>
      <c r="PR4" s="138">
        <v>1745.1297446985986</v>
      </c>
      <c r="PS4" t="s">
        <v>1184</v>
      </c>
      <c r="PT4" t="s">
        <v>300</v>
      </c>
      <c r="PU4" s="260">
        <v>2</v>
      </c>
      <c r="PV4" s="261">
        <v>0.2</v>
      </c>
      <c r="PW4" s="260">
        <v>3</v>
      </c>
      <c r="PX4" s="261">
        <v>0.3</v>
      </c>
      <c r="PY4" s="256">
        <v>8</v>
      </c>
      <c r="PZ4" s="257">
        <v>0.8</v>
      </c>
      <c r="QA4" s="256">
        <v>7</v>
      </c>
      <c r="QB4" s="261">
        <v>0.7</v>
      </c>
      <c r="QC4">
        <v>10</v>
      </c>
      <c r="QD4" s="278">
        <v>10</v>
      </c>
      <c r="QH4" s="1" t="s">
        <v>300</v>
      </c>
      <c r="QI4" s="272" t="s">
        <v>300</v>
      </c>
      <c r="QJ4" s="272"/>
      <c r="QM4" s="138">
        <v>4</v>
      </c>
      <c r="QN4" s="201">
        <v>0.4</v>
      </c>
      <c r="QO4" s="138">
        <v>873.39700629087645</v>
      </c>
      <c r="QQ4" s="138"/>
      <c r="QR4" s="138">
        <v>6</v>
      </c>
      <c r="QS4" s="201">
        <v>0.6</v>
      </c>
      <c r="QT4" s="138">
        <v>-2955.8877102171477</v>
      </c>
      <c r="QU4" t="s">
        <v>1184</v>
      </c>
      <c r="QV4" t="s">
        <v>300</v>
      </c>
      <c r="QW4" s="260">
        <v>8</v>
      </c>
      <c r="QX4" s="261">
        <v>0.8</v>
      </c>
      <c r="QY4" s="260">
        <v>2</v>
      </c>
      <c r="QZ4" s="261">
        <v>0.2</v>
      </c>
      <c r="RA4" s="256">
        <v>2</v>
      </c>
      <c r="RB4" s="257">
        <v>0.2</v>
      </c>
      <c r="RC4" s="256">
        <v>8</v>
      </c>
      <c r="RD4" s="261">
        <v>0.8</v>
      </c>
      <c r="RE4">
        <v>10</v>
      </c>
      <c r="RF4" s="278">
        <v>10</v>
      </c>
      <c r="RO4" s="1" t="s">
        <v>300</v>
      </c>
      <c r="RP4" s="272" t="s">
        <v>1184</v>
      </c>
      <c r="RQ4" s="272"/>
      <c r="RR4" s="272"/>
      <c r="RU4" s="138">
        <v>6</v>
      </c>
      <c r="RV4" s="201">
        <v>0.6</v>
      </c>
      <c r="RW4" s="138">
        <v>1964.6374767307161</v>
      </c>
      <c r="RY4" s="138"/>
      <c r="RZ4" s="138">
        <v>6</v>
      </c>
      <c r="SA4" s="201">
        <v>0.6</v>
      </c>
      <c r="SB4" s="138">
        <v>2057.0282556690381</v>
      </c>
      <c r="SC4" t="s">
        <v>1184</v>
      </c>
      <c r="SD4" t="s">
        <v>300</v>
      </c>
      <c r="SE4" s="260">
        <v>1</v>
      </c>
      <c r="SF4" s="261">
        <v>0.1</v>
      </c>
      <c r="SG4" s="260">
        <v>5</v>
      </c>
      <c r="SH4" s="261">
        <v>0.5</v>
      </c>
      <c r="SI4" s="256">
        <v>9</v>
      </c>
      <c r="SJ4" s="257">
        <v>0.9</v>
      </c>
      <c r="SK4" s="256">
        <v>5</v>
      </c>
      <c r="SL4" s="261">
        <v>0.5</v>
      </c>
      <c r="SM4">
        <v>10</v>
      </c>
      <c r="SN4" s="278">
        <v>10</v>
      </c>
      <c r="SW4" s="1" t="s">
        <v>300</v>
      </c>
      <c r="SX4" s="272" t="str">
        <f t="shared" si="37"/>
        <v>grain</v>
      </c>
      <c r="SY4" s="272"/>
      <c r="SZ4" s="272"/>
      <c r="TC4" s="138">
        <f t="shared" ref="TC4:TC9" si="52">SUMIF($C$14:$C$92,SW4,TF$14:TF$92)</f>
        <v>6</v>
      </c>
      <c r="TD4" s="201">
        <f t="shared" si="38"/>
        <v>0.6</v>
      </c>
      <c r="TE4" s="138">
        <f t="shared" ref="TE4:TE9" si="53">SUMIF($C$14:$C$92,SW4,TT$14:TT$92)</f>
        <v>-520.57157723133503</v>
      </c>
      <c r="TG4" s="138"/>
      <c r="TH4" s="138">
        <f t="shared" si="1"/>
        <v>4</v>
      </c>
      <c r="TI4" s="201">
        <f t="shared" si="2"/>
        <v>0.4</v>
      </c>
      <c r="TJ4" s="138">
        <f t="shared" si="3"/>
        <v>422.96440650045975</v>
      </c>
      <c r="TK4" t="str">
        <f t="shared" ref="TK4:TK9" si="54">IF(AND(TI4&lt;0.5,TJ4&lt;0),"inverted","normal")</f>
        <v>normal</v>
      </c>
      <c r="TL4" t="str">
        <f t="shared" si="39"/>
        <v>grain</v>
      </c>
      <c r="TM4" s="260">
        <f t="shared" si="4"/>
        <v>0</v>
      </c>
      <c r="TN4" s="261">
        <f t="shared" si="5"/>
        <v>0</v>
      </c>
      <c r="TO4" s="260">
        <f t="shared" si="40"/>
        <v>4</v>
      </c>
      <c r="TP4" s="261">
        <f t="shared" si="6"/>
        <v>0.4</v>
      </c>
      <c r="TQ4" s="256">
        <f t="shared" si="7"/>
        <v>10</v>
      </c>
      <c r="TR4" s="257">
        <f t="shared" si="8"/>
        <v>1</v>
      </c>
      <c r="TS4" s="256">
        <f t="shared" si="9"/>
        <v>6</v>
      </c>
      <c r="TT4" s="261">
        <f t="shared" si="10"/>
        <v>0.6</v>
      </c>
      <c r="TU4">
        <f t="shared" si="11"/>
        <v>10</v>
      </c>
      <c r="TV4" s="278">
        <f t="shared" si="41"/>
        <v>10</v>
      </c>
      <c r="UE4" s="1" t="s">
        <v>300</v>
      </c>
      <c r="UF4" s="272" t="str">
        <f t="shared" si="42"/>
        <v>grain</v>
      </c>
      <c r="UG4" s="272"/>
      <c r="UH4" s="272"/>
      <c r="UK4" s="138">
        <f t="shared" ref="UK4:UK9" si="55">SUMIF($C$14:$C$92,UE4,UN$14:UN$92)</f>
        <v>0</v>
      </c>
      <c r="UL4" s="201">
        <f t="shared" si="43"/>
        <v>0</v>
      </c>
      <c r="UM4" s="138">
        <f t="shared" ref="UM4:UM9" si="56">SUMIF($C$14:$C$92,UE4,VB$14:VB$92)</f>
        <v>0</v>
      </c>
      <c r="UO4" s="138"/>
      <c r="UP4" s="138">
        <f t="shared" si="13"/>
        <v>0</v>
      </c>
      <c r="UQ4" s="201">
        <f t="shared" si="14"/>
        <v>0</v>
      </c>
      <c r="UR4" s="138">
        <f t="shared" si="15"/>
        <v>0</v>
      </c>
      <c r="US4" t="str">
        <f t="shared" ref="US4:US9" si="57">IF(AND(UQ4&lt;0.5,UR4&lt;0),"inverted","normal")</f>
        <v>normal</v>
      </c>
      <c r="UT4" t="str">
        <f t="shared" si="44"/>
        <v>grain</v>
      </c>
      <c r="UU4" s="260">
        <f t="shared" si="16"/>
        <v>0</v>
      </c>
      <c r="UV4" s="261" t="e">
        <f t="shared" si="17"/>
        <v>#DIV/0!</v>
      </c>
      <c r="UW4" s="260">
        <f t="shared" si="45"/>
        <v>3</v>
      </c>
      <c r="UX4" s="261" t="e">
        <f t="shared" si="18"/>
        <v>#DIV/0!</v>
      </c>
      <c r="UY4" s="256">
        <f t="shared" si="19"/>
        <v>0</v>
      </c>
      <c r="UZ4" s="257" t="e">
        <f t="shared" si="20"/>
        <v>#DIV/0!</v>
      </c>
      <c r="VA4" s="256">
        <f t="shared" si="21"/>
        <v>7</v>
      </c>
      <c r="VB4" s="261" t="e">
        <f t="shared" si="22"/>
        <v>#DIV/0!</v>
      </c>
      <c r="VC4">
        <f t="shared" si="23"/>
        <v>0</v>
      </c>
      <c r="VD4" s="278">
        <f t="shared" si="46"/>
        <v>10</v>
      </c>
      <c r="VM4" s="1" t="s">
        <v>300</v>
      </c>
      <c r="VN4" s="272" t="str">
        <f t="shared" si="47"/>
        <v>grain</v>
      </c>
      <c r="VO4" s="272"/>
      <c r="VP4" s="272"/>
      <c r="VS4" s="138">
        <f t="shared" ref="VS4:VS9" si="58">SUMIF($C$14:$C$92,VM4,VV$14:VV$92)</f>
        <v>10</v>
      </c>
      <c r="VT4" s="201">
        <f t="shared" si="48"/>
        <v>1</v>
      </c>
      <c r="VU4" s="138">
        <f t="shared" ref="VU4:VU9" si="59">SUMIF($C$14:$C$92,VM4,WJ$14:WJ$92)</f>
        <v>0</v>
      </c>
      <c r="VW4" s="138"/>
      <c r="VX4" s="138">
        <f t="shared" si="25"/>
        <v>10</v>
      </c>
      <c r="VY4" s="201">
        <f t="shared" si="26"/>
        <v>1</v>
      </c>
      <c r="VZ4" s="138">
        <f t="shared" si="27"/>
        <v>0</v>
      </c>
      <c r="WA4" t="str">
        <f t="shared" ref="WA4:WA9" si="60">IF(AND(VY4&lt;0.5,VZ4&lt;0),"inverted","normal")</f>
        <v>normal</v>
      </c>
      <c r="WB4" t="str">
        <f t="shared" si="49"/>
        <v>grain</v>
      </c>
      <c r="WC4" s="260">
        <f t="shared" si="28"/>
        <v>0</v>
      </c>
      <c r="WD4" s="261" t="e">
        <f t="shared" si="29"/>
        <v>#DIV/0!</v>
      </c>
      <c r="WE4" s="260">
        <f t="shared" si="50"/>
        <v>0</v>
      </c>
      <c r="WF4" s="261" t="e">
        <f t="shared" si="30"/>
        <v>#DIV/0!</v>
      </c>
      <c r="WG4" s="256">
        <f t="shared" si="31"/>
        <v>0</v>
      </c>
      <c r="WH4" s="257" t="e">
        <f t="shared" si="32"/>
        <v>#DIV/0!</v>
      </c>
      <c r="WI4" s="256">
        <f t="shared" si="33"/>
        <v>0</v>
      </c>
      <c r="WJ4" s="261" t="e">
        <f t="shared" si="34"/>
        <v>#DIV/0!</v>
      </c>
      <c r="WK4">
        <f t="shared" si="35"/>
        <v>0</v>
      </c>
      <c r="WL4" s="278">
        <f t="shared" si="51"/>
        <v>0</v>
      </c>
    </row>
    <row r="5" spans="1:617" outlineLevel="1" x14ac:dyDescent="0.25">
      <c r="A5" s="1" t="s">
        <v>297</v>
      </c>
      <c r="C5">
        <f t="shared" si="36"/>
        <v>21</v>
      </c>
      <c r="AN5" s="1" t="s">
        <v>300</v>
      </c>
      <c r="AO5" s="138">
        <v>6</v>
      </c>
      <c r="AP5" s="201">
        <v>0.6</v>
      </c>
      <c r="AQ5" s="138">
        <v>-669.87873010315286</v>
      </c>
      <c r="AS5" s="138">
        <v>6</v>
      </c>
      <c r="AT5" s="201">
        <v>0.6</v>
      </c>
      <c r="AU5" s="138">
        <v>2020.8409021505997</v>
      </c>
      <c r="BE5" s="1" t="s">
        <v>297</v>
      </c>
      <c r="BF5" s="138">
        <v>15</v>
      </c>
      <c r="BG5" s="201">
        <v>0.68181818181818177</v>
      </c>
      <c r="BH5" s="138">
        <v>5490.5334660605176</v>
      </c>
      <c r="BJ5" s="138">
        <v>9</v>
      </c>
      <c r="BK5" s="201">
        <v>0.40909090909090912</v>
      </c>
      <c r="BL5" s="138">
        <v>880.03579301553248</v>
      </c>
      <c r="BM5" t="s">
        <v>1184</v>
      </c>
      <c r="BO5">
        <v>13</v>
      </c>
      <c r="BP5">
        <v>9</v>
      </c>
      <c r="BQ5">
        <v>22</v>
      </c>
      <c r="BV5" s="1" t="s">
        <v>297</v>
      </c>
      <c r="BW5" t="s">
        <v>1184</v>
      </c>
      <c r="BY5" s="138">
        <v>7</v>
      </c>
      <c r="BZ5" s="201">
        <v>0.31818181818181818</v>
      </c>
      <c r="CA5" s="138">
        <v>-5263.8834406523138</v>
      </c>
      <c r="CB5" s="138"/>
      <c r="CC5" s="138">
        <v>15</v>
      </c>
      <c r="CD5" s="201">
        <v>0.68181818181818177</v>
      </c>
      <c r="CE5" s="138">
        <v>8978.9839886672871</v>
      </c>
      <c r="CF5" t="s">
        <v>1184</v>
      </c>
      <c r="CH5">
        <v>2</v>
      </c>
      <c r="CI5">
        <v>17</v>
      </c>
      <c r="CJ5">
        <v>19</v>
      </c>
      <c r="CP5" s="1" t="s">
        <v>297</v>
      </c>
      <c r="CQ5" t="s">
        <v>1184</v>
      </c>
      <c r="CS5" s="138">
        <v>13</v>
      </c>
      <c r="CT5" s="201">
        <v>0.59090909090909094</v>
      </c>
      <c r="CU5" s="138">
        <v>14122.604962351632</v>
      </c>
      <c r="CV5" s="138"/>
      <c r="CW5" s="138">
        <v>18</v>
      </c>
      <c r="CX5" s="201">
        <v>0.81818181818181823</v>
      </c>
      <c r="CY5" s="138">
        <v>41241.23674630114</v>
      </c>
      <c r="CZ5" t="s">
        <v>1184</v>
      </c>
      <c r="DB5">
        <v>3</v>
      </c>
      <c r="DC5">
        <v>18</v>
      </c>
      <c r="DD5">
        <v>21</v>
      </c>
      <c r="DJ5" s="1" t="s">
        <v>297</v>
      </c>
      <c r="DK5" t="s">
        <v>1184</v>
      </c>
      <c r="DN5" s="138">
        <v>15</v>
      </c>
      <c r="DO5" s="138"/>
      <c r="DP5" s="201">
        <v>0.68181818181818177</v>
      </c>
      <c r="DQ5" s="138">
        <v>22738.299010501607</v>
      </c>
      <c r="DR5" s="138"/>
      <c r="DS5" s="138">
        <v>14</v>
      </c>
      <c r="DT5" s="201">
        <v>0.63636363636363635</v>
      </c>
      <c r="DU5" s="138">
        <v>11205.68007551234</v>
      </c>
      <c r="DV5" t="s">
        <v>1184</v>
      </c>
      <c r="DX5" t="s">
        <v>297</v>
      </c>
      <c r="DY5" s="260">
        <v>1</v>
      </c>
      <c r="DZ5" s="261">
        <v>4.5454545454545456E-2</v>
      </c>
      <c r="EA5" s="256">
        <v>21</v>
      </c>
      <c r="EB5" s="257">
        <v>0.95454545454545459</v>
      </c>
      <c r="EC5">
        <v>22</v>
      </c>
      <c r="EH5" s="1" t="s">
        <v>297</v>
      </c>
      <c r="EI5" s="268" t="s">
        <v>1184</v>
      </c>
      <c r="EL5" s="138">
        <v>14</v>
      </c>
      <c r="EM5" s="138"/>
      <c r="EN5" s="201">
        <v>0.63636363636363635</v>
      </c>
      <c r="EO5" s="138">
        <v>17740.886041515776</v>
      </c>
      <c r="EP5" s="138"/>
      <c r="EQ5" s="138">
        <v>10</v>
      </c>
      <c r="ER5" s="201">
        <v>0.45454545454545453</v>
      </c>
      <c r="ES5" s="138">
        <v>7974.2005816497904</v>
      </c>
      <c r="ET5" t="s">
        <v>1184</v>
      </c>
      <c r="EV5" t="s">
        <v>297</v>
      </c>
      <c r="EW5" s="260">
        <v>2</v>
      </c>
      <c r="EX5" s="261">
        <v>9.0909090909090912E-2</v>
      </c>
      <c r="EY5" s="256">
        <v>20</v>
      </c>
      <c r="EZ5" s="257">
        <v>0.90909090909090906</v>
      </c>
      <c r="FA5">
        <v>22</v>
      </c>
      <c r="FF5" s="1" t="s">
        <v>297</v>
      </c>
      <c r="FG5" s="272" t="s">
        <v>1184</v>
      </c>
      <c r="FJ5" s="138">
        <v>8</v>
      </c>
      <c r="FK5" s="138"/>
      <c r="FL5" s="201">
        <v>0.36363636363636365</v>
      </c>
      <c r="FM5" s="138">
        <v>-7232.8449490941348</v>
      </c>
      <c r="FN5" s="138"/>
      <c r="FO5" s="138">
        <v>10</v>
      </c>
      <c r="FP5" s="201">
        <v>0.45454545454545453</v>
      </c>
      <c r="FQ5" s="138">
        <v>-3338.1628328296583</v>
      </c>
      <c r="FR5" t="s">
        <v>1185</v>
      </c>
      <c r="FS5" t="s">
        <v>297</v>
      </c>
      <c r="FT5" s="260">
        <v>16</v>
      </c>
      <c r="FU5" s="261">
        <v>0.72727272727272729</v>
      </c>
      <c r="FV5" s="260">
        <v>6</v>
      </c>
      <c r="FW5" s="261">
        <v>0.27272727272727271</v>
      </c>
      <c r="FX5" s="256">
        <v>6</v>
      </c>
      <c r="FY5" s="257">
        <v>0.27272727272727271</v>
      </c>
      <c r="FZ5" s="256">
        <v>16</v>
      </c>
      <c r="GA5" s="261">
        <v>0.72727272727272729</v>
      </c>
      <c r="GB5">
        <v>22</v>
      </c>
      <c r="GC5" s="278">
        <v>22</v>
      </c>
      <c r="GF5" s="1" t="s">
        <v>297</v>
      </c>
      <c r="GG5" s="272" t="s">
        <v>1185</v>
      </c>
      <c r="GJ5" s="138">
        <v>11</v>
      </c>
      <c r="GK5" s="138"/>
      <c r="GL5" s="201">
        <v>0.5</v>
      </c>
      <c r="GM5" s="138">
        <v>357.58039361663782</v>
      </c>
      <c r="GN5" s="138"/>
      <c r="GO5" s="138">
        <v>12</v>
      </c>
      <c r="GP5" s="201">
        <v>0.54545454545454541</v>
      </c>
      <c r="GQ5" s="138">
        <v>-3105.8195639801802</v>
      </c>
      <c r="GR5" t="s">
        <v>1184</v>
      </c>
      <c r="GS5" t="s">
        <v>297</v>
      </c>
      <c r="GT5" s="260">
        <v>6</v>
      </c>
      <c r="GU5" s="261">
        <v>0.27272727272727271</v>
      </c>
      <c r="GV5" s="260">
        <v>11</v>
      </c>
      <c r="GW5" s="261">
        <v>0.5</v>
      </c>
      <c r="GX5" s="256">
        <v>16</v>
      </c>
      <c r="GY5" s="257">
        <v>0.72727272727272729</v>
      </c>
      <c r="GZ5" s="256">
        <v>11</v>
      </c>
      <c r="HA5" s="261">
        <v>0.5</v>
      </c>
      <c r="HB5">
        <v>22</v>
      </c>
      <c r="HC5" s="278">
        <v>22</v>
      </c>
      <c r="HF5" s="1" t="s">
        <v>297</v>
      </c>
      <c r="HG5" s="272" t="s">
        <v>1184</v>
      </c>
      <c r="HJ5" s="138">
        <v>10</v>
      </c>
      <c r="HK5" s="138"/>
      <c r="HL5" s="201">
        <v>0.45454545454545453</v>
      </c>
      <c r="HM5" s="138">
        <v>-4898.358371591632</v>
      </c>
      <c r="HN5" s="138"/>
      <c r="HO5" s="138">
        <v>12</v>
      </c>
      <c r="HP5" s="201">
        <v>0.54545454545454541</v>
      </c>
      <c r="HQ5" s="138">
        <v>1608.6542521871215</v>
      </c>
      <c r="HR5" t="s">
        <v>1184</v>
      </c>
      <c r="HS5" t="s">
        <v>297</v>
      </c>
      <c r="HT5" s="260">
        <v>15</v>
      </c>
      <c r="HU5" s="261">
        <v>0.68181818181818177</v>
      </c>
      <c r="HV5" s="260">
        <v>7</v>
      </c>
      <c r="HW5" s="261">
        <v>0.31818181818181818</v>
      </c>
      <c r="HX5" s="256">
        <v>7</v>
      </c>
      <c r="HY5" s="257">
        <v>0.31818181818181818</v>
      </c>
      <c r="HZ5" s="256">
        <v>15</v>
      </c>
      <c r="IA5" s="261">
        <v>0.68181818181818177</v>
      </c>
      <c r="IB5">
        <v>22</v>
      </c>
      <c r="IC5" s="278">
        <v>22</v>
      </c>
      <c r="IF5" s="1" t="s">
        <v>297</v>
      </c>
      <c r="IG5" s="272" t="s">
        <v>1184</v>
      </c>
      <c r="IJ5" s="138">
        <v>9</v>
      </c>
      <c r="IK5" s="138"/>
      <c r="IL5" s="201">
        <v>0.40909090909090912</v>
      </c>
      <c r="IM5" s="138">
        <v>-16630.998454726876</v>
      </c>
      <c r="IN5" s="138"/>
      <c r="IO5" s="138">
        <v>11</v>
      </c>
      <c r="IP5" s="201">
        <v>0.5</v>
      </c>
      <c r="IQ5" s="138">
        <v>-8419.9173874349108</v>
      </c>
      <c r="IR5" t="s">
        <v>1184</v>
      </c>
      <c r="IS5" t="s">
        <v>297</v>
      </c>
      <c r="IT5" s="260">
        <v>20</v>
      </c>
      <c r="IU5" s="261">
        <v>0.90909090909090906</v>
      </c>
      <c r="IV5" s="260">
        <v>9</v>
      </c>
      <c r="IW5" s="261">
        <v>0.40909090909090912</v>
      </c>
      <c r="IX5" s="256">
        <v>2</v>
      </c>
      <c r="IY5" s="257">
        <v>9.0909090909090912E-2</v>
      </c>
      <c r="IZ5" s="256">
        <v>13</v>
      </c>
      <c r="JA5" s="261">
        <v>0.59090909090909094</v>
      </c>
      <c r="JB5">
        <v>22</v>
      </c>
      <c r="JC5" s="278">
        <v>22</v>
      </c>
      <c r="JF5" s="1" t="s">
        <v>297</v>
      </c>
      <c r="JG5" s="272" t="s">
        <v>1184</v>
      </c>
      <c r="JJ5" s="138">
        <v>12</v>
      </c>
      <c r="JK5" s="138"/>
      <c r="JL5" s="201">
        <v>0.54545454545454541</v>
      </c>
      <c r="JM5" s="138">
        <v>637.64034284135676</v>
      </c>
      <c r="JN5" s="138"/>
      <c r="JO5" s="138">
        <v>9</v>
      </c>
      <c r="JP5" s="201">
        <v>0.40909090909090912</v>
      </c>
      <c r="JQ5" s="138">
        <v>-2720.6855610388216</v>
      </c>
      <c r="JR5" t="s">
        <v>1185</v>
      </c>
      <c r="JS5" t="s">
        <v>297</v>
      </c>
      <c r="JT5" s="260">
        <v>18</v>
      </c>
      <c r="JU5" s="261">
        <v>0.81818181818181823</v>
      </c>
      <c r="JV5" s="260">
        <v>14</v>
      </c>
      <c r="JW5" s="261">
        <v>0.63636363636363635</v>
      </c>
      <c r="JX5" s="256">
        <v>4</v>
      </c>
      <c r="JY5" s="257">
        <v>0.18181818181818182</v>
      </c>
      <c r="JZ5" s="256">
        <v>8</v>
      </c>
      <c r="KA5" s="261">
        <v>0.36363636363636365</v>
      </c>
      <c r="KB5">
        <v>22</v>
      </c>
      <c r="KC5" s="278">
        <v>22</v>
      </c>
      <c r="KF5" s="1" t="s">
        <v>297</v>
      </c>
      <c r="KG5" s="272" t="s">
        <v>1185</v>
      </c>
      <c r="KJ5" s="138">
        <v>11</v>
      </c>
      <c r="KK5" s="138"/>
      <c r="KL5" s="201">
        <v>0.5</v>
      </c>
      <c r="KM5" s="138">
        <v>424.26543121913431</v>
      </c>
      <c r="KN5" s="138"/>
      <c r="KO5" s="138">
        <v>10</v>
      </c>
      <c r="KP5" s="201">
        <v>0.45454545454545453</v>
      </c>
      <c r="KQ5" s="138">
        <v>-2202.3094782583062</v>
      </c>
      <c r="KR5" t="s">
        <v>1185</v>
      </c>
      <c r="KS5" t="s">
        <v>297</v>
      </c>
      <c r="KT5" s="260">
        <v>13</v>
      </c>
      <c r="KU5" s="261">
        <v>0.59090909090909094</v>
      </c>
      <c r="KV5" s="260">
        <v>16</v>
      </c>
      <c r="KW5" s="261">
        <v>0.72727272727272729</v>
      </c>
      <c r="KX5" s="256">
        <v>9</v>
      </c>
      <c r="KY5" s="257">
        <v>0.40909090909090912</v>
      </c>
      <c r="KZ5" s="256">
        <v>6</v>
      </c>
      <c r="LA5" s="261">
        <v>0.27272727272727271</v>
      </c>
      <c r="LB5">
        <v>22</v>
      </c>
      <c r="LC5" s="278">
        <v>22</v>
      </c>
      <c r="LF5" s="1" t="s">
        <v>297</v>
      </c>
      <c r="LG5" s="272" t="s">
        <v>1185</v>
      </c>
      <c r="LJ5" s="138">
        <v>14</v>
      </c>
      <c r="LK5" s="138"/>
      <c r="LL5" s="201">
        <v>0.63636363636363635</v>
      </c>
      <c r="LM5" s="138">
        <v>7881.5058255314143</v>
      </c>
      <c r="LN5" s="138"/>
      <c r="LO5" s="138">
        <v>11</v>
      </c>
      <c r="LP5" s="201">
        <v>0.5</v>
      </c>
      <c r="LQ5" s="138">
        <v>9074.5732422053989</v>
      </c>
      <c r="LR5" t="s">
        <v>1184</v>
      </c>
      <c r="LS5" t="s">
        <v>297</v>
      </c>
      <c r="LT5" s="260">
        <v>20</v>
      </c>
      <c r="LU5" s="261">
        <v>0.90909090909090906</v>
      </c>
      <c r="LV5" s="260">
        <v>16</v>
      </c>
      <c r="LW5" s="261">
        <v>0.72727272727272729</v>
      </c>
      <c r="LX5" s="256">
        <v>2</v>
      </c>
      <c r="LY5" s="257">
        <v>9.0909090909090912E-2</v>
      </c>
      <c r="LZ5" s="256">
        <v>6</v>
      </c>
      <c r="MA5" s="261">
        <v>0.27272727272727271</v>
      </c>
      <c r="MB5">
        <v>22</v>
      </c>
      <c r="MC5" s="278">
        <v>22</v>
      </c>
      <c r="MF5" s="1" t="s">
        <v>297</v>
      </c>
      <c r="MG5" s="272" t="s">
        <v>1184</v>
      </c>
      <c r="MJ5" s="138">
        <v>6</v>
      </c>
      <c r="MK5" s="138"/>
      <c r="ML5" s="201">
        <v>0.27272727272727271</v>
      </c>
      <c r="MM5" s="138">
        <v>-50765.298252315377</v>
      </c>
      <c r="MN5" s="138"/>
      <c r="MO5" s="138">
        <v>6</v>
      </c>
      <c r="MP5" s="201">
        <v>0.27272727272727271</v>
      </c>
      <c r="MQ5" s="138">
        <v>-57034.63265920501</v>
      </c>
      <c r="MR5" t="s">
        <v>1185</v>
      </c>
      <c r="MS5" t="s">
        <v>297</v>
      </c>
      <c r="MT5" s="260">
        <v>2</v>
      </c>
      <c r="MU5" s="261">
        <v>9.0909090909090912E-2</v>
      </c>
      <c r="MV5" s="260">
        <v>14</v>
      </c>
      <c r="MW5" s="261">
        <v>0.63636363636363635</v>
      </c>
      <c r="MX5" s="256">
        <v>20</v>
      </c>
      <c r="MY5" s="257">
        <v>0.90909090909090906</v>
      </c>
      <c r="MZ5" s="256">
        <v>8</v>
      </c>
      <c r="NA5" s="261">
        <v>0.36363636363636365</v>
      </c>
      <c r="NB5">
        <v>22</v>
      </c>
      <c r="NC5" s="278">
        <v>22</v>
      </c>
      <c r="NF5" s="1" t="s">
        <v>297</v>
      </c>
      <c r="NG5" s="272" t="s">
        <v>1185</v>
      </c>
      <c r="NJ5" s="138">
        <v>15</v>
      </c>
      <c r="NK5" s="138"/>
      <c r="NL5" s="201">
        <v>0.7142857142857143</v>
      </c>
      <c r="NM5" s="138">
        <v>29110.613482549979</v>
      </c>
      <c r="NN5" s="138"/>
      <c r="NO5" s="138">
        <v>11</v>
      </c>
      <c r="NP5" s="201">
        <v>0.52380952380952384</v>
      </c>
      <c r="NQ5" s="138">
        <v>-3002.6255838580523</v>
      </c>
      <c r="NR5" t="s">
        <v>1184</v>
      </c>
      <c r="NS5" t="s">
        <v>297</v>
      </c>
      <c r="NT5" s="260">
        <v>5</v>
      </c>
      <c r="NU5" s="261">
        <v>0.23809523809523808</v>
      </c>
      <c r="NV5" s="260">
        <v>5</v>
      </c>
      <c r="NW5" s="261">
        <v>0.23809523809523808</v>
      </c>
      <c r="NX5" s="256">
        <v>16</v>
      </c>
      <c r="NY5" s="257">
        <v>0.76190476190476186</v>
      </c>
      <c r="NZ5" s="256">
        <v>16</v>
      </c>
      <c r="OA5" s="261">
        <v>0.76190476190476186</v>
      </c>
      <c r="OB5">
        <v>21</v>
      </c>
      <c r="OC5" s="278">
        <v>21</v>
      </c>
      <c r="OF5" s="1" t="s">
        <v>297</v>
      </c>
      <c r="OG5" s="272" t="s">
        <v>1184</v>
      </c>
      <c r="OJ5" s="138">
        <v>5</v>
      </c>
      <c r="OK5" s="138"/>
      <c r="OL5" s="201">
        <v>0.23809523809523808</v>
      </c>
      <c r="OM5" s="138">
        <v>-30842.365622980735</v>
      </c>
      <c r="ON5" s="138"/>
      <c r="OO5" s="138">
        <v>19</v>
      </c>
      <c r="OP5" s="201">
        <v>0.90476190476190477</v>
      </c>
      <c r="OQ5" s="138">
        <v>34129.476828301573</v>
      </c>
      <c r="OR5" t="s">
        <v>1184</v>
      </c>
      <c r="OS5" t="s">
        <v>297</v>
      </c>
      <c r="OT5" s="260">
        <v>19</v>
      </c>
      <c r="OU5" s="261">
        <v>0.90476190476190477</v>
      </c>
      <c r="OV5" s="260">
        <v>5</v>
      </c>
      <c r="OW5" s="261">
        <v>0.23809523809523808</v>
      </c>
      <c r="OX5" s="256">
        <v>2</v>
      </c>
      <c r="OY5" s="257">
        <v>9.5238095238095233E-2</v>
      </c>
      <c r="OZ5" s="256">
        <v>16</v>
      </c>
      <c r="PA5" s="261">
        <v>0.76190476190476186</v>
      </c>
      <c r="PB5">
        <v>21</v>
      </c>
      <c r="PC5" s="278">
        <v>21</v>
      </c>
      <c r="PF5" s="1" t="s">
        <v>297</v>
      </c>
      <c r="PG5" s="272" t="s">
        <v>1184</v>
      </c>
      <c r="PH5" s="272"/>
      <c r="PK5" s="138">
        <v>16</v>
      </c>
      <c r="PL5" s="138"/>
      <c r="PM5" s="201">
        <v>0.76190476190476186</v>
      </c>
      <c r="PN5" s="138">
        <v>21676.393228877219</v>
      </c>
      <c r="PO5" s="138"/>
      <c r="PP5" s="138">
        <v>20</v>
      </c>
      <c r="PQ5" s="201">
        <v>0.95238095238095233</v>
      </c>
      <c r="PR5" s="138">
        <v>34804.248026567191</v>
      </c>
      <c r="PS5" t="s">
        <v>1184</v>
      </c>
      <c r="PT5" t="s">
        <v>297</v>
      </c>
      <c r="PU5" s="260">
        <v>20</v>
      </c>
      <c r="PV5" s="261">
        <v>0.95238095238095233</v>
      </c>
      <c r="PW5" s="260">
        <v>15</v>
      </c>
      <c r="PX5" s="261">
        <v>0.7142857142857143</v>
      </c>
      <c r="PY5" s="256">
        <v>1</v>
      </c>
      <c r="PZ5" s="257">
        <v>4.7619047619047616E-2</v>
      </c>
      <c r="QA5" s="256">
        <v>6</v>
      </c>
      <c r="QB5" s="261">
        <v>0.2857142857142857</v>
      </c>
      <c r="QC5">
        <v>21</v>
      </c>
      <c r="QD5" s="278">
        <v>21</v>
      </c>
      <c r="QH5" s="1" t="s">
        <v>297</v>
      </c>
      <c r="QI5" s="272" t="s">
        <v>297</v>
      </c>
      <c r="QJ5" s="272"/>
      <c r="QM5" s="138">
        <v>15</v>
      </c>
      <c r="QN5" s="201">
        <v>0.7142857142857143</v>
      </c>
      <c r="QO5" s="138">
        <v>10978.458987262917</v>
      </c>
      <c r="QQ5" s="138"/>
      <c r="QR5" s="138">
        <v>19</v>
      </c>
      <c r="QS5" s="201">
        <v>0.90476190476190477</v>
      </c>
      <c r="QT5" s="138">
        <v>24954.472712137027</v>
      </c>
      <c r="QU5" t="s">
        <v>1184</v>
      </c>
      <c r="QV5" t="s">
        <v>297</v>
      </c>
      <c r="QW5" s="260">
        <v>20</v>
      </c>
      <c r="QX5" s="261">
        <v>0.95238095238095233</v>
      </c>
      <c r="QY5" s="260">
        <v>16</v>
      </c>
      <c r="QZ5" s="261">
        <v>0.76190476190476186</v>
      </c>
      <c r="RA5" s="256">
        <v>1</v>
      </c>
      <c r="RB5" s="257">
        <v>4.7619047619047616E-2</v>
      </c>
      <c r="RC5" s="256">
        <v>5</v>
      </c>
      <c r="RD5" s="261">
        <v>0.23809523809523808</v>
      </c>
      <c r="RE5">
        <v>21</v>
      </c>
      <c r="RF5" s="278">
        <v>21</v>
      </c>
      <c r="RO5" s="1" t="s">
        <v>297</v>
      </c>
      <c r="RP5" s="272" t="s">
        <v>1184</v>
      </c>
      <c r="RQ5" s="272"/>
      <c r="RR5" s="272"/>
      <c r="RU5" s="138">
        <v>8</v>
      </c>
      <c r="RV5" s="201">
        <v>0.38095238095238093</v>
      </c>
      <c r="RW5" s="138">
        <v>-4237.3883500730371</v>
      </c>
      <c r="RY5" s="138"/>
      <c r="RZ5" s="138">
        <v>16</v>
      </c>
      <c r="SA5" s="201">
        <v>0.76190476190476186</v>
      </c>
      <c r="SB5" s="138">
        <v>5679.0589905480801</v>
      </c>
      <c r="SC5" t="s">
        <v>1184</v>
      </c>
      <c r="SD5" t="s">
        <v>297</v>
      </c>
      <c r="SE5" s="260">
        <v>18</v>
      </c>
      <c r="SF5" s="261">
        <v>0.8571428571428571</v>
      </c>
      <c r="SG5" s="260">
        <v>9</v>
      </c>
      <c r="SH5" s="261">
        <v>0.42857142857142855</v>
      </c>
      <c r="SI5" s="256">
        <v>3</v>
      </c>
      <c r="SJ5" s="257">
        <v>0.14285714285714285</v>
      </c>
      <c r="SK5" s="256">
        <v>12</v>
      </c>
      <c r="SL5" s="261">
        <v>0.5714285714285714</v>
      </c>
      <c r="SM5">
        <v>21</v>
      </c>
      <c r="SN5" s="278">
        <v>21</v>
      </c>
      <c r="SW5" s="1" t="s">
        <v>297</v>
      </c>
      <c r="SX5" s="272" t="str">
        <f t="shared" si="37"/>
        <v>index</v>
      </c>
      <c r="SY5" s="272"/>
      <c r="SZ5" s="272"/>
      <c r="TC5" s="138">
        <f t="shared" si="52"/>
        <v>11</v>
      </c>
      <c r="TD5" s="201">
        <f t="shared" si="38"/>
        <v>0.52380952380952384</v>
      </c>
      <c r="TE5" s="138">
        <f t="shared" si="53"/>
        <v>-2617.4352026690176</v>
      </c>
      <c r="TG5" s="138"/>
      <c r="TH5" s="138">
        <f t="shared" si="1"/>
        <v>16</v>
      </c>
      <c r="TI5" s="201">
        <f t="shared" si="2"/>
        <v>0.76190476190476186</v>
      </c>
      <c r="TJ5" s="138">
        <f t="shared" si="3"/>
        <v>3448.0008118825886</v>
      </c>
      <c r="TK5" t="str">
        <f t="shared" si="54"/>
        <v>normal</v>
      </c>
      <c r="TL5" t="str">
        <f t="shared" si="39"/>
        <v>index</v>
      </c>
      <c r="TM5" s="260">
        <f t="shared" si="4"/>
        <v>13</v>
      </c>
      <c r="TN5" s="261">
        <f t="shared" si="5"/>
        <v>0.61904761904761907</v>
      </c>
      <c r="TO5" s="260">
        <f t="shared" si="40"/>
        <v>17</v>
      </c>
      <c r="TP5" s="261">
        <f t="shared" si="6"/>
        <v>0.80952380952380953</v>
      </c>
      <c r="TQ5" s="256">
        <f t="shared" si="7"/>
        <v>8</v>
      </c>
      <c r="TR5" s="257">
        <f t="shared" si="8"/>
        <v>0.38095238095238093</v>
      </c>
      <c r="TS5" s="256">
        <f t="shared" si="9"/>
        <v>4</v>
      </c>
      <c r="TT5" s="261">
        <f t="shared" si="10"/>
        <v>0.19047619047619047</v>
      </c>
      <c r="TU5">
        <f t="shared" si="11"/>
        <v>21</v>
      </c>
      <c r="TV5" s="278">
        <f t="shared" si="41"/>
        <v>21</v>
      </c>
      <c r="UE5" s="1" t="s">
        <v>297</v>
      </c>
      <c r="UF5" s="272" t="str">
        <f t="shared" si="42"/>
        <v>index</v>
      </c>
      <c r="UG5" s="272"/>
      <c r="UH5" s="272"/>
      <c r="UK5" s="138">
        <f t="shared" si="55"/>
        <v>0</v>
      </c>
      <c r="UL5" s="201">
        <f t="shared" si="43"/>
        <v>0</v>
      </c>
      <c r="UM5" s="138">
        <f t="shared" si="56"/>
        <v>0</v>
      </c>
      <c r="UO5" s="138"/>
      <c r="UP5" s="138">
        <f t="shared" si="13"/>
        <v>0</v>
      </c>
      <c r="UQ5" s="201">
        <f t="shared" si="14"/>
        <v>0</v>
      </c>
      <c r="UR5" s="138">
        <f t="shared" si="15"/>
        <v>0</v>
      </c>
      <c r="US5" t="str">
        <f t="shared" si="57"/>
        <v>normal</v>
      </c>
      <c r="UT5" t="str">
        <f t="shared" si="44"/>
        <v>index</v>
      </c>
      <c r="UU5" s="260">
        <f t="shared" si="16"/>
        <v>0</v>
      </c>
      <c r="UV5" s="261" t="e">
        <f t="shared" si="17"/>
        <v>#DIV/0!</v>
      </c>
      <c r="UW5" s="260">
        <f t="shared" si="45"/>
        <v>17</v>
      </c>
      <c r="UX5" s="261" t="e">
        <f t="shared" si="18"/>
        <v>#DIV/0!</v>
      </c>
      <c r="UY5" s="256">
        <f t="shared" si="19"/>
        <v>0</v>
      </c>
      <c r="UZ5" s="257" t="e">
        <f t="shared" si="20"/>
        <v>#DIV/0!</v>
      </c>
      <c r="VA5" s="256">
        <f t="shared" si="21"/>
        <v>4</v>
      </c>
      <c r="VB5" s="261" t="e">
        <f t="shared" si="22"/>
        <v>#DIV/0!</v>
      </c>
      <c r="VC5">
        <f t="shared" si="23"/>
        <v>0</v>
      </c>
      <c r="VD5" s="278">
        <f t="shared" si="46"/>
        <v>21</v>
      </c>
      <c r="VM5" s="1" t="s">
        <v>297</v>
      </c>
      <c r="VN5" s="272" t="str">
        <f t="shared" si="47"/>
        <v>index</v>
      </c>
      <c r="VO5" s="272"/>
      <c r="VP5" s="272"/>
      <c r="VS5" s="138">
        <f t="shared" si="58"/>
        <v>21</v>
      </c>
      <c r="VT5" s="201">
        <f t="shared" si="48"/>
        <v>1</v>
      </c>
      <c r="VU5" s="138">
        <f t="shared" si="59"/>
        <v>0</v>
      </c>
      <c r="VW5" s="138"/>
      <c r="VX5" s="138">
        <f t="shared" si="25"/>
        <v>21</v>
      </c>
      <c r="VY5" s="201">
        <f t="shared" si="26"/>
        <v>1</v>
      </c>
      <c r="VZ5" s="138">
        <f t="shared" si="27"/>
        <v>0</v>
      </c>
      <c r="WA5" t="str">
        <f t="shared" si="60"/>
        <v>normal</v>
      </c>
      <c r="WB5" t="str">
        <f t="shared" si="49"/>
        <v>index</v>
      </c>
      <c r="WC5" s="260">
        <f t="shared" si="28"/>
        <v>0</v>
      </c>
      <c r="WD5" s="261" t="e">
        <f t="shared" si="29"/>
        <v>#DIV/0!</v>
      </c>
      <c r="WE5" s="260">
        <f t="shared" si="50"/>
        <v>0</v>
      </c>
      <c r="WF5" s="261" t="e">
        <f t="shared" si="30"/>
        <v>#DIV/0!</v>
      </c>
      <c r="WG5" s="256">
        <f t="shared" si="31"/>
        <v>0</v>
      </c>
      <c r="WH5" s="257" t="e">
        <f t="shared" si="32"/>
        <v>#DIV/0!</v>
      </c>
      <c r="WI5" s="256">
        <f t="shared" si="33"/>
        <v>0</v>
      </c>
      <c r="WJ5" s="261" t="e">
        <f t="shared" si="34"/>
        <v>#DIV/0!</v>
      </c>
      <c r="WK5">
        <f t="shared" si="35"/>
        <v>0</v>
      </c>
      <c r="WL5" s="278">
        <f t="shared" si="51"/>
        <v>0</v>
      </c>
    </row>
    <row r="6" spans="1:617" outlineLevel="1" x14ac:dyDescent="0.25">
      <c r="A6" s="1" t="s">
        <v>316</v>
      </c>
      <c r="C6">
        <f t="shared" si="36"/>
        <v>3</v>
      </c>
      <c r="AN6" s="1" t="s">
        <v>297</v>
      </c>
      <c r="AO6" s="138">
        <v>11</v>
      </c>
      <c r="AP6" s="201">
        <v>0.5</v>
      </c>
      <c r="AQ6" s="138">
        <v>5223.2010627947429</v>
      </c>
      <c r="AS6" s="138">
        <v>7</v>
      </c>
      <c r="AT6" s="201">
        <v>0.31818181818181818</v>
      </c>
      <c r="AU6" s="138">
        <v>-16083.25871068269</v>
      </c>
      <c r="BE6" s="1" t="s">
        <v>316</v>
      </c>
      <c r="BF6" s="138">
        <v>1</v>
      </c>
      <c r="BG6" s="201">
        <v>0.33333333333333331</v>
      </c>
      <c r="BH6" s="138">
        <v>-4029.5113655453974</v>
      </c>
      <c r="BJ6" s="138">
        <v>2</v>
      </c>
      <c r="BK6" s="201">
        <v>0.66666666666666663</v>
      </c>
      <c r="BL6" s="138">
        <v>4029.5113655453974</v>
      </c>
      <c r="BM6" t="s">
        <v>1184</v>
      </c>
      <c r="BO6">
        <v>3</v>
      </c>
      <c r="BP6">
        <v>0</v>
      </c>
      <c r="BQ6">
        <v>3</v>
      </c>
      <c r="BV6" s="1" t="s">
        <v>316</v>
      </c>
      <c r="BW6" t="s">
        <v>1184</v>
      </c>
      <c r="BY6" s="138">
        <v>1</v>
      </c>
      <c r="BZ6" s="201">
        <v>0.33333333333333331</v>
      </c>
      <c r="CA6" s="138">
        <v>-1274.9066510456191</v>
      </c>
      <c r="CB6" s="138"/>
      <c r="CC6" s="138">
        <v>2</v>
      </c>
      <c r="CD6" s="201">
        <v>0.66666666666666663</v>
      </c>
      <c r="CE6" s="138">
        <v>1423.2897417407366</v>
      </c>
      <c r="CF6" t="s">
        <v>1184</v>
      </c>
      <c r="CH6">
        <v>1</v>
      </c>
      <c r="CI6">
        <v>2</v>
      </c>
      <c r="CJ6">
        <v>3</v>
      </c>
      <c r="CP6" s="1" t="s">
        <v>316</v>
      </c>
      <c r="CQ6" t="s">
        <v>1184</v>
      </c>
      <c r="CS6" s="138">
        <v>2</v>
      </c>
      <c r="CT6" s="201">
        <v>0.66666666666666663</v>
      </c>
      <c r="CU6" s="138">
        <v>192.34311376639218</v>
      </c>
      <c r="CV6" s="138"/>
      <c r="CW6" s="138">
        <v>0</v>
      </c>
      <c r="CX6" s="201">
        <v>0</v>
      </c>
      <c r="CY6" s="138">
        <v>-3746.9076909668038</v>
      </c>
      <c r="CZ6" t="s">
        <v>1185</v>
      </c>
      <c r="DB6">
        <v>1</v>
      </c>
      <c r="DC6">
        <v>2</v>
      </c>
      <c r="DD6">
        <v>3</v>
      </c>
      <c r="DJ6" s="1" t="s">
        <v>316</v>
      </c>
      <c r="DK6" t="s">
        <v>1185</v>
      </c>
      <c r="DN6" s="138">
        <v>3</v>
      </c>
      <c r="DO6" s="138"/>
      <c r="DP6" s="201">
        <v>1</v>
      </c>
      <c r="DQ6" s="138">
        <v>9815.4375732268873</v>
      </c>
      <c r="DR6" s="138"/>
      <c r="DS6" s="138">
        <v>0</v>
      </c>
      <c r="DT6" s="201">
        <v>0</v>
      </c>
      <c r="DU6" s="138">
        <v>-9815.4375732268873</v>
      </c>
      <c r="DV6" t="s">
        <v>1185</v>
      </c>
      <c r="DX6" t="s">
        <v>316</v>
      </c>
      <c r="DY6" s="260">
        <v>1</v>
      </c>
      <c r="DZ6" s="261">
        <v>0.33333333333333331</v>
      </c>
      <c r="EA6" s="256">
        <v>2</v>
      </c>
      <c r="EB6" s="257">
        <v>0.66666666666666663</v>
      </c>
      <c r="EC6">
        <v>3</v>
      </c>
      <c r="EH6" s="1" t="s">
        <v>316</v>
      </c>
      <c r="EI6" s="268" t="s">
        <v>1185</v>
      </c>
      <c r="EL6" s="138">
        <v>2</v>
      </c>
      <c r="EM6" s="138"/>
      <c r="EN6" s="201">
        <v>0.66666666666666663</v>
      </c>
      <c r="EO6" s="138">
        <v>2210.8461094284594</v>
      </c>
      <c r="EP6" s="138"/>
      <c r="EQ6" s="138">
        <v>2</v>
      </c>
      <c r="ER6" s="201">
        <v>0.66666666666666663</v>
      </c>
      <c r="ES6" s="138">
        <v>-1102.2675911729884</v>
      </c>
      <c r="ET6" t="s">
        <v>1184</v>
      </c>
      <c r="EV6" t="s">
        <v>316</v>
      </c>
      <c r="EW6" s="260">
        <v>3</v>
      </c>
      <c r="EX6" s="261">
        <v>1</v>
      </c>
      <c r="EY6" s="256">
        <v>0</v>
      </c>
      <c r="EZ6" s="257">
        <v>0</v>
      </c>
      <c r="FA6">
        <v>3</v>
      </c>
      <c r="FF6" s="1" t="s">
        <v>316</v>
      </c>
      <c r="FG6" s="272" t="s">
        <v>1184</v>
      </c>
      <c r="FJ6" s="138">
        <v>1</v>
      </c>
      <c r="FK6" s="138"/>
      <c r="FL6" s="201">
        <v>0.33333333333333331</v>
      </c>
      <c r="FM6" s="138">
        <v>-1215.1230221939452</v>
      </c>
      <c r="FN6" s="138"/>
      <c r="FO6" s="138">
        <v>0</v>
      </c>
      <c r="FP6" s="201">
        <v>0</v>
      </c>
      <c r="FQ6" s="138">
        <v>-2898.4143739999136</v>
      </c>
      <c r="FR6" t="s">
        <v>1185</v>
      </c>
      <c r="FS6" t="s">
        <v>316</v>
      </c>
      <c r="FT6" s="260">
        <v>0</v>
      </c>
      <c r="FU6" s="261">
        <v>0</v>
      </c>
      <c r="FV6" s="260">
        <v>2</v>
      </c>
      <c r="FW6" s="261">
        <v>0.66666666666666663</v>
      </c>
      <c r="FX6" s="256">
        <v>3</v>
      </c>
      <c r="FY6" s="257">
        <v>1</v>
      </c>
      <c r="FZ6" s="256">
        <v>1</v>
      </c>
      <c r="GA6" s="261">
        <v>0.33333333333333331</v>
      </c>
      <c r="GB6">
        <v>3</v>
      </c>
      <c r="GC6" s="278">
        <v>3</v>
      </c>
      <c r="GF6" s="1" t="s">
        <v>316</v>
      </c>
      <c r="GG6" s="272" t="s">
        <v>1185</v>
      </c>
      <c r="GJ6" s="138">
        <v>2</v>
      </c>
      <c r="GK6" s="138"/>
      <c r="GL6" s="201">
        <v>0.66666666666666663</v>
      </c>
      <c r="GM6" s="138">
        <v>-638.07802388391997</v>
      </c>
      <c r="GN6" s="138"/>
      <c r="GO6" s="138">
        <v>1</v>
      </c>
      <c r="GP6" s="201">
        <v>0.33333333333333331</v>
      </c>
      <c r="GQ6" s="138">
        <v>638.07802388391997</v>
      </c>
      <c r="GR6" t="s">
        <v>1184</v>
      </c>
      <c r="GS6" t="s">
        <v>316</v>
      </c>
      <c r="GT6" s="260">
        <v>1</v>
      </c>
      <c r="GU6" s="261">
        <v>0.33333333333333331</v>
      </c>
      <c r="GV6" s="260">
        <v>0</v>
      </c>
      <c r="GW6" s="261">
        <v>0</v>
      </c>
      <c r="GX6" s="256">
        <v>2</v>
      </c>
      <c r="GY6" s="257">
        <v>0.66666666666666663</v>
      </c>
      <c r="GZ6" s="256">
        <v>3</v>
      </c>
      <c r="HA6" s="261">
        <v>1</v>
      </c>
      <c r="HB6">
        <v>3</v>
      </c>
      <c r="HC6" s="278">
        <v>3</v>
      </c>
      <c r="HF6" s="1" t="s">
        <v>316</v>
      </c>
      <c r="HG6" s="272" t="s">
        <v>1184</v>
      </c>
      <c r="HJ6" s="138">
        <v>3</v>
      </c>
      <c r="HK6" s="138"/>
      <c r="HL6" s="201">
        <v>1</v>
      </c>
      <c r="HM6" s="138">
        <v>2236.2626093853642</v>
      </c>
      <c r="HN6" s="138"/>
      <c r="HO6" s="138">
        <v>1</v>
      </c>
      <c r="HP6" s="201">
        <v>0.33333333333333331</v>
      </c>
      <c r="HQ6" s="138">
        <v>-1200.0391456985319</v>
      </c>
      <c r="HR6" t="s">
        <v>1185</v>
      </c>
      <c r="HS6" t="s">
        <v>316</v>
      </c>
      <c r="HT6" s="260">
        <v>0</v>
      </c>
      <c r="HU6" s="261">
        <v>0</v>
      </c>
      <c r="HV6" s="260">
        <v>0</v>
      </c>
      <c r="HW6" s="261">
        <v>0</v>
      </c>
      <c r="HX6" s="256">
        <v>3</v>
      </c>
      <c r="HY6" s="257">
        <v>1</v>
      </c>
      <c r="HZ6" s="256">
        <v>3</v>
      </c>
      <c r="IA6" s="261">
        <v>1</v>
      </c>
      <c r="IB6">
        <v>3</v>
      </c>
      <c r="IC6" s="278">
        <v>3</v>
      </c>
      <c r="IF6" s="1" t="s">
        <v>316</v>
      </c>
      <c r="IG6" s="272" t="s">
        <v>1185</v>
      </c>
      <c r="IJ6" s="138">
        <v>2</v>
      </c>
      <c r="IK6" s="138"/>
      <c r="IL6" s="201">
        <v>0.66666666666666663</v>
      </c>
      <c r="IM6" s="138">
        <v>1816.2606892746676</v>
      </c>
      <c r="IN6" s="138"/>
      <c r="IO6" s="138">
        <v>1</v>
      </c>
      <c r="IP6" s="201">
        <v>0.33333333333333331</v>
      </c>
      <c r="IQ6" s="138">
        <v>-1816.2606892746676</v>
      </c>
      <c r="IR6" t="s">
        <v>1185</v>
      </c>
      <c r="IS6" t="s">
        <v>316</v>
      </c>
      <c r="IT6" s="260">
        <v>0</v>
      </c>
      <c r="IU6" s="261">
        <v>0</v>
      </c>
      <c r="IV6" s="260">
        <v>1</v>
      </c>
      <c r="IW6" s="261">
        <v>0.33333333333333331</v>
      </c>
      <c r="IX6" s="256">
        <v>3</v>
      </c>
      <c r="IY6" s="257">
        <v>1</v>
      </c>
      <c r="IZ6" s="256">
        <v>2</v>
      </c>
      <c r="JA6" s="261">
        <v>0.66666666666666663</v>
      </c>
      <c r="JB6">
        <v>3</v>
      </c>
      <c r="JC6" s="278">
        <v>3</v>
      </c>
      <c r="JF6" s="1" t="s">
        <v>316</v>
      </c>
      <c r="JG6" s="272" t="s">
        <v>1185</v>
      </c>
      <c r="JJ6" s="138">
        <v>1</v>
      </c>
      <c r="JK6" s="138"/>
      <c r="JL6" s="201">
        <v>0.33333333333333331</v>
      </c>
      <c r="JM6" s="138">
        <v>-1539.237638776121</v>
      </c>
      <c r="JN6" s="138"/>
      <c r="JO6" s="138">
        <v>3</v>
      </c>
      <c r="JP6" s="201">
        <v>1</v>
      </c>
      <c r="JQ6" s="138">
        <v>3051.1207191593289</v>
      </c>
      <c r="JR6" t="s">
        <v>1184</v>
      </c>
      <c r="JS6" t="s">
        <v>316</v>
      </c>
      <c r="JT6" s="260">
        <v>2</v>
      </c>
      <c r="JU6" s="261">
        <v>0.66666666666666663</v>
      </c>
      <c r="JV6" s="260">
        <v>0</v>
      </c>
      <c r="JW6" s="261">
        <v>0</v>
      </c>
      <c r="JX6" s="256">
        <v>1</v>
      </c>
      <c r="JY6" s="257">
        <v>0.33333333333333331</v>
      </c>
      <c r="JZ6" s="256">
        <v>3</v>
      </c>
      <c r="KA6" s="261">
        <v>1</v>
      </c>
      <c r="KB6">
        <v>3</v>
      </c>
      <c r="KC6" s="278">
        <v>3</v>
      </c>
      <c r="KF6" s="1" t="s">
        <v>316</v>
      </c>
      <c r="KG6" s="272" t="s">
        <v>1184</v>
      </c>
      <c r="KJ6" s="138">
        <v>3</v>
      </c>
      <c r="KK6" s="138"/>
      <c r="KL6" s="201">
        <v>1</v>
      </c>
      <c r="KM6" s="138">
        <v>3645.3310447078702</v>
      </c>
      <c r="KN6" s="138"/>
      <c r="KO6" s="138">
        <v>3</v>
      </c>
      <c r="KP6" s="201">
        <v>1</v>
      </c>
      <c r="KQ6" s="138">
        <v>3645.3310447078702</v>
      </c>
      <c r="KR6" t="s">
        <v>1184</v>
      </c>
      <c r="KS6" t="s">
        <v>316</v>
      </c>
      <c r="KT6" s="260">
        <v>2</v>
      </c>
      <c r="KU6" s="261">
        <v>0.66666666666666663</v>
      </c>
      <c r="KV6" s="260">
        <v>2</v>
      </c>
      <c r="KW6" s="261">
        <v>0.66666666666666663</v>
      </c>
      <c r="KX6" s="256">
        <v>1</v>
      </c>
      <c r="KY6" s="257">
        <v>0.33333333333333331</v>
      </c>
      <c r="KZ6" s="256">
        <v>1</v>
      </c>
      <c r="LA6" s="261">
        <v>0.33333333333333331</v>
      </c>
      <c r="LB6">
        <v>3</v>
      </c>
      <c r="LC6" s="278">
        <v>3</v>
      </c>
      <c r="LF6" s="1" t="s">
        <v>316</v>
      </c>
      <c r="LG6" s="272" t="s">
        <v>1184</v>
      </c>
      <c r="LJ6" s="138">
        <v>2</v>
      </c>
      <c r="LK6" s="138"/>
      <c r="LL6" s="201">
        <v>0.66666666666666663</v>
      </c>
      <c r="LM6" s="138">
        <v>1175.9798100766898</v>
      </c>
      <c r="LN6" s="138"/>
      <c r="LO6" s="138">
        <v>3</v>
      </c>
      <c r="LP6" s="201">
        <v>1</v>
      </c>
      <c r="LQ6" s="138">
        <v>3410.5080783184271</v>
      </c>
      <c r="LR6" t="s">
        <v>1184</v>
      </c>
      <c r="LS6" t="s">
        <v>316</v>
      </c>
      <c r="LT6" s="260">
        <v>2</v>
      </c>
      <c r="LU6" s="261">
        <v>0.66666666666666663</v>
      </c>
      <c r="LV6" s="260">
        <v>1</v>
      </c>
      <c r="LW6" s="261">
        <v>0.33333333333333331</v>
      </c>
      <c r="LX6" s="256">
        <v>1</v>
      </c>
      <c r="LY6" s="257">
        <v>0.33333333333333331</v>
      </c>
      <c r="LZ6" s="256">
        <v>2</v>
      </c>
      <c r="MA6" s="261">
        <v>0.66666666666666663</v>
      </c>
      <c r="MB6">
        <v>3</v>
      </c>
      <c r="MC6" s="278">
        <v>3</v>
      </c>
      <c r="MF6" s="1" t="s">
        <v>316</v>
      </c>
      <c r="MG6" s="272" t="s">
        <v>1184</v>
      </c>
      <c r="MJ6" s="138">
        <v>2</v>
      </c>
      <c r="MK6" s="138"/>
      <c r="ML6" s="201">
        <v>0.66666666666666663</v>
      </c>
      <c r="MM6" s="138">
        <v>-318.52313265439943</v>
      </c>
      <c r="MN6" s="138"/>
      <c r="MO6" s="138">
        <v>1</v>
      </c>
      <c r="MP6" s="201">
        <v>0.33333333333333331</v>
      </c>
      <c r="MQ6" s="138">
        <v>-3183.4309465206093</v>
      </c>
      <c r="MR6" t="s">
        <v>1185</v>
      </c>
      <c r="MS6" t="s">
        <v>316</v>
      </c>
      <c r="MT6" s="260">
        <v>0</v>
      </c>
      <c r="MU6" s="261">
        <v>0</v>
      </c>
      <c r="MV6" s="260">
        <v>1</v>
      </c>
      <c r="MW6" s="261">
        <v>0.33333333333333331</v>
      </c>
      <c r="MX6" s="256">
        <v>3</v>
      </c>
      <c r="MY6" s="257">
        <v>1</v>
      </c>
      <c r="MZ6" s="256">
        <v>2</v>
      </c>
      <c r="NA6" s="261">
        <v>0.66666666666666663</v>
      </c>
      <c r="NB6">
        <v>3</v>
      </c>
      <c r="NC6" s="278">
        <v>3</v>
      </c>
      <c r="NF6" s="1" t="s">
        <v>316</v>
      </c>
      <c r="NG6" s="272" t="s">
        <v>1185</v>
      </c>
      <c r="NJ6" s="138">
        <v>1</v>
      </c>
      <c r="NK6" s="138"/>
      <c r="NL6" s="201">
        <v>0.33333333333333331</v>
      </c>
      <c r="NM6" s="138">
        <v>-2304.4338989921102</v>
      </c>
      <c r="NN6" s="138"/>
      <c r="NO6" s="138">
        <v>3</v>
      </c>
      <c r="NP6" s="201">
        <v>1</v>
      </c>
      <c r="NQ6" s="138">
        <v>3033.2031711320979</v>
      </c>
      <c r="NR6" t="s">
        <v>1184</v>
      </c>
      <c r="NS6" t="s">
        <v>316</v>
      </c>
      <c r="NT6" s="260">
        <v>2</v>
      </c>
      <c r="NU6" s="261">
        <v>0.66666666666666663</v>
      </c>
      <c r="NV6" s="260">
        <v>2</v>
      </c>
      <c r="NW6" s="261">
        <v>0.66666666666666663</v>
      </c>
      <c r="NX6" s="256">
        <v>1</v>
      </c>
      <c r="NY6" s="257">
        <v>0.33333333333333331</v>
      </c>
      <c r="NZ6" s="256">
        <v>1</v>
      </c>
      <c r="OA6" s="261">
        <v>0.33333333333333331</v>
      </c>
      <c r="OB6">
        <v>3</v>
      </c>
      <c r="OC6" s="278">
        <v>3</v>
      </c>
      <c r="OF6" s="1" t="s">
        <v>316</v>
      </c>
      <c r="OG6" s="272" t="s">
        <v>1184</v>
      </c>
      <c r="OJ6" s="138">
        <v>2</v>
      </c>
      <c r="OK6" s="138"/>
      <c r="OL6" s="201">
        <v>0.66666666666666663</v>
      </c>
      <c r="OM6" s="138">
        <v>241.14844641895797</v>
      </c>
      <c r="ON6" s="138"/>
      <c r="OO6" s="138">
        <v>2</v>
      </c>
      <c r="OP6" s="201">
        <v>0.66666666666666663</v>
      </c>
      <c r="OQ6" s="138">
        <v>241.14844641895797</v>
      </c>
      <c r="OR6" t="s">
        <v>1184</v>
      </c>
      <c r="OS6" t="s">
        <v>316</v>
      </c>
      <c r="OT6" s="260">
        <v>3</v>
      </c>
      <c r="OU6" s="261">
        <v>1</v>
      </c>
      <c r="OV6" s="260">
        <v>2</v>
      </c>
      <c r="OW6" s="261">
        <v>0.66666666666666663</v>
      </c>
      <c r="OX6" s="256">
        <v>0</v>
      </c>
      <c r="OY6" s="257">
        <v>0</v>
      </c>
      <c r="OZ6" s="256">
        <v>1</v>
      </c>
      <c r="PA6" s="261">
        <v>0.33333333333333331</v>
      </c>
      <c r="PB6">
        <v>3</v>
      </c>
      <c r="PC6" s="278">
        <v>3</v>
      </c>
      <c r="PF6" s="1" t="s">
        <v>316</v>
      </c>
      <c r="PG6" s="272" t="s">
        <v>1184</v>
      </c>
      <c r="PH6" s="272"/>
      <c r="PK6" s="138">
        <v>3</v>
      </c>
      <c r="PL6" s="138"/>
      <c r="PM6" s="201">
        <v>1</v>
      </c>
      <c r="PN6" s="138">
        <v>3132.4632327207978</v>
      </c>
      <c r="PO6" s="138"/>
      <c r="PP6" s="138">
        <v>3</v>
      </c>
      <c r="PQ6" s="201">
        <v>1</v>
      </c>
      <c r="PR6" s="138">
        <v>3132.4632327207978</v>
      </c>
      <c r="PS6" t="s">
        <v>1184</v>
      </c>
      <c r="PT6" t="s">
        <v>316</v>
      </c>
      <c r="PU6" s="260">
        <v>2</v>
      </c>
      <c r="PV6" s="261">
        <v>0.66666666666666663</v>
      </c>
      <c r="PW6" s="260">
        <v>2</v>
      </c>
      <c r="PX6" s="261">
        <v>0.66666666666666663</v>
      </c>
      <c r="PY6" s="256">
        <v>1</v>
      </c>
      <c r="PZ6" s="257">
        <v>0.33333333333333331</v>
      </c>
      <c r="QA6" s="256">
        <v>1</v>
      </c>
      <c r="QB6" s="261">
        <v>0.33333333333333331</v>
      </c>
      <c r="QC6">
        <v>3</v>
      </c>
      <c r="QD6" s="278">
        <v>3</v>
      </c>
      <c r="QH6" s="1" t="s">
        <v>316</v>
      </c>
      <c r="QI6" s="272" t="s">
        <v>316</v>
      </c>
      <c r="QJ6" s="272"/>
      <c r="QM6" s="138">
        <v>1</v>
      </c>
      <c r="QN6" s="201">
        <v>0.33333333333333331</v>
      </c>
      <c r="QO6" s="138">
        <v>-1153.9202097710383</v>
      </c>
      <c r="QQ6" s="138"/>
      <c r="QR6" s="138">
        <v>3</v>
      </c>
      <c r="QS6" s="201">
        <v>1</v>
      </c>
      <c r="QT6" s="138">
        <v>1253.8602037705048</v>
      </c>
      <c r="QU6" t="s">
        <v>1184</v>
      </c>
      <c r="QV6" t="s">
        <v>316</v>
      </c>
      <c r="QW6" s="260">
        <v>2</v>
      </c>
      <c r="QX6" s="261">
        <v>0.66666666666666663</v>
      </c>
      <c r="QY6" s="260">
        <v>0</v>
      </c>
      <c r="QZ6" s="261">
        <v>0</v>
      </c>
      <c r="RA6" s="256">
        <v>1</v>
      </c>
      <c r="RB6" s="257">
        <v>0.33333333333333331</v>
      </c>
      <c r="RC6" s="256">
        <v>3</v>
      </c>
      <c r="RD6" s="261">
        <v>1</v>
      </c>
      <c r="RE6">
        <v>3</v>
      </c>
      <c r="RF6" s="278">
        <v>3</v>
      </c>
      <c r="RO6" s="1" t="s">
        <v>316</v>
      </c>
      <c r="RP6" s="272" t="s">
        <v>1184</v>
      </c>
      <c r="RQ6" s="272"/>
      <c r="RR6" s="272"/>
      <c r="RU6" s="138">
        <v>1</v>
      </c>
      <c r="RV6" s="201">
        <v>0.33333333333333331</v>
      </c>
      <c r="RW6" s="138">
        <v>-1087.39105680683</v>
      </c>
      <c r="RY6" s="138"/>
      <c r="RZ6" s="138">
        <v>0</v>
      </c>
      <c r="SA6" s="201">
        <v>0</v>
      </c>
      <c r="SB6" s="138">
        <v>-3185.8616400594274</v>
      </c>
      <c r="SC6" t="s">
        <v>1185</v>
      </c>
      <c r="SD6" t="s">
        <v>316</v>
      </c>
      <c r="SE6" s="260">
        <v>1</v>
      </c>
      <c r="SF6" s="261">
        <v>0.33333333333333331</v>
      </c>
      <c r="SG6" s="260">
        <v>1</v>
      </c>
      <c r="SH6" s="261">
        <v>0.33333333333333331</v>
      </c>
      <c r="SI6" s="256">
        <v>2</v>
      </c>
      <c r="SJ6" s="257">
        <v>0.66666666666666663</v>
      </c>
      <c r="SK6" s="256">
        <v>2</v>
      </c>
      <c r="SL6" s="261">
        <v>0.66666666666666663</v>
      </c>
      <c r="SM6">
        <v>3</v>
      </c>
      <c r="SN6" s="278">
        <v>3</v>
      </c>
      <c r="SW6" s="1" t="s">
        <v>316</v>
      </c>
      <c r="SX6" s="272" t="str">
        <f t="shared" si="37"/>
        <v>meat</v>
      </c>
      <c r="SY6" s="272"/>
      <c r="SZ6" s="272"/>
      <c r="TC6" s="138">
        <f t="shared" si="52"/>
        <v>0</v>
      </c>
      <c r="TD6" s="201">
        <f t="shared" si="38"/>
        <v>0</v>
      </c>
      <c r="TE6" s="138">
        <f t="shared" si="53"/>
        <v>0</v>
      </c>
      <c r="TG6" s="138"/>
      <c r="TH6" s="138">
        <f t="shared" si="1"/>
        <v>0</v>
      </c>
      <c r="TI6" s="201">
        <f t="shared" si="2"/>
        <v>0</v>
      </c>
      <c r="TJ6" s="138">
        <f t="shared" si="3"/>
        <v>0</v>
      </c>
      <c r="TK6" t="str">
        <f t="shared" si="54"/>
        <v>normal</v>
      </c>
      <c r="TL6" t="str">
        <f t="shared" si="39"/>
        <v>meat</v>
      </c>
      <c r="TM6" s="260">
        <f t="shared" si="4"/>
        <v>1</v>
      </c>
      <c r="TN6" s="261">
        <f t="shared" si="5"/>
        <v>0.33333333333333331</v>
      </c>
      <c r="TO6" s="260">
        <f t="shared" si="40"/>
        <v>2</v>
      </c>
      <c r="TP6" s="261">
        <f t="shared" si="6"/>
        <v>0.66666666666666663</v>
      </c>
      <c r="TQ6" s="256">
        <f t="shared" si="7"/>
        <v>2</v>
      </c>
      <c r="TR6" s="257">
        <f t="shared" si="8"/>
        <v>0.66666666666666663</v>
      </c>
      <c r="TS6" s="256">
        <f t="shared" si="9"/>
        <v>1</v>
      </c>
      <c r="TT6" s="261">
        <f t="shared" si="10"/>
        <v>0.33333333333333331</v>
      </c>
      <c r="TU6">
        <f t="shared" si="11"/>
        <v>3</v>
      </c>
      <c r="TV6" s="278">
        <f t="shared" si="41"/>
        <v>3</v>
      </c>
      <c r="UE6" s="1" t="s">
        <v>316</v>
      </c>
      <c r="UF6" s="272" t="str">
        <f t="shared" si="42"/>
        <v>meat</v>
      </c>
      <c r="UG6" s="272"/>
      <c r="UH6" s="272"/>
      <c r="UK6" s="138">
        <f t="shared" si="55"/>
        <v>0</v>
      </c>
      <c r="UL6" s="201">
        <f t="shared" si="43"/>
        <v>0</v>
      </c>
      <c r="UM6" s="138">
        <f t="shared" si="56"/>
        <v>0</v>
      </c>
      <c r="UO6" s="138"/>
      <c r="UP6" s="138">
        <f t="shared" si="13"/>
        <v>0</v>
      </c>
      <c r="UQ6" s="201">
        <f t="shared" si="14"/>
        <v>0</v>
      </c>
      <c r="UR6" s="138">
        <f t="shared" si="15"/>
        <v>0</v>
      </c>
      <c r="US6" t="str">
        <f t="shared" si="57"/>
        <v>normal</v>
      </c>
      <c r="UT6" t="str">
        <f t="shared" si="44"/>
        <v>meat</v>
      </c>
      <c r="UU6" s="260">
        <f t="shared" si="16"/>
        <v>0</v>
      </c>
      <c r="UV6" s="261" t="e">
        <f t="shared" si="17"/>
        <v>#DIV/0!</v>
      </c>
      <c r="UW6" s="260">
        <f t="shared" si="45"/>
        <v>2</v>
      </c>
      <c r="UX6" s="261" t="e">
        <f t="shared" si="18"/>
        <v>#DIV/0!</v>
      </c>
      <c r="UY6" s="256">
        <f t="shared" si="19"/>
        <v>0</v>
      </c>
      <c r="UZ6" s="257" t="e">
        <f t="shared" si="20"/>
        <v>#DIV/0!</v>
      </c>
      <c r="VA6" s="256">
        <f t="shared" si="21"/>
        <v>1</v>
      </c>
      <c r="VB6" s="261" t="e">
        <f t="shared" si="22"/>
        <v>#DIV/0!</v>
      </c>
      <c r="VC6">
        <f t="shared" si="23"/>
        <v>0</v>
      </c>
      <c r="VD6" s="278">
        <f t="shared" si="46"/>
        <v>3</v>
      </c>
      <c r="VM6" s="1" t="s">
        <v>316</v>
      </c>
      <c r="VN6" s="272" t="str">
        <f t="shared" si="47"/>
        <v>meat</v>
      </c>
      <c r="VO6" s="272"/>
      <c r="VP6" s="272"/>
      <c r="VS6" s="138">
        <f t="shared" si="58"/>
        <v>3</v>
      </c>
      <c r="VT6" s="201">
        <f t="shared" si="48"/>
        <v>1</v>
      </c>
      <c r="VU6" s="138">
        <f t="shared" si="59"/>
        <v>0</v>
      </c>
      <c r="VW6" s="138"/>
      <c r="VX6" s="138">
        <f t="shared" si="25"/>
        <v>3</v>
      </c>
      <c r="VY6" s="201">
        <f t="shared" si="26"/>
        <v>1</v>
      </c>
      <c r="VZ6" s="138">
        <f t="shared" si="27"/>
        <v>0</v>
      </c>
      <c r="WA6" t="str">
        <f t="shared" si="60"/>
        <v>normal</v>
      </c>
      <c r="WB6" t="str">
        <f t="shared" si="49"/>
        <v>meat</v>
      </c>
      <c r="WC6" s="260">
        <f t="shared" si="28"/>
        <v>0</v>
      </c>
      <c r="WD6" s="261" t="e">
        <f t="shared" si="29"/>
        <v>#DIV/0!</v>
      </c>
      <c r="WE6" s="260">
        <f t="shared" si="50"/>
        <v>0</v>
      </c>
      <c r="WF6" s="261" t="e">
        <f t="shared" si="30"/>
        <v>#DIV/0!</v>
      </c>
      <c r="WG6" s="256">
        <f t="shared" si="31"/>
        <v>0</v>
      </c>
      <c r="WH6" s="257" t="e">
        <f t="shared" si="32"/>
        <v>#DIV/0!</v>
      </c>
      <c r="WI6" s="256">
        <f t="shared" si="33"/>
        <v>0</v>
      </c>
      <c r="WJ6" s="261" t="e">
        <f t="shared" si="34"/>
        <v>#DIV/0!</v>
      </c>
      <c r="WK6">
        <f t="shared" si="35"/>
        <v>0</v>
      </c>
      <c r="WL6" s="278">
        <f t="shared" si="51"/>
        <v>0</v>
      </c>
    </row>
    <row r="7" spans="1:617" outlineLevel="1" x14ac:dyDescent="0.25">
      <c r="A7" s="1" t="s">
        <v>350</v>
      </c>
      <c r="C7">
        <f t="shared" si="36"/>
        <v>5</v>
      </c>
      <c r="AN7" s="1" t="s">
        <v>316</v>
      </c>
      <c r="AO7" s="138">
        <v>2</v>
      </c>
      <c r="AP7" s="201">
        <v>0.66666666666666663</v>
      </c>
      <c r="AQ7" s="138">
        <v>-125.87299004879549</v>
      </c>
      <c r="AS7" s="138">
        <v>1</v>
      </c>
      <c r="AT7" s="201">
        <v>0.33333333333333331</v>
      </c>
      <c r="AU7" s="138">
        <v>125.87299004879549</v>
      </c>
      <c r="BE7" s="1" t="s">
        <v>350</v>
      </c>
      <c r="BF7" s="138">
        <v>2</v>
      </c>
      <c r="BG7" s="201">
        <v>0.4</v>
      </c>
      <c r="BH7" s="138">
        <v>679.8955230843867</v>
      </c>
      <c r="BJ7" s="138">
        <v>2</v>
      </c>
      <c r="BK7" s="201">
        <v>0.4</v>
      </c>
      <c r="BL7" s="138">
        <v>-3186.7836559594948</v>
      </c>
      <c r="BM7" t="s">
        <v>1185</v>
      </c>
      <c r="BO7">
        <v>5</v>
      </c>
      <c r="BP7">
        <v>0</v>
      </c>
      <c r="BQ7">
        <v>5</v>
      </c>
      <c r="BV7" s="1" t="s">
        <v>350</v>
      </c>
      <c r="BW7" t="s">
        <v>1185</v>
      </c>
      <c r="BY7" s="138">
        <v>3</v>
      </c>
      <c r="BZ7" s="201">
        <v>0.6</v>
      </c>
      <c r="CA7" s="138">
        <v>639.65626336125024</v>
      </c>
      <c r="CB7" s="138"/>
      <c r="CC7" s="138">
        <v>3</v>
      </c>
      <c r="CD7" s="201">
        <v>0.6</v>
      </c>
      <c r="CE7" s="138">
        <v>-636.67265974035672</v>
      </c>
      <c r="CF7" t="s">
        <v>1184</v>
      </c>
      <c r="CH7">
        <v>2</v>
      </c>
      <c r="CI7">
        <v>3</v>
      </c>
      <c r="CJ7">
        <v>5</v>
      </c>
      <c r="CP7" s="1" t="s">
        <v>350</v>
      </c>
      <c r="CQ7" t="s">
        <v>1184</v>
      </c>
      <c r="CS7" s="138">
        <v>1</v>
      </c>
      <c r="CT7" s="201">
        <v>0.2</v>
      </c>
      <c r="CU7" s="138">
        <v>-1531.0426126975842</v>
      </c>
      <c r="CV7" s="138"/>
      <c r="CW7" s="138">
        <v>3</v>
      </c>
      <c r="CX7" s="201">
        <v>0.6</v>
      </c>
      <c r="CY7" s="138">
        <v>1963.9977098464815</v>
      </c>
      <c r="CZ7" t="s">
        <v>1184</v>
      </c>
      <c r="DB7">
        <v>2</v>
      </c>
      <c r="DC7">
        <v>3</v>
      </c>
      <c r="DD7">
        <v>5</v>
      </c>
      <c r="DJ7" s="1" t="s">
        <v>350</v>
      </c>
      <c r="DK7" t="s">
        <v>1184</v>
      </c>
      <c r="DN7" s="138">
        <v>3</v>
      </c>
      <c r="DO7" s="138"/>
      <c r="DP7" s="201">
        <v>0.6</v>
      </c>
      <c r="DQ7" s="138">
        <v>-1583.7059019420642</v>
      </c>
      <c r="DR7" s="138"/>
      <c r="DS7" s="138">
        <v>2</v>
      </c>
      <c r="DT7" s="201">
        <v>0.4</v>
      </c>
      <c r="DU7" s="138">
        <v>-722.350457769066</v>
      </c>
      <c r="DV7" t="s">
        <v>1185</v>
      </c>
      <c r="DX7" t="s">
        <v>350</v>
      </c>
      <c r="DY7" s="260">
        <v>4</v>
      </c>
      <c r="DZ7" s="261">
        <v>0.8</v>
      </c>
      <c r="EA7" s="256">
        <v>1</v>
      </c>
      <c r="EB7" s="257">
        <v>0.2</v>
      </c>
      <c r="EC7">
        <v>5</v>
      </c>
      <c r="EH7" s="1" t="s">
        <v>350</v>
      </c>
      <c r="EI7" s="268" t="s">
        <v>1185</v>
      </c>
      <c r="EL7" s="138">
        <v>3</v>
      </c>
      <c r="EM7" s="138"/>
      <c r="EN7" s="201">
        <v>0.6</v>
      </c>
      <c r="EO7" s="138">
        <v>2605.1966962220245</v>
      </c>
      <c r="EP7" s="138"/>
      <c r="EQ7" s="138">
        <v>3</v>
      </c>
      <c r="ER7" s="201">
        <v>0.6</v>
      </c>
      <c r="ES7" s="138">
        <v>2655.6274496472975</v>
      </c>
      <c r="ET7" t="s">
        <v>1184</v>
      </c>
      <c r="EV7" t="s">
        <v>350</v>
      </c>
      <c r="EW7" s="260">
        <v>1</v>
      </c>
      <c r="EX7" s="261">
        <v>0.2</v>
      </c>
      <c r="EY7" s="256">
        <v>4</v>
      </c>
      <c r="EZ7" s="257">
        <v>0.8</v>
      </c>
      <c r="FA7">
        <v>5</v>
      </c>
      <c r="FF7" s="1" t="s">
        <v>350</v>
      </c>
      <c r="FG7" s="272" t="s">
        <v>1184</v>
      </c>
      <c r="FJ7" s="138">
        <v>1</v>
      </c>
      <c r="FK7" s="138"/>
      <c r="FL7" s="201">
        <v>0.2</v>
      </c>
      <c r="FM7" s="138">
        <v>-2925.9768234522012</v>
      </c>
      <c r="FN7" s="138"/>
      <c r="FO7" s="138">
        <v>4</v>
      </c>
      <c r="FP7" s="201">
        <v>0.8</v>
      </c>
      <c r="FQ7" s="138">
        <v>2981.2018308546426</v>
      </c>
      <c r="FR7" t="s">
        <v>1184</v>
      </c>
      <c r="FS7" t="s">
        <v>350</v>
      </c>
      <c r="FT7" s="260">
        <v>4</v>
      </c>
      <c r="FU7" s="261">
        <v>0.8</v>
      </c>
      <c r="FV7" s="260">
        <v>0</v>
      </c>
      <c r="FW7" s="261">
        <v>0</v>
      </c>
      <c r="FX7" s="256">
        <v>1</v>
      </c>
      <c r="FY7" s="257">
        <v>0.2</v>
      </c>
      <c r="FZ7" s="256">
        <v>5</v>
      </c>
      <c r="GA7" s="261">
        <v>1</v>
      </c>
      <c r="GB7">
        <v>5</v>
      </c>
      <c r="GC7" s="278">
        <v>5</v>
      </c>
      <c r="GF7" s="1" t="s">
        <v>350</v>
      </c>
      <c r="GG7" s="272" t="s">
        <v>1184</v>
      </c>
      <c r="GJ7" s="138">
        <v>3</v>
      </c>
      <c r="GK7" s="138"/>
      <c r="GL7" s="201">
        <v>0.6</v>
      </c>
      <c r="GM7" s="138">
        <v>1721.1333536616989</v>
      </c>
      <c r="GN7" s="138"/>
      <c r="GO7" s="138">
        <v>2</v>
      </c>
      <c r="GP7" s="201">
        <v>0.4</v>
      </c>
      <c r="GQ7" s="138">
        <v>-1157.1170187454341</v>
      </c>
      <c r="GR7" t="s">
        <v>1185</v>
      </c>
      <c r="GS7" t="s">
        <v>350</v>
      </c>
      <c r="GT7" s="260">
        <v>4</v>
      </c>
      <c r="GU7" s="261">
        <v>0.8</v>
      </c>
      <c r="GV7" s="260">
        <v>2</v>
      </c>
      <c r="GW7" s="261">
        <v>0.4</v>
      </c>
      <c r="GX7" s="256">
        <v>1</v>
      </c>
      <c r="GY7" s="257">
        <v>0.2</v>
      </c>
      <c r="GZ7" s="256">
        <v>3</v>
      </c>
      <c r="HA7" s="261">
        <v>0.6</v>
      </c>
      <c r="HB7">
        <v>5</v>
      </c>
      <c r="HC7" s="278">
        <v>5</v>
      </c>
      <c r="HF7" s="1" t="s">
        <v>350</v>
      </c>
      <c r="HG7" s="272" t="s">
        <v>1185</v>
      </c>
      <c r="HJ7" s="138">
        <v>2</v>
      </c>
      <c r="HK7" s="138"/>
      <c r="HL7" s="201">
        <v>0.4</v>
      </c>
      <c r="HM7" s="138">
        <v>-1440.3453917417928</v>
      </c>
      <c r="HN7" s="138"/>
      <c r="HO7" s="138">
        <v>5</v>
      </c>
      <c r="HP7" s="201">
        <v>1</v>
      </c>
      <c r="HQ7" s="138">
        <v>3207.8471725310574</v>
      </c>
      <c r="HR7" t="s">
        <v>1184</v>
      </c>
      <c r="HS7" t="s">
        <v>350</v>
      </c>
      <c r="HT7" s="260">
        <v>1</v>
      </c>
      <c r="HU7" s="261">
        <v>0.2</v>
      </c>
      <c r="HV7" s="260">
        <v>2</v>
      </c>
      <c r="HW7" s="261">
        <v>0.4</v>
      </c>
      <c r="HX7" s="256">
        <v>4</v>
      </c>
      <c r="HY7" s="257">
        <v>0.8</v>
      </c>
      <c r="HZ7" s="256">
        <v>3</v>
      </c>
      <c r="IA7" s="261">
        <v>0.6</v>
      </c>
      <c r="IB7">
        <v>5</v>
      </c>
      <c r="IC7" s="278">
        <v>5</v>
      </c>
      <c r="IF7" s="1" t="s">
        <v>350</v>
      </c>
      <c r="IG7" s="272" t="s">
        <v>1184</v>
      </c>
      <c r="IJ7" s="138">
        <v>2</v>
      </c>
      <c r="IK7" s="138"/>
      <c r="IL7" s="201">
        <v>0.4</v>
      </c>
      <c r="IM7" s="138">
        <v>-2103.7461156731879</v>
      </c>
      <c r="IN7" s="138"/>
      <c r="IO7" s="138">
        <v>2</v>
      </c>
      <c r="IP7" s="201">
        <v>0.4</v>
      </c>
      <c r="IQ7" s="138">
        <v>-2208.4203267309395</v>
      </c>
      <c r="IR7" t="s">
        <v>1185</v>
      </c>
      <c r="IS7" t="s">
        <v>350</v>
      </c>
      <c r="IT7" s="260">
        <v>4</v>
      </c>
      <c r="IU7" s="261">
        <v>0.8</v>
      </c>
      <c r="IV7" s="260">
        <v>3</v>
      </c>
      <c r="IW7" s="261">
        <v>0.6</v>
      </c>
      <c r="IX7" s="256">
        <v>1</v>
      </c>
      <c r="IY7" s="257">
        <v>0.2</v>
      </c>
      <c r="IZ7" s="256">
        <v>2</v>
      </c>
      <c r="JA7" s="261">
        <v>0.4</v>
      </c>
      <c r="JB7">
        <v>5</v>
      </c>
      <c r="JC7" s="278">
        <v>5</v>
      </c>
      <c r="JF7" s="1" t="s">
        <v>350</v>
      </c>
      <c r="JG7" s="272" t="s">
        <v>1185</v>
      </c>
      <c r="JJ7" s="138">
        <v>3</v>
      </c>
      <c r="JK7" s="138"/>
      <c r="JL7" s="201">
        <v>0.6</v>
      </c>
      <c r="JM7" s="138">
        <v>1853.5860576977743</v>
      </c>
      <c r="JN7" s="138"/>
      <c r="JO7" s="138">
        <v>4</v>
      </c>
      <c r="JP7" s="201">
        <v>0.8</v>
      </c>
      <c r="JQ7" s="138">
        <v>4332.2257777128762</v>
      </c>
      <c r="JR7" t="s">
        <v>1184</v>
      </c>
      <c r="JS7" t="s">
        <v>350</v>
      </c>
      <c r="JT7" s="260">
        <v>2</v>
      </c>
      <c r="JU7" s="261">
        <v>0.4</v>
      </c>
      <c r="JV7" s="260">
        <v>4</v>
      </c>
      <c r="JW7" s="261">
        <v>0.8</v>
      </c>
      <c r="JX7" s="256">
        <v>3</v>
      </c>
      <c r="JY7" s="257">
        <v>0.6</v>
      </c>
      <c r="JZ7" s="256">
        <v>1</v>
      </c>
      <c r="KA7" s="261">
        <v>0.2</v>
      </c>
      <c r="KB7">
        <v>5</v>
      </c>
      <c r="KC7" s="278">
        <v>5</v>
      </c>
      <c r="KF7" s="1" t="s">
        <v>350</v>
      </c>
      <c r="KG7" s="272" t="s">
        <v>1184</v>
      </c>
      <c r="KJ7" s="138">
        <v>3</v>
      </c>
      <c r="KK7" s="138"/>
      <c r="KL7" s="201">
        <v>0.6</v>
      </c>
      <c r="KM7" s="138">
        <v>2132.2730703762722</v>
      </c>
      <c r="KN7" s="138"/>
      <c r="KO7" s="138">
        <v>3</v>
      </c>
      <c r="KP7" s="201">
        <v>0.6</v>
      </c>
      <c r="KQ7" s="138">
        <v>-34.888825308190498</v>
      </c>
      <c r="KR7" t="s">
        <v>1184</v>
      </c>
      <c r="KS7" t="s">
        <v>350</v>
      </c>
      <c r="KT7" s="260">
        <v>3</v>
      </c>
      <c r="KU7" s="261">
        <v>0.6</v>
      </c>
      <c r="KV7" s="260">
        <v>3</v>
      </c>
      <c r="KW7" s="261">
        <v>0.6</v>
      </c>
      <c r="KX7" s="256">
        <v>2</v>
      </c>
      <c r="KY7" s="257">
        <v>0.4</v>
      </c>
      <c r="KZ7" s="256">
        <v>2</v>
      </c>
      <c r="LA7" s="261">
        <v>0.4</v>
      </c>
      <c r="LB7">
        <v>5</v>
      </c>
      <c r="LC7" s="278">
        <v>5</v>
      </c>
      <c r="LF7" s="1" t="s">
        <v>350</v>
      </c>
      <c r="LG7" s="272" t="s">
        <v>1184</v>
      </c>
      <c r="LJ7" s="138">
        <v>4</v>
      </c>
      <c r="LK7" s="138"/>
      <c r="LL7" s="201">
        <v>0.8</v>
      </c>
      <c r="LM7" s="138">
        <v>4061.7587894444982</v>
      </c>
      <c r="LN7" s="138"/>
      <c r="LO7" s="138">
        <v>3</v>
      </c>
      <c r="LP7" s="201">
        <v>0.6</v>
      </c>
      <c r="LQ7" s="138">
        <v>3327.0197943357794</v>
      </c>
      <c r="LR7" t="s">
        <v>1184</v>
      </c>
      <c r="LS7" t="s">
        <v>350</v>
      </c>
      <c r="LT7" s="260">
        <v>3</v>
      </c>
      <c r="LU7" s="261">
        <v>0.6</v>
      </c>
      <c r="LV7" s="260">
        <v>2</v>
      </c>
      <c r="LW7" s="261">
        <v>0.4</v>
      </c>
      <c r="LX7" s="256">
        <v>2</v>
      </c>
      <c r="LY7" s="257">
        <v>0.4</v>
      </c>
      <c r="LZ7" s="256">
        <v>3</v>
      </c>
      <c r="MA7" s="261">
        <v>0.6</v>
      </c>
      <c r="MB7">
        <v>5</v>
      </c>
      <c r="MC7" s="278">
        <v>5</v>
      </c>
      <c r="MF7" s="1" t="s">
        <v>350</v>
      </c>
      <c r="MG7" s="272" t="s">
        <v>1184</v>
      </c>
      <c r="MJ7" s="138">
        <v>0</v>
      </c>
      <c r="MK7" s="138"/>
      <c r="ML7" s="201">
        <v>0</v>
      </c>
      <c r="MM7" s="138">
        <v>-14744.150163308283</v>
      </c>
      <c r="MN7" s="138"/>
      <c r="MO7" s="138">
        <v>3</v>
      </c>
      <c r="MP7" s="201">
        <v>0.6</v>
      </c>
      <c r="MQ7" s="138">
        <v>-2509.5035520386382</v>
      </c>
      <c r="MR7" t="s">
        <v>1184</v>
      </c>
      <c r="MS7" t="s">
        <v>350</v>
      </c>
      <c r="MT7" s="260">
        <v>3</v>
      </c>
      <c r="MU7" s="261">
        <v>0.6</v>
      </c>
      <c r="MV7" s="260">
        <v>2</v>
      </c>
      <c r="MW7" s="261">
        <v>0.4</v>
      </c>
      <c r="MX7" s="256">
        <v>2</v>
      </c>
      <c r="MY7" s="257">
        <v>0.4</v>
      </c>
      <c r="MZ7" s="256">
        <v>3</v>
      </c>
      <c r="NA7" s="261">
        <v>0.6</v>
      </c>
      <c r="NB7">
        <v>5</v>
      </c>
      <c r="NC7" s="278">
        <v>5</v>
      </c>
      <c r="NF7" s="1" t="s">
        <v>350</v>
      </c>
      <c r="NG7" s="272" t="s">
        <v>1184</v>
      </c>
      <c r="NJ7" s="138">
        <v>3</v>
      </c>
      <c r="NK7" s="138"/>
      <c r="NL7" s="201">
        <v>0.6</v>
      </c>
      <c r="NM7" s="138">
        <v>128.46118137311646</v>
      </c>
      <c r="NN7" s="138"/>
      <c r="NO7" s="138">
        <v>1</v>
      </c>
      <c r="NP7" s="201">
        <v>0.2</v>
      </c>
      <c r="NQ7" s="138">
        <v>-1868.8802804018749</v>
      </c>
      <c r="NR7" t="s">
        <v>1185</v>
      </c>
      <c r="NS7" t="s">
        <v>350</v>
      </c>
      <c r="NT7" s="260">
        <v>3</v>
      </c>
      <c r="NU7" s="261">
        <v>0.6</v>
      </c>
      <c r="NV7" s="260">
        <v>1</v>
      </c>
      <c r="NW7" s="261">
        <v>0.2</v>
      </c>
      <c r="NX7" s="256">
        <v>2</v>
      </c>
      <c r="NY7" s="257">
        <v>0.4</v>
      </c>
      <c r="NZ7" s="256">
        <v>4</v>
      </c>
      <c r="OA7" s="261">
        <v>0.8</v>
      </c>
      <c r="OB7">
        <v>5</v>
      </c>
      <c r="OC7" s="278">
        <v>5</v>
      </c>
      <c r="OF7" s="1" t="s">
        <v>350</v>
      </c>
      <c r="OG7" s="272" t="s">
        <v>1185</v>
      </c>
      <c r="OJ7" s="138">
        <v>3</v>
      </c>
      <c r="OK7" s="138"/>
      <c r="OL7" s="201">
        <v>0.6</v>
      </c>
      <c r="OM7" s="138">
        <v>2657.5735098783853</v>
      </c>
      <c r="ON7" s="138"/>
      <c r="OO7" s="138">
        <v>4</v>
      </c>
      <c r="OP7" s="201">
        <v>0.8</v>
      </c>
      <c r="OQ7" s="138">
        <v>5026.5591497247897</v>
      </c>
      <c r="OR7" t="s">
        <v>1184</v>
      </c>
      <c r="OS7" t="s">
        <v>350</v>
      </c>
      <c r="OT7" s="260">
        <v>3</v>
      </c>
      <c r="OU7" s="261">
        <v>0.6</v>
      </c>
      <c r="OV7" s="260">
        <v>3</v>
      </c>
      <c r="OW7" s="261">
        <v>0.6</v>
      </c>
      <c r="OX7" s="256">
        <v>2</v>
      </c>
      <c r="OY7" s="257">
        <v>0.4</v>
      </c>
      <c r="OZ7" s="256">
        <v>2</v>
      </c>
      <c r="PA7" s="261">
        <v>0.4</v>
      </c>
      <c r="PB7">
        <v>5</v>
      </c>
      <c r="PC7" s="278">
        <v>5</v>
      </c>
      <c r="PF7" s="1" t="s">
        <v>350</v>
      </c>
      <c r="PG7" s="272" t="s">
        <v>1184</v>
      </c>
      <c r="PH7" s="272"/>
      <c r="PK7" s="138">
        <v>3</v>
      </c>
      <c r="PL7" s="138"/>
      <c r="PM7" s="201">
        <v>0.6</v>
      </c>
      <c r="PN7" s="138">
        <v>12.984673010359074</v>
      </c>
      <c r="PO7" s="138"/>
      <c r="PP7" s="138">
        <v>4</v>
      </c>
      <c r="PQ7" s="201">
        <v>0.8</v>
      </c>
      <c r="PR7" s="138">
        <v>7919.903034563662</v>
      </c>
      <c r="PS7" t="s">
        <v>1184</v>
      </c>
      <c r="PT7" t="s">
        <v>350</v>
      </c>
      <c r="PU7" s="260">
        <v>5</v>
      </c>
      <c r="PV7" s="261">
        <v>1</v>
      </c>
      <c r="PW7" s="260">
        <v>3</v>
      </c>
      <c r="PX7" s="261">
        <v>0.6</v>
      </c>
      <c r="PY7" s="256">
        <v>0</v>
      </c>
      <c r="PZ7" s="257">
        <v>0</v>
      </c>
      <c r="QA7" s="256">
        <v>2</v>
      </c>
      <c r="QB7" s="261">
        <v>0.4</v>
      </c>
      <c r="QC7">
        <v>5</v>
      </c>
      <c r="QD7" s="278">
        <v>5</v>
      </c>
      <c r="QH7" s="1" t="s">
        <v>350</v>
      </c>
      <c r="QI7" s="272" t="s">
        <v>350</v>
      </c>
      <c r="QJ7" s="272"/>
      <c r="QM7" s="138">
        <v>4</v>
      </c>
      <c r="QN7" s="201">
        <v>0.8</v>
      </c>
      <c r="QO7" s="138">
        <v>2600.4251740980972</v>
      </c>
      <c r="QQ7" s="138"/>
      <c r="QR7" s="138">
        <v>5</v>
      </c>
      <c r="QS7" s="201">
        <v>1</v>
      </c>
      <c r="QT7" s="138">
        <v>3976.0851520792166</v>
      </c>
      <c r="QU7" t="s">
        <v>1184</v>
      </c>
      <c r="QV7" t="s">
        <v>350</v>
      </c>
      <c r="QW7" s="260">
        <v>4</v>
      </c>
      <c r="QX7" s="261">
        <v>0.8</v>
      </c>
      <c r="QY7" s="260">
        <v>3</v>
      </c>
      <c r="QZ7" s="261">
        <v>0.6</v>
      </c>
      <c r="RA7" s="256">
        <v>1</v>
      </c>
      <c r="RB7" s="257">
        <v>0.2</v>
      </c>
      <c r="RC7" s="256">
        <v>2</v>
      </c>
      <c r="RD7" s="261">
        <v>0.4</v>
      </c>
      <c r="RE7">
        <v>5</v>
      </c>
      <c r="RF7" s="278">
        <v>5</v>
      </c>
      <c r="RO7" s="1" t="s">
        <v>350</v>
      </c>
      <c r="RP7" s="272" t="s">
        <v>1184</v>
      </c>
      <c r="RQ7" s="272"/>
      <c r="RR7" s="272"/>
      <c r="RU7" s="138">
        <v>2</v>
      </c>
      <c r="RV7" s="201">
        <v>0.4</v>
      </c>
      <c r="RW7" s="138">
        <v>-3311.6306267217028</v>
      </c>
      <c r="RY7" s="138"/>
      <c r="RZ7" s="138">
        <v>4</v>
      </c>
      <c r="SA7" s="201">
        <v>0.8</v>
      </c>
      <c r="SB7" s="138">
        <v>8521.4748507158929</v>
      </c>
      <c r="SC7" t="s">
        <v>1184</v>
      </c>
      <c r="SD7" t="s">
        <v>350</v>
      </c>
      <c r="SE7" s="260">
        <v>5</v>
      </c>
      <c r="SF7" s="261">
        <v>1</v>
      </c>
      <c r="SG7" s="260">
        <v>2</v>
      </c>
      <c r="SH7" s="261">
        <v>0.4</v>
      </c>
      <c r="SI7" s="256">
        <v>0</v>
      </c>
      <c r="SJ7" s="257">
        <v>0</v>
      </c>
      <c r="SK7" s="256">
        <v>3</v>
      </c>
      <c r="SL7" s="261">
        <v>0.6</v>
      </c>
      <c r="SM7">
        <v>5</v>
      </c>
      <c r="SN7" s="278">
        <v>5</v>
      </c>
      <c r="SW7" s="1" t="s">
        <v>350</v>
      </c>
      <c r="SX7" s="272" t="str">
        <f t="shared" si="37"/>
        <v>metal</v>
      </c>
      <c r="SY7" s="272"/>
      <c r="SZ7" s="272"/>
      <c r="TC7" s="138">
        <f t="shared" si="52"/>
        <v>3</v>
      </c>
      <c r="TD7" s="201">
        <f t="shared" si="38"/>
        <v>0.6</v>
      </c>
      <c r="TE7" s="138">
        <f t="shared" si="53"/>
        <v>0</v>
      </c>
      <c r="TG7" s="138"/>
      <c r="TH7" s="138">
        <f t="shared" si="1"/>
        <v>4</v>
      </c>
      <c r="TI7" s="201">
        <f t="shared" si="2"/>
        <v>0.8</v>
      </c>
      <c r="TJ7" s="138">
        <f t="shared" si="3"/>
        <v>0</v>
      </c>
      <c r="TK7" t="str">
        <f t="shared" si="54"/>
        <v>normal</v>
      </c>
      <c r="TL7" t="str">
        <f t="shared" si="39"/>
        <v>metal</v>
      </c>
      <c r="TM7" s="260">
        <f t="shared" si="4"/>
        <v>5</v>
      </c>
      <c r="TN7" s="261">
        <f t="shared" si="5"/>
        <v>1</v>
      </c>
      <c r="TO7" s="260">
        <f t="shared" si="40"/>
        <v>3</v>
      </c>
      <c r="TP7" s="261">
        <f t="shared" si="6"/>
        <v>0.6</v>
      </c>
      <c r="TQ7" s="256">
        <f t="shared" si="7"/>
        <v>0</v>
      </c>
      <c r="TR7" s="257">
        <f t="shared" si="8"/>
        <v>0</v>
      </c>
      <c r="TS7" s="256">
        <f t="shared" si="9"/>
        <v>2</v>
      </c>
      <c r="TT7" s="261">
        <f t="shared" si="10"/>
        <v>0.4</v>
      </c>
      <c r="TU7">
        <f t="shared" si="11"/>
        <v>5</v>
      </c>
      <c r="TV7" s="278">
        <f t="shared" si="41"/>
        <v>5</v>
      </c>
      <c r="UE7" s="1" t="s">
        <v>350</v>
      </c>
      <c r="UF7" s="272" t="str">
        <f t="shared" si="42"/>
        <v>metal</v>
      </c>
      <c r="UG7" s="272"/>
      <c r="UH7" s="272"/>
      <c r="UK7" s="138">
        <f t="shared" si="55"/>
        <v>0</v>
      </c>
      <c r="UL7" s="201">
        <f t="shared" si="43"/>
        <v>0</v>
      </c>
      <c r="UM7" s="138">
        <f t="shared" si="56"/>
        <v>0</v>
      </c>
      <c r="UO7" s="138"/>
      <c r="UP7" s="138">
        <f t="shared" si="13"/>
        <v>0</v>
      </c>
      <c r="UQ7" s="201">
        <f t="shared" si="14"/>
        <v>0</v>
      </c>
      <c r="UR7" s="138">
        <f t="shared" si="15"/>
        <v>0</v>
      </c>
      <c r="US7" t="str">
        <f t="shared" si="57"/>
        <v>normal</v>
      </c>
      <c r="UT7" t="str">
        <f t="shared" si="44"/>
        <v>metal</v>
      </c>
      <c r="UU7" s="260">
        <f t="shared" si="16"/>
        <v>0</v>
      </c>
      <c r="UV7" s="261" t="e">
        <f t="shared" si="17"/>
        <v>#DIV/0!</v>
      </c>
      <c r="UW7" s="260">
        <f t="shared" si="45"/>
        <v>3</v>
      </c>
      <c r="UX7" s="261" t="e">
        <f t="shared" si="18"/>
        <v>#DIV/0!</v>
      </c>
      <c r="UY7" s="256">
        <f t="shared" si="19"/>
        <v>0</v>
      </c>
      <c r="UZ7" s="257" t="e">
        <f t="shared" si="20"/>
        <v>#DIV/0!</v>
      </c>
      <c r="VA7" s="256">
        <f t="shared" si="21"/>
        <v>2</v>
      </c>
      <c r="VB7" s="261" t="e">
        <f t="shared" si="22"/>
        <v>#DIV/0!</v>
      </c>
      <c r="VC7">
        <f t="shared" si="23"/>
        <v>0</v>
      </c>
      <c r="VD7" s="278">
        <f t="shared" si="46"/>
        <v>5</v>
      </c>
      <c r="VM7" s="1" t="s">
        <v>350</v>
      </c>
      <c r="VN7" s="272" t="str">
        <f t="shared" si="47"/>
        <v>metal</v>
      </c>
      <c r="VO7" s="272"/>
      <c r="VP7" s="272"/>
      <c r="VS7" s="138">
        <f t="shared" si="58"/>
        <v>5</v>
      </c>
      <c r="VT7" s="201">
        <f t="shared" si="48"/>
        <v>1</v>
      </c>
      <c r="VU7" s="138">
        <f t="shared" si="59"/>
        <v>0</v>
      </c>
      <c r="VW7" s="138"/>
      <c r="VX7" s="138">
        <f t="shared" si="25"/>
        <v>5</v>
      </c>
      <c r="VY7" s="201">
        <f t="shared" si="26"/>
        <v>1</v>
      </c>
      <c r="VZ7" s="138">
        <f t="shared" si="27"/>
        <v>0</v>
      </c>
      <c r="WA7" t="str">
        <f t="shared" si="60"/>
        <v>normal</v>
      </c>
      <c r="WB7" t="str">
        <f t="shared" si="49"/>
        <v>metal</v>
      </c>
      <c r="WC7" s="260">
        <f t="shared" si="28"/>
        <v>0</v>
      </c>
      <c r="WD7" s="261" t="e">
        <f t="shared" si="29"/>
        <v>#DIV/0!</v>
      </c>
      <c r="WE7" s="260">
        <f t="shared" si="50"/>
        <v>0</v>
      </c>
      <c r="WF7" s="261" t="e">
        <f t="shared" si="30"/>
        <v>#DIV/0!</v>
      </c>
      <c r="WG7" s="256">
        <f t="shared" si="31"/>
        <v>0</v>
      </c>
      <c r="WH7" s="257" t="e">
        <f t="shared" si="32"/>
        <v>#DIV/0!</v>
      </c>
      <c r="WI7" s="256">
        <f t="shared" si="33"/>
        <v>0</v>
      </c>
      <c r="WJ7" s="261" t="e">
        <f t="shared" si="34"/>
        <v>#DIV/0!</v>
      </c>
      <c r="WK7">
        <f t="shared" si="35"/>
        <v>0</v>
      </c>
      <c r="WL7" s="278">
        <f t="shared" si="51"/>
        <v>0</v>
      </c>
    </row>
    <row r="8" spans="1:617" outlineLevel="1" x14ac:dyDescent="0.25">
      <c r="A8" s="1" t="s">
        <v>1142</v>
      </c>
      <c r="C8">
        <f t="shared" si="36"/>
        <v>16</v>
      </c>
      <c r="AN8" s="1" t="s">
        <v>350</v>
      </c>
      <c r="AO8" s="138">
        <v>1</v>
      </c>
      <c r="AP8" s="201">
        <v>0.2</v>
      </c>
      <c r="AQ8" s="138">
        <v>-3716.7852873688948</v>
      </c>
      <c r="AS8" s="138">
        <v>2</v>
      </c>
      <c r="AT8" s="201">
        <v>0.4</v>
      </c>
      <c r="AU8" s="138">
        <v>-2768.3083619701306</v>
      </c>
      <c r="BE8" s="1" t="s">
        <v>1142</v>
      </c>
      <c r="BF8" s="138">
        <v>8</v>
      </c>
      <c r="BG8" s="201">
        <v>0.5</v>
      </c>
      <c r="BH8" s="138">
        <v>-223.30962071113572</v>
      </c>
      <c r="BJ8" s="138">
        <v>8</v>
      </c>
      <c r="BK8" s="201">
        <v>0.5</v>
      </c>
      <c r="BL8" s="138">
        <v>485.28630976013119</v>
      </c>
      <c r="BM8" t="s">
        <v>1184</v>
      </c>
      <c r="BO8">
        <v>9</v>
      </c>
      <c r="BP8">
        <v>7</v>
      </c>
      <c r="BQ8">
        <v>16</v>
      </c>
      <c r="BV8" s="1" t="s">
        <v>1142</v>
      </c>
      <c r="BW8" t="s">
        <v>1184</v>
      </c>
      <c r="BY8" s="138">
        <v>8</v>
      </c>
      <c r="BZ8" s="201">
        <v>0.5</v>
      </c>
      <c r="CA8" s="138">
        <v>1911.7700768634477</v>
      </c>
      <c r="CB8" s="138"/>
      <c r="CC8" s="138">
        <v>14</v>
      </c>
      <c r="CD8" s="201">
        <v>0.875</v>
      </c>
      <c r="CE8" s="138">
        <v>8862.1288402820937</v>
      </c>
      <c r="CF8" t="s">
        <v>1184</v>
      </c>
      <c r="CH8">
        <v>16</v>
      </c>
      <c r="CI8">
        <v>0</v>
      </c>
      <c r="CJ8">
        <v>16</v>
      </c>
      <c r="CP8" s="1" t="s">
        <v>1142</v>
      </c>
      <c r="CQ8" t="s">
        <v>1184</v>
      </c>
      <c r="CS8" s="138">
        <v>9</v>
      </c>
      <c r="CT8" s="201">
        <v>0.5625</v>
      </c>
      <c r="CU8" s="138">
        <v>5229.5166051080651</v>
      </c>
      <c r="CV8" s="138"/>
      <c r="CW8" s="138">
        <v>11</v>
      </c>
      <c r="CX8" s="201">
        <v>0.6875</v>
      </c>
      <c r="CY8" s="138">
        <v>9595.2089309330495</v>
      </c>
      <c r="CZ8" t="s">
        <v>1184</v>
      </c>
      <c r="DB8">
        <v>11</v>
      </c>
      <c r="DC8">
        <v>5</v>
      </c>
      <c r="DD8">
        <v>16</v>
      </c>
      <c r="DJ8" s="1" t="s">
        <v>1142</v>
      </c>
      <c r="DK8" t="s">
        <v>1184</v>
      </c>
      <c r="DN8" s="138">
        <v>11</v>
      </c>
      <c r="DO8" s="138"/>
      <c r="DP8" s="201">
        <v>0.6875</v>
      </c>
      <c r="DQ8" s="138">
        <v>4909.6082060001308</v>
      </c>
      <c r="DR8" s="138"/>
      <c r="DS8" s="138">
        <v>8</v>
      </c>
      <c r="DT8" s="201">
        <v>0.5</v>
      </c>
      <c r="DU8" s="138">
        <v>3295.6152281241989</v>
      </c>
      <c r="DV8" t="s">
        <v>1184</v>
      </c>
      <c r="DX8" t="s">
        <v>1142</v>
      </c>
      <c r="DY8" s="260">
        <v>14</v>
      </c>
      <c r="DZ8" s="261">
        <v>0.875</v>
      </c>
      <c r="EA8" s="256">
        <v>2</v>
      </c>
      <c r="EB8" s="257">
        <v>0.125</v>
      </c>
      <c r="EC8">
        <v>16</v>
      </c>
      <c r="EH8" s="1" t="s">
        <v>1142</v>
      </c>
      <c r="EI8" s="268" t="s">
        <v>1184</v>
      </c>
      <c r="EL8" s="138">
        <v>10</v>
      </c>
      <c r="EM8" s="138"/>
      <c r="EN8" s="201">
        <v>0.625</v>
      </c>
      <c r="EO8" s="138">
        <v>12306.814941692492</v>
      </c>
      <c r="EP8" s="138"/>
      <c r="EQ8" s="138">
        <v>7</v>
      </c>
      <c r="ER8" s="201">
        <v>0.4375</v>
      </c>
      <c r="ES8" s="138">
        <v>-7521.7279161143151</v>
      </c>
      <c r="ET8" t="s">
        <v>1185</v>
      </c>
      <c r="EV8" t="s">
        <v>1142</v>
      </c>
      <c r="EW8" s="260">
        <v>14</v>
      </c>
      <c r="EX8" s="261">
        <v>0.875</v>
      </c>
      <c r="EY8" s="256">
        <v>2</v>
      </c>
      <c r="EZ8" s="257">
        <v>0.125</v>
      </c>
      <c r="FA8">
        <v>16</v>
      </c>
      <c r="FF8" s="1" t="s">
        <v>1142</v>
      </c>
      <c r="FG8" s="272" t="s">
        <v>1185</v>
      </c>
      <c r="FJ8" s="138">
        <v>11</v>
      </c>
      <c r="FK8" s="138"/>
      <c r="FL8" s="201">
        <v>0.6875</v>
      </c>
      <c r="FM8" s="138">
        <v>7237.5561921275348</v>
      </c>
      <c r="FN8" s="138"/>
      <c r="FO8" s="138">
        <v>9</v>
      </c>
      <c r="FP8" s="201">
        <v>0.5625</v>
      </c>
      <c r="FQ8" s="138">
        <v>1980.408326723672</v>
      </c>
      <c r="FR8" t="s">
        <v>1184</v>
      </c>
      <c r="FS8" t="s">
        <v>1142</v>
      </c>
      <c r="FT8" s="260">
        <v>14</v>
      </c>
      <c r="FU8" s="261">
        <v>0.875</v>
      </c>
      <c r="FV8" s="260">
        <v>13</v>
      </c>
      <c r="FW8" s="261">
        <v>0.8125</v>
      </c>
      <c r="FX8" s="256">
        <v>2</v>
      </c>
      <c r="FY8" s="257">
        <v>0.125</v>
      </c>
      <c r="FZ8" s="256">
        <v>3</v>
      </c>
      <c r="GA8" s="261">
        <v>0.1875</v>
      </c>
      <c r="GB8">
        <v>16</v>
      </c>
      <c r="GC8" s="278">
        <v>16</v>
      </c>
      <c r="GF8" s="1" t="s">
        <v>1142</v>
      </c>
      <c r="GG8" s="272" t="s">
        <v>1184</v>
      </c>
      <c r="GJ8" s="138">
        <v>12</v>
      </c>
      <c r="GK8" s="138"/>
      <c r="GL8" s="201">
        <v>0.75</v>
      </c>
      <c r="GM8" s="138">
        <v>10432.32993638303</v>
      </c>
      <c r="GN8" s="138"/>
      <c r="GO8" s="138">
        <v>9</v>
      </c>
      <c r="GP8" s="201">
        <v>0.5625</v>
      </c>
      <c r="GQ8" s="138">
        <v>3633.2731372403923</v>
      </c>
      <c r="GR8" t="s">
        <v>1184</v>
      </c>
      <c r="GS8" t="s">
        <v>1142</v>
      </c>
      <c r="GT8" s="260">
        <v>14</v>
      </c>
      <c r="GU8" s="261">
        <v>0.875</v>
      </c>
      <c r="GV8" s="260">
        <v>14</v>
      </c>
      <c r="GW8" s="261">
        <v>0.875</v>
      </c>
      <c r="GX8" s="256">
        <v>2</v>
      </c>
      <c r="GY8" s="257">
        <v>0.125</v>
      </c>
      <c r="GZ8" s="256">
        <v>2</v>
      </c>
      <c r="HA8" s="261">
        <v>0.125</v>
      </c>
      <c r="HB8">
        <v>16</v>
      </c>
      <c r="HC8" s="278">
        <v>16</v>
      </c>
      <c r="HF8" s="1" t="s">
        <v>1142</v>
      </c>
      <c r="HG8" s="272" t="s">
        <v>1184</v>
      </c>
      <c r="HJ8" s="138">
        <v>4</v>
      </c>
      <c r="HK8" s="138"/>
      <c r="HL8" s="201">
        <v>0.25</v>
      </c>
      <c r="HM8" s="138">
        <v>-16256.030895929838</v>
      </c>
      <c r="HN8" s="138"/>
      <c r="HO8" s="138">
        <v>7</v>
      </c>
      <c r="HP8" s="201">
        <v>0.4375</v>
      </c>
      <c r="HQ8" s="138">
        <v>-1210.8130407636004</v>
      </c>
      <c r="HR8" t="s">
        <v>1185</v>
      </c>
      <c r="HS8" t="s">
        <v>1142</v>
      </c>
      <c r="HT8" s="260">
        <v>3</v>
      </c>
      <c r="HU8" s="261">
        <v>0.1875</v>
      </c>
      <c r="HV8" s="260">
        <v>13</v>
      </c>
      <c r="HW8" s="261">
        <v>0.8125</v>
      </c>
      <c r="HX8" s="256">
        <v>13</v>
      </c>
      <c r="HY8" s="257">
        <v>0.8125</v>
      </c>
      <c r="HZ8" s="256">
        <v>3</v>
      </c>
      <c r="IA8" s="261">
        <v>0.1875</v>
      </c>
      <c r="IB8">
        <v>16</v>
      </c>
      <c r="IC8" s="278">
        <v>16</v>
      </c>
      <c r="IF8" s="1" t="s">
        <v>1142</v>
      </c>
      <c r="IG8" s="272" t="s">
        <v>1185</v>
      </c>
      <c r="IJ8" s="138">
        <v>5</v>
      </c>
      <c r="IK8" s="138"/>
      <c r="IL8" s="201">
        <v>0.3125</v>
      </c>
      <c r="IM8" s="138">
        <v>-7487.1340293614685</v>
      </c>
      <c r="IN8" s="138"/>
      <c r="IO8" s="138">
        <v>7</v>
      </c>
      <c r="IP8" s="201">
        <v>0.4375</v>
      </c>
      <c r="IQ8" s="138">
        <v>-638.80733826107962</v>
      </c>
      <c r="IR8" t="s">
        <v>1185</v>
      </c>
      <c r="IS8" t="s">
        <v>1142</v>
      </c>
      <c r="IT8" s="260">
        <v>1</v>
      </c>
      <c r="IU8" s="261">
        <v>6.25E-2</v>
      </c>
      <c r="IV8" s="260">
        <v>12</v>
      </c>
      <c r="IW8" s="261">
        <v>0.75</v>
      </c>
      <c r="IX8" s="256">
        <v>15</v>
      </c>
      <c r="IY8" s="257">
        <v>0.9375</v>
      </c>
      <c r="IZ8" s="256">
        <v>4</v>
      </c>
      <c r="JA8" s="261">
        <v>0.25</v>
      </c>
      <c r="JB8">
        <v>16</v>
      </c>
      <c r="JC8" s="278">
        <v>16</v>
      </c>
      <c r="JF8" s="1" t="s">
        <v>1142</v>
      </c>
      <c r="JG8" s="272" t="s">
        <v>1185</v>
      </c>
      <c r="JJ8" s="138">
        <v>7</v>
      </c>
      <c r="JK8" s="138"/>
      <c r="JL8" s="201">
        <v>0.4375</v>
      </c>
      <c r="JM8" s="138">
        <v>10.405979824486167</v>
      </c>
      <c r="JN8" s="138"/>
      <c r="JO8" s="138">
        <v>3</v>
      </c>
      <c r="JP8" s="201">
        <v>0.1875</v>
      </c>
      <c r="JQ8" s="138">
        <v>-5799.1093961647448</v>
      </c>
      <c r="JR8" t="s">
        <v>1185</v>
      </c>
      <c r="JS8" t="s">
        <v>1142</v>
      </c>
      <c r="JT8" s="260">
        <v>3</v>
      </c>
      <c r="JU8" s="261">
        <v>0.1875</v>
      </c>
      <c r="JV8" s="260">
        <v>10</v>
      </c>
      <c r="JW8" s="261">
        <v>0.625</v>
      </c>
      <c r="JX8" s="256">
        <v>13</v>
      </c>
      <c r="JY8" s="257">
        <v>0.8125</v>
      </c>
      <c r="JZ8" s="256">
        <v>6</v>
      </c>
      <c r="KA8" s="261">
        <v>0.375</v>
      </c>
      <c r="KB8">
        <v>16</v>
      </c>
      <c r="KC8" s="278">
        <v>16</v>
      </c>
      <c r="KF8" s="1" t="s">
        <v>1142</v>
      </c>
      <c r="KG8" s="272" t="s">
        <v>1185</v>
      </c>
      <c r="KJ8" s="138">
        <v>9</v>
      </c>
      <c r="KK8" s="138"/>
      <c r="KL8" s="201">
        <v>0.5625</v>
      </c>
      <c r="KM8" s="138">
        <v>-1792.3353345848741</v>
      </c>
      <c r="KN8" s="138"/>
      <c r="KO8" s="138">
        <v>9</v>
      </c>
      <c r="KP8" s="201">
        <v>0.5625</v>
      </c>
      <c r="KQ8" s="138">
        <v>-4502.9274621437125</v>
      </c>
      <c r="KR8" t="s">
        <v>1184</v>
      </c>
      <c r="KS8" t="s">
        <v>1142</v>
      </c>
      <c r="KT8" s="260">
        <v>8</v>
      </c>
      <c r="KU8" s="261">
        <v>0.5</v>
      </c>
      <c r="KV8" s="260">
        <v>11</v>
      </c>
      <c r="KW8" s="261">
        <v>0.6875</v>
      </c>
      <c r="KX8" s="256">
        <v>8</v>
      </c>
      <c r="KY8" s="257">
        <v>0.5</v>
      </c>
      <c r="KZ8" s="256">
        <v>5</v>
      </c>
      <c r="LA8" s="261">
        <v>0.3125</v>
      </c>
      <c r="LB8">
        <v>16</v>
      </c>
      <c r="LC8" s="278">
        <v>16</v>
      </c>
      <c r="LF8" s="1" t="s">
        <v>1142</v>
      </c>
      <c r="LG8" s="272" t="s">
        <v>1184</v>
      </c>
      <c r="LJ8" s="138">
        <v>8</v>
      </c>
      <c r="LK8" s="138"/>
      <c r="LL8" s="201">
        <v>0.5</v>
      </c>
      <c r="LM8" s="138">
        <v>5019.1235046379388</v>
      </c>
      <c r="LN8" s="138"/>
      <c r="LO8" s="138">
        <v>2</v>
      </c>
      <c r="LP8" s="201">
        <v>0.125</v>
      </c>
      <c r="LQ8" s="138">
        <v>-14268.058459401986</v>
      </c>
      <c r="LR8" t="s">
        <v>1185</v>
      </c>
      <c r="LS8" t="s">
        <v>1142</v>
      </c>
      <c r="LT8" s="260">
        <v>3</v>
      </c>
      <c r="LU8" s="261">
        <v>0.1875</v>
      </c>
      <c r="LV8" s="260">
        <v>5</v>
      </c>
      <c r="LW8" s="261">
        <v>0.3125</v>
      </c>
      <c r="LX8" s="256">
        <v>13</v>
      </c>
      <c r="LY8" s="257">
        <v>0.8125</v>
      </c>
      <c r="LZ8" s="256">
        <v>11</v>
      </c>
      <c r="MA8" s="261">
        <v>0.6875</v>
      </c>
      <c r="MB8">
        <v>16</v>
      </c>
      <c r="MC8" s="278">
        <v>16</v>
      </c>
      <c r="MF8" s="1" t="s">
        <v>1142</v>
      </c>
      <c r="MG8" s="272" t="s">
        <v>1185</v>
      </c>
      <c r="MJ8" s="138">
        <v>6</v>
      </c>
      <c r="MK8" s="138"/>
      <c r="ML8" s="201">
        <v>0.375</v>
      </c>
      <c r="MM8" s="138">
        <v>-287.16927327301164</v>
      </c>
      <c r="MN8" s="138"/>
      <c r="MO8" s="138">
        <v>15</v>
      </c>
      <c r="MP8" s="201">
        <v>0.9375</v>
      </c>
      <c r="MQ8" s="138">
        <v>45232.726082670488</v>
      </c>
      <c r="MR8" t="s">
        <v>1184</v>
      </c>
      <c r="MS8" t="s">
        <v>1142</v>
      </c>
      <c r="MT8" s="260">
        <v>16</v>
      </c>
      <c r="MU8" s="261">
        <v>1</v>
      </c>
      <c r="MV8" s="260">
        <v>6</v>
      </c>
      <c r="MW8" s="261">
        <v>0.375</v>
      </c>
      <c r="MX8" s="256">
        <v>0</v>
      </c>
      <c r="MY8" s="257">
        <v>0</v>
      </c>
      <c r="MZ8" s="256">
        <v>10</v>
      </c>
      <c r="NA8" s="261">
        <v>0.625</v>
      </c>
      <c r="NB8">
        <v>16</v>
      </c>
      <c r="NC8" s="278">
        <v>16</v>
      </c>
      <c r="NF8" s="1" t="s">
        <v>1142</v>
      </c>
      <c r="NG8" s="272" t="s">
        <v>1184</v>
      </c>
      <c r="NJ8" s="138">
        <v>8</v>
      </c>
      <c r="NK8" s="138"/>
      <c r="NL8" s="201">
        <v>0.5</v>
      </c>
      <c r="NM8" s="138">
        <v>-3080.581489390107</v>
      </c>
      <c r="NN8" s="138"/>
      <c r="NO8" s="138">
        <v>10</v>
      </c>
      <c r="NP8" s="201">
        <v>0.625</v>
      </c>
      <c r="NQ8" s="138">
        <v>11716.166611872706</v>
      </c>
      <c r="NR8" t="s">
        <v>1184</v>
      </c>
      <c r="NS8" t="s">
        <v>1142</v>
      </c>
      <c r="NT8" s="260">
        <v>11</v>
      </c>
      <c r="NU8" s="261">
        <v>0.6875</v>
      </c>
      <c r="NV8" s="260">
        <v>13</v>
      </c>
      <c r="NW8" s="261">
        <v>0.8125</v>
      </c>
      <c r="NX8" s="256">
        <v>5</v>
      </c>
      <c r="NY8" s="257">
        <v>0.3125</v>
      </c>
      <c r="NZ8" s="256">
        <v>3</v>
      </c>
      <c r="OA8" s="261">
        <v>0.1875</v>
      </c>
      <c r="OB8">
        <v>16</v>
      </c>
      <c r="OC8" s="278">
        <v>16</v>
      </c>
      <c r="OF8" s="1" t="s">
        <v>1142</v>
      </c>
      <c r="OG8" s="272" t="s">
        <v>1184</v>
      </c>
      <c r="OJ8" s="138">
        <v>4</v>
      </c>
      <c r="OK8" s="138"/>
      <c r="OL8" s="201">
        <v>0.25</v>
      </c>
      <c r="OM8" s="138">
        <v>-177.22745621793979</v>
      </c>
      <c r="ON8" s="138"/>
      <c r="OO8" s="138">
        <v>7</v>
      </c>
      <c r="OP8" s="201">
        <v>0.4375</v>
      </c>
      <c r="OQ8" s="138">
        <v>1665.2493101098707</v>
      </c>
      <c r="OR8" t="s">
        <v>1184</v>
      </c>
      <c r="OS8" t="s">
        <v>1142</v>
      </c>
      <c r="OT8" s="260">
        <v>9</v>
      </c>
      <c r="OU8" s="261">
        <v>0.5625</v>
      </c>
      <c r="OV8" s="260">
        <v>11</v>
      </c>
      <c r="OW8" s="261">
        <v>0.6875</v>
      </c>
      <c r="OX8" s="256">
        <v>7</v>
      </c>
      <c r="OY8" s="257">
        <v>0.4375</v>
      </c>
      <c r="OZ8" s="256">
        <v>5</v>
      </c>
      <c r="PA8" s="261">
        <v>0.3125</v>
      </c>
      <c r="PB8">
        <v>16</v>
      </c>
      <c r="PC8" s="278">
        <v>16</v>
      </c>
      <c r="PF8" s="1" t="s">
        <v>1142</v>
      </c>
      <c r="PG8" s="272" t="s">
        <v>1184</v>
      </c>
      <c r="PH8" s="272"/>
      <c r="PK8" s="138">
        <v>3</v>
      </c>
      <c r="PL8" s="138"/>
      <c r="PM8" s="201">
        <v>0.1875</v>
      </c>
      <c r="PN8" s="138">
        <v>-2776.5352426819641</v>
      </c>
      <c r="PO8" s="138"/>
      <c r="PP8" s="138">
        <v>5</v>
      </c>
      <c r="PQ8" s="201">
        <v>0.3125</v>
      </c>
      <c r="PR8" s="138">
        <v>-3576.3956415756456</v>
      </c>
      <c r="PS8" t="s">
        <v>1185</v>
      </c>
      <c r="PT8" t="s">
        <v>1142</v>
      </c>
      <c r="PU8" s="260">
        <v>5</v>
      </c>
      <c r="PV8" s="261">
        <v>0.3125</v>
      </c>
      <c r="PW8" s="260">
        <v>12</v>
      </c>
      <c r="PX8" s="261">
        <v>0.75</v>
      </c>
      <c r="PY8" s="256">
        <v>11</v>
      </c>
      <c r="PZ8" s="257">
        <v>0.6875</v>
      </c>
      <c r="QA8" s="256">
        <v>4</v>
      </c>
      <c r="QB8" s="261">
        <v>0.25</v>
      </c>
      <c r="QC8">
        <v>16</v>
      </c>
      <c r="QD8" s="278">
        <v>16</v>
      </c>
      <c r="QH8" s="1" t="s">
        <v>1142</v>
      </c>
      <c r="QI8" s="272" t="s">
        <v>1142</v>
      </c>
      <c r="QJ8" s="272"/>
      <c r="QM8" s="138">
        <v>10</v>
      </c>
      <c r="QN8" s="201">
        <v>0.625</v>
      </c>
      <c r="QO8" s="138">
        <v>1232.3424612377862</v>
      </c>
      <c r="QQ8" s="138"/>
      <c r="QR8" s="138">
        <v>13</v>
      </c>
      <c r="QS8" s="201">
        <v>0.8125</v>
      </c>
      <c r="QT8" s="138">
        <v>3654.0689889734722</v>
      </c>
      <c r="QU8" t="s">
        <v>1184</v>
      </c>
      <c r="QV8" t="s">
        <v>1142</v>
      </c>
      <c r="QW8" s="260">
        <v>13</v>
      </c>
      <c r="QX8" s="261">
        <v>0.8125</v>
      </c>
      <c r="QY8" s="260">
        <v>13</v>
      </c>
      <c r="QZ8" s="261">
        <v>0.8125</v>
      </c>
      <c r="RA8" s="256">
        <v>3</v>
      </c>
      <c r="RB8" s="257">
        <v>0.1875</v>
      </c>
      <c r="RC8" s="256">
        <v>3</v>
      </c>
      <c r="RD8" s="261">
        <v>0.1875</v>
      </c>
      <c r="RE8">
        <v>16</v>
      </c>
      <c r="RF8" s="278">
        <v>16</v>
      </c>
      <c r="RO8" s="1" t="s">
        <v>1142</v>
      </c>
      <c r="RP8" s="272" t="s">
        <v>1184</v>
      </c>
      <c r="RQ8" s="272"/>
      <c r="RR8" s="272"/>
      <c r="RU8" s="138">
        <v>8</v>
      </c>
      <c r="RV8" s="201">
        <v>0.5</v>
      </c>
      <c r="RW8" s="138">
        <v>-2659.658839240667</v>
      </c>
      <c r="RY8" s="138"/>
      <c r="RZ8" s="138">
        <v>10</v>
      </c>
      <c r="SA8" s="201">
        <v>0.625</v>
      </c>
      <c r="SB8" s="138">
        <v>-1042.4718821470324</v>
      </c>
      <c r="SC8" t="s">
        <v>1184</v>
      </c>
      <c r="SD8" t="s">
        <v>1142</v>
      </c>
      <c r="SE8" s="260">
        <v>10</v>
      </c>
      <c r="SF8" s="261">
        <v>0.625</v>
      </c>
      <c r="SG8" s="260">
        <v>10</v>
      </c>
      <c r="SH8" s="261">
        <v>0.625</v>
      </c>
      <c r="SI8" s="256">
        <v>6</v>
      </c>
      <c r="SJ8" s="257">
        <v>0.375</v>
      </c>
      <c r="SK8" s="256">
        <v>6</v>
      </c>
      <c r="SL8" s="261">
        <v>0.375</v>
      </c>
      <c r="SM8">
        <v>16</v>
      </c>
      <c r="SN8" s="278">
        <v>16</v>
      </c>
      <c r="SW8" s="1" t="s">
        <v>1142</v>
      </c>
      <c r="SX8" s="272" t="str">
        <f t="shared" si="37"/>
        <v>rates</v>
      </c>
      <c r="SY8" s="272"/>
      <c r="SZ8" s="272"/>
      <c r="TC8" s="138">
        <f t="shared" si="52"/>
        <v>5</v>
      </c>
      <c r="TD8" s="201">
        <f t="shared" si="38"/>
        <v>0.3125</v>
      </c>
      <c r="TE8" s="138">
        <f t="shared" si="53"/>
        <v>-1424.2559911894527</v>
      </c>
      <c r="TG8" s="138"/>
      <c r="TH8" s="138">
        <f t="shared" si="1"/>
        <v>9</v>
      </c>
      <c r="TI8" s="201">
        <f t="shared" si="2"/>
        <v>0.5625</v>
      </c>
      <c r="TJ8" s="138">
        <f t="shared" si="3"/>
        <v>-1189.0176035432175</v>
      </c>
      <c r="TK8" t="str">
        <f t="shared" si="54"/>
        <v>normal</v>
      </c>
      <c r="TL8" t="str">
        <f t="shared" si="39"/>
        <v>rates</v>
      </c>
      <c r="TM8" s="260">
        <f t="shared" si="4"/>
        <v>9</v>
      </c>
      <c r="TN8" s="261">
        <f t="shared" si="5"/>
        <v>0.5625</v>
      </c>
      <c r="TO8" s="260">
        <f t="shared" si="40"/>
        <v>12</v>
      </c>
      <c r="TP8" s="261">
        <f t="shared" si="6"/>
        <v>0.75</v>
      </c>
      <c r="TQ8" s="256">
        <f t="shared" si="7"/>
        <v>7</v>
      </c>
      <c r="TR8" s="257">
        <f t="shared" si="8"/>
        <v>0.4375</v>
      </c>
      <c r="TS8" s="256">
        <f t="shared" si="9"/>
        <v>4</v>
      </c>
      <c r="TT8" s="261">
        <f t="shared" si="10"/>
        <v>0.25</v>
      </c>
      <c r="TU8">
        <f t="shared" si="11"/>
        <v>16</v>
      </c>
      <c r="TV8" s="278">
        <f t="shared" si="41"/>
        <v>16</v>
      </c>
      <c r="UE8" s="1" t="s">
        <v>1142</v>
      </c>
      <c r="UF8" s="272" t="str">
        <f t="shared" si="42"/>
        <v>rates</v>
      </c>
      <c r="UG8" s="272"/>
      <c r="UH8" s="272"/>
      <c r="UK8" s="138">
        <f t="shared" si="55"/>
        <v>0</v>
      </c>
      <c r="UL8" s="201">
        <f t="shared" si="43"/>
        <v>0</v>
      </c>
      <c r="UM8" s="138">
        <f t="shared" si="56"/>
        <v>0</v>
      </c>
      <c r="UO8" s="138"/>
      <c r="UP8" s="138">
        <f t="shared" si="13"/>
        <v>0</v>
      </c>
      <c r="UQ8" s="201">
        <f t="shared" si="14"/>
        <v>0</v>
      </c>
      <c r="UR8" s="138">
        <f t="shared" si="15"/>
        <v>0</v>
      </c>
      <c r="US8" t="str">
        <f t="shared" si="57"/>
        <v>normal</v>
      </c>
      <c r="UT8" t="str">
        <f t="shared" si="44"/>
        <v>rates</v>
      </c>
      <c r="UU8" s="260">
        <f t="shared" si="16"/>
        <v>0</v>
      </c>
      <c r="UV8" s="261" t="e">
        <f t="shared" si="17"/>
        <v>#DIV/0!</v>
      </c>
      <c r="UW8" s="260">
        <f t="shared" si="45"/>
        <v>11</v>
      </c>
      <c r="UX8" s="261" t="e">
        <f t="shared" si="18"/>
        <v>#DIV/0!</v>
      </c>
      <c r="UY8" s="256">
        <f t="shared" si="19"/>
        <v>0</v>
      </c>
      <c r="UZ8" s="257" t="e">
        <f t="shared" si="20"/>
        <v>#DIV/0!</v>
      </c>
      <c r="VA8" s="256">
        <f t="shared" si="21"/>
        <v>5</v>
      </c>
      <c r="VB8" s="261" t="e">
        <f t="shared" si="22"/>
        <v>#DIV/0!</v>
      </c>
      <c r="VC8">
        <f t="shared" si="23"/>
        <v>0</v>
      </c>
      <c r="VD8" s="278">
        <f t="shared" si="46"/>
        <v>16</v>
      </c>
      <c r="VM8" s="1" t="s">
        <v>1142</v>
      </c>
      <c r="VN8" s="272" t="str">
        <f t="shared" si="47"/>
        <v>rates</v>
      </c>
      <c r="VO8" s="272"/>
      <c r="VP8" s="272"/>
      <c r="VS8" s="138">
        <f t="shared" si="58"/>
        <v>16</v>
      </c>
      <c r="VT8" s="201">
        <f t="shared" si="48"/>
        <v>1</v>
      </c>
      <c r="VU8" s="138">
        <f t="shared" si="59"/>
        <v>0</v>
      </c>
      <c r="VW8" s="138"/>
      <c r="VX8" s="138">
        <f t="shared" si="25"/>
        <v>16</v>
      </c>
      <c r="VY8" s="201">
        <f t="shared" si="26"/>
        <v>1</v>
      </c>
      <c r="VZ8" s="138">
        <f t="shared" si="27"/>
        <v>0</v>
      </c>
      <c r="WA8" t="str">
        <f t="shared" si="60"/>
        <v>normal</v>
      </c>
      <c r="WB8" t="str">
        <f t="shared" si="49"/>
        <v>rates</v>
      </c>
      <c r="WC8" s="260">
        <f t="shared" si="28"/>
        <v>0</v>
      </c>
      <c r="WD8" s="261" t="e">
        <f t="shared" si="29"/>
        <v>#DIV/0!</v>
      </c>
      <c r="WE8" s="260">
        <f t="shared" si="50"/>
        <v>0</v>
      </c>
      <c r="WF8" s="261" t="e">
        <f t="shared" si="30"/>
        <v>#DIV/0!</v>
      </c>
      <c r="WG8" s="256">
        <f t="shared" si="31"/>
        <v>0</v>
      </c>
      <c r="WH8" s="257" t="e">
        <f t="shared" si="32"/>
        <v>#DIV/0!</v>
      </c>
      <c r="WI8" s="256">
        <f t="shared" si="33"/>
        <v>0</v>
      </c>
      <c r="WJ8" s="261" t="e">
        <f t="shared" si="34"/>
        <v>#DIV/0!</v>
      </c>
      <c r="WK8">
        <f t="shared" si="35"/>
        <v>0</v>
      </c>
      <c r="WL8" s="278">
        <f t="shared" si="51"/>
        <v>0</v>
      </c>
    </row>
    <row r="9" spans="1:617" outlineLevel="1" x14ac:dyDescent="0.25">
      <c r="A9" s="18" t="s">
        <v>307</v>
      </c>
      <c r="C9" s="205">
        <f t="shared" si="36"/>
        <v>8</v>
      </c>
      <c r="D9" s="205"/>
      <c r="E9" s="205"/>
      <c r="F9" s="205"/>
      <c r="G9" s="205"/>
      <c r="H9" s="205"/>
      <c r="I9" s="205"/>
      <c r="J9" s="205"/>
      <c r="K9" s="205"/>
      <c r="L9" s="209"/>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10"/>
      <c r="AL9" s="210"/>
      <c r="AM9" s="205"/>
      <c r="AN9" s="18" t="s">
        <v>307</v>
      </c>
      <c r="AO9" s="207">
        <v>7</v>
      </c>
      <c r="AP9" s="208">
        <v>0.875</v>
      </c>
      <c r="AQ9" s="207">
        <v>7674.4161233447849</v>
      </c>
      <c r="AR9" s="205"/>
      <c r="AS9" s="207">
        <v>6</v>
      </c>
      <c r="AT9" s="208">
        <v>0.75</v>
      </c>
      <c r="AU9" s="207">
        <v>-148.11404019912072</v>
      </c>
      <c r="AV9" s="205"/>
      <c r="AW9" s="205"/>
      <c r="AX9" s="205"/>
      <c r="AY9" s="205"/>
      <c r="AZ9" s="205"/>
      <c r="BA9" s="205"/>
      <c r="BB9" s="210"/>
      <c r="BC9" s="210"/>
      <c r="BD9" s="205"/>
      <c r="BE9" s="18" t="s">
        <v>307</v>
      </c>
      <c r="BF9" s="207">
        <v>6</v>
      </c>
      <c r="BG9" s="208">
        <v>0.75</v>
      </c>
      <c r="BH9" s="207">
        <v>9710.389523822023</v>
      </c>
      <c r="BI9" s="205"/>
      <c r="BJ9" s="207">
        <v>5</v>
      </c>
      <c r="BK9" s="208">
        <v>0.625</v>
      </c>
      <c r="BL9" s="207">
        <v>4749.0673582842874</v>
      </c>
      <c r="BM9" s="205" t="s">
        <v>1184</v>
      </c>
      <c r="BN9" s="205"/>
      <c r="BO9" s="205">
        <v>6</v>
      </c>
      <c r="BP9" s="205">
        <v>2</v>
      </c>
      <c r="BQ9" s="205">
        <v>8</v>
      </c>
      <c r="BV9" s="18" t="s">
        <v>307</v>
      </c>
      <c r="BW9" s="205" t="s">
        <v>1184</v>
      </c>
      <c r="BX9" s="205"/>
      <c r="BY9" s="207">
        <v>6</v>
      </c>
      <c r="BZ9" s="208">
        <v>0.75</v>
      </c>
      <c r="CA9" s="207">
        <v>3506.7802259873333</v>
      </c>
      <c r="CB9" s="207"/>
      <c r="CC9" s="207">
        <v>6</v>
      </c>
      <c r="CD9" s="208">
        <v>0.75</v>
      </c>
      <c r="CE9" s="207">
        <v>3254.7377346972353</v>
      </c>
      <c r="CF9" t="s">
        <v>1184</v>
      </c>
      <c r="CH9" s="205">
        <v>5</v>
      </c>
      <c r="CI9" s="205">
        <v>3</v>
      </c>
      <c r="CJ9" s="205">
        <v>8</v>
      </c>
      <c r="CP9" s="18" t="s">
        <v>307</v>
      </c>
      <c r="CQ9" s="205" t="s">
        <v>1184</v>
      </c>
      <c r="CR9" s="205"/>
      <c r="CS9" s="207">
        <v>6</v>
      </c>
      <c r="CT9" s="208">
        <v>0.75</v>
      </c>
      <c r="CU9" s="207">
        <v>-61.18698790034685</v>
      </c>
      <c r="CV9" s="207"/>
      <c r="CW9" s="207">
        <v>6</v>
      </c>
      <c r="CX9" s="208">
        <v>0.75</v>
      </c>
      <c r="CY9" s="207">
        <v>5631.4360782290751</v>
      </c>
      <c r="CZ9" t="s">
        <v>1184</v>
      </c>
      <c r="DB9" s="205">
        <v>5</v>
      </c>
      <c r="DC9" s="205">
        <v>3</v>
      </c>
      <c r="DD9" s="205">
        <v>8</v>
      </c>
      <c r="DJ9" s="18" t="s">
        <v>307</v>
      </c>
      <c r="DK9" s="205" t="s">
        <v>1184</v>
      </c>
      <c r="DL9" s="205"/>
      <c r="DM9" s="205"/>
      <c r="DN9" s="207">
        <v>4</v>
      </c>
      <c r="DO9" s="207"/>
      <c r="DP9" s="208">
        <v>0.5</v>
      </c>
      <c r="DQ9" s="207">
        <v>343.48162810580766</v>
      </c>
      <c r="DR9" s="207"/>
      <c r="DS9" s="207">
        <v>3</v>
      </c>
      <c r="DT9" s="208">
        <v>0.375</v>
      </c>
      <c r="DU9" s="207">
        <v>-982.2663863009966</v>
      </c>
      <c r="DV9" t="s">
        <v>1185</v>
      </c>
      <c r="DX9" t="s">
        <v>307</v>
      </c>
      <c r="DY9" s="262">
        <v>3</v>
      </c>
      <c r="DZ9" s="261">
        <v>0.375</v>
      </c>
      <c r="EA9" s="258">
        <v>5</v>
      </c>
      <c r="EB9" s="257">
        <v>0.625</v>
      </c>
      <c r="EC9" s="205">
        <v>8</v>
      </c>
      <c r="EH9" s="18" t="s">
        <v>307</v>
      </c>
      <c r="EI9" s="268" t="s">
        <v>1185</v>
      </c>
      <c r="EJ9" s="205"/>
      <c r="EK9" s="205"/>
      <c r="EL9" s="207">
        <v>4</v>
      </c>
      <c r="EM9" s="207"/>
      <c r="EN9" s="208">
        <v>0.5</v>
      </c>
      <c r="EO9" s="207">
        <v>-680.53760162444144</v>
      </c>
      <c r="EP9" s="207"/>
      <c r="EQ9" s="207">
        <v>5</v>
      </c>
      <c r="ER9" s="208">
        <v>0.625</v>
      </c>
      <c r="ES9" s="207">
        <v>5137.3524288773415</v>
      </c>
      <c r="ET9" t="s">
        <v>1184</v>
      </c>
      <c r="EV9" t="s">
        <v>307</v>
      </c>
      <c r="EW9" s="262">
        <v>0</v>
      </c>
      <c r="EX9" s="261">
        <v>0</v>
      </c>
      <c r="EY9" s="258">
        <v>8</v>
      </c>
      <c r="EZ9" s="257">
        <v>1</v>
      </c>
      <c r="FA9" s="205">
        <v>8</v>
      </c>
      <c r="FF9" s="18" t="s">
        <v>307</v>
      </c>
      <c r="FG9" s="272" t="s">
        <v>1184</v>
      </c>
      <c r="FH9" s="205"/>
      <c r="FI9" s="205"/>
      <c r="FJ9" s="207">
        <v>3</v>
      </c>
      <c r="FK9" s="207"/>
      <c r="FL9" s="208">
        <v>0.375</v>
      </c>
      <c r="FM9" s="207">
        <v>-1154.9451967171408</v>
      </c>
      <c r="FN9" s="207"/>
      <c r="FO9" s="207">
        <v>6</v>
      </c>
      <c r="FP9" s="208">
        <v>0.75</v>
      </c>
      <c r="FQ9" s="207">
        <v>4095.1355159753912</v>
      </c>
      <c r="FR9" t="s">
        <v>1184</v>
      </c>
      <c r="FS9" t="s">
        <v>307</v>
      </c>
      <c r="FT9" s="262">
        <v>5</v>
      </c>
      <c r="FU9" s="261">
        <v>0.625</v>
      </c>
      <c r="FV9" s="262">
        <v>6</v>
      </c>
      <c r="FW9" s="261">
        <v>0.75</v>
      </c>
      <c r="FX9" s="258">
        <v>3</v>
      </c>
      <c r="FY9" s="257">
        <v>0.375</v>
      </c>
      <c r="FZ9" s="258">
        <v>2</v>
      </c>
      <c r="GA9" s="261">
        <v>0.25</v>
      </c>
      <c r="GB9" s="205">
        <v>8</v>
      </c>
      <c r="GC9" s="279">
        <v>8</v>
      </c>
      <c r="GF9" s="18" t="s">
        <v>307</v>
      </c>
      <c r="GG9" s="272" t="s">
        <v>1184</v>
      </c>
      <c r="GH9" s="205"/>
      <c r="GI9" s="205"/>
      <c r="GJ9" s="207">
        <v>5</v>
      </c>
      <c r="GK9" s="207"/>
      <c r="GL9" s="208">
        <v>0.625</v>
      </c>
      <c r="GM9" s="207">
        <v>7924.1775415753855</v>
      </c>
      <c r="GN9" s="207"/>
      <c r="GO9" s="207">
        <v>0</v>
      </c>
      <c r="GP9" s="208">
        <v>0</v>
      </c>
      <c r="GQ9" s="207">
        <v>-10662.630117067463</v>
      </c>
      <c r="GR9" t="s">
        <v>1185</v>
      </c>
      <c r="GS9" t="s">
        <v>307</v>
      </c>
      <c r="GT9" s="262">
        <v>5</v>
      </c>
      <c r="GU9" s="261">
        <v>0.625</v>
      </c>
      <c r="GV9" s="262">
        <v>6</v>
      </c>
      <c r="GW9" s="261">
        <v>0.75</v>
      </c>
      <c r="GX9" s="258">
        <v>3</v>
      </c>
      <c r="GY9" s="257">
        <v>0.375</v>
      </c>
      <c r="GZ9" s="258">
        <v>2</v>
      </c>
      <c r="HA9" s="261">
        <v>0.25</v>
      </c>
      <c r="HB9" s="205">
        <v>8</v>
      </c>
      <c r="HC9" s="279">
        <v>8</v>
      </c>
      <c r="HF9" s="18" t="s">
        <v>307</v>
      </c>
      <c r="HG9" s="272" t="s">
        <v>1185</v>
      </c>
      <c r="HH9" s="205"/>
      <c r="HI9" s="205"/>
      <c r="HJ9" s="207">
        <v>6</v>
      </c>
      <c r="HK9" s="207"/>
      <c r="HL9" s="208">
        <v>0.75</v>
      </c>
      <c r="HM9" s="207">
        <v>4495.6806271147061</v>
      </c>
      <c r="HN9" s="207"/>
      <c r="HO9" s="207">
        <v>4</v>
      </c>
      <c r="HP9" s="208">
        <v>0.5</v>
      </c>
      <c r="HQ9" s="207">
        <v>-646.02929254126013</v>
      </c>
      <c r="HR9" t="s">
        <v>1184</v>
      </c>
      <c r="HS9" t="s">
        <v>307</v>
      </c>
      <c r="HT9" s="262">
        <v>7</v>
      </c>
      <c r="HU9" s="261">
        <v>0.875</v>
      </c>
      <c r="HV9" s="262">
        <v>7</v>
      </c>
      <c r="HW9" s="261">
        <v>0.875</v>
      </c>
      <c r="HX9" s="258">
        <v>1</v>
      </c>
      <c r="HY9" s="257">
        <v>0.125</v>
      </c>
      <c r="HZ9" s="258">
        <v>1</v>
      </c>
      <c r="IA9" s="261">
        <v>0.125</v>
      </c>
      <c r="IB9" s="205">
        <v>8</v>
      </c>
      <c r="IC9" s="279">
        <v>8</v>
      </c>
      <c r="IF9" s="18" t="s">
        <v>307</v>
      </c>
      <c r="IG9" s="272" t="s">
        <v>1184</v>
      </c>
      <c r="IH9" s="205"/>
      <c r="II9" s="205"/>
      <c r="IJ9" s="207">
        <v>4</v>
      </c>
      <c r="IK9" s="207"/>
      <c r="IL9" s="208">
        <v>0.5</v>
      </c>
      <c r="IM9" s="207">
        <v>2145.5931709890538</v>
      </c>
      <c r="IN9" s="207"/>
      <c r="IO9" s="207">
        <v>4</v>
      </c>
      <c r="IP9" s="208">
        <v>0.5</v>
      </c>
      <c r="IQ9" s="207">
        <v>529.94403762397337</v>
      </c>
      <c r="IR9" t="s">
        <v>1184</v>
      </c>
      <c r="IS9" t="s">
        <v>307</v>
      </c>
      <c r="IT9" s="262">
        <v>5</v>
      </c>
      <c r="IU9" s="261">
        <v>0.625</v>
      </c>
      <c r="IV9" s="262">
        <v>7</v>
      </c>
      <c r="IW9" s="261">
        <v>0.875</v>
      </c>
      <c r="IX9" s="258">
        <v>3</v>
      </c>
      <c r="IY9" s="257">
        <v>0.375</v>
      </c>
      <c r="IZ9" s="258">
        <v>1</v>
      </c>
      <c r="JA9" s="261">
        <v>0.125</v>
      </c>
      <c r="JB9" s="205">
        <v>8</v>
      </c>
      <c r="JC9" s="279">
        <v>8</v>
      </c>
      <c r="JF9" s="18" t="s">
        <v>307</v>
      </c>
      <c r="JG9" s="272" t="s">
        <v>1184</v>
      </c>
      <c r="JH9" s="205"/>
      <c r="JI9" s="205"/>
      <c r="JJ9" s="207">
        <v>3</v>
      </c>
      <c r="JK9" s="207"/>
      <c r="JL9" s="208">
        <v>0.375</v>
      </c>
      <c r="JM9" s="207">
        <v>65.853487850632291</v>
      </c>
      <c r="JN9" s="207"/>
      <c r="JO9" s="207">
        <v>5</v>
      </c>
      <c r="JP9" s="208">
        <v>0.625</v>
      </c>
      <c r="JQ9" s="207">
        <v>571.21286443943904</v>
      </c>
      <c r="JR9" t="s">
        <v>1184</v>
      </c>
      <c r="JS9" t="s">
        <v>307</v>
      </c>
      <c r="JT9" s="262">
        <v>2</v>
      </c>
      <c r="JU9" s="261">
        <v>0.25</v>
      </c>
      <c r="JV9" s="262">
        <v>5</v>
      </c>
      <c r="JW9" s="261">
        <v>0.625</v>
      </c>
      <c r="JX9" s="258">
        <v>6</v>
      </c>
      <c r="JY9" s="257">
        <v>0.75</v>
      </c>
      <c r="JZ9" s="258">
        <v>3</v>
      </c>
      <c r="KA9" s="261">
        <v>0.375</v>
      </c>
      <c r="KB9" s="205">
        <v>8</v>
      </c>
      <c r="KC9" s="279">
        <v>8</v>
      </c>
      <c r="KF9" s="18" t="s">
        <v>307</v>
      </c>
      <c r="KG9" s="272" t="s">
        <v>1184</v>
      </c>
      <c r="KH9" s="205"/>
      <c r="KI9" s="205"/>
      <c r="KJ9" s="207">
        <v>4</v>
      </c>
      <c r="KK9" s="207"/>
      <c r="KL9" s="208">
        <v>0.5</v>
      </c>
      <c r="KM9" s="207">
        <v>711.9812495468525</v>
      </c>
      <c r="KN9" s="207"/>
      <c r="KO9" s="207">
        <v>3</v>
      </c>
      <c r="KP9" s="208">
        <v>0.375</v>
      </c>
      <c r="KQ9" s="207">
        <v>327.97040228624746</v>
      </c>
      <c r="KR9" t="s">
        <v>1184</v>
      </c>
      <c r="KS9" t="s">
        <v>307</v>
      </c>
      <c r="KT9" s="262">
        <v>4</v>
      </c>
      <c r="KU9" s="261">
        <v>0.5</v>
      </c>
      <c r="KV9" s="262">
        <v>2</v>
      </c>
      <c r="KW9" s="261">
        <v>0.25</v>
      </c>
      <c r="KX9" s="258">
        <v>4</v>
      </c>
      <c r="KY9" s="257">
        <v>0.5</v>
      </c>
      <c r="KZ9" s="258">
        <v>6</v>
      </c>
      <c r="LA9" s="261">
        <v>0.75</v>
      </c>
      <c r="LB9" s="205">
        <v>8</v>
      </c>
      <c r="LC9" s="279">
        <v>8</v>
      </c>
      <c r="LF9" s="18" t="s">
        <v>307</v>
      </c>
      <c r="LG9" s="272" t="s">
        <v>1184</v>
      </c>
      <c r="LH9" s="205"/>
      <c r="LI9" s="205"/>
      <c r="LJ9" s="207">
        <v>5</v>
      </c>
      <c r="LK9" s="207"/>
      <c r="LL9" s="208">
        <v>0.625</v>
      </c>
      <c r="LM9" s="207">
        <v>3688.407195035571</v>
      </c>
      <c r="LN9" s="207"/>
      <c r="LO9" s="207">
        <v>3</v>
      </c>
      <c r="LP9" s="208">
        <v>0.375</v>
      </c>
      <c r="LQ9" s="207">
        <v>-2887.4094852388325</v>
      </c>
      <c r="LR9" t="s">
        <v>1185</v>
      </c>
      <c r="LS9" t="s">
        <v>307</v>
      </c>
      <c r="LT9" s="262">
        <v>8</v>
      </c>
      <c r="LU9" s="261">
        <v>1</v>
      </c>
      <c r="LV9" s="262">
        <v>5</v>
      </c>
      <c r="LW9" s="261">
        <v>0.625</v>
      </c>
      <c r="LX9" s="258">
        <v>0</v>
      </c>
      <c r="LY9" s="257">
        <v>0</v>
      </c>
      <c r="LZ9" s="258">
        <v>3</v>
      </c>
      <c r="MA9" s="261">
        <v>0.375</v>
      </c>
      <c r="MB9" s="205">
        <v>8</v>
      </c>
      <c r="MC9" s="279">
        <v>8</v>
      </c>
      <c r="MF9" s="18" t="s">
        <v>307</v>
      </c>
      <c r="MG9" s="272" t="s">
        <v>1185</v>
      </c>
      <c r="MH9" s="205"/>
      <c r="MI9" s="205"/>
      <c r="MJ9" s="207">
        <v>2</v>
      </c>
      <c r="MK9" s="207"/>
      <c r="ML9" s="208">
        <v>0.25</v>
      </c>
      <c r="MM9" s="207">
        <v>-10214.155243295669</v>
      </c>
      <c r="MN9" s="207"/>
      <c r="MO9" s="207">
        <v>5</v>
      </c>
      <c r="MP9" s="208">
        <v>0.625</v>
      </c>
      <c r="MQ9" s="207">
        <v>1042.616298565852</v>
      </c>
      <c r="MR9" t="s">
        <v>1184</v>
      </c>
      <c r="MS9" t="s">
        <v>307</v>
      </c>
      <c r="MT9" s="262">
        <v>0</v>
      </c>
      <c r="MU9" s="261">
        <v>0</v>
      </c>
      <c r="MV9" s="262">
        <v>6</v>
      </c>
      <c r="MW9" s="261">
        <v>0.75</v>
      </c>
      <c r="MX9" s="258">
        <v>8</v>
      </c>
      <c r="MY9" s="257">
        <v>1</v>
      </c>
      <c r="MZ9" s="258">
        <v>2</v>
      </c>
      <c r="NA9" s="261">
        <v>0.25</v>
      </c>
      <c r="NB9" s="205">
        <v>8</v>
      </c>
      <c r="NC9" s="279">
        <v>8</v>
      </c>
      <c r="NF9" s="18" t="s">
        <v>307</v>
      </c>
      <c r="NG9" s="272" t="s">
        <v>1184</v>
      </c>
      <c r="NH9" s="205"/>
      <c r="NI9" s="205"/>
      <c r="NJ9" s="207">
        <v>4</v>
      </c>
      <c r="NK9" s="207"/>
      <c r="NL9" s="208">
        <v>0.5</v>
      </c>
      <c r="NM9" s="207">
        <v>-1663.3895217431391</v>
      </c>
      <c r="NN9" s="207"/>
      <c r="NO9" s="207">
        <v>5</v>
      </c>
      <c r="NP9" s="208">
        <v>0.625</v>
      </c>
      <c r="NQ9" s="207">
        <v>918.78505958676931</v>
      </c>
      <c r="NR9" t="s">
        <v>1184</v>
      </c>
      <c r="NS9" t="s">
        <v>307</v>
      </c>
      <c r="NT9" s="262">
        <v>2</v>
      </c>
      <c r="NU9" s="261">
        <v>0.25</v>
      </c>
      <c r="NV9" s="262">
        <v>4</v>
      </c>
      <c r="NW9" s="261">
        <v>0.5</v>
      </c>
      <c r="NX9" s="258">
        <v>6</v>
      </c>
      <c r="NY9" s="257">
        <v>0.75</v>
      </c>
      <c r="NZ9" s="258">
        <v>4</v>
      </c>
      <c r="OA9" s="261">
        <v>0.5</v>
      </c>
      <c r="OB9" s="205">
        <v>8</v>
      </c>
      <c r="OC9" s="279">
        <v>8</v>
      </c>
      <c r="OF9" s="18" t="s">
        <v>307</v>
      </c>
      <c r="OG9" s="272" t="s">
        <v>1184</v>
      </c>
      <c r="OH9" s="205"/>
      <c r="OI9" s="205"/>
      <c r="OJ9" s="207">
        <v>2</v>
      </c>
      <c r="OK9" s="207"/>
      <c r="OL9" s="208">
        <v>0.25</v>
      </c>
      <c r="OM9" s="207">
        <v>-6825.1848450988391</v>
      </c>
      <c r="ON9" s="207"/>
      <c r="OO9" s="207">
        <v>4</v>
      </c>
      <c r="OP9" s="208">
        <v>0.5</v>
      </c>
      <c r="OQ9" s="207">
        <v>-3359.7071326943033</v>
      </c>
      <c r="OR9" t="s">
        <v>1184</v>
      </c>
      <c r="OS9" t="s">
        <v>307</v>
      </c>
      <c r="OT9" s="262">
        <v>8</v>
      </c>
      <c r="OU9" s="261">
        <v>1</v>
      </c>
      <c r="OV9" s="262">
        <v>2</v>
      </c>
      <c r="OW9" s="261">
        <v>0.25</v>
      </c>
      <c r="OX9" s="258">
        <v>0</v>
      </c>
      <c r="OY9" s="257">
        <v>0</v>
      </c>
      <c r="OZ9" s="258">
        <v>6</v>
      </c>
      <c r="PA9" s="261">
        <v>0.75</v>
      </c>
      <c r="PB9" s="205">
        <v>8</v>
      </c>
      <c r="PC9" s="279">
        <v>8</v>
      </c>
      <c r="PF9" s="18" t="s">
        <v>307</v>
      </c>
      <c r="PG9" s="272" t="s">
        <v>1184</v>
      </c>
      <c r="PH9" s="272"/>
      <c r="PI9" s="205"/>
      <c r="PJ9" s="205"/>
      <c r="PK9" s="207">
        <v>3</v>
      </c>
      <c r="PL9" s="207"/>
      <c r="PM9" s="208">
        <v>0.375</v>
      </c>
      <c r="PN9" s="207">
        <v>3619.7803961146101</v>
      </c>
      <c r="PO9" s="207"/>
      <c r="PP9" s="207">
        <v>5</v>
      </c>
      <c r="PQ9" s="208">
        <v>0.625</v>
      </c>
      <c r="PR9" s="207">
        <v>2217.7831912532597</v>
      </c>
      <c r="PS9" t="s">
        <v>1184</v>
      </c>
      <c r="PT9" t="s">
        <v>307</v>
      </c>
      <c r="PU9" s="262">
        <v>7</v>
      </c>
      <c r="PV9" s="261">
        <v>0.875</v>
      </c>
      <c r="PW9" s="262">
        <v>4</v>
      </c>
      <c r="PX9" s="261">
        <v>0.5</v>
      </c>
      <c r="PY9" s="258">
        <v>1</v>
      </c>
      <c r="PZ9" s="257">
        <v>0.125</v>
      </c>
      <c r="QA9" s="258">
        <v>4</v>
      </c>
      <c r="QB9" s="261">
        <v>0.5</v>
      </c>
      <c r="QC9" s="205">
        <v>8</v>
      </c>
      <c r="QD9" s="279">
        <v>8</v>
      </c>
      <c r="QH9" s="18" t="s">
        <v>307</v>
      </c>
      <c r="QI9" s="272" t="s">
        <v>307</v>
      </c>
      <c r="QJ9" s="272"/>
      <c r="QK9" s="205"/>
      <c r="QL9" s="205"/>
      <c r="QM9" s="207">
        <v>4</v>
      </c>
      <c r="QN9" s="208">
        <v>0.5</v>
      </c>
      <c r="QO9" s="138">
        <v>-1067.5047236595692</v>
      </c>
      <c r="QQ9" s="207"/>
      <c r="QR9" s="207">
        <v>5</v>
      </c>
      <c r="QS9" s="208">
        <v>0.625</v>
      </c>
      <c r="QT9" s="207">
        <v>2418.102674777831</v>
      </c>
      <c r="QU9" t="s">
        <v>1184</v>
      </c>
      <c r="QV9" t="s">
        <v>307</v>
      </c>
      <c r="QW9" s="262">
        <v>3</v>
      </c>
      <c r="QX9" s="261">
        <v>0.375</v>
      </c>
      <c r="QY9" s="262">
        <v>5</v>
      </c>
      <c r="QZ9" s="261">
        <v>0.625</v>
      </c>
      <c r="RA9" s="258">
        <v>5</v>
      </c>
      <c r="RB9" s="257">
        <v>0.625</v>
      </c>
      <c r="RC9" s="258">
        <v>3</v>
      </c>
      <c r="RD9" s="261">
        <v>0.375</v>
      </c>
      <c r="RE9" s="205">
        <v>8</v>
      </c>
      <c r="RF9" s="279">
        <v>8</v>
      </c>
      <c r="RO9" s="18" t="s">
        <v>307</v>
      </c>
      <c r="RP9" s="272" t="s">
        <v>1184</v>
      </c>
      <c r="RQ9" s="272"/>
      <c r="RR9" s="272"/>
      <c r="RS9" s="205"/>
      <c r="RT9" s="205"/>
      <c r="RU9" s="207">
        <v>5</v>
      </c>
      <c r="RV9" s="208">
        <v>0.625</v>
      </c>
      <c r="RW9" s="138">
        <v>1950.5722237139069</v>
      </c>
      <c r="RY9" s="207"/>
      <c r="RZ9" s="207">
        <v>4</v>
      </c>
      <c r="SA9" s="208">
        <v>0.5</v>
      </c>
      <c r="SB9" s="207">
        <v>-2783.3353294858598</v>
      </c>
      <c r="SC9" t="s">
        <v>1184</v>
      </c>
      <c r="SD9" t="s">
        <v>307</v>
      </c>
      <c r="SE9" s="262">
        <v>8</v>
      </c>
      <c r="SF9" s="261">
        <v>1</v>
      </c>
      <c r="SG9" s="262">
        <v>5</v>
      </c>
      <c r="SH9" s="261">
        <v>0.625</v>
      </c>
      <c r="SI9" s="258">
        <v>0</v>
      </c>
      <c r="SJ9" s="257">
        <v>0</v>
      </c>
      <c r="SK9" s="258">
        <v>3</v>
      </c>
      <c r="SL9" s="261">
        <v>0.375</v>
      </c>
      <c r="SM9" s="205">
        <v>8</v>
      </c>
      <c r="SN9" s="279">
        <v>8</v>
      </c>
      <c r="SW9" s="18" t="s">
        <v>307</v>
      </c>
      <c r="SX9" s="272" t="str">
        <f t="shared" si="37"/>
        <v>soft</v>
      </c>
      <c r="SY9" s="272"/>
      <c r="SZ9" s="272"/>
      <c r="TA9" s="205"/>
      <c r="TB9" s="205"/>
      <c r="TC9" s="207">
        <f t="shared" si="52"/>
        <v>4</v>
      </c>
      <c r="TD9" s="208">
        <f t="shared" si="38"/>
        <v>0.5</v>
      </c>
      <c r="TE9" s="138">
        <f t="shared" si="53"/>
        <v>-1864.252148995392</v>
      </c>
      <c r="TG9" s="207"/>
      <c r="TH9" s="207">
        <f t="shared" si="1"/>
        <v>3</v>
      </c>
      <c r="TI9" s="208">
        <f t="shared" si="2"/>
        <v>0.375</v>
      </c>
      <c r="TJ9" s="207">
        <f t="shared" si="3"/>
        <v>-1398.1891117465441</v>
      </c>
      <c r="TK9" t="str">
        <f t="shared" si="54"/>
        <v>inverted</v>
      </c>
      <c r="TL9" t="str">
        <f t="shared" si="39"/>
        <v>soft</v>
      </c>
      <c r="TM9" s="262">
        <f t="shared" si="4"/>
        <v>8</v>
      </c>
      <c r="TN9" s="261">
        <f t="shared" si="5"/>
        <v>1</v>
      </c>
      <c r="TO9" s="262">
        <f t="shared" si="40"/>
        <v>4</v>
      </c>
      <c r="TP9" s="261">
        <f t="shared" si="6"/>
        <v>0.5</v>
      </c>
      <c r="TQ9" s="258">
        <f t="shared" si="7"/>
        <v>0</v>
      </c>
      <c r="TR9" s="257">
        <f t="shared" si="8"/>
        <v>0</v>
      </c>
      <c r="TS9" s="258">
        <f t="shared" si="9"/>
        <v>4</v>
      </c>
      <c r="TT9" s="261">
        <f t="shared" si="10"/>
        <v>0.5</v>
      </c>
      <c r="TU9" s="205">
        <f t="shared" si="11"/>
        <v>8</v>
      </c>
      <c r="TV9" s="279">
        <f t="shared" si="41"/>
        <v>8</v>
      </c>
      <c r="UE9" s="18" t="s">
        <v>307</v>
      </c>
      <c r="UF9" s="272" t="str">
        <f t="shared" si="42"/>
        <v>soft</v>
      </c>
      <c r="UG9" s="272"/>
      <c r="UH9" s="272"/>
      <c r="UI9" s="205"/>
      <c r="UJ9" s="205"/>
      <c r="UK9" s="207">
        <f t="shared" si="55"/>
        <v>0</v>
      </c>
      <c r="UL9" s="208">
        <f t="shared" si="43"/>
        <v>0</v>
      </c>
      <c r="UM9" s="138">
        <f t="shared" si="56"/>
        <v>0</v>
      </c>
      <c r="UO9" s="207"/>
      <c r="UP9" s="207">
        <f t="shared" si="13"/>
        <v>0</v>
      </c>
      <c r="UQ9" s="208">
        <f t="shared" si="14"/>
        <v>0</v>
      </c>
      <c r="UR9" s="207">
        <f t="shared" si="15"/>
        <v>0</v>
      </c>
      <c r="US9" t="str">
        <f t="shared" si="57"/>
        <v>normal</v>
      </c>
      <c r="UT9" t="str">
        <f t="shared" si="44"/>
        <v>soft</v>
      </c>
      <c r="UU9" s="262">
        <f t="shared" si="16"/>
        <v>0</v>
      </c>
      <c r="UV9" s="261" t="e">
        <f t="shared" si="17"/>
        <v>#DIV/0!</v>
      </c>
      <c r="UW9" s="262">
        <f t="shared" si="45"/>
        <v>5</v>
      </c>
      <c r="UX9" s="261" t="e">
        <f t="shared" si="18"/>
        <v>#DIV/0!</v>
      </c>
      <c r="UY9" s="258">
        <f t="shared" si="19"/>
        <v>0</v>
      </c>
      <c r="UZ9" s="257" t="e">
        <f t="shared" si="20"/>
        <v>#DIV/0!</v>
      </c>
      <c r="VA9" s="258">
        <f t="shared" si="21"/>
        <v>3</v>
      </c>
      <c r="VB9" s="261" t="e">
        <f t="shared" si="22"/>
        <v>#DIV/0!</v>
      </c>
      <c r="VC9" s="205">
        <f t="shared" si="23"/>
        <v>0</v>
      </c>
      <c r="VD9" s="279">
        <f t="shared" si="46"/>
        <v>8</v>
      </c>
      <c r="VM9" s="18" t="s">
        <v>307</v>
      </c>
      <c r="VN9" s="272" t="str">
        <f t="shared" si="47"/>
        <v>soft</v>
      </c>
      <c r="VO9" s="272"/>
      <c r="VP9" s="272"/>
      <c r="VQ9" s="205"/>
      <c r="VR9" s="205"/>
      <c r="VS9" s="207">
        <f t="shared" si="58"/>
        <v>8</v>
      </c>
      <c r="VT9" s="208">
        <f t="shared" si="48"/>
        <v>1</v>
      </c>
      <c r="VU9" s="138">
        <f t="shared" si="59"/>
        <v>0</v>
      </c>
      <c r="VW9" s="207"/>
      <c r="VX9" s="207">
        <f t="shared" si="25"/>
        <v>8</v>
      </c>
      <c r="VY9" s="208">
        <f t="shared" si="26"/>
        <v>1</v>
      </c>
      <c r="VZ9" s="207">
        <f t="shared" si="27"/>
        <v>0</v>
      </c>
      <c r="WA9" t="str">
        <f t="shared" si="60"/>
        <v>normal</v>
      </c>
      <c r="WB9" t="str">
        <f t="shared" si="49"/>
        <v>soft</v>
      </c>
      <c r="WC9" s="262">
        <f t="shared" si="28"/>
        <v>0</v>
      </c>
      <c r="WD9" s="261" t="e">
        <f t="shared" si="29"/>
        <v>#DIV/0!</v>
      </c>
      <c r="WE9" s="262">
        <f t="shared" si="50"/>
        <v>0</v>
      </c>
      <c r="WF9" s="261" t="e">
        <f t="shared" si="30"/>
        <v>#DIV/0!</v>
      </c>
      <c r="WG9" s="258">
        <f t="shared" si="31"/>
        <v>0</v>
      </c>
      <c r="WH9" s="257" t="e">
        <f t="shared" si="32"/>
        <v>#DIV/0!</v>
      </c>
      <c r="WI9" s="258">
        <f t="shared" si="33"/>
        <v>0</v>
      </c>
      <c r="WJ9" s="261" t="e">
        <f t="shared" si="34"/>
        <v>#DIV/0!</v>
      </c>
      <c r="WK9" s="205">
        <f t="shared" si="35"/>
        <v>0</v>
      </c>
      <c r="WL9" s="279">
        <f t="shared" si="51"/>
        <v>0</v>
      </c>
    </row>
    <row r="10" spans="1:617" outlineLevel="1" x14ac:dyDescent="0.25">
      <c r="C10">
        <f>SUM(C2:C9)</f>
        <v>79</v>
      </c>
      <c r="AO10" s="170">
        <v>43</v>
      </c>
      <c r="AP10" s="201">
        <v>0.54430379746835444</v>
      </c>
      <c r="AQ10" s="170">
        <v>2746.3546089062893</v>
      </c>
      <c r="AS10" s="170">
        <v>42</v>
      </c>
      <c r="AT10" s="201">
        <v>0.53164556962025311</v>
      </c>
      <c r="AU10" s="170">
        <v>-7808.1551829939153</v>
      </c>
      <c r="BE10" t="s">
        <v>1161</v>
      </c>
      <c r="BF10" s="170">
        <v>47</v>
      </c>
      <c r="BG10" s="201">
        <v>0.59493670886075944</v>
      </c>
      <c r="BH10" s="170">
        <v>20291.444277071307</v>
      </c>
      <c r="BJ10" s="170">
        <v>38</v>
      </c>
      <c r="BK10" s="201">
        <v>0.48101265822784811</v>
      </c>
      <c r="BL10" s="170">
        <v>3233.8832677575128</v>
      </c>
      <c r="BO10" s="7">
        <v>57</v>
      </c>
      <c r="BP10" s="7">
        <v>22</v>
      </c>
      <c r="BQ10">
        <v>79</v>
      </c>
      <c r="BV10" t="s">
        <v>1161</v>
      </c>
      <c r="BY10" s="170">
        <v>31</v>
      </c>
      <c r="BZ10" s="201">
        <v>0.39240506329113922</v>
      </c>
      <c r="CA10" s="170">
        <v>-7008.0206013057214</v>
      </c>
      <c r="CB10" s="170"/>
      <c r="CC10" s="170">
        <v>52</v>
      </c>
      <c r="CD10" s="201">
        <v>0.65822784810126578</v>
      </c>
      <c r="CE10" s="170">
        <v>15962.892956212079</v>
      </c>
      <c r="CH10" s="7">
        <v>30</v>
      </c>
      <c r="CI10" s="7">
        <v>46</v>
      </c>
      <c r="CJ10">
        <v>76</v>
      </c>
      <c r="CP10" t="s">
        <v>1161</v>
      </c>
      <c r="CS10" s="170">
        <v>39</v>
      </c>
      <c r="CT10" s="201">
        <v>0.49367088607594939</v>
      </c>
      <c r="CU10" s="170">
        <v>948.60816338006066</v>
      </c>
      <c r="CV10" s="170"/>
      <c r="CW10" s="170">
        <v>50</v>
      </c>
      <c r="CX10" s="201">
        <v>0.63291139240506333</v>
      </c>
      <c r="CY10" s="170">
        <v>53115.225592546129</v>
      </c>
      <c r="DB10" s="7">
        <v>26</v>
      </c>
      <c r="DC10" s="7">
        <v>52</v>
      </c>
      <c r="DD10">
        <v>78</v>
      </c>
      <c r="DJ10" t="s">
        <v>1161</v>
      </c>
      <c r="DN10" s="170">
        <v>46</v>
      </c>
      <c r="DO10" s="170"/>
      <c r="DP10" s="201">
        <v>0.58227848101265822</v>
      </c>
      <c r="DQ10" s="170">
        <v>34268.096505310961</v>
      </c>
      <c r="DR10" s="170"/>
      <c r="DS10" s="170">
        <v>39</v>
      </c>
      <c r="DT10" s="201">
        <v>0.49367088607594939</v>
      </c>
      <c r="DU10" s="170">
        <v>7472.2367149064303</v>
      </c>
      <c r="DY10" s="7">
        <v>34</v>
      </c>
      <c r="EA10" s="7">
        <v>45</v>
      </c>
      <c r="EC10">
        <v>79</v>
      </c>
      <c r="EH10" t="s">
        <v>1161</v>
      </c>
      <c r="EL10" s="170">
        <v>45</v>
      </c>
      <c r="EM10" s="170"/>
      <c r="EN10" s="201">
        <v>0.569620253164557</v>
      </c>
      <c r="EO10" s="170">
        <v>33810.265570120915</v>
      </c>
      <c r="EP10" s="170"/>
      <c r="EQ10" s="170">
        <v>39</v>
      </c>
      <c r="ER10" s="201">
        <v>0.49367088607594939</v>
      </c>
      <c r="ES10" s="170">
        <v>77.919999736591308</v>
      </c>
      <c r="EW10" s="7">
        <v>28</v>
      </c>
      <c r="EY10" s="7">
        <v>51</v>
      </c>
      <c r="FA10">
        <v>79</v>
      </c>
      <c r="FF10" t="s">
        <v>1161</v>
      </c>
      <c r="FJ10" s="170">
        <v>37</v>
      </c>
      <c r="FK10" s="170"/>
      <c r="FL10" s="201">
        <v>0.46835443037974683</v>
      </c>
      <c r="FM10" s="170">
        <v>-5918.9660692814068</v>
      </c>
      <c r="FN10" s="170"/>
      <c r="FO10" s="170">
        <v>43</v>
      </c>
      <c r="FP10" s="201">
        <v>0.54430379746835444</v>
      </c>
      <c r="FQ10" s="170">
        <v>11693.229087569616</v>
      </c>
      <c r="FT10" s="7">
        <v>46</v>
      </c>
      <c r="FV10" s="7">
        <v>44</v>
      </c>
      <c r="FX10" s="7">
        <v>33</v>
      </c>
      <c r="FZ10" s="7">
        <v>35</v>
      </c>
      <c r="GA10"/>
      <c r="GB10">
        <v>79</v>
      </c>
      <c r="GC10" s="278">
        <v>79</v>
      </c>
      <c r="GF10" t="s">
        <v>1161</v>
      </c>
      <c r="GJ10" s="170">
        <v>43</v>
      </c>
      <c r="GK10" s="170"/>
      <c r="GL10" s="201">
        <v>0.54430379746835444</v>
      </c>
      <c r="GM10" s="170">
        <v>18976.013761160073</v>
      </c>
      <c r="GN10" s="170"/>
      <c r="GO10" s="170">
        <v>34</v>
      </c>
      <c r="GP10" s="201">
        <v>0.43037974683544306</v>
      </c>
      <c r="GQ10" s="170">
        <v>-14372.059756266821</v>
      </c>
      <c r="GT10" s="7">
        <v>34</v>
      </c>
      <c r="GV10" s="7">
        <v>48</v>
      </c>
      <c r="GX10" s="7">
        <v>45</v>
      </c>
      <c r="GZ10" s="7">
        <v>31</v>
      </c>
      <c r="HA10"/>
      <c r="HB10">
        <v>79</v>
      </c>
      <c r="HC10" s="278">
        <v>79</v>
      </c>
      <c r="HF10" t="s">
        <v>1161</v>
      </c>
      <c r="HJ10" s="170">
        <v>37</v>
      </c>
      <c r="HK10" s="170"/>
      <c r="HL10" s="201">
        <v>0.46835443037974683</v>
      </c>
      <c r="HM10" s="170">
        <v>-27812.902891800208</v>
      </c>
      <c r="HN10" s="170"/>
      <c r="HO10" s="170">
        <v>40</v>
      </c>
      <c r="HP10" s="201">
        <v>0.50632911392405067</v>
      </c>
      <c r="HQ10" s="170">
        <v>-13961.570837487818</v>
      </c>
      <c r="HT10" s="7">
        <v>50</v>
      </c>
      <c r="HV10" s="7">
        <v>40</v>
      </c>
      <c r="HX10" s="7">
        <v>29</v>
      </c>
      <c r="HZ10" s="7">
        <v>39</v>
      </c>
      <c r="IA10"/>
      <c r="IB10">
        <v>79</v>
      </c>
      <c r="IC10" s="278">
        <v>79</v>
      </c>
      <c r="IF10" t="s">
        <v>1161</v>
      </c>
      <c r="IJ10" s="170">
        <v>38</v>
      </c>
      <c r="IK10" s="170"/>
      <c r="IL10" s="201">
        <v>0.48101265822784811</v>
      </c>
      <c r="IM10" s="170">
        <v>-2941.2135804020763</v>
      </c>
      <c r="IN10" s="170"/>
      <c r="IO10" s="170">
        <v>38</v>
      </c>
      <c r="IP10" s="201">
        <v>0.48101265822784811</v>
      </c>
      <c r="IQ10" s="170">
        <v>-11459.941049436022</v>
      </c>
      <c r="IT10" s="7">
        <v>44</v>
      </c>
      <c r="IV10" s="7">
        <v>53</v>
      </c>
      <c r="IX10" s="7">
        <v>35</v>
      </c>
      <c r="IZ10" s="7">
        <v>26</v>
      </c>
      <c r="JA10"/>
      <c r="JB10">
        <v>79</v>
      </c>
      <c r="JC10" s="278">
        <v>79</v>
      </c>
      <c r="JF10" t="s">
        <v>1161</v>
      </c>
      <c r="JJ10" s="170">
        <v>37</v>
      </c>
      <c r="JK10" s="170"/>
      <c r="JL10" s="201">
        <v>0.46835443037974683</v>
      </c>
      <c r="JM10" s="170">
        <v>-6220.708085957508</v>
      </c>
      <c r="JN10" s="170"/>
      <c r="JO10" s="170">
        <v>37</v>
      </c>
      <c r="JP10" s="201">
        <v>0.46835443037974683</v>
      </c>
      <c r="JQ10" s="170">
        <v>10274.840870549604</v>
      </c>
      <c r="JT10" s="7">
        <v>35</v>
      </c>
      <c r="JU10" s="261">
        <v>0.44303797468354428</v>
      </c>
      <c r="JV10" s="7">
        <v>53</v>
      </c>
      <c r="JW10" s="261">
        <v>0.67088607594936711</v>
      </c>
      <c r="JX10" s="7">
        <v>44</v>
      </c>
      <c r="JY10" s="257">
        <v>0.55696202531645567</v>
      </c>
      <c r="JZ10" s="7">
        <v>26</v>
      </c>
      <c r="KA10" s="261">
        <v>0.32911392405063289</v>
      </c>
      <c r="KB10">
        <v>79</v>
      </c>
      <c r="KC10" s="278">
        <v>79</v>
      </c>
      <c r="KF10" t="s">
        <v>1161</v>
      </c>
      <c r="KJ10" s="170">
        <v>44</v>
      </c>
      <c r="KK10" s="170"/>
      <c r="KL10" s="201">
        <v>0.55696202531645567</v>
      </c>
      <c r="KM10" s="170">
        <v>9600.9918070951735</v>
      </c>
      <c r="KN10" s="170"/>
      <c r="KO10" s="170">
        <v>41</v>
      </c>
      <c r="KP10" s="201">
        <v>0.51898734177215189</v>
      </c>
      <c r="KQ10" s="170">
        <v>-1658.7602607426611</v>
      </c>
      <c r="KT10" s="7">
        <v>43</v>
      </c>
      <c r="KU10" s="261">
        <v>0.54430379746835444</v>
      </c>
      <c r="KV10" s="7">
        <v>46</v>
      </c>
      <c r="KW10" s="261">
        <v>0.58227848101265822</v>
      </c>
      <c r="KX10" s="7">
        <v>36</v>
      </c>
      <c r="KY10" s="257">
        <v>0.45569620253164556</v>
      </c>
      <c r="KZ10" s="7">
        <v>33</v>
      </c>
      <c r="LA10" s="261">
        <v>0.41772151898734178</v>
      </c>
      <c r="LB10">
        <v>79</v>
      </c>
      <c r="LC10" s="278">
        <v>79</v>
      </c>
      <c r="LF10" t="s">
        <v>1161</v>
      </c>
      <c r="LJ10" s="170">
        <v>45</v>
      </c>
      <c r="LK10" s="170"/>
      <c r="LL10" s="201">
        <v>0.569620253164557</v>
      </c>
      <c r="LM10" s="170">
        <v>19936.875400868081</v>
      </c>
      <c r="LN10" s="170"/>
      <c r="LO10" s="170">
        <v>41</v>
      </c>
      <c r="LP10" s="201">
        <v>0.51898734177215189</v>
      </c>
      <c r="LQ10" s="170">
        <v>11976.649359994499</v>
      </c>
      <c r="LT10" s="7">
        <v>50</v>
      </c>
      <c r="LU10" s="261">
        <v>0.63291139240506333</v>
      </c>
      <c r="LV10" s="7">
        <v>36</v>
      </c>
      <c r="LW10" s="261">
        <v>0.45569620253164556</v>
      </c>
      <c r="LX10" s="7">
        <v>29</v>
      </c>
      <c r="LY10" s="257">
        <v>0.36708860759493672</v>
      </c>
      <c r="LZ10" s="7">
        <v>43</v>
      </c>
      <c r="MA10" s="261">
        <v>0.54430379746835444</v>
      </c>
      <c r="MB10">
        <v>79</v>
      </c>
      <c r="MC10" s="278">
        <v>79</v>
      </c>
      <c r="MF10" t="s">
        <v>1161</v>
      </c>
      <c r="MJ10" s="170">
        <v>28</v>
      </c>
      <c r="MK10" s="170"/>
      <c r="ML10" s="201">
        <v>0.35443037974683544</v>
      </c>
      <c r="MM10" s="170">
        <v>-92200.131487096674</v>
      </c>
      <c r="MN10" s="170"/>
      <c r="MO10" s="170">
        <v>39</v>
      </c>
      <c r="MP10" s="201">
        <v>0.49367088607594939</v>
      </c>
      <c r="MQ10" s="170">
        <v>-42337.894898802457</v>
      </c>
      <c r="MT10" s="7">
        <v>23</v>
      </c>
      <c r="MU10" s="261">
        <v>0.29113924050632911</v>
      </c>
      <c r="MV10" s="7">
        <v>42</v>
      </c>
      <c r="MW10" s="261">
        <v>0.53164556962025311</v>
      </c>
      <c r="MX10" s="7">
        <v>56</v>
      </c>
      <c r="MY10" s="257">
        <v>0.70886075949367089</v>
      </c>
      <c r="MZ10" s="7">
        <v>37</v>
      </c>
      <c r="NA10" s="261">
        <v>0.46835443037974683</v>
      </c>
      <c r="NB10">
        <v>79</v>
      </c>
      <c r="NC10" s="278">
        <v>79</v>
      </c>
      <c r="NF10" t="s">
        <v>1161</v>
      </c>
      <c r="NJ10" s="170">
        <v>48</v>
      </c>
      <c r="NK10" s="170"/>
      <c r="NL10" s="201">
        <v>0.60759493670886078</v>
      </c>
      <c r="NM10" s="170">
        <v>37403.039696205364</v>
      </c>
      <c r="NN10" s="170"/>
      <c r="NO10" s="170">
        <v>32</v>
      </c>
      <c r="NP10" s="201">
        <v>0.4050632911392405</v>
      </c>
      <c r="NQ10" s="170">
        <v>-26014.977276021567</v>
      </c>
      <c r="NT10" s="7">
        <v>33</v>
      </c>
      <c r="NU10" s="261">
        <v>0.41772151898734178</v>
      </c>
      <c r="NV10" s="7">
        <v>30</v>
      </c>
      <c r="NW10" s="261">
        <v>0.379746835443038</v>
      </c>
      <c r="NX10" s="7">
        <v>46</v>
      </c>
      <c r="NY10" s="257">
        <v>0.58227848101265822</v>
      </c>
      <c r="NZ10" s="7">
        <v>49</v>
      </c>
      <c r="OA10" s="261">
        <v>0.620253164556962</v>
      </c>
      <c r="OB10">
        <v>79</v>
      </c>
      <c r="OC10" s="278">
        <v>79</v>
      </c>
      <c r="OF10" t="s">
        <v>1161</v>
      </c>
      <c r="OJ10" s="170">
        <v>24</v>
      </c>
      <c r="OK10" s="170"/>
      <c r="OL10" s="201">
        <v>0.30379746835443039</v>
      </c>
      <c r="OM10" s="170">
        <v>-45340.367792332145</v>
      </c>
      <c r="ON10" s="170"/>
      <c r="OO10" s="170">
        <v>53</v>
      </c>
      <c r="OP10" s="201">
        <v>0.67088607594936711</v>
      </c>
      <c r="OQ10" s="170">
        <v>44764.506902587091</v>
      </c>
      <c r="OT10" s="7">
        <v>58</v>
      </c>
      <c r="OU10" s="261">
        <v>0.73417721518987344</v>
      </c>
      <c r="OV10" s="7">
        <v>33</v>
      </c>
      <c r="OW10" s="261">
        <v>0.41772151898734178</v>
      </c>
      <c r="OX10" s="7">
        <v>21</v>
      </c>
      <c r="OY10" s="257">
        <v>0.26582278481012656</v>
      </c>
      <c r="OZ10" s="7">
        <v>46</v>
      </c>
      <c r="PA10" s="261">
        <v>0.58227848101265822</v>
      </c>
      <c r="PB10">
        <v>79</v>
      </c>
      <c r="PC10" s="278">
        <v>79</v>
      </c>
      <c r="PF10" t="s">
        <v>1161</v>
      </c>
      <c r="PK10" s="170">
        <v>44</v>
      </c>
      <c r="PL10" s="170"/>
      <c r="PM10" s="201">
        <v>0.55696202531645567</v>
      </c>
      <c r="PN10" s="170">
        <v>31780.126939586873</v>
      </c>
      <c r="PO10" s="170"/>
      <c r="PP10" s="170">
        <v>57</v>
      </c>
      <c r="PQ10" s="201">
        <v>0.72151898734177211</v>
      </c>
      <c r="PR10" s="170">
        <v>64115.680713879599</v>
      </c>
      <c r="PU10" s="7">
        <v>54</v>
      </c>
      <c r="PV10" s="261">
        <v>0.68354430379746833</v>
      </c>
      <c r="PW10" s="7">
        <v>49</v>
      </c>
      <c r="PX10" s="261">
        <v>0.620253164556962</v>
      </c>
      <c r="PY10" s="7">
        <v>25</v>
      </c>
      <c r="PZ10" s="257">
        <v>0.31645569620253167</v>
      </c>
      <c r="QA10" s="7">
        <v>30</v>
      </c>
      <c r="QB10" s="261">
        <v>0.379746835443038</v>
      </c>
      <c r="QC10">
        <v>79</v>
      </c>
      <c r="QD10" s="278">
        <v>79</v>
      </c>
      <c r="QH10" t="s">
        <v>1161</v>
      </c>
      <c r="QM10" s="170">
        <v>45</v>
      </c>
      <c r="QN10" s="201">
        <v>0.569620253164557</v>
      </c>
      <c r="QO10" s="170">
        <v>12336.564193639346</v>
      </c>
      <c r="QQ10" s="170"/>
      <c r="QR10" s="170">
        <v>55</v>
      </c>
      <c r="QS10" s="201">
        <v>0.69620253164556967</v>
      </c>
      <c r="QT10" s="170">
        <v>22016.342196629201</v>
      </c>
      <c r="QW10" s="7">
        <v>58</v>
      </c>
      <c r="QX10" s="261">
        <v>0.73417721518987344</v>
      </c>
      <c r="QY10" s="7">
        <v>46</v>
      </c>
      <c r="QZ10" s="261">
        <v>0.58227848101265822</v>
      </c>
      <c r="RA10" s="7">
        <v>21</v>
      </c>
      <c r="RB10" s="257">
        <v>0.26582278481012656</v>
      </c>
      <c r="RC10" s="7">
        <v>33</v>
      </c>
      <c r="RD10" s="261">
        <v>0.41772151898734178</v>
      </c>
      <c r="RE10">
        <v>79</v>
      </c>
      <c r="RF10" s="278">
        <v>79</v>
      </c>
      <c r="RO10" t="s">
        <v>1161</v>
      </c>
      <c r="RU10" s="170">
        <v>40</v>
      </c>
      <c r="RV10" s="201">
        <v>0.50632911392405067</v>
      </c>
      <c r="RW10" s="170">
        <v>-1773.1454860537776</v>
      </c>
      <c r="RY10" s="170"/>
      <c r="RZ10" s="170">
        <v>51</v>
      </c>
      <c r="SA10" s="201">
        <v>0.64556962025316456</v>
      </c>
      <c r="SB10" s="170">
        <v>14477.812354592679</v>
      </c>
      <c r="SE10" s="7">
        <v>56</v>
      </c>
      <c r="SF10" s="261">
        <v>0.70886075949367089</v>
      </c>
      <c r="SG10" s="7">
        <v>41</v>
      </c>
      <c r="SH10" s="261">
        <v>0.51898734177215189</v>
      </c>
      <c r="SI10" s="7">
        <v>23</v>
      </c>
      <c r="SJ10" s="257">
        <v>0.29113924050632911</v>
      </c>
      <c r="SK10" s="7">
        <v>38</v>
      </c>
      <c r="SL10" s="261">
        <v>0.48101265822784811</v>
      </c>
      <c r="SM10">
        <v>79</v>
      </c>
      <c r="SN10" s="278">
        <v>79</v>
      </c>
      <c r="SW10" t="s">
        <v>1161</v>
      </c>
      <c r="TC10" s="170">
        <f>SUM(TC2:TC9)</f>
        <v>41</v>
      </c>
      <c r="TD10" s="201">
        <f t="shared" si="38"/>
        <v>0.51898734177215189</v>
      </c>
      <c r="TE10" s="170">
        <f>SUM(TE2:TE9)</f>
        <v>-5965.9411046148543</v>
      </c>
      <c r="TG10" s="170"/>
      <c r="TH10" s="170">
        <f>SUM(TH2:TH9)</f>
        <v>47</v>
      </c>
      <c r="TI10" s="201">
        <f t="shared" si="2"/>
        <v>0.59493670886075944</v>
      </c>
      <c r="TJ10" s="170">
        <f>SUM(TJ2:TJ9)</f>
        <v>1326.0320680333577</v>
      </c>
      <c r="TM10" s="7">
        <f>SUM(TM2:TM9)</f>
        <v>50</v>
      </c>
      <c r="TN10" s="261">
        <f t="shared" si="5"/>
        <v>0.63291139240506333</v>
      </c>
      <c r="TO10" s="7">
        <f>SUM(TO2:TO9)</f>
        <v>54</v>
      </c>
      <c r="TP10" s="261">
        <f t="shared" si="6"/>
        <v>0.68354430379746833</v>
      </c>
      <c r="TQ10" s="7">
        <f>SUM(TQ2:TQ9)</f>
        <v>29</v>
      </c>
      <c r="TR10" s="257">
        <f t="shared" si="8"/>
        <v>0.36708860759493672</v>
      </c>
      <c r="TS10" s="7">
        <f>SUM(TS2:TS9)</f>
        <v>25</v>
      </c>
      <c r="TT10" s="261">
        <f t="shared" si="10"/>
        <v>0.31645569620253167</v>
      </c>
      <c r="TU10">
        <f t="shared" si="11"/>
        <v>79</v>
      </c>
      <c r="TV10" s="278">
        <f>SUM(TV2:TV9)</f>
        <v>79</v>
      </c>
      <c r="UE10" t="s">
        <v>1161</v>
      </c>
      <c r="UK10" s="170">
        <f>SUM(UK2:UK9)</f>
        <v>0</v>
      </c>
      <c r="UL10" s="201">
        <f t="shared" si="43"/>
        <v>0</v>
      </c>
      <c r="UM10" s="170">
        <f>SUM(UM2:UM9)</f>
        <v>0</v>
      </c>
      <c r="UO10" s="170"/>
      <c r="UP10" s="170">
        <f>SUM(UP2:UP9)</f>
        <v>0</v>
      </c>
      <c r="UQ10" s="201">
        <f t="shared" si="14"/>
        <v>0</v>
      </c>
      <c r="UR10" s="170">
        <f>SUM(UR2:UR9)</f>
        <v>0</v>
      </c>
      <c r="UU10" s="7">
        <f>SUM(UU2:UU9)</f>
        <v>0</v>
      </c>
      <c r="UV10" s="261" t="e">
        <f t="shared" si="17"/>
        <v>#DIV/0!</v>
      </c>
      <c r="UW10" s="7">
        <f>SUM(UW2:UW9)</f>
        <v>54</v>
      </c>
      <c r="UX10" s="261" t="e">
        <f t="shared" si="18"/>
        <v>#DIV/0!</v>
      </c>
      <c r="UY10" s="7">
        <f>SUM(UY2:UY9)</f>
        <v>0</v>
      </c>
      <c r="UZ10" s="257" t="e">
        <f t="shared" si="20"/>
        <v>#DIV/0!</v>
      </c>
      <c r="VA10" s="7">
        <f>SUM(VA2:VA9)</f>
        <v>25</v>
      </c>
      <c r="VB10" s="261" t="e">
        <f t="shared" si="22"/>
        <v>#DIV/0!</v>
      </c>
      <c r="VC10">
        <f t="shared" si="23"/>
        <v>0</v>
      </c>
      <c r="VD10" s="278">
        <f>SUM(VD2:VD9)</f>
        <v>79</v>
      </c>
      <c r="VM10" t="s">
        <v>1161</v>
      </c>
      <c r="VS10" s="170">
        <f>SUM(VS2:VS9)</f>
        <v>79</v>
      </c>
      <c r="VT10" s="201">
        <f t="shared" si="48"/>
        <v>1</v>
      </c>
      <c r="VU10" s="170">
        <f>SUM(VU2:VU9)</f>
        <v>0</v>
      </c>
      <c r="VW10" s="170"/>
      <c r="VX10" s="170">
        <f>SUM(VX2:VX9)</f>
        <v>79</v>
      </c>
      <c r="VY10" s="201">
        <f t="shared" si="26"/>
        <v>1</v>
      </c>
      <c r="VZ10" s="170">
        <f>SUM(VZ2:VZ9)</f>
        <v>0</v>
      </c>
      <c r="WC10" s="7">
        <f>SUM(WC2:WC9)</f>
        <v>0</v>
      </c>
      <c r="WD10" s="261" t="e">
        <f t="shared" si="29"/>
        <v>#DIV/0!</v>
      </c>
      <c r="WE10" s="7">
        <f>SUM(WE2:WE9)</f>
        <v>0</v>
      </c>
      <c r="WF10" s="261" t="e">
        <f t="shared" si="30"/>
        <v>#DIV/0!</v>
      </c>
      <c r="WG10" s="7">
        <f>SUM(WG2:WG9)</f>
        <v>0</v>
      </c>
      <c r="WH10" s="257" t="e">
        <f t="shared" si="32"/>
        <v>#DIV/0!</v>
      </c>
      <c r="WI10" s="7">
        <f>SUM(WI2:WI9)</f>
        <v>0</v>
      </c>
      <c r="WJ10" s="261" t="e">
        <f t="shared" si="34"/>
        <v>#DIV/0!</v>
      </c>
      <c r="WK10">
        <f t="shared" si="35"/>
        <v>0</v>
      </c>
      <c r="WL10" s="278">
        <f>SUM(WL2:WL9)</f>
        <v>0</v>
      </c>
    </row>
    <row r="11" spans="1:617" outlineLevel="1" x14ac:dyDescent="0.25">
      <c r="PF11" t="s">
        <v>1220</v>
      </c>
      <c r="PG11" s="96">
        <v>0.8</v>
      </c>
      <c r="PH11">
        <v>0.5</v>
      </c>
      <c r="QH11" t="s">
        <v>1220</v>
      </c>
      <c r="QI11" s="96">
        <v>0.8</v>
      </c>
      <c r="QJ11">
        <v>0.5</v>
      </c>
      <c r="RO11" t="s">
        <v>1220</v>
      </c>
      <c r="RP11" s="96">
        <v>0.8</v>
      </c>
      <c r="RQ11">
        <v>0.5</v>
      </c>
      <c r="RR11">
        <v>1</v>
      </c>
      <c r="SW11" t="s">
        <v>1220</v>
      </c>
      <c r="SX11" s="96">
        <v>0.75</v>
      </c>
      <c r="SY11">
        <v>0.5</v>
      </c>
      <c r="SZ11">
        <v>1</v>
      </c>
      <c r="TX11" s="194">
        <f>SY11</f>
        <v>0.5</v>
      </c>
      <c r="TY11" s="194">
        <f>SZ11</f>
        <v>1</v>
      </c>
      <c r="UE11" t="s">
        <v>1220</v>
      </c>
      <c r="UF11" s="96">
        <v>0.75</v>
      </c>
      <c r="UG11">
        <v>0.5</v>
      </c>
      <c r="UH11">
        <v>1</v>
      </c>
      <c r="VF11" s="194">
        <f>UG11</f>
        <v>0.5</v>
      </c>
      <c r="VG11" s="194">
        <f>UH11</f>
        <v>1</v>
      </c>
      <c r="VM11" t="s">
        <v>1220</v>
      </c>
      <c r="VN11" s="96">
        <v>0.75</v>
      </c>
      <c r="VO11">
        <v>0.5</v>
      </c>
      <c r="VP11">
        <v>1</v>
      </c>
      <c r="WN11" s="194">
        <f>VO11</f>
        <v>0.5</v>
      </c>
      <c r="WO11" s="194">
        <f>VP11</f>
        <v>1</v>
      </c>
    </row>
    <row r="12" spans="1:617" ht="15.75" thickBot="1" x14ac:dyDescent="0.3">
      <c r="A12" t="s">
        <v>1064</v>
      </c>
      <c r="B12" s="164" t="s">
        <v>1014</v>
      </c>
      <c r="C12" s="164" t="s">
        <v>1140</v>
      </c>
      <c r="F12" t="s">
        <v>1074</v>
      </c>
      <c r="G12">
        <v>20160602</v>
      </c>
      <c r="H12" t="s">
        <v>1079</v>
      </c>
      <c r="I12" t="s">
        <v>1069</v>
      </c>
      <c r="J12" t="s">
        <v>1109</v>
      </c>
      <c r="K12" t="s">
        <v>1110</v>
      </c>
      <c r="L12" s="183" t="s">
        <v>1068</v>
      </c>
      <c r="M12" t="s">
        <v>429</v>
      </c>
      <c r="N12" t="s">
        <v>1</v>
      </c>
      <c r="O12" t="s">
        <v>32</v>
      </c>
      <c r="P12" t="s">
        <v>780</v>
      </c>
      <c r="Q12" t="s">
        <v>782</v>
      </c>
      <c r="R12" t="s">
        <v>1111</v>
      </c>
      <c r="S12" t="s">
        <v>920</v>
      </c>
      <c r="T12" t="s">
        <v>1112</v>
      </c>
      <c r="U12" t="s">
        <v>1113</v>
      </c>
      <c r="W12" t="s">
        <v>1074</v>
      </c>
      <c r="X12">
        <v>20160603</v>
      </c>
      <c r="Y12" t="s">
        <v>1079</v>
      </c>
      <c r="Z12" t="s">
        <v>1069</v>
      </c>
      <c r="AA12" t="s">
        <v>1109</v>
      </c>
      <c r="AB12" t="s">
        <v>1110</v>
      </c>
      <c r="AC12" t="s">
        <v>1068</v>
      </c>
      <c r="AD12" t="s">
        <v>429</v>
      </c>
      <c r="AE12" t="s">
        <v>1</v>
      </c>
      <c r="AF12" t="s">
        <v>32</v>
      </c>
      <c r="AG12" t="s">
        <v>780</v>
      </c>
      <c r="AH12" t="s">
        <v>782</v>
      </c>
      <c r="AI12" t="s">
        <v>1111</v>
      </c>
      <c r="AJ12" t="s">
        <v>920</v>
      </c>
      <c r="AK12" s="194" t="s">
        <v>1112</v>
      </c>
      <c r="AL12" s="194" t="s">
        <v>1113</v>
      </c>
      <c r="AN12" t="s">
        <v>1074</v>
      </c>
      <c r="AO12" s="96">
        <v>20160606</v>
      </c>
      <c r="AP12" t="s">
        <v>1079</v>
      </c>
      <c r="AQ12" t="s">
        <v>1069</v>
      </c>
      <c r="AR12" t="s">
        <v>1109</v>
      </c>
      <c r="AS12" t="s">
        <v>1110</v>
      </c>
      <c r="AT12" t="s">
        <v>1068</v>
      </c>
      <c r="AU12" t="s">
        <v>429</v>
      </c>
      <c r="AV12" t="s">
        <v>1</v>
      </c>
      <c r="AW12" t="s">
        <v>32</v>
      </c>
      <c r="AX12" t="s">
        <v>780</v>
      </c>
      <c r="AY12" t="s">
        <v>782</v>
      </c>
      <c r="AZ12" t="s">
        <v>1111</v>
      </c>
      <c r="BA12" t="s">
        <v>920</v>
      </c>
      <c r="BB12" s="194" t="s">
        <v>1112</v>
      </c>
      <c r="BC12" s="194" t="s">
        <v>1113</v>
      </c>
      <c r="BE12" t="s">
        <v>1074</v>
      </c>
      <c r="BF12" s="96">
        <v>20160607</v>
      </c>
      <c r="BG12" t="s">
        <v>1079</v>
      </c>
      <c r="BH12" t="s">
        <v>1069</v>
      </c>
      <c r="BI12" t="s">
        <v>1125</v>
      </c>
      <c r="BJ12" t="s">
        <v>267</v>
      </c>
      <c r="BK12" t="s">
        <v>1068</v>
      </c>
      <c r="BL12" t="s">
        <v>429</v>
      </c>
      <c r="BM12" t="s">
        <v>1</v>
      </c>
      <c r="BN12" t="s">
        <v>32</v>
      </c>
      <c r="BO12" t="s">
        <v>780</v>
      </c>
      <c r="BP12" t="s">
        <v>1123</v>
      </c>
      <c r="BQ12" t="s">
        <v>1124</v>
      </c>
      <c r="BR12" t="s">
        <v>920</v>
      </c>
      <c r="BS12" s="194" t="s">
        <v>1112</v>
      </c>
      <c r="BT12" s="194" t="s">
        <v>1113</v>
      </c>
      <c r="BV12" t="s">
        <v>1074</v>
      </c>
      <c r="BW12" s="96">
        <v>20160608</v>
      </c>
      <c r="BX12" s="1" t="s">
        <v>1163</v>
      </c>
      <c r="BY12" t="s">
        <v>1162</v>
      </c>
      <c r="BZ12" t="s">
        <v>1069</v>
      </c>
      <c r="CA12" t="s">
        <v>1125</v>
      </c>
      <c r="CB12" t="s">
        <v>1163</v>
      </c>
      <c r="CC12" t="s">
        <v>1162</v>
      </c>
      <c r="CD12" t="s">
        <v>1068</v>
      </c>
      <c r="CE12" t="s">
        <v>429</v>
      </c>
      <c r="CF12" t="s">
        <v>1</v>
      </c>
      <c r="CG12" t="s">
        <v>32</v>
      </c>
      <c r="CH12" t="s">
        <v>780</v>
      </c>
      <c r="CI12" t="s">
        <v>1123</v>
      </c>
      <c r="CJ12" t="s">
        <v>1124</v>
      </c>
      <c r="CK12" t="s">
        <v>920</v>
      </c>
      <c r="CL12" s="194" t="s">
        <v>1112</v>
      </c>
      <c r="CM12" s="194" t="s">
        <v>1165</v>
      </c>
      <c r="CN12" s="194" t="s">
        <v>1164</v>
      </c>
      <c r="CP12" t="s">
        <v>1074</v>
      </c>
      <c r="CQ12" s="96">
        <v>20160609</v>
      </c>
      <c r="CR12" s="1" t="s">
        <v>1163</v>
      </c>
      <c r="CS12" t="s">
        <v>1162</v>
      </c>
      <c r="CT12" t="s">
        <v>1069</v>
      </c>
      <c r="CU12" t="s">
        <v>1125</v>
      </c>
      <c r="CV12" t="s">
        <v>1163</v>
      </c>
      <c r="CW12" t="s">
        <v>1162</v>
      </c>
      <c r="CX12" t="s">
        <v>1068</v>
      </c>
      <c r="CY12" t="s">
        <v>429</v>
      </c>
      <c r="CZ12" t="s">
        <v>1</v>
      </c>
      <c r="DA12" t="s">
        <v>32</v>
      </c>
      <c r="DB12" t="s">
        <v>780</v>
      </c>
      <c r="DC12" t="s">
        <v>1123</v>
      </c>
      <c r="DD12" t="s">
        <v>1124</v>
      </c>
      <c r="DE12" t="s">
        <v>920</v>
      </c>
      <c r="DF12" s="194" t="s">
        <v>1112</v>
      </c>
      <c r="DG12" s="194" t="s">
        <v>1165</v>
      </c>
      <c r="DH12" s="194" t="s">
        <v>1164</v>
      </c>
      <c r="DJ12" t="s">
        <v>1074</v>
      </c>
      <c r="DK12" s="96">
        <v>20160610</v>
      </c>
      <c r="DL12" s="1" t="s">
        <v>1163</v>
      </c>
      <c r="DM12" s="1" t="s">
        <v>1180</v>
      </c>
      <c r="DN12" t="s">
        <v>1162</v>
      </c>
      <c r="DO12" t="s">
        <v>1181</v>
      </c>
      <c r="DP12" t="s">
        <v>1069</v>
      </c>
      <c r="DQ12" t="s">
        <v>1125</v>
      </c>
      <c r="DR12" t="s">
        <v>1163</v>
      </c>
      <c r="DS12" t="s">
        <v>1162</v>
      </c>
      <c r="DT12" t="s">
        <v>1181</v>
      </c>
      <c r="DU12" t="s">
        <v>1068</v>
      </c>
      <c r="DV12" t="s">
        <v>429</v>
      </c>
      <c r="DW12" t="s">
        <v>1</v>
      </c>
      <c r="DX12" t="s">
        <v>32</v>
      </c>
      <c r="DY12" t="s">
        <v>780</v>
      </c>
      <c r="DZ12" t="s">
        <v>1123</v>
      </c>
      <c r="EA12" t="s">
        <v>1124</v>
      </c>
      <c r="EB12" t="s">
        <v>920</v>
      </c>
      <c r="EC12" s="194" t="s">
        <v>1112</v>
      </c>
      <c r="ED12" s="194" t="s">
        <v>1165</v>
      </c>
      <c r="EE12" s="194" t="s">
        <v>1164</v>
      </c>
      <c r="EF12" s="194" t="s">
        <v>1182</v>
      </c>
      <c r="EH12" t="s">
        <v>1074</v>
      </c>
      <c r="EI12" s="96">
        <v>20160613</v>
      </c>
      <c r="EJ12" s="1" t="s">
        <v>1163</v>
      </c>
      <c r="EK12" s="269" t="s">
        <v>1180</v>
      </c>
      <c r="EL12" s="268" t="s">
        <v>1162</v>
      </c>
      <c r="EM12" s="269" t="s">
        <v>1181</v>
      </c>
      <c r="EN12" t="s">
        <v>1069</v>
      </c>
      <c r="EO12" t="s">
        <v>1125</v>
      </c>
      <c r="EP12" t="s">
        <v>1163</v>
      </c>
      <c r="EQ12" t="s">
        <v>1162</v>
      </c>
      <c r="ER12" t="s">
        <v>1181</v>
      </c>
      <c r="ES12" t="s">
        <v>1068</v>
      </c>
      <c r="ET12" t="s">
        <v>1189</v>
      </c>
      <c r="EU12" t="s">
        <v>1</v>
      </c>
      <c r="EV12" t="s">
        <v>32</v>
      </c>
      <c r="EW12" t="s">
        <v>780</v>
      </c>
      <c r="EX12" t="s">
        <v>1193</v>
      </c>
      <c r="EY12" t="s">
        <v>1124</v>
      </c>
      <c r="EZ12" t="s">
        <v>920</v>
      </c>
      <c r="FA12" s="194" t="s">
        <v>1112</v>
      </c>
      <c r="FB12" s="194" t="s">
        <v>1165</v>
      </c>
      <c r="FC12" s="194" t="s">
        <v>1164</v>
      </c>
      <c r="FD12" s="194" t="s">
        <v>1182</v>
      </c>
      <c r="FF12" t="s">
        <v>1074</v>
      </c>
      <c r="FG12" s="96">
        <v>20160614</v>
      </c>
      <c r="FH12" s="276" t="s">
        <v>1163</v>
      </c>
      <c r="FI12" s="270" t="s">
        <v>1180</v>
      </c>
      <c r="FJ12" s="272" t="s">
        <v>1162</v>
      </c>
      <c r="FK12" s="270" t="s">
        <v>1181</v>
      </c>
      <c r="FL12" t="s">
        <v>1069</v>
      </c>
      <c r="FM12" t="s">
        <v>1125</v>
      </c>
      <c r="FN12" s="276" t="s">
        <v>1163</v>
      </c>
      <c r="FO12" s="272" t="s">
        <v>1162</v>
      </c>
      <c r="FP12" s="270" t="s">
        <v>1181</v>
      </c>
      <c r="FQ12" t="s">
        <v>1068</v>
      </c>
      <c r="FR12" t="s">
        <v>1189</v>
      </c>
      <c r="FS12" t="s">
        <v>1</v>
      </c>
      <c r="FT12" t="s">
        <v>32</v>
      </c>
      <c r="FU12" t="s">
        <v>780</v>
      </c>
      <c r="FV12" s="113" t="s">
        <v>1194</v>
      </c>
      <c r="FW12" s="217" t="s">
        <v>1124</v>
      </c>
      <c r="FX12" t="s">
        <v>1195</v>
      </c>
      <c r="FY12" s="113" t="s">
        <v>1196</v>
      </c>
      <c r="FZ12" s="194" t="s">
        <v>1197</v>
      </c>
      <c r="GA12" s="194" t="s">
        <v>1198</v>
      </c>
      <c r="GB12" s="274" t="s">
        <v>1165</v>
      </c>
      <c r="GC12" s="273" t="s">
        <v>1164</v>
      </c>
      <c r="GD12" s="271" t="s">
        <v>1182</v>
      </c>
      <c r="GF12" t="s">
        <v>1074</v>
      </c>
      <c r="GG12" s="96">
        <v>20160615</v>
      </c>
      <c r="GH12" s="276" t="s">
        <v>1163</v>
      </c>
      <c r="GI12" s="270" t="s">
        <v>1180</v>
      </c>
      <c r="GJ12" s="272" t="s">
        <v>1162</v>
      </c>
      <c r="GK12" s="270" t="s">
        <v>1181</v>
      </c>
      <c r="GL12" t="s">
        <v>1069</v>
      </c>
      <c r="GM12" t="s">
        <v>1125</v>
      </c>
      <c r="GN12" s="276" t="s">
        <v>1163</v>
      </c>
      <c r="GO12" s="272" t="s">
        <v>1162</v>
      </c>
      <c r="GP12" s="270" t="s">
        <v>1181</v>
      </c>
      <c r="GQ12" t="s">
        <v>1068</v>
      </c>
      <c r="GR12" t="s">
        <v>1189</v>
      </c>
      <c r="GS12" t="s">
        <v>1</v>
      </c>
      <c r="GT12" t="s">
        <v>32</v>
      </c>
      <c r="GU12" t="s">
        <v>780</v>
      </c>
      <c r="GV12" s="113" t="s">
        <v>1194</v>
      </c>
      <c r="GW12" s="277" t="s">
        <v>1124</v>
      </c>
      <c r="GX12" t="s">
        <v>1195</v>
      </c>
      <c r="GY12" s="113" t="s">
        <v>1196</v>
      </c>
      <c r="GZ12" s="194" t="s">
        <v>1197</v>
      </c>
      <c r="HA12" s="113" t="s">
        <v>1198</v>
      </c>
      <c r="HB12" s="274" t="s">
        <v>1165</v>
      </c>
      <c r="HC12" s="273" t="s">
        <v>1164</v>
      </c>
      <c r="HD12" s="271" t="s">
        <v>1182</v>
      </c>
      <c r="HF12" t="s">
        <v>1074</v>
      </c>
      <c r="HG12" s="96">
        <v>20160616</v>
      </c>
      <c r="HH12" s="276" t="s">
        <v>1163</v>
      </c>
      <c r="HI12" s="270" t="s">
        <v>1180</v>
      </c>
      <c r="HJ12" s="272" t="s">
        <v>1162</v>
      </c>
      <c r="HK12" s="270" t="s">
        <v>1181</v>
      </c>
      <c r="HL12" t="s">
        <v>1069</v>
      </c>
      <c r="HM12" t="s">
        <v>1125</v>
      </c>
      <c r="HN12" s="276" t="s">
        <v>1163</v>
      </c>
      <c r="HO12" s="272" t="s">
        <v>1162</v>
      </c>
      <c r="HP12" s="270" t="s">
        <v>1181</v>
      </c>
      <c r="HQ12" t="s">
        <v>1068</v>
      </c>
      <c r="HR12" t="s">
        <v>1189</v>
      </c>
      <c r="HS12" t="s">
        <v>1</v>
      </c>
      <c r="HT12" t="s">
        <v>32</v>
      </c>
      <c r="HU12" t="s">
        <v>780</v>
      </c>
      <c r="HV12" s="113" t="s">
        <v>1194</v>
      </c>
      <c r="HW12" s="277" t="s">
        <v>1124</v>
      </c>
      <c r="HX12" t="s">
        <v>1195</v>
      </c>
      <c r="HY12" s="113" t="s">
        <v>1196</v>
      </c>
      <c r="HZ12" s="194" t="s">
        <v>1197</v>
      </c>
      <c r="IA12" s="113" t="s">
        <v>1198</v>
      </c>
      <c r="IB12" s="274" t="s">
        <v>1165</v>
      </c>
      <c r="IC12" s="273" t="s">
        <v>1164</v>
      </c>
      <c r="ID12" s="271" t="s">
        <v>1182</v>
      </c>
      <c r="IF12" t="s">
        <v>1074</v>
      </c>
      <c r="IG12" s="96">
        <v>20160617</v>
      </c>
      <c r="IH12" s="276" t="s">
        <v>1163</v>
      </c>
      <c r="II12" s="270" t="s">
        <v>1180</v>
      </c>
      <c r="IJ12" s="272" t="s">
        <v>1162</v>
      </c>
      <c r="IK12" s="270" t="s">
        <v>1181</v>
      </c>
      <c r="IL12" t="s">
        <v>1069</v>
      </c>
      <c r="IM12" t="s">
        <v>1125</v>
      </c>
      <c r="IN12" s="276" t="s">
        <v>1163</v>
      </c>
      <c r="IO12" s="272" t="s">
        <v>1162</v>
      </c>
      <c r="IP12" s="270" t="s">
        <v>1181</v>
      </c>
      <c r="IQ12" t="s">
        <v>1068</v>
      </c>
      <c r="IR12" t="s">
        <v>1189</v>
      </c>
      <c r="IS12" t="s">
        <v>1</v>
      </c>
      <c r="IT12" t="s">
        <v>32</v>
      </c>
      <c r="IU12" t="s">
        <v>780</v>
      </c>
      <c r="IV12" s="113" t="s">
        <v>1194</v>
      </c>
      <c r="IW12" s="277" t="s">
        <v>1124</v>
      </c>
      <c r="IX12" t="s">
        <v>1195</v>
      </c>
      <c r="IY12" s="113" t="s">
        <v>1196</v>
      </c>
      <c r="IZ12" s="194" t="s">
        <v>1197</v>
      </c>
      <c r="JA12" s="113" t="s">
        <v>1198</v>
      </c>
      <c r="JB12" s="274" t="s">
        <v>1165</v>
      </c>
      <c r="JC12" s="273" t="s">
        <v>1164</v>
      </c>
      <c r="JD12" s="271" t="s">
        <v>1182</v>
      </c>
      <c r="JF12" t="s">
        <v>1074</v>
      </c>
      <c r="JG12" s="96">
        <v>20160620</v>
      </c>
      <c r="JH12" s="276" t="s">
        <v>1163</v>
      </c>
      <c r="JI12" s="270" t="s">
        <v>1180</v>
      </c>
      <c r="JJ12" s="272" t="s">
        <v>1162</v>
      </c>
      <c r="JK12" s="270" t="s">
        <v>1181</v>
      </c>
      <c r="JL12" t="s">
        <v>1069</v>
      </c>
      <c r="JM12" t="s">
        <v>1125</v>
      </c>
      <c r="JN12" s="276" t="s">
        <v>1163</v>
      </c>
      <c r="JO12" s="272" t="s">
        <v>1162</v>
      </c>
      <c r="JP12" s="270" t="s">
        <v>1181</v>
      </c>
      <c r="JQ12" t="s">
        <v>1068</v>
      </c>
      <c r="JR12" t="s">
        <v>1189</v>
      </c>
      <c r="JS12" t="s">
        <v>1</v>
      </c>
      <c r="JT12" t="s">
        <v>32</v>
      </c>
      <c r="JU12" t="s">
        <v>780</v>
      </c>
      <c r="JV12" s="113" t="s">
        <v>1194</v>
      </c>
      <c r="JW12" s="277" t="s">
        <v>1124</v>
      </c>
      <c r="JX12" t="s">
        <v>1195</v>
      </c>
      <c r="JY12" s="113" t="s">
        <v>1196</v>
      </c>
      <c r="JZ12" s="194" t="s">
        <v>1197</v>
      </c>
      <c r="KA12" s="113" t="s">
        <v>1198</v>
      </c>
      <c r="KB12" s="274" t="s">
        <v>1165</v>
      </c>
      <c r="KC12" s="273" t="s">
        <v>1164</v>
      </c>
      <c r="KD12" s="271" t="s">
        <v>1182</v>
      </c>
      <c r="KF12" t="s">
        <v>1074</v>
      </c>
      <c r="KG12" s="96">
        <v>20160621</v>
      </c>
      <c r="KH12" s="276" t="s">
        <v>1163</v>
      </c>
      <c r="KI12" s="270" t="s">
        <v>1180</v>
      </c>
      <c r="KJ12" s="272" t="s">
        <v>1162</v>
      </c>
      <c r="KK12" s="270" t="s">
        <v>1181</v>
      </c>
      <c r="KL12" t="s">
        <v>1069</v>
      </c>
      <c r="KM12" t="s">
        <v>1125</v>
      </c>
      <c r="KN12" s="276" t="s">
        <v>1163</v>
      </c>
      <c r="KO12" s="272" t="s">
        <v>1162</v>
      </c>
      <c r="KP12" s="270" t="s">
        <v>1181</v>
      </c>
      <c r="KQ12" t="s">
        <v>1068</v>
      </c>
      <c r="KR12" t="s">
        <v>1189</v>
      </c>
      <c r="KS12" t="s">
        <v>1</v>
      </c>
      <c r="KT12" t="s">
        <v>32</v>
      </c>
      <c r="KU12" t="s">
        <v>780</v>
      </c>
      <c r="KV12" s="113" t="s">
        <v>1194</v>
      </c>
      <c r="KW12" s="277" t="s">
        <v>1205</v>
      </c>
      <c r="KX12" t="s">
        <v>1195</v>
      </c>
      <c r="KY12" s="113" t="s">
        <v>1196</v>
      </c>
      <c r="KZ12" s="194" t="s">
        <v>1197</v>
      </c>
      <c r="LA12" s="113" t="s">
        <v>1198</v>
      </c>
      <c r="LB12" s="274" t="s">
        <v>1165</v>
      </c>
      <c r="LC12" s="273" t="s">
        <v>1164</v>
      </c>
      <c r="LD12" s="271" t="s">
        <v>1182</v>
      </c>
      <c r="LF12" t="s">
        <v>1074</v>
      </c>
      <c r="LG12" s="96">
        <v>20160622</v>
      </c>
      <c r="LH12" s="276" t="s">
        <v>1163</v>
      </c>
      <c r="LI12" s="270" t="s">
        <v>1180</v>
      </c>
      <c r="LJ12" s="272" t="s">
        <v>1162</v>
      </c>
      <c r="LK12" s="270" t="s">
        <v>1181</v>
      </c>
      <c r="LL12" t="s">
        <v>1069</v>
      </c>
      <c r="LM12" t="s">
        <v>1125</v>
      </c>
      <c r="LN12" s="276" t="s">
        <v>1163</v>
      </c>
      <c r="LO12" s="272" t="s">
        <v>1162</v>
      </c>
      <c r="LP12" s="270" t="s">
        <v>1181</v>
      </c>
      <c r="LQ12" t="s">
        <v>1068</v>
      </c>
      <c r="LR12" t="s">
        <v>1189</v>
      </c>
      <c r="LS12" t="s">
        <v>1</v>
      </c>
      <c r="LT12" t="s">
        <v>32</v>
      </c>
      <c r="LU12" t="s">
        <v>780</v>
      </c>
      <c r="LV12" s="113" t="s">
        <v>1194</v>
      </c>
      <c r="LW12" s="277" t="s">
        <v>1124</v>
      </c>
      <c r="LX12" t="s">
        <v>1195</v>
      </c>
      <c r="LY12" s="113" t="s">
        <v>1196</v>
      </c>
      <c r="LZ12" s="194" t="s">
        <v>1197</v>
      </c>
      <c r="MA12" s="113" t="s">
        <v>1198</v>
      </c>
      <c r="MB12" s="274" t="s">
        <v>1165</v>
      </c>
      <c r="MC12" s="273" t="s">
        <v>1164</v>
      </c>
      <c r="MD12" s="271" t="s">
        <v>1182</v>
      </c>
      <c r="MF12" t="s">
        <v>1074</v>
      </c>
      <c r="MG12" s="96">
        <v>20160623</v>
      </c>
      <c r="MH12" s="276" t="s">
        <v>1163</v>
      </c>
      <c r="MI12" s="270" t="s">
        <v>1180</v>
      </c>
      <c r="MJ12" s="272" t="s">
        <v>1162</v>
      </c>
      <c r="MK12" s="270" t="s">
        <v>1181</v>
      </c>
      <c r="ML12" t="s">
        <v>1069</v>
      </c>
      <c r="MM12" t="s">
        <v>1125</v>
      </c>
      <c r="MN12" s="276" t="s">
        <v>1163</v>
      </c>
      <c r="MO12" s="272" t="s">
        <v>1162</v>
      </c>
      <c r="MP12" s="270" t="s">
        <v>1181</v>
      </c>
      <c r="MQ12" t="s">
        <v>1068</v>
      </c>
      <c r="MR12" t="s">
        <v>1189</v>
      </c>
      <c r="MS12" t="s">
        <v>1</v>
      </c>
      <c r="MT12" t="s">
        <v>32</v>
      </c>
      <c r="MU12" t="s">
        <v>780</v>
      </c>
      <c r="MV12" s="113" t="s">
        <v>1194</v>
      </c>
      <c r="MW12" s="277" t="s">
        <v>1124</v>
      </c>
      <c r="MX12" t="s">
        <v>1195</v>
      </c>
      <c r="MY12" s="113" t="s">
        <v>1196</v>
      </c>
      <c r="MZ12" s="194" t="s">
        <v>1197</v>
      </c>
      <c r="NA12" s="113" t="s">
        <v>1198</v>
      </c>
      <c r="NB12" s="274" t="s">
        <v>1165</v>
      </c>
      <c r="NC12" s="273" t="s">
        <v>1164</v>
      </c>
      <c r="ND12" s="271" t="s">
        <v>1182</v>
      </c>
      <c r="NF12" t="s">
        <v>1074</v>
      </c>
      <c r="NG12" s="96">
        <v>20160624</v>
      </c>
      <c r="NH12" s="276" t="s">
        <v>1163</v>
      </c>
      <c r="NI12" s="270" t="s">
        <v>1180</v>
      </c>
      <c r="NJ12" s="272" t="s">
        <v>1162</v>
      </c>
      <c r="NK12" s="270" t="s">
        <v>1181</v>
      </c>
      <c r="NL12" t="s">
        <v>1069</v>
      </c>
      <c r="NM12" t="s">
        <v>1125</v>
      </c>
      <c r="NN12" s="276" t="s">
        <v>1163</v>
      </c>
      <c r="NO12" s="272" t="s">
        <v>1162</v>
      </c>
      <c r="NP12" s="270" t="s">
        <v>1181</v>
      </c>
      <c r="NQ12" t="s">
        <v>1068</v>
      </c>
      <c r="NR12" t="s">
        <v>1189</v>
      </c>
      <c r="NS12" t="s">
        <v>1</v>
      </c>
      <c r="NT12" t="s">
        <v>32</v>
      </c>
      <c r="NU12" t="s">
        <v>780</v>
      </c>
      <c r="NV12" s="113" t="s">
        <v>1194</v>
      </c>
      <c r="NW12" s="277" t="s">
        <v>1124</v>
      </c>
      <c r="NX12" t="s">
        <v>1195</v>
      </c>
      <c r="NY12" s="113" t="s">
        <v>1196</v>
      </c>
      <c r="NZ12" s="194" t="s">
        <v>1197</v>
      </c>
      <c r="OA12" s="113" t="s">
        <v>1198</v>
      </c>
      <c r="OB12" s="274" t="s">
        <v>1165</v>
      </c>
      <c r="OC12" s="273" t="s">
        <v>1164</v>
      </c>
      <c r="OD12" s="271" t="s">
        <v>1182</v>
      </c>
      <c r="OF12" t="s">
        <v>1074</v>
      </c>
      <c r="OG12" s="96">
        <v>20160627</v>
      </c>
      <c r="OH12" s="276" t="s">
        <v>1163</v>
      </c>
      <c r="OI12" s="270" t="s">
        <v>1180</v>
      </c>
      <c r="OJ12" s="272" t="s">
        <v>1162</v>
      </c>
      <c r="OK12" s="270" t="s">
        <v>1181</v>
      </c>
      <c r="OL12" t="s">
        <v>1069</v>
      </c>
      <c r="OM12" t="s">
        <v>1125</v>
      </c>
      <c r="ON12" s="276" t="s">
        <v>1163</v>
      </c>
      <c r="OO12" s="272" t="s">
        <v>1162</v>
      </c>
      <c r="OP12" s="270" t="s">
        <v>1181</v>
      </c>
      <c r="OQ12" t="s">
        <v>1068</v>
      </c>
      <c r="OR12" t="s">
        <v>1189</v>
      </c>
      <c r="OS12" t="s">
        <v>1</v>
      </c>
      <c r="OT12" t="s">
        <v>32</v>
      </c>
      <c r="OU12" t="s">
        <v>780</v>
      </c>
      <c r="OV12" s="113" t="s">
        <v>1194</v>
      </c>
      <c r="OW12" s="277" t="s">
        <v>1124</v>
      </c>
      <c r="OX12" t="s">
        <v>1195</v>
      </c>
      <c r="OY12" s="113" t="s">
        <v>1196</v>
      </c>
      <c r="OZ12" s="194" t="s">
        <v>1197</v>
      </c>
      <c r="PA12" s="113" t="s">
        <v>1198</v>
      </c>
      <c r="PB12" s="274" t="s">
        <v>1165</v>
      </c>
      <c r="PC12" s="273" t="s">
        <v>1164</v>
      </c>
      <c r="PD12" s="271" t="s">
        <v>1182</v>
      </c>
      <c r="PF12" t="s">
        <v>1074</v>
      </c>
      <c r="PG12" s="96">
        <v>20160628</v>
      </c>
      <c r="PH12" s="282" t="s">
        <v>1214</v>
      </c>
      <c r="PI12" s="276" t="s">
        <v>1163</v>
      </c>
      <c r="PJ12" s="270" t="s">
        <v>1180</v>
      </c>
      <c r="PK12" s="272" t="s">
        <v>1162</v>
      </c>
      <c r="PL12" s="270" t="s">
        <v>1181</v>
      </c>
      <c r="PM12" t="s">
        <v>1069</v>
      </c>
      <c r="PN12" t="s">
        <v>1125</v>
      </c>
      <c r="PO12" s="276" t="s">
        <v>1163</v>
      </c>
      <c r="PP12" s="272" t="s">
        <v>1162</v>
      </c>
      <c r="PQ12" s="270" t="s">
        <v>1181</v>
      </c>
      <c r="PR12" t="s">
        <v>1068</v>
      </c>
      <c r="PS12" t="s">
        <v>1189</v>
      </c>
      <c r="PT12" t="s">
        <v>1</v>
      </c>
      <c r="PU12" t="s">
        <v>32</v>
      </c>
      <c r="PV12" t="s">
        <v>780</v>
      </c>
      <c r="PW12" s="113" t="s">
        <v>1194</v>
      </c>
      <c r="PX12" s="277" t="s">
        <v>1124</v>
      </c>
      <c r="PY12" t="s">
        <v>1195</v>
      </c>
      <c r="PZ12" s="113" t="s">
        <v>1196</v>
      </c>
      <c r="QA12" s="194" t="s">
        <v>1197</v>
      </c>
      <c r="QB12" s="113" t="s">
        <v>1198</v>
      </c>
      <c r="QC12" s="274" t="s">
        <v>1165</v>
      </c>
      <c r="QD12" s="273" t="s">
        <v>1164</v>
      </c>
      <c r="QE12" s="271" t="s">
        <v>1182</v>
      </c>
      <c r="QF12" s="281" t="s">
        <v>1214</v>
      </c>
      <c r="QH12" t="s">
        <v>1074</v>
      </c>
      <c r="QI12" s="96">
        <v>20160629</v>
      </c>
      <c r="QJ12" s="282" t="s">
        <v>1214</v>
      </c>
      <c r="QK12" s="276" t="s">
        <v>1163</v>
      </c>
      <c r="QL12" s="270" t="s">
        <v>1180</v>
      </c>
      <c r="QM12" s="272" t="s">
        <v>1162</v>
      </c>
      <c r="QN12" s="270" t="s">
        <v>1181</v>
      </c>
      <c r="QO12" t="s">
        <v>1069</v>
      </c>
      <c r="QP12" t="s">
        <v>1125</v>
      </c>
      <c r="QQ12" s="276" t="s">
        <v>1163</v>
      </c>
      <c r="QR12" s="272" t="s">
        <v>1162</v>
      </c>
      <c r="QS12" s="270" t="s">
        <v>1181</v>
      </c>
      <c r="QT12" t="s">
        <v>1068</v>
      </c>
      <c r="QU12" t="s">
        <v>1189</v>
      </c>
      <c r="QV12" t="s">
        <v>1</v>
      </c>
      <c r="QW12" t="s">
        <v>32</v>
      </c>
      <c r="QX12" t="s">
        <v>780</v>
      </c>
      <c r="QY12" s="113" t="s">
        <v>1194</v>
      </c>
      <c r="QZ12" s="277" t="s">
        <v>1124</v>
      </c>
      <c r="RA12" t="s">
        <v>1195</v>
      </c>
      <c r="RB12" s="113" t="s">
        <v>1196</v>
      </c>
      <c r="RC12" s="194" t="s">
        <v>1197</v>
      </c>
      <c r="RD12" s="113" t="s">
        <v>1198</v>
      </c>
      <c r="RE12" s="274" t="s">
        <v>1165</v>
      </c>
      <c r="RF12" s="273" t="s">
        <v>1164</v>
      </c>
      <c r="RG12" s="271" t="s">
        <v>1182</v>
      </c>
      <c r="RH12" s="281" t="s">
        <v>1214</v>
      </c>
      <c r="RI12" s="281"/>
      <c r="RJ12" s="286" t="s">
        <v>1230</v>
      </c>
      <c r="RK12" s="286" t="s">
        <v>1229</v>
      </c>
      <c r="RL12" s="286" t="s">
        <v>1232</v>
      </c>
      <c r="RM12" s="286" t="s">
        <v>1233</v>
      </c>
      <c r="RO12" t="s">
        <v>1231</v>
      </c>
      <c r="RP12" s="96">
        <v>20160630</v>
      </c>
      <c r="RQ12" s="282" t="s">
        <v>1214</v>
      </c>
      <c r="RR12" s="282" t="s">
        <v>1222</v>
      </c>
      <c r="RS12" s="276" t="s">
        <v>1163</v>
      </c>
      <c r="RT12" s="270" t="s">
        <v>1180</v>
      </c>
      <c r="RU12" s="272" t="s">
        <v>1223</v>
      </c>
      <c r="RV12" s="270" t="s">
        <v>1225</v>
      </c>
      <c r="RW12" t="s">
        <v>1069</v>
      </c>
      <c r="RX12" t="s">
        <v>1125</v>
      </c>
      <c r="RY12" s="276" t="s">
        <v>1163</v>
      </c>
      <c r="RZ12" s="272" t="s">
        <v>1223</v>
      </c>
      <c r="SA12" s="270" t="s">
        <v>1225</v>
      </c>
      <c r="SB12" t="s">
        <v>1068</v>
      </c>
      <c r="SC12" t="s">
        <v>1189</v>
      </c>
      <c r="SD12" t="s">
        <v>1</v>
      </c>
      <c r="SE12" t="s">
        <v>32</v>
      </c>
      <c r="SF12" t="s">
        <v>780</v>
      </c>
      <c r="SG12" s="113" t="s">
        <v>1194</v>
      </c>
      <c r="SH12" s="277" t="s">
        <v>1124</v>
      </c>
      <c r="SI12" t="s">
        <v>1195</v>
      </c>
      <c r="SJ12" s="113" t="s">
        <v>1196</v>
      </c>
      <c r="SK12" s="194" t="s">
        <v>1197</v>
      </c>
      <c r="SL12" s="113" t="s">
        <v>1198</v>
      </c>
      <c r="SM12" s="274" t="s">
        <v>1165</v>
      </c>
      <c r="SN12" s="273" t="s">
        <v>1224</v>
      </c>
      <c r="SO12" s="271" t="s">
        <v>1226</v>
      </c>
      <c r="SP12" s="281" t="s">
        <v>1214</v>
      </c>
      <c r="SQ12" s="281" t="s">
        <v>1222</v>
      </c>
      <c r="SR12" s="286" t="s">
        <v>1230</v>
      </c>
      <c r="SS12" s="286" t="s">
        <v>1229</v>
      </c>
      <c r="ST12" s="286" t="s">
        <v>1232</v>
      </c>
      <c r="SU12" s="286" t="s">
        <v>1233</v>
      </c>
      <c r="SW12" t="s">
        <v>1231</v>
      </c>
      <c r="SX12" s="96">
        <v>20160701</v>
      </c>
      <c r="SY12" s="282" t="s">
        <v>1214</v>
      </c>
      <c r="SZ12" s="282" t="s">
        <v>1222</v>
      </c>
      <c r="TA12" s="276" t="s">
        <v>1163</v>
      </c>
      <c r="TB12" s="1" t="s">
        <v>1180</v>
      </c>
      <c r="TC12" s="272" t="s">
        <v>1227</v>
      </c>
      <c r="TD12" s="270" t="s">
        <v>1225</v>
      </c>
      <c r="TE12" t="s">
        <v>1069</v>
      </c>
      <c r="TF12" t="s">
        <v>1125</v>
      </c>
      <c r="TG12" s="276" t="s">
        <v>1163</v>
      </c>
      <c r="TH12" s="272" t="str">
        <f>TC12</f>
        <v>ANTI-S</v>
      </c>
      <c r="TI12" s="270" t="str">
        <f>TD12</f>
        <v>SEA-ADJ</v>
      </c>
      <c r="TJ12" t="s">
        <v>1068</v>
      </c>
      <c r="TK12" t="s">
        <v>1189</v>
      </c>
      <c r="TL12" t="s">
        <v>1</v>
      </c>
      <c r="TM12" t="s">
        <v>32</v>
      </c>
      <c r="TN12" t="s">
        <v>780</v>
      </c>
      <c r="TO12" s="113" t="s">
        <v>1194</v>
      </c>
      <c r="TP12" s="277" t="s">
        <v>1124</v>
      </c>
      <c r="TQ12" t="s">
        <v>1195</v>
      </c>
      <c r="TR12" s="113" t="s">
        <v>1196</v>
      </c>
      <c r="TS12" s="194" t="s">
        <v>1197</v>
      </c>
      <c r="TT12" s="113" t="s">
        <v>1198</v>
      </c>
      <c r="TU12" s="274" t="s">
        <v>1165</v>
      </c>
      <c r="TV12" s="273" t="s">
        <v>1228</v>
      </c>
      <c r="TW12" s="271" t="s">
        <v>1226</v>
      </c>
      <c r="TX12" s="281" t="str">
        <f>SY12</f>
        <v>&gt;equity</v>
      </c>
      <c r="TY12" s="281" t="str">
        <f>SZ12</f>
        <v>&lt;equity</v>
      </c>
      <c r="TZ12" s="286" t="s">
        <v>1230</v>
      </c>
      <c r="UA12" s="286" t="s">
        <v>1229</v>
      </c>
      <c r="UB12" s="286" t="s">
        <v>1232</v>
      </c>
      <c r="UC12" s="286" t="s">
        <v>1233</v>
      </c>
      <c r="UE12" t="s">
        <v>1231</v>
      </c>
      <c r="UF12" s="96">
        <v>20160704</v>
      </c>
      <c r="UG12" s="282" t="s">
        <v>1214</v>
      </c>
      <c r="UH12" s="282" t="s">
        <v>1222</v>
      </c>
      <c r="UI12" s="276" t="s">
        <v>1163</v>
      </c>
      <c r="UJ12" s="1" t="s">
        <v>1180</v>
      </c>
      <c r="UK12" s="272" t="s">
        <v>1227</v>
      </c>
      <c r="UL12" s="270" t="s">
        <v>1225</v>
      </c>
      <c r="UM12" t="s">
        <v>1069</v>
      </c>
      <c r="UN12" t="s">
        <v>1125</v>
      </c>
      <c r="UO12" s="276" t="s">
        <v>1163</v>
      </c>
      <c r="UP12" s="272" t="str">
        <f>UK12</f>
        <v>ANTI-S</v>
      </c>
      <c r="UQ12" s="270" t="str">
        <f>UL12</f>
        <v>SEA-ADJ</v>
      </c>
      <c r="UR12" t="s">
        <v>1068</v>
      </c>
      <c r="US12" t="s">
        <v>1189</v>
      </c>
      <c r="UT12" t="s">
        <v>1</v>
      </c>
      <c r="UU12" t="s">
        <v>32</v>
      </c>
      <c r="UV12" t="s">
        <v>780</v>
      </c>
      <c r="UW12" s="113" t="s">
        <v>1194</v>
      </c>
      <c r="UX12" s="277" t="s">
        <v>1124</v>
      </c>
      <c r="UY12" t="s">
        <v>1195</v>
      </c>
      <c r="UZ12" s="113" t="s">
        <v>1196</v>
      </c>
      <c r="VA12" s="194" t="s">
        <v>1197</v>
      </c>
      <c r="VB12" s="113" t="s">
        <v>1198</v>
      </c>
      <c r="VC12" s="274" t="s">
        <v>1165</v>
      </c>
      <c r="VD12" s="273" t="s">
        <v>1228</v>
      </c>
      <c r="VE12" s="271" t="s">
        <v>1226</v>
      </c>
      <c r="VF12" s="281" t="str">
        <f>UG12</f>
        <v>&gt;equity</v>
      </c>
      <c r="VG12" s="281" t="str">
        <f>UH12</f>
        <v>&lt;equity</v>
      </c>
      <c r="VH12" s="286" t="s">
        <v>1230</v>
      </c>
      <c r="VI12" s="286" t="s">
        <v>1229</v>
      </c>
      <c r="VJ12" s="286" t="s">
        <v>1232</v>
      </c>
      <c r="VK12" s="286" t="s">
        <v>1233</v>
      </c>
      <c r="VM12" t="s">
        <v>1231</v>
      </c>
      <c r="VN12" s="96">
        <v>20160706</v>
      </c>
      <c r="VO12" s="282" t="s">
        <v>1214</v>
      </c>
      <c r="VP12" s="282" t="s">
        <v>1222</v>
      </c>
      <c r="VQ12" s="276" t="s">
        <v>1163</v>
      </c>
      <c r="VR12" s="1" t="s">
        <v>1180</v>
      </c>
      <c r="VS12" s="272" t="s">
        <v>1227</v>
      </c>
      <c r="VT12" s="270" t="s">
        <v>1225</v>
      </c>
      <c r="VU12" t="s">
        <v>1069</v>
      </c>
      <c r="VV12" t="s">
        <v>1125</v>
      </c>
      <c r="VW12" s="276" t="s">
        <v>1163</v>
      </c>
      <c r="VX12" s="272" t="str">
        <f>VS12</f>
        <v>ANTI-S</v>
      </c>
      <c r="VY12" s="270" t="str">
        <f>VT12</f>
        <v>SEA-ADJ</v>
      </c>
      <c r="VZ12" t="s">
        <v>1068</v>
      </c>
      <c r="WA12" t="s">
        <v>1189</v>
      </c>
      <c r="WB12" t="s">
        <v>1</v>
      </c>
      <c r="WC12" t="s">
        <v>32</v>
      </c>
      <c r="WD12" t="s">
        <v>780</v>
      </c>
      <c r="WE12" s="113" t="s">
        <v>1194</v>
      </c>
      <c r="WF12" s="277" t="s">
        <v>1124</v>
      </c>
      <c r="WG12" t="s">
        <v>1195</v>
      </c>
      <c r="WH12" s="113" t="s">
        <v>1196</v>
      </c>
      <c r="WI12" s="194" t="s">
        <v>1197</v>
      </c>
      <c r="WJ12" s="113" t="s">
        <v>1198</v>
      </c>
      <c r="WK12" s="274" t="s">
        <v>1165</v>
      </c>
      <c r="WL12" s="273" t="s">
        <v>1228</v>
      </c>
      <c r="WM12" s="271" t="s">
        <v>1226</v>
      </c>
      <c r="WN12" s="281" t="str">
        <f>VO12</f>
        <v>&gt;equity</v>
      </c>
      <c r="WO12" s="281" t="str">
        <f>VP12</f>
        <v>&lt;equity</v>
      </c>
      <c r="WP12" s="286" t="s">
        <v>1230</v>
      </c>
      <c r="WQ12" s="286" t="s">
        <v>1229</v>
      </c>
      <c r="WR12" s="286" t="s">
        <v>1232</v>
      </c>
      <c r="WS12" s="286" t="s">
        <v>1233</v>
      </c>
    </row>
    <row r="13" spans="1:617" ht="15.75" thickBot="1" x14ac:dyDescent="0.3">
      <c r="A13" s="4"/>
      <c r="B13" s="165"/>
      <c r="C13" s="165"/>
      <c r="G13" s="193">
        <f>COUNTIF(G14:G92,1)/79</f>
        <v>0.569620253164557</v>
      </c>
      <c r="H13" s="193">
        <f>COUNTIF(H14:H92,1)/79</f>
        <v>0.50632911392405067</v>
      </c>
      <c r="I13" s="193">
        <f>COUNTIF(I14:I92,1)/79</f>
        <v>0.68354430379746833</v>
      </c>
      <c r="J13" s="190">
        <f>SUM(J14:J92)/79</f>
        <v>0.53164556962025311</v>
      </c>
      <c r="K13" s="190">
        <f>SUM(K14:K92)/79</f>
        <v>0.74683544303797467</v>
      </c>
      <c r="Q13" s="1"/>
      <c r="R13" s="1"/>
      <c r="S13" s="189">
        <f>SUM(S14:S92)</f>
        <v>16642651.028390473</v>
      </c>
      <c r="T13" s="189">
        <f>SUM(T14:T92)</f>
        <v>8015.2732254233742</v>
      </c>
      <c r="U13" s="189">
        <f>SUM(U14:U92)</f>
        <v>53412.111682876108</v>
      </c>
      <c r="W13" s="193">
        <f>COUNTIF(W14:W92,1)/79</f>
        <v>0.569620253164557</v>
      </c>
      <c r="X13" s="193">
        <f>COUNTIF(X14:X92,1)/79</f>
        <v>0.59493670886075944</v>
      </c>
      <c r="Y13" s="193">
        <f>COUNTIF(Y14:Y92,1)/79</f>
        <v>0.50632911392405067</v>
      </c>
      <c r="Z13" s="193">
        <f>COUNTIF(Z14:Z92,1)/79</f>
        <v>0.74683544303797467</v>
      </c>
      <c r="AA13" s="190">
        <f>SUM(AA14:AA92)/79</f>
        <v>0.569620253164557</v>
      </c>
      <c r="AB13" s="190">
        <f>SUM(AB14:AB92)/79</f>
        <v>0.35443037974683544</v>
      </c>
      <c r="AH13" s="192">
        <v>0.25</v>
      </c>
      <c r="AI13" s="1"/>
      <c r="AJ13" s="189">
        <f>SUM(AJ14:AJ92)</f>
        <v>16642651.028390473</v>
      </c>
      <c r="AK13" s="195">
        <f>SUM(AK14:AK92)</f>
        <v>23426.13669409696</v>
      </c>
      <c r="AL13" s="195">
        <f>SUM(AL14:AL92)</f>
        <v>-10026.33296380697</v>
      </c>
      <c r="AN13" s="193">
        <f>COUNTIF(AN14:AN92,1)/79</f>
        <v>0.59493670886075944</v>
      </c>
      <c r="AO13" s="193">
        <f>COUNTIF(AO14:AO92,1)/79</f>
        <v>0.59493670886075944</v>
      </c>
      <c r="AP13" s="193">
        <f>COUNTIF(AP14:AP92,1)/79</f>
        <v>0.53164556962025311</v>
      </c>
      <c r="AQ13" s="193">
        <f>COUNTIF(AQ14:AQ92,1)/79</f>
        <v>0.74683544303797467</v>
      </c>
      <c r="AR13" s="190">
        <f>SUM(AR14:AR92)/79</f>
        <v>0.54430379746835444</v>
      </c>
      <c r="AS13" s="190">
        <f>SUM(AS14:AS92)/79</f>
        <v>0.53164556962025311</v>
      </c>
      <c r="AY13" s="192">
        <v>0.25</v>
      </c>
      <c r="AZ13" s="1"/>
      <c r="BA13" s="189">
        <f>SUM(BA14:BA92)</f>
        <v>16729146.028390473</v>
      </c>
      <c r="BB13" s="195">
        <f>SUM(BB14:BB92)</f>
        <v>3696.6608528579277</v>
      </c>
      <c r="BC13" s="195">
        <f>SUM(BC14:BC92)</f>
        <v>-5190.6691011449711</v>
      </c>
      <c r="BE13" s="193">
        <v>0.59493670886075944</v>
      </c>
      <c r="BF13" s="193">
        <v>0.69620253164556967</v>
      </c>
      <c r="BG13" s="193">
        <v>0.53164556962025311</v>
      </c>
      <c r="BH13" s="193">
        <v>0.72151898734177211</v>
      </c>
      <c r="BI13" s="190">
        <v>0.59493670886075944</v>
      </c>
      <c r="BJ13" s="190">
        <v>0.48101265822784811</v>
      </c>
      <c r="BP13" s="197"/>
      <c r="BQ13" s="1"/>
      <c r="BR13" s="189">
        <v>24032887.474624909</v>
      </c>
      <c r="BS13" s="195">
        <v>20291.444277071307</v>
      </c>
      <c r="BT13" s="195">
        <v>3233.8832677575128</v>
      </c>
      <c r="BV13" s="193">
        <v>0.69620253164556967</v>
      </c>
      <c r="BW13" s="193">
        <v>0.73417721518987344</v>
      </c>
      <c r="BX13" s="193">
        <v>0.50632911392405067</v>
      </c>
      <c r="BY13" s="193">
        <v>0.58227848101265822</v>
      </c>
      <c r="BZ13" s="193">
        <v>0.379746835443038</v>
      </c>
      <c r="CA13" s="190">
        <v>0.39240506329113922</v>
      </c>
      <c r="CB13" s="190">
        <v>0.65822784810126578</v>
      </c>
      <c r="CC13" s="190">
        <v>0.63291139240506333</v>
      </c>
      <c r="CI13" s="197"/>
      <c r="CJ13" s="1"/>
      <c r="CK13" s="189">
        <v>24032887.474624909</v>
      </c>
      <c r="CL13" s="195">
        <v>-7008.0206013057223</v>
      </c>
      <c r="CM13" s="195">
        <v>15962.892956212076</v>
      </c>
      <c r="CN13" s="195">
        <v>25053.657566425354</v>
      </c>
      <c r="CP13" s="193">
        <v>0.379746835443038</v>
      </c>
      <c r="CQ13" s="193">
        <v>0.65822784810126578</v>
      </c>
      <c r="CR13" s="193">
        <v>0.50632911392405067</v>
      </c>
      <c r="CS13" s="193">
        <v>0.43037974683544306</v>
      </c>
      <c r="CT13" s="193">
        <v>0.32911392405063289</v>
      </c>
      <c r="CU13" s="190">
        <v>0.49367088607594939</v>
      </c>
      <c r="CV13" s="190">
        <v>0.63291139240506333</v>
      </c>
      <c r="CW13" s="190">
        <v>0.68354430379746833</v>
      </c>
      <c r="DC13" s="197"/>
      <c r="DD13" s="1"/>
      <c r="DE13" s="189">
        <v>24032887.474624909</v>
      </c>
      <c r="DF13" s="195">
        <v>948.60816338006168</v>
      </c>
      <c r="DG13" s="195">
        <v>53115.225592546114</v>
      </c>
      <c r="DH13" s="195">
        <v>76335.537459696672</v>
      </c>
      <c r="DJ13" s="266">
        <v>0.32911392405063289</v>
      </c>
      <c r="DK13" s="266">
        <v>0.51898734177215189</v>
      </c>
      <c r="DL13" s="266">
        <v>0.45569620253164556</v>
      </c>
      <c r="DM13" s="266"/>
      <c r="DN13" s="266">
        <v>0.41772151898734178</v>
      </c>
      <c r="DO13" s="266">
        <v>0.54430379746835444</v>
      </c>
      <c r="DP13" s="266">
        <v>0.43037974683544306</v>
      </c>
      <c r="DQ13" s="267">
        <v>0.58227848101265822</v>
      </c>
      <c r="DR13" s="267">
        <v>0.49367088607594939</v>
      </c>
      <c r="DS13" s="267">
        <v>0.55696202531645567</v>
      </c>
      <c r="DT13" s="267">
        <v>0.58227848101265822</v>
      </c>
      <c r="DZ13" s="197"/>
      <c r="EA13" s="1"/>
      <c r="EB13" s="189">
        <v>24233388.426644318</v>
      </c>
      <c r="EC13" s="195">
        <v>34268.096505310968</v>
      </c>
      <c r="ED13" s="195">
        <v>7472.2367149064239</v>
      </c>
      <c r="EE13" s="195">
        <v>33436.517854318598</v>
      </c>
      <c r="EF13" s="195">
        <v>2157.7655440537606</v>
      </c>
      <c r="EH13" s="266">
        <v>0.51898734177215189</v>
      </c>
      <c r="EI13" s="266">
        <v>0.53164556962025311</v>
      </c>
      <c r="EJ13" s="266">
        <v>0.58227848101265822</v>
      </c>
      <c r="EK13" s="266"/>
      <c r="EL13" s="266">
        <v>0.48101265822784811</v>
      </c>
      <c r="EM13" s="266">
        <v>0.49367088607594939</v>
      </c>
      <c r="EN13" s="266">
        <v>0.35443037974683544</v>
      </c>
      <c r="EO13" s="267">
        <v>0.569620253164557</v>
      </c>
      <c r="EP13" s="267">
        <v>0.49367088607594939</v>
      </c>
      <c r="EQ13" s="267">
        <v>0.49367088607594939</v>
      </c>
      <c r="ER13" s="267">
        <v>0.50632911392405067</v>
      </c>
      <c r="EX13" s="197"/>
      <c r="EY13" s="1"/>
      <c r="EZ13" s="189">
        <v>23686533.173258498</v>
      </c>
      <c r="FA13" s="195">
        <v>33810.265570120908</v>
      </c>
      <c r="FB13" s="195">
        <v>77.919999736593354</v>
      </c>
      <c r="FC13" s="195">
        <v>693.8798802144621</v>
      </c>
      <c r="FD13" s="195">
        <v>9108.3034779989957</v>
      </c>
      <c r="FF13" s="266">
        <v>0.53164556962025311</v>
      </c>
      <c r="FG13" s="266">
        <v>0.55696202531645567</v>
      </c>
      <c r="FH13" s="266">
        <v>0.58227848101265822</v>
      </c>
      <c r="FI13" s="266"/>
      <c r="FJ13" s="266">
        <v>0.45569620253164556</v>
      </c>
      <c r="FK13" s="266">
        <v>0.51898734177215189</v>
      </c>
      <c r="FL13" s="266">
        <v>0.58227848101265822</v>
      </c>
      <c r="FM13" s="267">
        <v>0.46835443037974683</v>
      </c>
      <c r="FN13" s="267">
        <v>0.54430379746835444</v>
      </c>
      <c r="FO13" s="267">
        <v>0.46835443037974683</v>
      </c>
      <c r="FP13" s="267">
        <v>0.50632911392405067</v>
      </c>
      <c r="FV13" s="197"/>
      <c r="FW13" s="186">
        <v>0.25</v>
      </c>
      <c r="FX13" s="189">
        <v>23363155.992281232</v>
      </c>
      <c r="FY13" s="189">
        <v>28409365.179068848</v>
      </c>
      <c r="FZ13" s="195">
        <v>-5918.9660692813986</v>
      </c>
      <c r="GA13" s="195">
        <v>-7637.3184254873941</v>
      </c>
      <c r="GB13" s="195">
        <v>11693.229087569616</v>
      </c>
      <c r="GC13" s="195">
        <v>-3310.2587170639954</v>
      </c>
      <c r="GD13" s="195">
        <v>-1488.7286710539352</v>
      </c>
      <c r="GF13" s="266">
        <v>0.55696202531645567</v>
      </c>
      <c r="GG13" s="266">
        <v>0.60759493670886078</v>
      </c>
      <c r="GH13" s="266">
        <v>0.59493670886075944</v>
      </c>
      <c r="GI13" s="266"/>
      <c r="GJ13" s="266">
        <v>0.50632911392405067</v>
      </c>
      <c r="GK13" s="266">
        <v>0.48101265822784811</v>
      </c>
      <c r="GL13" s="266">
        <v>0.43037974683544306</v>
      </c>
      <c r="GM13" s="267">
        <v>0.54430379746835444</v>
      </c>
      <c r="GN13" s="267">
        <v>0.43037974683544306</v>
      </c>
      <c r="GO13" s="267">
        <v>0.51898734177215189</v>
      </c>
      <c r="GP13" s="267">
        <v>0.569620253164557</v>
      </c>
      <c r="GV13" s="197"/>
      <c r="GW13" s="186">
        <v>0.25</v>
      </c>
      <c r="GX13" s="189">
        <v>23363155.992281232</v>
      </c>
      <c r="GY13" s="189">
        <v>28448124.824439436</v>
      </c>
      <c r="GZ13" s="195">
        <v>18976.013761160077</v>
      </c>
      <c r="HA13" s="195">
        <v>21515.661981538953</v>
      </c>
      <c r="HB13" s="195">
        <v>-14372.059756266815</v>
      </c>
      <c r="HC13" s="195">
        <v>17209.533481694019</v>
      </c>
      <c r="HD13" s="195">
        <v>6976.0886928520495</v>
      </c>
      <c r="HF13" s="266">
        <v>0.60759493670886078</v>
      </c>
      <c r="HG13" s="266">
        <v>0.50632911392405067</v>
      </c>
      <c r="HH13" s="266">
        <v>0.46835443037974683</v>
      </c>
      <c r="HI13" s="266"/>
      <c r="HJ13" s="266">
        <v>0.58227848101265822</v>
      </c>
      <c r="HK13" s="266">
        <v>0.44303797468354428</v>
      </c>
      <c r="HL13" s="266">
        <v>0.63291139240506333</v>
      </c>
      <c r="HM13" s="267">
        <v>0.46835443037974683</v>
      </c>
      <c r="HN13" s="267">
        <v>0.50632911392405067</v>
      </c>
      <c r="HO13" s="267">
        <v>0.46835443037974683</v>
      </c>
      <c r="HP13" s="267">
        <v>0.45569620253164556</v>
      </c>
      <c r="HV13" s="197"/>
      <c r="HW13" s="186">
        <v>0.25</v>
      </c>
      <c r="HX13" s="189">
        <v>22102722.016125221</v>
      </c>
      <c r="HY13" s="189">
        <v>26386124.271166407</v>
      </c>
      <c r="HZ13" s="195">
        <v>-27812.9028918002</v>
      </c>
      <c r="IA13" s="195">
        <v>-37711.754317692932</v>
      </c>
      <c r="IB13" s="195">
        <v>-13961.570837487816</v>
      </c>
      <c r="IC13" s="195">
        <v>-3924.7828364601196</v>
      </c>
      <c r="ID13" s="195">
        <v>-18330.381902075263</v>
      </c>
      <c r="IF13" s="266">
        <v>0.50632911392405067</v>
      </c>
      <c r="IG13" s="266">
        <v>0.67088607594936711</v>
      </c>
      <c r="IH13" s="266">
        <v>0.44303797468354428</v>
      </c>
      <c r="II13" s="266"/>
      <c r="IJ13" s="266">
        <v>0.49367088607594939</v>
      </c>
      <c r="IK13" s="266">
        <v>0.46835443037974683</v>
      </c>
      <c r="IL13" s="266">
        <v>0.55696202531645567</v>
      </c>
      <c r="IM13" s="267">
        <v>0.48101265822784811</v>
      </c>
      <c r="IN13" s="267">
        <v>0.48101265822784811</v>
      </c>
      <c r="IO13" s="267">
        <v>0.53164556962025311</v>
      </c>
      <c r="IP13" s="267">
        <v>0.48101265822784811</v>
      </c>
      <c r="IV13" s="197"/>
      <c r="IW13" s="186">
        <v>0.25</v>
      </c>
      <c r="IX13" s="189">
        <v>22098233.863920603</v>
      </c>
      <c r="IY13" s="189">
        <v>27180597.797691096</v>
      </c>
      <c r="IZ13" s="195">
        <v>-2941.2135804020663</v>
      </c>
      <c r="JA13" s="195">
        <v>2070.0917830614271</v>
      </c>
      <c r="JB13" s="195">
        <v>-11459.941049436016</v>
      </c>
      <c r="JC13" s="195">
        <v>1031.1186365088274</v>
      </c>
      <c r="JD13" s="195">
        <v>-12649.397665505785</v>
      </c>
      <c r="JF13" s="266">
        <v>0.67088607594936711</v>
      </c>
      <c r="JG13" s="266">
        <v>0.67088607594936711</v>
      </c>
      <c r="JH13" s="266">
        <v>0.54430379746835444</v>
      </c>
      <c r="JI13" s="266"/>
      <c r="JJ13" s="266">
        <v>0.35443037974683544</v>
      </c>
      <c r="JK13" s="266">
        <v>0.50632911392405067</v>
      </c>
      <c r="JL13" s="266">
        <v>0.44303797468354428</v>
      </c>
      <c r="JM13" s="267">
        <v>0.46835443037974683</v>
      </c>
      <c r="JN13" s="267">
        <v>0.46835443037974683</v>
      </c>
      <c r="JO13" s="267">
        <v>0.55696202531645567</v>
      </c>
      <c r="JP13" s="267">
        <v>0.53164556962025311</v>
      </c>
      <c r="JV13" s="197"/>
      <c r="JW13" s="186">
        <v>0.25</v>
      </c>
      <c r="JX13" s="189">
        <v>21513259.797716778</v>
      </c>
      <c r="JY13" s="189">
        <v>25795875.797150023</v>
      </c>
      <c r="JZ13" s="195">
        <v>-6220.7080859575099</v>
      </c>
      <c r="KA13" s="195">
        <v>-8464.3297170613641</v>
      </c>
      <c r="KB13" s="195">
        <v>10274.8408705496</v>
      </c>
      <c r="KC13" s="195">
        <v>2743.1429077341063</v>
      </c>
      <c r="KD13" s="195">
        <v>2908.0578576407547</v>
      </c>
      <c r="KF13" s="266">
        <v>0.67088607594936711</v>
      </c>
      <c r="KG13" s="266">
        <v>0.58227848101265822</v>
      </c>
      <c r="KH13" s="266">
        <v>0.51898734177215189</v>
      </c>
      <c r="KI13" s="266"/>
      <c r="KJ13" s="266">
        <v>0.39240506329113922</v>
      </c>
      <c r="KK13" s="266">
        <v>0.4050632911392405</v>
      </c>
      <c r="KL13" s="266">
        <v>0.54430379746835444</v>
      </c>
      <c r="KM13" s="267">
        <v>0.55696202531645567</v>
      </c>
      <c r="KN13" s="267">
        <v>0.51898734177215189</v>
      </c>
      <c r="KO13" s="267">
        <v>0.49367088607594939</v>
      </c>
      <c r="KP13" s="267">
        <v>0.53164556962025311</v>
      </c>
      <c r="KV13" s="197"/>
      <c r="KW13" s="186">
        <v>0.25</v>
      </c>
      <c r="KX13" s="189">
        <v>21484625.304712068</v>
      </c>
      <c r="KY13" s="189">
        <v>22637921.412630893</v>
      </c>
      <c r="KZ13" s="195">
        <v>9600.9918070951717</v>
      </c>
      <c r="LA13" s="195">
        <v>6460.8215057105836</v>
      </c>
      <c r="LB13" s="195">
        <v>-1658.7602607426602</v>
      </c>
      <c r="LC13" s="195">
        <v>8619.4589313479282</v>
      </c>
      <c r="LD13" s="195">
        <v>9223.8037635497731</v>
      </c>
      <c r="LF13" s="266">
        <v>0.58227848101265822</v>
      </c>
      <c r="LG13" s="266">
        <v>0.45569620253164556</v>
      </c>
      <c r="LH13" s="266">
        <v>0.55696202531645567</v>
      </c>
      <c r="LI13" s="266"/>
      <c r="LJ13" s="266">
        <v>0.569620253164557</v>
      </c>
      <c r="LK13" s="266">
        <v>0.45569620253164556</v>
      </c>
      <c r="LL13" s="266">
        <v>0.63291139240506333</v>
      </c>
      <c r="LM13" s="267">
        <v>0.569620253164557</v>
      </c>
      <c r="LN13" s="267">
        <v>0.51898734177215189</v>
      </c>
      <c r="LO13" s="267">
        <v>0.45569620253164556</v>
      </c>
      <c r="LP13" s="267">
        <v>0.569620253164557</v>
      </c>
      <c r="LV13" s="197"/>
      <c r="LW13" s="186">
        <v>0.25</v>
      </c>
      <c r="LX13" s="189">
        <v>21484625.304712068</v>
      </c>
      <c r="LY13" s="189">
        <v>20050554.25526901</v>
      </c>
      <c r="LZ13" s="195">
        <v>19936.875400868077</v>
      </c>
      <c r="MA13" s="195">
        <v>21758.76194326684</v>
      </c>
      <c r="MB13" s="195">
        <v>11976.649359994501</v>
      </c>
      <c r="MC13" s="195">
        <v>-15621.754830544325</v>
      </c>
      <c r="MD13" s="195">
        <v>20857.184955484336</v>
      </c>
      <c r="MF13" s="266">
        <v>0.45569620253164556</v>
      </c>
      <c r="MG13" s="266">
        <v>0.53164556962025311</v>
      </c>
      <c r="MH13" s="266">
        <v>0.67088607594936711</v>
      </c>
      <c r="MI13" s="266"/>
      <c r="MJ13" s="266">
        <v>0.51898734177215189</v>
      </c>
      <c r="MK13" s="266">
        <v>0.44303797468354428</v>
      </c>
      <c r="ML13" s="266">
        <v>0.29113924050632911</v>
      </c>
      <c r="MM13" s="267">
        <v>0.35443037974683544</v>
      </c>
      <c r="MN13" s="267">
        <v>0.49367088607594939</v>
      </c>
      <c r="MO13" s="267">
        <v>0.29113924050632911</v>
      </c>
      <c r="MP13" s="267">
        <v>0.51898734177215189</v>
      </c>
      <c r="MV13" s="197"/>
      <c r="MW13" s="186">
        <v>0.25</v>
      </c>
      <c r="MX13" s="189">
        <v>17314440.014110893</v>
      </c>
      <c r="MY13" s="189">
        <v>16654503.384507444</v>
      </c>
      <c r="MZ13" s="195">
        <v>-92200.131487096674</v>
      </c>
      <c r="NA13" s="195">
        <v>-75577.157073742026</v>
      </c>
      <c r="NB13" s="195">
        <v>-42337.894898802449</v>
      </c>
      <c r="NC13" s="195">
        <v>-134888.57966127514</v>
      </c>
      <c r="ND13" s="195">
        <v>9412.376813191795</v>
      </c>
      <c r="NF13" s="266">
        <v>0.53164556962025311</v>
      </c>
      <c r="NG13" s="266">
        <v>0.379746835443038</v>
      </c>
      <c r="NH13" s="266">
        <v>0.65822784810126578</v>
      </c>
      <c r="NI13" s="266"/>
      <c r="NJ13" s="266">
        <v>0.45569620253164556</v>
      </c>
      <c r="NK13" s="266">
        <v>0.44303797468354428</v>
      </c>
      <c r="NL13" s="266">
        <v>0.41772151898734178</v>
      </c>
      <c r="NM13" s="267">
        <v>0.60759493670886078</v>
      </c>
      <c r="NN13" s="267">
        <v>0.4050632911392405</v>
      </c>
      <c r="NO13" s="267">
        <v>0.53164556962025311</v>
      </c>
      <c r="NP13" s="267">
        <v>0.569620253164557</v>
      </c>
      <c r="NV13" s="197"/>
      <c r="NW13" s="186">
        <v>0.25</v>
      </c>
      <c r="NX13" s="189">
        <v>16865734.001951557</v>
      </c>
      <c r="NY13" s="189">
        <v>17974925.821594656</v>
      </c>
      <c r="NZ13" s="195">
        <v>37403.039696205364</v>
      </c>
      <c r="OA13" s="195">
        <v>30894.983223421186</v>
      </c>
      <c r="OB13" s="195">
        <v>-26014.977276021567</v>
      </c>
      <c r="OC13" s="195">
        <v>29035.056144061786</v>
      </c>
      <c r="OD13" s="195">
        <v>23705.720610266097</v>
      </c>
      <c r="OF13" s="266">
        <v>0.379746835443038</v>
      </c>
      <c r="OG13" s="266">
        <v>0.41772151898734178</v>
      </c>
      <c r="OH13" s="266">
        <v>0.73417721518987344</v>
      </c>
      <c r="OI13" s="266"/>
      <c r="OJ13" s="266">
        <v>0.64556962025316456</v>
      </c>
      <c r="OK13" s="266">
        <v>0.55696202531645567</v>
      </c>
      <c r="OL13" s="266">
        <v>0.73417721518987344</v>
      </c>
      <c r="OM13" s="267">
        <v>0.30379746835443039</v>
      </c>
      <c r="ON13" s="267">
        <v>0.67088607594936711</v>
      </c>
      <c r="OO13" s="267">
        <v>0.53164556962025311</v>
      </c>
      <c r="OP13" s="267">
        <v>0.51898734177215189</v>
      </c>
      <c r="OV13" s="197"/>
      <c r="OW13" s="186">
        <v>0.25</v>
      </c>
      <c r="OX13" s="189">
        <v>16680185.355515983</v>
      </c>
      <c r="OY13" s="189">
        <v>18166271.204050399</v>
      </c>
      <c r="OZ13" s="195">
        <v>-45340.367792332123</v>
      </c>
      <c r="PA13" s="195">
        <v>-43396.751600591408</v>
      </c>
      <c r="PB13" s="195">
        <v>44764.506902587091</v>
      </c>
      <c r="PC13" s="195">
        <v>20587.828001685109</v>
      </c>
      <c r="PD13" s="195">
        <v>27431.98935512235</v>
      </c>
      <c r="PF13" s="266">
        <v>0.41772151898734178</v>
      </c>
      <c r="PG13" s="266">
        <v>0.620253164556962</v>
      </c>
      <c r="PH13" s="266">
        <v>0.569620253164557</v>
      </c>
      <c r="PI13" s="266">
        <v>0.73417721518987344</v>
      </c>
      <c r="PJ13" s="266"/>
      <c r="PK13" s="266">
        <v>0.73417721518987344</v>
      </c>
      <c r="PL13" s="266">
        <v>0.59493670886075944</v>
      </c>
      <c r="PM13" s="266">
        <v>0.68354430379746833</v>
      </c>
      <c r="PN13" s="267">
        <v>0.55696202531645567</v>
      </c>
      <c r="PO13" s="267">
        <v>0.72151898734177211</v>
      </c>
      <c r="PP13" s="267">
        <v>0.72151898734177211</v>
      </c>
      <c r="PQ13" s="267">
        <v>0.43037974683544306</v>
      </c>
      <c r="PW13" s="197"/>
      <c r="PX13" s="186">
        <v>0.25</v>
      </c>
      <c r="PY13" s="189">
        <v>16418037.401453596</v>
      </c>
      <c r="PZ13" s="189">
        <v>15968743.841109674</v>
      </c>
      <c r="QA13" s="195">
        <v>31780.126939586869</v>
      </c>
      <c r="QB13" s="195">
        <v>30919.865328778447</v>
      </c>
      <c r="QC13" s="195">
        <v>64115.680713879599</v>
      </c>
      <c r="QD13" s="195">
        <v>64115.680713879599</v>
      </c>
      <c r="QE13" s="195">
        <v>-4862.1123086041734</v>
      </c>
      <c r="QF13" s="195">
        <v>-18313.304901805433</v>
      </c>
      <c r="QH13" s="266">
        <v>0.73417721518987344</v>
      </c>
      <c r="QI13" s="266">
        <v>0.58227848101265822</v>
      </c>
      <c r="QJ13" s="266">
        <v>0.53164556962025311</v>
      </c>
      <c r="QK13" s="266">
        <v>0.759493670886076</v>
      </c>
      <c r="QL13" s="266"/>
      <c r="QM13" s="266">
        <v>0.24050632911392406</v>
      </c>
      <c r="QN13" s="266">
        <v>0.60759493670886078</v>
      </c>
      <c r="QO13" s="266">
        <v>0.73417721518987344</v>
      </c>
      <c r="QP13" s="267">
        <v>0.569620253164557</v>
      </c>
      <c r="QQ13" s="267">
        <v>0.69620253164556967</v>
      </c>
      <c r="QR13" s="267">
        <v>0.30379746835443039</v>
      </c>
      <c r="QS13" s="267">
        <v>0.569620253164557</v>
      </c>
      <c r="QY13" s="197"/>
      <c r="QZ13" s="186">
        <v>0.25</v>
      </c>
      <c r="RA13" s="189">
        <v>16418037.401453596</v>
      </c>
      <c r="RB13" s="189">
        <v>16063088.922552373</v>
      </c>
      <c r="RC13" s="195">
        <v>10320.701441179261</v>
      </c>
      <c r="RD13" s="195">
        <v>12336.564193639346</v>
      </c>
      <c r="RE13" s="195">
        <v>22016.342196629197</v>
      </c>
      <c r="RF13" s="195">
        <v>-22016.342196629197</v>
      </c>
      <c r="RG13" s="195">
        <v>-1802.2842120044415</v>
      </c>
      <c r="RH13" s="195">
        <v>8799.8353434053806</v>
      </c>
      <c r="RI13" s="195"/>
      <c r="RJ13" s="195">
        <v>20410.988150789821</v>
      </c>
      <c r="RK13" s="195">
        <v>-20410.988150789821</v>
      </c>
      <c r="RL13" s="195">
        <v>-78284.028995627057</v>
      </c>
      <c r="RM13" s="195">
        <v>78284.028995627057</v>
      </c>
      <c r="RO13" s="266">
        <v>0.73417721518987344</v>
      </c>
      <c r="RP13" s="266">
        <v>0.51898734177215189</v>
      </c>
      <c r="RQ13" s="266">
        <v>0.48101265822784811</v>
      </c>
      <c r="RR13" s="266">
        <v>0.54430379746835444</v>
      </c>
      <c r="RS13" s="266">
        <v>0.70886075949367089</v>
      </c>
      <c r="RT13" s="266"/>
      <c r="RU13" s="266">
        <v>0.29113924050632911</v>
      </c>
      <c r="RV13" s="266">
        <v>0.64556962025316456</v>
      </c>
      <c r="RW13" s="266">
        <v>0.70886075949367089</v>
      </c>
      <c r="RX13" s="267">
        <v>0.50632911392405067</v>
      </c>
      <c r="RY13" s="267">
        <v>0.64556962025316456</v>
      </c>
      <c r="RZ13" s="267">
        <v>0.35443037974683544</v>
      </c>
      <c r="SA13" s="267">
        <v>0.45569620253164556</v>
      </c>
      <c r="SG13" s="197"/>
      <c r="SH13" s="186">
        <v>0.25</v>
      </c>
      <c r="SI13" s="189">
        <v>16642651.028390473</v>
      </c>
      <c r="SJ13" s="189">
        <v>17199307.030256625</v>
      </c>
      <c r="SK13" s="195">
        <v>-185.74391967023473</v>
      </c>
      <c r="SL13" s="195">
        <v>-1773.1454860537783</v>
      </c>
      <c r="SM13" s="195">
        <v>14477.812354592679</v>
      </c>
      <c r="SN13" s="195">
        <v>-14477.812354592679</v>
      </c>
      <c r="SO13" s="195">
        <v>-14621.311775368318</v>
      </c>
      <c r="SP13" s="195">
        <v>-16760.115288284433</v>
      </c>
      <c r="SQ13" s="195">
        <v>715.64138303623315</v>
      </c>
      <c r="SR13" s="195">
        <v>-1550.8270559324883</v>
      </c>
      <c r="SS13" s="195">
        <v>1550.8270559324883</v>
      </c>
      <c r="ST13" s="195">
        <v>-72162.799869859591</v>
      </c>
      <c r="SU13" s="195">
        <v>72162.799869859591</v>
      </c>
      <c r="SW13" s="266">
        <f>COUNTIF(SW14:SW92,1)/79</f>
        <v>0.70886075949367089</v>
      </c>
      <c r="SX13" s="266">
        <f>COUNTIF(SX14:SX92,1)/79</f>
        <v>0.68354430379746833</v>
      </c>
      <c r="SY13" s="266">
        <f>COUNTIF(SY14:SY92,1)/79</f>
        <v>0.46835443037974683</v>
      </c>
      <c r="SZ13" s="266">
        <f>COUNTIF(SZ14:SZ92,1)/79</f>
        <v>0.759493670886076</v>
      </c>
      <c r="TA13" s="266">
        <f>COUNTIF(TA14:TA92,1)/79</f>
        <v>0.73417721518987344</v>
      </c>
      <c r="TB13" s="266"/>
      <c r="TC13" s="266">
        <f>COUNTIF(TC14:TC92,1)/79</f>
        <v>0.26582278481012656</v>
      </c>
      <c r="TD13" s="266">
        <f>COUNTIF(TD14:TD92,1)/79</f>
        <v>0.63291139240506333</v>
      </c>
      <c r="TE13" s="266">
        <f>COUNTIF(TE14:TE92,1)/79</f>
        <v>0.63291139240506333</v>
      </c>
      <c r="TF13" s="267">
        <f>SUM(TF14:TF92)/79</f>
        <v>0.51898734177215189</v>
      </c>
      <c r="TG13" s="267">
        <f>SUM(TG14:TG92)/79</f>
        <v>0.59493670886075944</v>
      </c>
      <c r="TH13" s="267">
        <f>SUM(TH14:TH92)/79</f>
        <v>0.4050632911392405</v>
      </c>
      <c r="TI13" s="267">
        <f>SUM(TI14:TI92)/79</f>
        <v>0.44303797468354428</v>
      </c>
      <c r="TO13" s="197"/>
      <c r="TP13" s="186">
        <v>0.25</v>
      </c>
      <c r="TQ13" s="189">
        <f t="shared" ref="TQ13:TX13" si="61">SUM(TQ14:TQ92)</f>
        <v>16642651.028390473</v>
      </c>
      <c r="TR13" s="189">
        <f t="shared" si="61"/>
        <v>16992103.978056621</v>
      </c>
      <c r="TS13" s="195">
        <f t="shared" si="61"/>
        <v>-5499.2327143488437</v>
      </c>
      <c r="TT13" s="195">
        <f t="shared" si="61"/>
        <v>-5965.9411046148534</v>
      </c>
      <c r="TU13" s="195">
        <f t="shared" si="61"/>
        <v>1326.0320680333584</v>
      </c>
      <c r="TV13" s="195">
        <f t="shared" si="61"/>
        <v>-1326.0320680333584</v>
      </c>
      <c r="TW13" s="195">
        <f t="shared" si="61"/>
        <v>682.69622354692137</v>
      </c>
      <c r="TX13" s="195">
        <f t="shared" si="61"/>
        <v>3055.2254792539011</v>
      </c>
      <c r="TY13" s="195">
        <f>SUM(TY14:TY92)</f>
        <v>-2212.0721758533382</v>
      </c>
      <c r="TZ13" s="195">
        <f>SUM(TZ14:TZ92)</f>
        <v>2885.3444900308368</v>
      </c>
      <c r="UA13" s="195">
        <f t="shared" ref="UA13:UC13" si="62">SUM(UA14:UA92)</f>
        <v>-2885.3444900308368</v>
      </c>
      <c r="UB13" s="195">
        <f t="shared" si="62"/>
        <v>-14461.062409744438</v>
      </c>
      <c r="UC13" s="195">
        <f t="shared" si="62"/>
        <v>14461.062409744438</v>
      </c>
      <c r="UE13" s="266">
        <f>COUNTIF(UE14:UE92,1)/79</f>
        <v>0.63291139240506333</v>
      </c>
      <c r="UF13" s="266">
        <f>COUNTIF(UF14:UF92,1)/79</f>
        <v>0.68354430379746833</v>
      </c>
      <c r="UG13" s="266">
        <f>COUNTIF(UG14:UG92,1)/79</f>
        <v>0.44303797468354428</v>
      </c>
      <c r="UH13" s="266">
        <f>COUNTIF(UH14:UH92,1)/79</f>
        <v>0.77215189873417722</v>
      </c>
      <c r="UI13" s="266">
        <f>COUNTIF(UI14:UI92,1)/79</f>
        <v>0.68354430379746833</v>
      </c>
      <c r="UJ13" s="266"/>
      <c r="UK13" s="266">
        <f>COUNTIF(UK14:UK92,1)/79</f>
        <v>0.31645569620253167</v>
      </c>
      <c r="UL13" s="266">
        <f>COUNTIF(UL14:UL92,1)/79</f>
        <v>0.65822784810126578</v>
      </c>
      <c r="UM13" s="266">
        <f>COUNTIF(UM14:UM92,1)/79</f>
        <v>0</v>
      </c>
      <c r="UN13" s="267">
        <f>SUM(UN14:UN92)/79</f>
        <v>0</v>
      </c>
      <c r="UO13" s="267">
        <f>SUM(UO14:UO92)/79</f>
        <v>0</v>
      </c>
      <c r="UP13" s="267">
        <f>SUM(UP14:UP92)/79</f>
        <v>0</v>
      </c>
      <c r="UQ13" s="267">
        <f>SUM(UQ14:UQ92)/79</f>
        <v>0</v>
      </c>
      <c r="UW13" s="197"/>
      <c r="UX13" s="186">
        <v>0.25</v>
      </c>
      <c r="UY13" s="189">
        <f t="shared" ref="UY13:VF13" si="63">SUM(UY14:UY92)</f>
        <v>16642651.028390473</v>
      </c>
      <c r="UZ13" s="189">
        <f t="shared" si="63"/>
        <v>17459756.764630303</v>
      </c>
      <c r="VA13" s="195">
        <f t="shared" si="63"/>
        <v>0</v>
      </c>
      <c r="VB13" s="195">
        <f t="shared" si="63"/>
        <v>0</v>
      </c>
      <c r="VC13" s="195">
        <f t="shared" si="63"/>
        <v>0</v>
      </c>
      <c r="VD13" s="195">
        <f t="shared" si="63"/>
        <v>0</v>
      </c>
      <c r="VE13" s="195">
        <f t="shared" si="63"/>
        <v>0</v>
      </c>
      <c r="VF13" s="195">
        <f t="shared" si="63"/>
        <v>0</v>
      </c>
      <c r="VG13" s="195">
        <f>SUM(VG14:VG92)</f>
        <v>0</v>
      </c>
      <c r="VH13" s="195">
        <f>SUM(VH14:VH92)</f>
        <v>0</v>
      </c>
      <c r="VI13" s="195">
        <f t="shared" ref="VI13:VK13" si="64">SUM(VI14:VI92)</f>
        <v>0</v>
      </c>
      <c r="VJ13" s="195">
        <f t="shared" si="64"/>
        <v>0</v>
      </c>
      <c r="VK13" s="195">
        <f t="shared" si="64"/>
        <v>0</v>
      </c>
      <c r="VM13" s="266">
        <f>COUNTIF(VM14:VM92,1)/79</f>
        <v>0</v>
      </c>
      <c r="VN13" s="266">
        <f>COUNTIF(VN14:VN92,1)/79</f>
        <v>0</v>
      </c>
      <c r="VO13" s="266">
        <f>COUNTIF(VO14:VO92,1)/79</f>
        <v>0</v>
      </c>
      <c r="VP13" s="266">
        <f>COUNTIF(VP14:VP92,1)/79</f>
        <v>0</v>
      </c>
      <c r="VQ13" s="266">
        <f>COUNTIF(VQ14:VQ92,1)/79</f>
        <v>0</v>
      </c>
      <c r="VR13" s="266"/>
      <c r="VS13" s="266">
        <f>COUNTIF(VS14:VS92,1)/79</f>
        <v>1</v>
      </c>
      <c r="VT13" s="266">
        <f>COUNTIF(VT14:VT92,1)/79</f>
        <v>0</v>
      </c>
      <c r="VU13" s="266">
        <f>COUNTIF(VU14:VU92,1)/79</f>
        <v>0</v>
      </c>
      <c r="VV13" s="267">
        <f>SUM(VV14:VV92)/79</f>
        <v>1</v>
      </c>
      <c r="VW13" s="267">
        <f>SUM(VW14:VW92)/79</f>
        <v>1</v>
      </c>
      <c r="VX13" s="267">
        <f>SUM(VX14:VX92)/79</f>
        <v>0</v>
      </c>
      <c r="VY13" s="267">
        <f>SUM(VY14:VY92)/79</f>
        <v>1</v>
      </c>
      <c r="WE13" s="197"/>
      <c r="WF13" s="186">
        <v>0.25</v>
      </c>
      <c r="WG13" s="189">
        <f t="shared" ref="WG13:WN13" si="65">SUM(WG14:WG92)</f>
        <v>16642651.028390473</v>
      </c>
      <c r="WH13" s="189">
        <f t="shared" si="65"/>
        <v>13617500.860150643</v>
      </c>
      <c r="WI13" s="195">
        <f t="shared" si="65"/>
        <v>0</v>
      </c>
      <c r="WJ13" s="195">
        <f t="shared" si="65"/>
        <v>0</v>
      </c>
      <c r="WK13" s="195">
        <f t="shared" si="65"/>
        <v>0</v>
      </c>
      <c r="WL13" s="195">
        <f t="shared" si="65"/>
        <v>0</v>
      </c>
      <c r="WM13" s="195">
        <f t="shared" si="65"/>
        <v>0</v>
      </c>
      <c r="WN13" s="195">
        <f t="shared" si="65"/>
        <v>0</v>
      </c>
      <c r="WO13" s="195">
        <f>SUM(WO14:WO92)</f>
        <v>0</v>
      </c>
      <c r="WP13" s="195">
        <f>SUM(WP14:WP92)</f>
        <v>0</v>
      </c>
      <c r="WQ13" s="195">
        <f t="shared" ref="WQ13:WS13" si="66">SUM(WQ14:WQ92)</f>
        <v>0</v>
      </c>
      <c r="WR13" s="195">
        <f t="shared" si="66"/>
        <v>0</v>
      </c>
      <c r="WS13" s="195">
        <f t="shared" si="66"/>
        <v>0</v>
      </c>
    </row>
    <row r="14" spans="1:617" x14ac:dyDescent="0.25">
      <c r="A14" s="1" t="s">
        <v>290</v>
      </c>
      <c r="B14" s="150" t="str">
        <f>'FuturesInfo (3)'!M2</f>
        <v>@AC</v>
      </c>
      <c r="C14" s="200" t="str">
        <f>VLOOKUP(A14,'FuturesInfo (3)'!$A$2:$K$80,11)</f>
        <v>energy</v>
      </c>
      <c r="F14" t="e">
        <f>#REF!</f>
        <v>#REF!</v>
      </c>
      <c r="G14">
        <v>1</v>
      </c>
      <c r="H14">
        <v>1</v>
      </c>
      <c r="I14">
        <v>1</v>
      </c>
      <c r="J14">
        <f t="shared" ref="J14:J45" si="67">IF(G14=I14,1,0)</f>
        <v>1</v>
      </c>
      <c r="K14">
        <f t="shared" ref="K14:K45" si="68">IF(I14=H14,1,0)</f>
        <v>1</v>
      </c>
      <c r="L14" s="184">
        <v>5.4216867469899996E-3</v>
      </c>
      <c r="M14" s="2">
        <v>10</v>
      </c>
      <c r="N14">
        <v>60</v>
      </c>
      <c r="O14" t="str">
        <f t="shared" ref="O14:O45" si="69">IF(G14="","FALSE","TRUE")</f>
        <v>TRUE</v>
      </c>
      <c r="P14">
        <f>VLOOKUP($A14,'FuturesInfo (3)'!$A$2:$V$80,22)</f>
        <v>0</v>
      </c>
      <c r="Q14">
        <f t="shared" ref="Q14:R77" si="70">P14</f>
        <v>0</v>
      </c>
      <c r="R14">
        <f>Q14</f>
        <v>0</v>
      </c>
      <c r="S14" s="138">
        <f>VLOOKUP($A14,'FuturesInfo (3)'!$A$2:$O$80,15)*Q14</f>
        <v>0</v>
      </c>
      <c r="T14" s="144">
        <f t="shared" ref="T14:T45" si="71">IF(J14=1,ABS(S14*L14),-ABS(S14*L14))</f>
        <v>0</v>
      </c>
      <c r="U14" s="144">
        <f>IF(K14=1,ABS(S14*L14),-ABS(S14*L14))</f>
        <v>0</v>
      </c>
      <c r="W14">
        <f t="shared" ref="W14:W45" si="72">G14</f>
        <v>1</v>
      </c>
      <c r="X14">
        <v>1</v>
      </c>
      <c r="Y14">
        <v>1</v>
      </c>
      <c r="Z14">
        <v>1</v>
      </c>
      <c r="AA14">
        <f>IF(X14=Z14,1,0)</f>
        <v>1</v>
      </c>
      <c r="AB14">
        <f t="shared" ref="AB14:AB45" si="73">IF(Z14=Y14,1,0)</f>
        <v>1</v>
      </c>
      <c r="AC14" s="1">
        <v>2.2168963451200001E-2</v>
      </c>
      <c r="AD14" s="2">
        <v>10</v>
      </c>
      <c r="AE14">
        <v>60</v>
      </c>
      <c r="AF14" t="str">
        <f t="shared" ref="AF14:AF45" si="74">IF(X14="","FALSE","TRUE")</f>
        <v>TRUE</v>
      </c>
      <c r="AG14">
        <f>VLOOKUP($A14,'FuturesInfo (3)'!$A$2:$V$80,22)</f>
        <v>0</v>
      </c>
      <c r="AH14">
        <f t="shared" ref="AH14:AH45" si="75">ROUND(IF(X14=Y14,AG14*(1+$AH$95),AG14*(1-$AH$95)),0)</f>
        <v>0</v>
      </c>
      <c r="AI14">
        <f>AG14</f>
        <v>0</v>
      </c>
      <c r="AJ14" s="138">
        <f>VLOOKUP($A14,'FuturesInfo (3)'!$A$2:$O$80,15)*AI14</f>
        <v>0</v>
      </c>
      <c r="AK14" s="196">
        <f>IF(AA14=1,ABS(AJ14*AC14),-ABS(AJ14*AC14))</f>
        <v>0</v>
      </c>
      <c r="AL14" s="196">
        <f>IF(AB14=1,ABS(AJ14*AC14),-ABS(AJ14*AC14))</f>
        <v>0</v>
      </c>
      <c r="AN14">
        <f t="shared" ref="AN14:AN77" si="76">X14</f>
        <v>1</v>
      </c>
      <c r="AO14">
        <v>1</v>
      </c>
      <c r="AP14">
        <v>1</v>
      </c>
      <c r="AQ14">
        <v>-1</v>
      </c>
      <c r="AR14">
        <f>IF(AO14=AQ14,1,0)</f>
        <v>0</v>
      </c>
      <c r="AS14">
        <f t="shared" ref="AS14:AS77" si="77">IF(AQ14=AP14,1,0)</f>
        <v>0</v>
      </c>
      <c r="AT14" s="1">
        <v>-5.2754982414999997E-3</v>
      </c>
      <c r="AU14" s="2">
        <v>10</v>
      </c>
      <c r="AV14">
        <v>60</v>
      </c>
      <c r="AW14" t="str">
        <f t="shared" ref="AW14:AW77" si="78">IF(AO14="","FALSE","TRUE")</f>
        <v>TRUE</v>
      </c>
      <c r="AX14">
        <f>VLOOKUP($A14,'FuturesInfo (3)'!$A$2:$V$80,22)</f>
        <v>0</v>
      </c>
      <c r="AY14">
        <f t="shared" ref="AY14:AY77" si="79">ROUND(IF(AO14=AP14,AX14*(1+$AH$95),AX14*(1-$AH$95)),0)</f>
        <v>0</v>
      </c>
      <c r="AZ14">
        <f>AX14</f>
        <v>0</v>
      </c>
      <c r="BA14" s="138">
        <f>VLOOKUP($A14,'FuturesInfo (3)'!$A$2:$O$80,15)*AZ14</f>
        <v>0</v>
      </c>
      <c r="BB14" s="196">
        <f t="shared" ref="BB14:BB77" si="80">IF(AR14=1,ABS(BA14*AT14),-ABS(BA14*AT14))</f>
        <v>0</v>
      </c>
      <c r="BC14" s="196">
        <f>IF(AS14=1,ABS(BA14*AT14),-ABS(BA14*AT14))</f>
        <v>0</v>
      </c>
      <c r="BE14">
        <v>1</v>
      </c>
      <c r="BF14">
        <v>1</v>
      </c>
      <c r="BG14">
        <v>1</v>
      </c>
      <c r="BH14">
        <v>-1</v>
      </c>
      <c r="BI14">
        <v>0</v>
      </c>
      <c r="BJ14">
        <v>0</v>
      </c>
      <c r="BK14" s="1">
        <v>-8.8391278727199991E-3</v>
      </c>
      <c r="BL14" s="2">
        <v>10</v>
      </c>
      <c r="BM14">
        <v>60</v>
      </c>
      <c r="BN14" t="s">
        <v>1186</v>
      </c>
      <c r="BO14">
        <v>3</v>
      </c>
      <c r="BP14" s="96">
        <v>0</v>
      </c>
      <c r="BQ14">
        <v>3</v>
      </c>
      <c r="BR14" s="138">
        <v>144159</v>
      </c>
      <c r="BS14" s="196">
        <v>-1274.2398350034423</v>
      </c>
      <c r="BT14" s="196">
        <v>-1274.2398350034423</v>
      </c>
      <c r="BV14">
        <v>1</v>
      </c>
      <c r="BW14">
        <v>-1</v>
      </c>
      <c r="BX14" s="213">
        <v>1</v>
      </c>
      <c r="BY14">
        <v>-1</v>
      </c>
      <c r="BZ14">
        <v>-1</v>
      </c>
      <c r="CA14">
        <v>1</v>
      </c>
      <c r="CB14">
        <v>0</v>
      </c>
      <c r="CC14">
        <v>1</v>
      </c>
      <c r="CD14" s="1">
        <v>-3.5671819262800002E-3</v>
      </c>
      <c r="CE14" s="2">
        <v>10</v>
      </c>
      <c r="CF14">
        <v>60</v>
      </c>
      <c r="CG14" t="s">
        <v>1186</v>
      </c>
      <c r="CH14">
        <v>3</v>
      </c>
      <c r="CI14" s="96">
        <v>0</v>
      </c>
      <c r="CJ14">
        <v>3</v>
      </c>
      <c r="CK14" s="138">
        <v>144159</v>
      </c>
      <c r="CL14" s="196">
        <v>514.24137931059852</v>
      </c>
      <c r="CM14" s="196">
        <v>-514.24137931059852</v>
      </c>
      <c r="CN14" s="196">
        <v>514.24137931059852</v>
      </c>
      <c r="CP14">
        <v>-1</v>
      </c>
      <c r="CQ14">
        <v>1</v>
      </c>
      <c r="CR14" s="213">
        <v>1</v>
      </c>
      <c r="CS14">
        <v>1</v>
      </c>
      <c r="CT14">
        <v>-1</v>
      </c>
      <c r="CU14">
        <v>0</v>
      </c>
      <c r="CV14">
        <v>0</v>
      </c>
      <c r="CW14">
        <v>0</v>
      </c>
      <c r="CX14" s="1">
        <v>-1.13365155131E-2</v>
      </c>
      <c r="CY14" s="2">
        <v>10</v>
      </c>
      <c r="CZ14">
        <v>60</v>
      </c>
      <c r="DA14" t="s">
        <v>1186</v>
      </c>
      <c r="DB14">
        <v>3</v>
      </c>
      <c r="DC14" s="96">
        <v>0</v>
      </c>
      <c r="DD14">
        <v>3</v>
      </c>
      <c r="DE14" s="138">
        <v>144159</v>
      </c>
      <c r="DF14" s="196">
        <v>-1634.2607398529829</v>
      </c>
      <c r="DG14" s="196">
        <v>-1634.2607398529829</v>
      </c>
      <c r="DH14" s="196">
        <v>-1634.2607398529829</v>
      </c>
      <c r="DJ14">
        <v>-1</v>
      </c>
      <c r="DK14" s="238">
        <v>-1</v>
      </c>
      <c r="DL14" s="213">
        <v>1</v>
      </c>
      <c r="DM14" s="239">
        <v>-16</v>
      </c>
      <c r="DN14">
        <v>1</v>
      </c>
      <c r="DO14">
        <v>-1</v>
      </c>
      <c r="DP14" s="213">
        <v>1</v>
      </c>
      <c r="DQ14">
        <v>0</v>
      </c>
      <c r="DR14">
        <v>1</v>
      </c>
      <c r="DS14">
        <v>1</v>
      </c>
      <c r="DT14">
        <v>0</v>
      </c>
      <c r="DU14" s="248">
        <v>2.2933011466500001E-2</v>
      </c>
      <c r="DV14" s="2">
        <v>10</v>
      </c>
      <c r="DW14">
        <v>60</v>
      </c>
      <c r="DX14" t="s">
        <v>1186</v>
      </c>
      <c r="DY14">
        <v>3</v>
      </c>
      <c r="DZ14" s="96">
        <v>0</v>
      </c>
      <c r="EA14">
        <v>3</v>
      </c>
      <c r="EB14" s="138">
        <v>147465</v>
      </c>
      <c r="EC14" s="196">
        <v>-3381.8165359074228</v>
      </c>
      <c r="ED14" s="196">
        <v>3381.8165359074228</v>
      </c>
      <c r="EE14" s="196">
        <v>3381.8165359074228</v>
      </c>
      <c r="EF14" s="196">
        <v>-3381.8165359074228</v>
      </c>
      <c r="EH14">
        <v>-1</v>
      </c>
      <c r="EI14" s="238">
        <v>1</v>
      </c>
      <c r="EJ14" s="213">
        <v>-1</v>
      </c>
      <c r="EK14" s="239">
        <v>-17</v>
      </c>
      <c r="EL14">
        <v>-1</v>
      </c>
      <c r="EM14">
        <v>1</v>
      </c>
      <c r="EN14" s="213">
        <v>1</v>
      </c>
      <c r="EO14">
        <v>1</v>
      </c>
      <c r="EP14">
        <v>0</v>
      </c>
      <c r="EQ14">
        <v>0</v>
      </c>
      <c r="ER14">
        <v>1</v>
      </c>
      <c r="ES14" s="248">
        <v>2.3598820058999999E-2</v>
      </c>
      <c r="ET14" s="263">
        <v>42508</v>
      </c>
      <c r="EU14">
        <v>60</v>
      </c>
      <c r="EV14" t="s">
        <v>1186</v>
      </c>
      <c r="EW14">
        <v>2</v>
      </c>
      <c r="EX14" s="252"/>
      <c r="EY14">
        <v>2</v>
      </c>
      <c r="EZ14" s="138">
        <v>100630</v>
      </c>
      <c r="FA14" s="196">
        <v>2374.7492625371697</v>
      </c>
      <c r="FB14" s="196">
        <v>-2374.7492625371697</v>
      </c>
      <c r="FC14" s="196">
        <v>-2374.7492625371697</v>
      </c>
      <c r="FD14" s="196">
        <v>2374.7492625371697</v>
      </c>
      <c r="FF14">
        <v>1</v>
      </c>
      <c r="FG14" s="238">
        <v>1</v>
      </c>
      <c r="FH14" s="213">
        <v>-1</v>
      </c>
      <c r="FI14" s="239">
        <v>-18</v>
      </c>
      <c r="FJ14">
        <v>-1</v>
      </c>
      <c r="FK14">
        <v>1</v>
      </c>
      <c r="FL14" s="213">
        <v>-1</v>
      </c>
      <c r="FM14">
        <v>0</v>
      </c>
      <c r="FN14">
        <v>1</v>
      </c>
      <c r="FO14">
        <v>1</v>
      </c>
      <c r="FP14">
        <v>0</v>
      </c>
      <c r="FQ14" s="248">
        <v>-2.76657060519E-2</v>
      </c>
      <c r="FR14" s="263">
        <v>42508</v>
      </c>
      <c r="FS14">
        <v>60</v>
      </c>
      <c r="FT14" t="s">
        <v>1186</v>
      </c>
      <c r="FU14">
        <v>2</v>
      </c>
      <c r="FV14" s="252">
        <v>2</v>
      </c>
      <c r="FW14">
        <v>3</v>
      </c>
      <c r="FX14" s="138">
        <v>96280</v>
      </c>
      <c r="FY14" s="138">
        <v>144420</v>
      </c>
      <c r="FZ14" s="196">
        <v>-2663.6541786769321</v>
      </c>
      <c r="GA14" s="196">
        <v>-3995.4812680153982</v>
      </c>
      <c r="GB14" s="196">
        <v>2663.6541786769321</v>
      </c>
      <c r="GC14" s="196">
        <v>2663.6541786769321</v>
      </c>
      <c r="GD14" s="196">
        <v>-2663.6541786769321</v>
      </c>
      <c r="GF14">
        <v>1</v>
      </c>
      <c r="GG14" s="238">
        <v>1</v>
      </c>
      <c r="GH14" s="213">
        <v>-1</v>
      </c>
      <c r="GI14" s="239">
        <v>7</v>
      </c>
      <c r="GJ14">
        <v>-1</v>
      </c>
      <c r="GK14">
        <v>-1</v>
      </c>
      <c r="GL14" s="213">
        <v>-1</v>
      </c>
      <c r="GM14">
        <v>0</v>
      </c>
      <c r="GN14">
        <v>1</v>
      </c>
      <c r="GO14">
        <v>1</v>
      </c>
      <c r="GP14">
        <v>1</v>
      </c>
      <c r="GQ14" s="248">
        <v>-1.6004742145799999E-2</v>
      </c>
      <c r="GR14" s="263">
        <v>42508</v>
      </c>
      <c r="GS14">
        <v>60</v>
      </c>
      <c r="GT14" t="s">
        <v>1186</v>
      </c>
      <c r="GU14">
        <v>2</v>
      </c>
      <c r="GV14" s="252">
        <v>1</v>
      </c>
      <c r="GW14">
        <v>2</v>
      </c>
      <c r="GX14" s="138">
        <v>96280</v>
      </c>
      <c r="GY14" s="138">
        <v>96280</v>
      </c>
      <c r="GZ14" s="196">
        <v>-1540.9365737976239</v>
      </c>
      <c r="HA14" s="196">
        <v>-1540.9365737976239</v>
      </c>
      <c r="HB14" s="196">
        <v>1540.9365737976239</v>
      </c>
      <c r="HC14" s="196">
        <v>1540.9365737976239</v>
      </c>
      <c r="HD14" s="196">
        <v>1540.9365737976239</v>
      </c>
      <c r="HF14">
        <v>1</v>
      </c>
      <c r="HG14" s="238">
        <v>-1</v>
      </c>
      <c r="HH14" s="213">
        <v>-1</v>
      </c>
      <c r="HI14" s="239">
        <v>-2</v>
      </c>
      <c r="HJ14">
        <v>-1</v>
      </c>
      <c r="HK14">
        <v>1</v>
      </c>
      <c r="HL14" s="213">
        <v>1</v>
      </c>
      <c r="HM14">
        <v>0</v>
      </c>
      <c r="HN14">
        <v>0</v>
      </c>
      <c r="HO14">
        <v>0</v>
      </c>
      <c r="HP14">
        <v>1</v>
      </c>
      <c r="HQ14" s="248">
        <v>9.63855421687E-3</v>
      </c>
      <c r="HR14" s="202">
        <v>42508</v>
      </c>
      <c r="HS14">
        <v>60</v>
      </c>
      <c r="HT14" t="s">
        <v>1186</v>
      </c>
      <c r="HU14">
        <v>2</v>
      </c>
      <c r="HV14" s="252">
        <v>2</v>
      </c>
      <c r="HW14">
        <v>3</v>
      </c>
      <c r="HX14" s="138">
        <v>97208</v>
      </c>
      <c r="HY14" s="138">
        <v>145812</v>
      </c>
      <c r="HZ14" s="196">
        <v>-936.94457831349894</v>
      </c>
      <c r="IA14" s="196">
        <v>-1405.4168674702485</v>
      </c>
      <c r="IB14" s="196">
        <v>-936.94457831349894</v>
      </c>
      <c r="IC14" s="196">
        <v>-936.94457831349894</v>
      </c>
      <c r="ID14" s="196">
        <v>936.94457831349894</v>
      </c>
      <c r="IF14">
        <v>-1</v>
      </c>
      <c r="IG14" s="238">
        <v>1</v>
      </c>
      <c r="IH14" s="213">
        <v>-1</v>
      </c>
      <c r="II14" s="239">
        <v>-3</v>
      </c>
      <c r="IJ14">
        <v>1</v>
      </c>
      <c r="IK14">
        <v>1</v>
      </c>
      <c r="IL14" s="213">
        <v>-1</v>
      </c>
      <c r="IM14">
        <v>0</v>
      </c>
      <c r="IN14">
        <v>1</v>
      </c>
      <c r="IO14">
        <v>0</v>
      </c>
      <c r="IP14">
        <v>0</v>
      </c>
      <c r="IQ14" s="248">
        <v>-2.1479713603800001E-2</v>
      </c>
      <c r="IR14" s="202">
        <v>42531</v>
      </c>
      <c r="IS14">
        <v>60</v>
      </c>
      <c r="IT14" t="s">
        <v>1186</v>
      </c>
      <c r="IU14">
        <v>2</v>
      </c>
      <c r="IV14" s="252">
        <v>2</v>
      </c>
      <c r="IW14">
        <v>3</v>
      </c>
      <c r="IX14" s="138">
        <v>95120</v>
      </c>
      <c r="IY14" s="138">
        <v>142680</v>
      </c>
      <c r="IZ14" s="196">
        <v>-2043.1503579934561</v>
      </c>
      <c r="JA14" s="196">
        <v>-3064.7255369901841</v>
      </c>
      <c r="JB14" s="196">
        <v>2043.1503579934561</v>
      </c>
      <c r="JC14" s="196">
        <v>-2043.1503579934561</v>
      </c>
      <c r="JD14" s="196">
        <v>-2043.1503579934561</v>
      </c>
      <c r="JF14">
        <v>1</v>
      </c>
      <c r="JG14" s="238">
        <v>1</v>
      </c>
      <c r="JH14" s="213">
        <v>-1</v>
      </c>
      <c r="JI14" s="239">
        <v>-4</v>
      </c>
      <c r="JJ14">
        <v>1</v>
      </c>
      <c r="JK14">
        <v>1</v>
      </c>
      <c r="JL14" s="213">
        <v>-1</v>
      </c>
      <c r="JM14">
        <v>0</v>
      </c>
      <c r="JN14">
        <v>1</v>
      </c>
      <c r="JO14">
        <v>0</v>
      </c>
      <c r="JP14">
        <v>0</v>
      </c>
      <c r="JQ14" s="248">
        <v>-4.0853658536600002E-2</v>
      </c>
      <c r="JR14" s="202">
        <v>42535</v>
      </c>
      <c r="JS14">
        <v>60</v>
      </c>
      <c r="JT14" t="s">
        <v>1186</v>
      </c>
      <c r="JU14">
        <v>2</v>
      </c>
      <c r="JV14" s="252">
        <v>2</v>
      </c>
      <c r="JW14">
        <v>3</v>
      </c>
      <c r="JX14" s="138">
        <v>91234</v>
      </c>
      <c r="JY14" s="138">
        <v>136851</v>
      </c>
      <c r="JZ14" s="196">
        <v>-3727.2426829281644</v>
      </c>
      <c r="KA14" s="196">
        <v>-5590.8640243922464</v>
      </c>
      <c r="KB14" s="196">
        <v>3727.2426829281644</v>
      </c>
      <c r="KC14" s="196">
        <v>-3727.2426829281644</v>
      </c>
      <c r="KD14" s="196">
        <v>-3727.2426829281644</v>
      </c>
      <c r="KF14">
        <v>1</v>
      </c>
      <c r="KG14" s="238">
        <v>-1</v>
      </c>
      <c r="KH14" s="213">
        <v>-1</v>
      </c>
      <c r="KI14" s="239">
        <v>-5</v>
      </c>
      <c r="KJ14">
        <v>-1</v>
      </c>
      <c r="KK14">
        <v>1</v>
      </c>
      <c r="KL14" s="213">
        <v>1</v>
      </c>
      <c r="KM14">
        <v>0</v>
      </c>
      <c r="KN14">
        <v>0</v>
      </c>
      <c r="KO14">
        <v>0</v>
      </c>
      <c r="KP14">
        <v>1</v>
      </c>
      <c r="KQ14" s="248">
        <v>6.9930069930100001E-3</v>
      </c>
      <c r="KR14" s="202">
        <v>42535</v>
      </c>
      <c r="KS14">
        <v>60</v>
      </c>
      <c r="KT14" t="s">
        <v>1186</v>
      </c>
      <c r="KU14">
        <v>2</v>
      </c>
      <c r="KV14" s="252">
        <v>2</v>
      </c>
      <c r="KW14">
        <v>2</v>
      </c>
      <c r="KX14" s="138">
        <v>91060</v>
      </c>
      <c r="KY14" s="138">
        <v>91060</v>
      </c>
      <c r="KZ14" s="196">
        <v>-636.78321678349062</v>
      </c>
      <c r="LA14" s="196">
        <v>-636.78321678349062</v>
      </c>
      <c r="LB14" s="196">
        <v>-636.78321678349062</v>
      </c>
      <c r="LC14" s="196">
        <v>-636.78321678349062</v>
      </c>
      <c r="LD14" s="196">
        <v>636.78321678349062</v>
      </c>
      <c r="LF14">
        <v>-1</v>
      </c>
      <c r="LG14" s="238">
        <v>-1</v>
      </c>
      <c r="LH14" s="213">
        <v>-1</v>
      </c>
      <c r="LI14" s="239">
        <v>8</v>
      </c>
      <c r="LJ14">
        <v>1</v>
      </c>
      <c r="LK14">
        <v>-1</v>
      </c>
      <c r="LL14" s="213">
        <v>-1</v>
      </c>
      <c r="LM14">
        <v>1</v>
      </c>
      <c r="LN14">
        <v>1</v>
      </c>
      <c r="LO14">
        <v>0</v>
      </c>
      <c r="LP14">
        <v>1</v>
      </c>
      <c r="LQ14" s="248">
        <v>-1.2626266883199999E-3</v>
      </c>
      <c r="LR14" s="202">
        <v>42535</v>
      </c>
      <c r="LS14">
        <v>60</v>
      </c>
      <c r="LT14" t="s">
        <v>1186</v>
      </c>
      <c r="LU14">
        <v>2</v>
      </c>
      <c r="LV14" s="252">
        <v>2</v>
      </c>
      <c r="LW14">
        <v>2</v>
      </c>
      <c r="LX14" s="138">
        <v>91060</v>
      </c>
      <c r="LY14" s="138">
        <v>91060</v>
      </c>
      <c r="LZ14" s="196">
        <v>114.9747862384192</v>
      </c>
      <c r="MA14" s="196">
        <v>114.9747862384192</v>
      </c>
      <c r="MB14" s="196">
        <v>114.9747862384192</v>
      </c>
      <c r="MC14" s="196">
        <v>-114.9747862384192</v>
      </c>
      <c r="MD14" s="196">
        <v>114.9747862384192</v>
      </c>
      <c r="MF14">
        <v>-1</v>
      </c>
      <c r="MG14" s="238">
        <v>-1</v>
      </c>
      <c r="MH14" s="213">
        <v>-1</v>
      </c>
      <c r="MI14" s="239">
        <v>9</v>
      </c>
      <c r="MJ14">
        <v>-1</v>
      </c>
      <c r="MK14">
        <v>-1</v>
      </c>
      <c r="ML14" s="213">
        <v>1</v>
      </c>
      <c r="MM14">
        <v>0</v>
      </c>
      <c r="MN14">
        <v>0</v>
      </c>
      <c r="MO14">
        <v>0</v>
      </c>
      <c r="MP14">
        <v>0</v>
      </c>
      <c r="MQ14" s="248">
        <v>5.7324840764299998E-3</v>
      </c>
      <c r="MR14" s="202">
        <v>42535</v>
      </c>
      <c r="MS14">
        <v>60</v>
      </c>
      <c r="MT14" t="s">
        <v>1186</v>
      </c>
      <c r="MU14">
        <v>2</v>
      </c>
      <c r="MV14" s="252">
        <v>2</v>
      </c>
      <c r="MW14">
        <v>2</v>
      </c>
      <c r="MX14" s="138">
        <v>91582</v>
      </c>
      <c r="MY14" s="138">
        <v>91582</v>
      </c>
      <c r="MZ14" s="196">
        <v>-524.9923566876123</v>
      </c>
      <c r="NA14" s="196">
        <v>-524.9923566876123</v>
      </c>
      <c r="NB14" s="196">
        <v>-524.9923566876123</v>
      </c>
      <c r="NC14" s="196">
        <v>-524.9923566876123</v>
      </c>
      <c r="ND14" s="196">
        <v>-524.9923566876123</v>
      </c>
      <c r="NF14">
        <v>-1</v>
      </c>
      <c r="NG14" s="238">
        <v>-1</v>
      </c>
      <c r="NH14" s="213">
        <v>-1</v>
      </c>
      <c r="NI14" s="239">
        <v>10</v>
      </c>
      <c r="NJ14">
        <v>1</v>
      </c>
      <c r="NK14">
        <v>-1</v>
      </c>
      <c r="NL14" s="213">
        <v>1</v>
      </c>
      <c r="NM14">
        <v>0</v>
      </c>
      <c r="NN14">
        <v>0</v>
      </c>
      <c r="NO14">
        <v>1</v>
      </c>
      <c r="NP14">
        <v>0</v>
      </c>
      <c r="NQ14" s="248">
        <v>1.7099430018999998E-2</v>
      </c>
      <c r="NR14" s="202">
        <v>42535</v>
      </c>
      <c r="NS14">
        <v>60</v>
      </c>
      <c r="NT14" t="s">
        <v>1186</v>
      </c>
      <c r="NU14">
        <v>2</v>
      </c>
      <c r="NV14" s="252">
        <v>1</v>
      </c>
      <c r="NW14">
        <v>3</v>
      </c>
      <c r="NX14" s="138">
        <v>93148</v>
      </c>
      <c r="NY14" s="138">
        <v>139722</v>
      </c>
      <c r="NZ14" s="196">
        <v>-1592.7777074098119</v>
      </c>
      <c r="OA14" s="196">
        <v>-2389.1665611147178</v>
      </c>
      <c r="OB14" s="196">
        <v>-1592.7777074098119</v>
      </c>
      <c r="OC14" s="196">
        <v>1592.7777074098119</v>
      </c>
      <c r="OD14" s="196">
        <v>-1592.7777074098119</v>
      </c>
      <c r="OF14">
        <v>-1</v>
      </c>
      <c r="OG14" s="238">
        <v>1</v>
      </c>
      <c r="OH14" s="213">
        <v>-1</v>
      </c>
      <c r="OI14" s="239">
        <v>-4</v>
      </c>
      <c r="OJ14">
        <v>1</v>
      </c>
      <c r="OK14">
        <v>1</v>
      </c>
      <c r="OL14" s="213">
        <v>-1</v>
      </c>
      <c r="OM14">
        <v>0</v>
      </c>
      <c r="ON14">
        <v>1</v>
      </c>
      <c r="OO14">
        <v>0</v>
      </c>
      <c r="OP14">
        <v>0</v>
      </c>
      <c r="OQ14" s="248">
        <v>-3.1133250311300002E-3</v>
      </c>
      <c r="OR14" s="202">
        <v>42542</v>
      </c>
      <c r="OS14">
        <v>60</v>
      </c>
      <c r="OT14" t="s">
        <v>1186</v>
      </c>
      <c r="OU14">
        <v>2</v>
      </c>
      <c r="OV14" s="252">
        <v>1</v>
      </c>
      <c r="OW14">
        <v>3</v>
      </c>
      <c r="OX14" s="138">
        <v>92858</v>
      </c>
      <c r="OY14" s="138">
        <v>139287</v>
      </c>
      <c r="OZ14" s="196">
        <v>-289.09713574066956</v>
      </c>
      <c r="PA14" s="196">
        <v>-433.64570361100431</v>
      </c>
      <c r="PB14" s="196">
        <v>289.09713574066956</v>
      </c>
      <c r="PC14" s="196">
        <v>-289.09713574066956</v>
      </c>
      <c r="PD14" s="196">
        <v>-289.09713574066956</v>
      </c>
      <c r="PF14">
        <v>1</v>
      </c>
      <c r="PG14" s="238">
        <v>1</v>
      </c>
      <c r="PH14" s="238">
        <v>1</v>
      </c>
      <c r="PI14" s="213">
        <v>-1</v>
      </c>
      <c r="PJ14" s="239">
        <v>-5</v>
      </c>
      <c r="PK14">
        <v>-1</v>
      </c>
      <c r="PL14">
        <v>1</v>
      </c>
      <c r="PM14" s="213">
        <v>-1</v>
      </c>
      <c r="PN14">
        <v>0</v>
      </c>
      <c r="PO14">
        <v>1</v>
      </c>
      <c r="PP14">
        <v>1</v>
      </c>
      <c r="PQ14">
        <v>0</v>
      </c>
      <c r="PR14" s="248">
        <v>-8.1199250468499996E-3</v>
      </c>
      <c r="PS14" s="202">
        <v>42542</v>
      </c>
      <c r="PT14">
        <v>60</v>
      </c>
      <c r="PU14" t="s">
        <v>1186</v>
      </c>
      <c r="PV14">
        <v>2</v>
      </c>
      <c r="PW14" s="252">
        <v>2</v>
      </c>
      <c r="PX14">
        <v>2</v>
      </c>
      <c r="PY14" s="138">
        <v>93032</v>
      </c>
      <c r="PZ14" s="138">
        <v>93032</v>
      </c>
      <c r="QA14" s="196">
        <v>-755.41286695854922</v>
      </c>
      <c r="QB14" s="196">
        <v>-755.41286695854922</v>
      </c>
      <c r="QC14" s="196">
        <v>755.41286695854922</v>
      </c>
      <c r="QD14" s="196">
        <v>755.41286695854922</v>
      </c>
      <c r="QE14" s="196">
        <v>-755.41286695854922</v>
      </c>
      <c r="QF14" s="196">
        <v>-755.41286695854922</v>
      </c>
      <c r="QH14">
        <v>-1</v>
      </c>
      <c r="QI14" s="238">
        <v>-1</v>
      </c>
      <c r="QJ14" s="238">
        <v>1</v>
      </c>
      <c r="QK14" s="213">
        <v>-1</v>
      </c>
      <c r="QL14" s="239">
        <v>-6</v>
      </c>
      <c r="QM14">
        <v>1</v>
      </c>
      <c r="QN14">
        <v>1</v>
      </c>
      <c r="QO14" s="213">
        <v>1</v>
      </c>
      <c r="QP14">
        <v>0</v>
      </c>
      <c r="QQ14">
        <v>0</v>
      </c>
      <c r="QR14">
        <v>1</v>
      </c>
      <c r="QS14">
        <v>1</v>
      </c>
      <c r="QT14" s="248">
        <v>1.00755667506E-2</v>
      </c>
      <c r="QU14" s="202">
        <v>42542</v>
      </c>
      <c r="QV14">
        <v>60</v>
      </c>
      <c r="QW14" t="s">
        <v>1186</v>
      </c>
      <c r="QX14">
        <v>2</v>
      </c>
      <c r="QY14" s="252">
        <v>2</v>
      </c>
      <c r="QZ14">
        <v>2</v>
      </c>
      <c r="RA14" s="138">
        <v>93032</v>
      </c>
      <c r="RB14" s="138">
        <v>93032</v>
      </c>
      <c r="RC14" s="196">
        <v>-937.35012594181921</v>
      </c>
      <c r="RD14" s="196">
        <v>-937.35012594181921</v>
      </c>
      <c r="RE14" s="196">
        <v>-937.35012594181921</v>
      </c>
      <c r="RF14" s="196">
        <v>937.35012594181921</v>
      </c>
      <c r="RG14" s="196">
        <v>937.35012594181921</v>
      </c>
      <c r="RH14" s="196">
        <v>937.35012594181921</v>
      </c>
      <c r="RI14" s="196"/>
      <c r="RJ14" s="196">
        <v>937.35012594181921</v>
      </c>
      <c r="RK14" s="196">
        <v>-937.35012594181921</v>
      </c>
      <c r="RL14" s="196">
        <v>-937.35012594181921</v>
      </c>
      <c r="RM14" s="196">
        <v>937.35012594181921</v>
      </c>
      <c r="RO14">
        <v>1</v>
      </c>
      <c r="RP14" s="238">
        <v>-1</v>
      </c>
      <c r="RQ14" s="238">
        <v>1</v>
      </c>
      <c r="RR14" s="238">
        <v>-1</v>
      </c>
      <c r="RS14" s="213">
        <v>-1</v>
      </c>
      <c r="RT14" s="239">
        <v>-7</v>
      </c>
      <c r="RU14">
        <v>1</v>
      </c>
      <c r="RV14">
        <v>1</v>
      </c>
      <c r="RW14" s="213">
        <v>1</v>
      </c>
      <c r="RX14">
        <v>0</v>
      </c>
      <c r="RY14">
        <v>0</v>
      </c>
      <c r="RZ14">
        <v>1</v>
      </c>
      <c r="SA14">
        <v>1</v>
      </c>
      <c r="SB14" s="248">
        <v>1.2468827930200001E-3</v>
      </c>
      <c r="SC14" s="202">
        <v>42542</v>
      </c>
      <c r="SD14">
        <v>60</v>
      </c>
      <c r="SE14" t="s">
        <v>1186</v>
      </c>
      <c r="SF14">
        <v>0</v>
      </c>
      <c r="SG14" s="252">
        <v>2</v>
      </c>
      <c r="SH14">
        <v>0</v>
      </c>
      <c r="SI14" s="138">
        <v>0</v>
      </c>
      <c r="SJ14" s="138">
        <v>0</v>
      </c>
      <c r="SK14" s="196">
        <v>0</v>
      </c>
      <c r="SL14" s="196">
        <v>0</v>
      </c>
      <c r="SM14" s="196">
        <v>0</v>
      </c>
      <c r="SN14" s="196">
        <v>0</v>
      </c>
      <c r="SO14" s="196">
        <v>0</v>
      </c>
      <c r="SP14" s="196">
        <v>0</v>
      </c>
      <c r="SQ14" s="196">
        <v>0</v>
      </c>
      <c r="SR14" s="196">
        <v>0</v>
      </c>
      <c r="SS14" s="196">
        <v>0</v>
      </c>
      <c r="ST14" s="196">
        <v>0</v>
      </c>
      <c r="SU14" s="196">
        <v>0</v>
      </c>
      <c r="SW14">
        <f>RW14</f>
        <v>1</v>
      </c>
      <c r="SX14" s="238">
        <v>1</v>
      </c>
      <c r="SY14" s="238">
        <v>-1</v>
      </c>
      <c r="SZ14" s="238">
        <v>1</v>
      </c>
      <c r="TA14" s="213">
        <v>1</v>
      </c>
      <c r="TB14" s="239">
        <v>-8</v>
      </c>
      <c r="TC14">
        <f>IF(TA14=1,-1,1)</f>
        <v>-1</v>
      </c>
      <c r="TD14">
        <f>IF(TB14&lt;0,TA14*-1,TA14)</f>
        <v>-1</v>
      </c>
      <c r="TE14" s="213">
        <v>1</v>
      </c>
      <c r="TF14">
        <f>IF(SX14=TE14,1,0)</f>
        <v>1</v>
      </c>
      <c r="TG14">
        <f>IF(TE14=TA14,1,0)</f>
        <v>1</v>
      </c>
      <c r="TH14">
        <f>IF(TE14=TC14,1,0)</f>
        <v>0</v>
      </c>
      <c r="TI14">
        <f>IF(TE14=TD14,1,0)</f>
        <v>0</v>
      </c>
      <c r="TJ14" s="248"/>
      <c r="TK14" s="202">
        <v>42542</v>
      </c>
      <c r="TL14">
        <v>60</v>
      </c>
      <c r="TM14" t="str">
        <f t="shared" ref="TM14:TM77" si="81">IF(SX14="","FALSE","TRUE")</f>
        <v>TRUE</v>
      </c>
      <c r="TN14">
        <f>VLOOKUP($A14,'FuturesInfo (3)'!$A$2:$V$80,22)</f>
        <v>0</v>
      </c>
      <c r="TO14" s="252">
        <v>2</v>
      </c>
      <c r="TP14">
        <f>IF(TO14=1,ROUND(TN14*(1+TP$13),0),ROUND(TN14*(1-TP$13),0))</f>
        <v>0</v>
      </c>
      <c r="TQ14" s="138">
        <f>VLOOKUP($A14,'FuturesInfo (3)'!$A$2:$O$80,15)*TN14</f>
        <v>0</v>
      </c>
      <c r="TR14" s="138">
        <f>VLOOKUP($A14,'FuturesInfo (3)'!$A$2:$O$80,15)*TP14</f>
        <v>0</v>
      </c>
      <c r="TS14" s="196">
        <f>IF(TF14=1,ABS(TQ14*TJ14),-ABS(TQ14*TJ14))</f>
        <v>0</v>
      </c>
      <c r="TT14" s="196">
        <f>IF(TF14=1,ABS(TR14*TJ14),-ABS(TR14*TJ14))</f>
        <v>0</v>
      </c>
      <c r="TU14" s="196">
        <f>IF(TG14=1,ABS(TQ14*TJ14),-ABS(TQ14*TJ14))</f>
        <v>0</v>
      </c>
      <c r="TV14" s="196">
        <f>IF(TH14=1,ABS(TQ14*TJ14),-ABS(TQ14*TJ14))</f>
        <v>0</v>
      </c>
      <c r="TW14" s="196">
        <f>IF(TI14=1,ABS(TQ14*TJ14),-ABS(TQ14*TJ14))</f>
        <v>0</v>
      </c>
      <c r="TX14" s="196">
        <f>IF(IF(SY14=TE14,1,0)=1,ABS(TQ14*TJ14),-ABS(TQ14*TJ14))</f>
        <v>0</v>
      </c>
      <c r="TY14" s="196">
        <f>IF(IF(SZ14=TE14,1,0)=1,ABS(TQ14*TJ14),-ABS(TQ14*TJ14))</f>
        <v>0</v>
      </c>
      <c r="TZ14" s="196">
        <f>IF(IF(sym!$O3=TE14,1,0)=1,ABS(TQ14*TJ14),-ABS(TQ14*TJ14))</f>
        <v>0</v>
      </c>
      <c r="UA14" s="196">
        <f>IF(IF(sym!$N3=TE14,1,0)=1,ABS(TQ14*TJ14),-ABS(TQ14*TJ14))</f>
        <v>0</v>
      </c>
      <c r="UB14" s="196">
        <f>IF(IF(TE14=TE14,0,1)=1,ABS(TQ14*TJ14),-ABS(TQ14*TJ14))</f>
        <v>0</v>
      </c>
      <c r="UC14" s="196">
        <f>ABS(TQ14*TJ14)</f>
        <v>0</v>
      </c>
      <c r="UE14">
        <f>TE14</f>
        <v>1</v>
      </c>
      <c r="UF14" s="238">
        <v>1</v>
      </c>
      <c r="UG14" s="238">
        <v>-1</v>
      </c>
      <c r="UH14" s="238">
        <v>1</v>
      </c>
      <c r="UI14" s="213">
        <v>1</v>
      </c>
      <c r="UJ14" s="239">
        <v>-8</v>
      </c>
      <c r="UK14">
        <f>IF(UI14=1,-1,1)</f>
        <v>-1</v>
      </c>
      <c r="UL14">
        <f>IF(UJ14&lt;0,UI14*-1,UI14)</f>
        <v>-1</v>
      </c>
      <c r="UM14" s="213"/>
      <c r="UN14">
        <f>IF(UF14=UM14,1,0)</f>
        <v>0</v>
      </c>
      <c r="UO14">
        <f>IF(UM14=UI14,1,0)</f>
        <v>0</v>
      </c>
      <c r="UP14">
        <f>IF(UM14=UK14,1,0)</f>
        <v>0</v>
      </c>
      <c r="UQ14">
        <f>IF(UM14=UL14,1,0)</f>
        <v>0</v>
      </c>
      <c r="UR14" s="248"/>
      <c r="US14" s="202">
        <v>42542</v>
      </c>
      <c r="UT14">
        <v>60</v>
      </c>
      <c r="UU14" t="str">
        <f t="shared" ref="UU14:UU77" si="82">IF(UF14="","FALSE","TRUE")</f>
        <v>TRUE</v>
      </c>
      <c r="UV14">
        <f>VLOOKUP($A14,'FuturesInfo (3)'!$A$2:$V$80,22)</f>
        <v>0</v>
      </c>
      <c r="UW14" s="252">
        <v>2</v>
      </c>
      <c r="UX14">
        <f>IF(UW14=1,ROUND(UV14*(1+UX$13),0),ROUND(UV14*(1-UX$13),0))</f>
        <v>0</v>
      </c>
      <c r="UY14" s="138">
        <f>VLOOKUP($A14,'FuturesInfo (3)'!$A$2:$O$80,15)*UV14</f>
        <v>0</v>
      </c>
      <c r="UZ14" s="138">
        <f>VLOOKUP($A14,'FuturesInfo (3)'!$A$2:$O$80,15)*UX14</f>
        <v>0</v>
      </c>
      <c r="VA14" s="196">
        <f>IF(UN14=1,ABS(UY14*UR14),-ABS(UY14*UR14))</f>
        <v>0</v>
      </c>
      <c r="VB14" s="196">
        <f>IF(UN14=1,ABS(UZ14*UR14),-ABS(UZ14*UR14))</f>
        <v>0</v>
      </c>
      <c r="VC14" s="196">
        <f>IF(UO14=1,ABS(UY14*UR14),-ABS(UY14*UR14))</f>
        <v>0</v>
      </c>
      <c r="VD14" s="196">
        <f>IF(UP14=1,ABS(UY14*UR14),-ABS(UY14*UR14))</f>
        <v>0</v>
      </c>
      <c r="VE14" s="196">
        <f>IF(UQ14=1,ABS(UY14*UR14),-ABS(UY14*UR14))</f>
        <v>0</v>
      </c>
      <c r="VF14" s="196">
        <f>IF(IF(UG14=UM14,1,0)=1,ABS(UY14*UR14),-ABS(UY14*UR14))</f>
        <v>0</v>
      </c>
      <c r="VG14" s="196">
        <f>IF(IF(UH14=UM14,1,0)=1,ABS(UY14*UR14),-ABS(UY14*UR14))</f>
        <v>0</v>
      </c>
      <c r="VH14" s="196">
        <f>IF(IF(sym!$O3=UM14,1,0)=1,ABS(UY14*UR14),-ABS(UY14*UR14))</f>
        <v>0</v>
      </c>
      <c r="VI14" s="196">
        <f>IF(IF(sym!$N3=UM14,1,0)=1,ABS(UY14*UR14),-ABS(UY14*UR14))</f>
        <v>0</v>
      </c>
      <c r="VJ14" s="196">
        <f>IF(IF(UM14=UM14,0,1)=1,ABS(UY14*UR14),-ABS(UY14*UR14))</f>
        <v>0</v>
      </c>
      <c r="VK14" s="196">
        <f>ABS(UY14*UR14)</f>
        <v>0</v>
      </c>
      <c r="VM14">
        <f>UM14</f>
        <v>0</v>
      </c>
      <c r="VN14" s="238"/>
      <c r="VO14" s="238"/>
      <c r="VP14" s="238"/>
      <c r="VQ14" s="213"/>
      <c r="VR14" s="239"/>
      <c r="VS14">
        <f>IF(VQ14=1,-1,1)</f>
        <v>1</v>
      </c>
      <c r="VT14">
        <f>IF(VR14&lt;0,VQ14*-1,VQ14)</f>
        <v>0</v>
      </c>
      <c r="VU14" s="213"/>
      <c r="VV14">
        <f>IF(VN14=VU14,1,0)</f>
        <v>1</v>
      </c>
      <c r="VW14">
        <f>IF(VU14=VQ14,1,0)</f>
        <v>1</v>
      </c>
      <c r="VX14">
        <f>IF(VU14=VS14,1,0)</f>
        <v>0</v>
      </c>
      <c r="VY14">
        <f>IF(VU14=VT14,1,0)</f>
        <v>1</v>
      </c>
      <c r="VZ14" s="248"/>
      <c r="WA14" s="202"/>
      <c r="WB14">
        <v>60</v>
      </c>
      <c r="WC14" t="str">
        <f t="shared" ref="WC14:WC77" si="83">IF(VN14="","FALSE","TRUE")</f>
        <v>FALSE</v>
      </c>
      <c r="WD14">
        <f>VLOOKUP($A14,'FuturesInfo (3)'!$A$2:$V$80,22)</f>
        <v>0</v>
      </c>
      <c r="WE14" s="252"/>
      <c r="WF14">
        <f>IF(WE14=1,ROUND(WD14*(1+WF$13),0),ROUND(WD14*(1-WF$13),0))</f>
        <v>0</v>
      </c>
      <c r="WG14" s="138">
        <f>VLOOKUP($A14,'FuturesInfo (3)'!$A$2:$O$80,15)*WD14</f>
        <v>0</v>
      </c>
      <c r="WH14" s="138">
        <f>VLOOKUP($A14,'FuturesInfo (3)'!$A$2:$O$80,15)*WF14</f>
        <v>0</v>
      </c>
      <c r="WI14" s="196">
        <f>IF(VV14=1,ABS(WG14*VZ14),-ABS(WG14*VZ14))</f>
        <v>0</v>
      </c>
      <c r="WJ14" s="196">
        <f>IF(VV14=1,ABS(WH14*VZ14),-ABS(WH14*VZ14))</f>
        <v>0</v>
      </c>
      <c r="WK14" s="196">
        <f>IF(VW14=1,ABS(WG14*VZ14),-ABS(WG14*VZ14))</f>
        <v>0</v>
      </c>
      <c r="WL14" s="196">
        <f>IF(VX14=1,ABS(WG14*VZ14),-ABS(WG14*VZ14))</f>
        <v>0</v>
      </c>
      <c r="WM14" s="196">
        <f>IF(VY14=1,ABS(WG14*VZ14),-ABS(WG14*VZ14))</f>
        <v>0</v>
      </c>
      <c r="WN14" s="196">
        <f>IF(IF(VO14=VU14,1,0)=1,ABS(WG14*VZ14),-ABS(WG14*VZ14))</f>
        <v>0</v>
      </c>
      <c r="WO14" s="196">
        <f>IF(IF(VP14=VU14,1,0)=1,ABS(WG14*VZ14),-ABS(WG14*VZ14))</f>
        <v>0</v>
      </c>
      <c r="WP14" s="196">
        <f>IF(IF(sym!$O3=VU14,1,0)=1,ABS(WG14*VZ14),-ABS(WG14*VZ14))</f>
        <v>0</v>
      </c>
      <c r="WQ14" s="196">
        <f>IF(IF(sym!$N3=VU14,1,0)=1,ABS(WG14*VZ14),-ABS(WG14*VZ14))</f>
        <v>0</v>
      </c>
      <c r="WR14" s="196">
        <f>IF(IF(VU14=VU14,0,1)=1,ABS(WG14*VZ14),-ABS(WG14*VZ14))</f>
        <v>0</v>
      </c>
      <c r="WS14" s="196">
        <f>ABS(WG14*VZ14)</f>
        <v>0</v>
      </c>
    </row>
    <row r="15" spans="1:617" x14ac:dyDescent="0.25">
      <c r="A15" s="1" t="s">
        <v>293</v>
      </c>
      <c r="B15" s="150" t="str">
        <f>'FuturesInfo (3)'!M3</f>
        <v>@AD</v>
      </c>
      <c r="C15" s="200" t="str">
        <f>VLOOKUP(A15,'FuturesInfo (3)'!$A$2:$K$80,11)</f>
        <v>currency</v>
      </c>
      <c r="F15" t="e">
        <f>#REF!</f>
        <v>#REF!</v>
      </c>
      <c r="G15">
        <v>1</v>
      </c>
      <c r="H15">
        <v>1</v>
      </c>
      <c r="I15">
        <v>1</v>
      </c>
      <c r="J15">
        <f t="shared" si="67"/>
        <v>1</v>
      </c>
      <c r="K15">
        <f t="shared" si="68"/>
        <v>1</v>
      </c>
      <c r="L15" s="184">
        <v>1.9806094182800001E-2</v>
      </c>
      <c r="M15" s="2">
        <v>10</v>
      </c>
      <c r="N15">
        <v>60</v>
      </c>
      <c r="O15" t="str">
        <f t="shared" si="69"/>
        <v>TRUE</v>
      </c>
      <c r="P15">
        <f>VLOOKUP($A15,'FuturesInfo (3)'!$A$2:$V$80,22)</f>
        <v>2</v>
      </c>
      <c r="Q15">
        <f t="shared" si="70"/>
        <v>2</v>
      </c>
      <c r="R15">
        <f t="shared" si="70"/>
        <v>2</v>
      </c>
      <c r="S15" s="138">
        <f>VLOOKUP($A15,'FuturesInfo (3)'!$A$2:$O$80,15)*Q15</f>
        <v>149260</v>
      </c>
      <c r="T15" s="144">
        <f t="shared" si="71"/>
        <v>2956.2576177247279</v>
      </c>
      <c r="U15" s="144">
        <f t="shared" ref="U15:U78" si="84">IF(K15=1,ABS(S15*L15),-ABS(S15*L15))</f>
        <v>2956.2576177247279</v>
      </c>
      <c r="W15">
        <f t="shared" si="72"/>
        <v>1</v>
      </c>
      <c r="X15">
        <v>-1</v>
      </c>
      <c r="Y15">
        <v>1</v>
      </c>
      <c r="Z15">
        <v>1</v>
      </c>
      <c r="AA15">
        <f>IF(X15=Z15,1,0)</f>
        <v>0</v>
      </c>
      <c r="AB15">
        <f t="shared" si="73"/>
        <v>1</v>
      </c>
      <c r="AC15" s="1">
        <v>1.7655846801600001E-3</v>
      </c>
      <c r="AD15" s="2">
        <v>10</v>
      </c>
      <c r="AE15">
        <v>60</v>
      </c>
      <c r="AF15" t="str">
        <f t="shared" si="74"/>
        <v>TRUE</v>
      </c>
      <c r="AG15">
        <f>VLOOKUP($A15,'FuturesInfo (3)'!$A$2:$V$80,22)</f>
        <v>2</v>
      </c>
      <c r="AH15">
        <f t="shared" si="75"/>
        <v>2</v>
      </c>
      <c r="AI15">
        <f t="shared" ref="AI15:AI78" si="85">AG15</f>
        <v>2</v>
      </c>
      <c r="AJ15" s="138">
        <f>VLOOKUP($A15,'FuturesInfo (3)'!$A$2:$O$80,15)*AI15</f>
        <v>149260</v>
      </c>
      <c r="AK15" s="196">
        <f t="shared" ref="AK15:AK45" si="86">IF(AA15=1,ABS(AJ15*AC15),-ABS(AJ15*AC15))</f>
        <v>-263.53116936068159</v>
      </c>
      <c r="AL15" s="196">
        <f t="shared" ref="AL15:AL78" si="87">IF(AB15=1,ABS(AJ15*AC15),-ABS(AJ15*AC15))</f>
        <v>263.53116936068159</v>
      </c>
      <c r="AN15">
        <f t="shared" si="76"/>
        <v>-1</v>
      </c>
      <c r="AO15">
        <v>-1</v>
      </c>
      <c r="AP15">
        <v>1</v>
      </c>
      <c r="AQ15">
        <v>1</v>
      </c>
      <c r="AR15">
        <f>IF(AO15=AQ15,1,0)</f>
        <v>0</v>
      </c>
      <c r="AS15">
        <f t="shared" si="77"/>
        <v>1</v>
      </c>
      <c r="AT15" s="1">
        <v>1.0574837310199999E-2</v>
      </c>
      <c r="AU15" s="2">
        <v>10</v>
      </c>
      <c r="AV15">
        <v>60</v>
      </c>
      <c r="AW15" t="str">
        <f t="shared" si="78"/>
        <v>TRUE</v>
      </c>
      <c r="AX15">
        <f>VLOOKUP($A15,'FuturesInfo (3)'!$A$2:$V$80,22)</f>
        <v>2</v>
      </c>
      <c r="AY15">
        <f t="shared" si="79"/>
        <v>2</v>
      </c>
      <c r="AZ15">
        <f t="shared" ref="AZ15:AZ78" si="88">AX15</f>
        <v>2</v>
      </c>
      <c r="BA15" s="138">
        <f>VLOOKUP($A15,'FuturesInfo (3)'!$A$2:$O$80,15)*AZ15</f>
        <v>149260</v>
      </c>
      <c r="BB15" s="196">
        <f t="shared" si="80"/>
        <v>-1578.4002169204518</v>
      </c>
      <c r="BC15" s="196">
        <f t="shared" ref="BC15:BC78" si="89">IF(AS15=1,ABS(BA15*AT15),-ABS(BA15*AT15))</f>
        <v>1578.4002169204518</v>
      </c>
      <c r="BE15">
        <v>-1</v>
      </c>
      <c r="BF15">
        <v>1</v>
      </c>
      <c r="BG15">
        <v>1</v>
      </c>
      <c r="BH15">
        <v>1</v>
      </c>
      <c r="BI15">
        <v>1</v>
      </c>
      <c r="BJ15">
        <v>1</v>
      </c>
      <c r="BK15" s="1">
        <v>2.9514354708899998E-3</v>
      </c>
      <c r="BL15" s="2">
        <v>10</v>
      </c>
      <c r="BM15">
        <v>60</v>
      </c>
      <c r="BN15" t="s">
        <v>1186</v>
      </c>
      <c r="BO15">
        <v>3</v>
      </c>
      <c r="BP15" s="96">
        <v>0</v>
      </c>
      <c r="BQ15">
        <v>3</v>
      </c>
      <c r="BR15" s="138">
        <v>221340</v>
      </c>
      <c r="BS15" s="196">
        <v>653.27072712679251</v>
      </c>
      <c r="BT15" s="196">
        <v>653.27072712679251</v>
      </c>
      <c r="BV15">
        <v>1</v>
      </c>
      <c r="BW15">
        <v>-1</v>
      </c>
      <c r="BX15" s="214">
        <v>1</v>
      </c>
      <c r="BY15">
        <v>1</v>
      </c>
      <c r="BZ15">
        <v>-1</v>
      </c>
      <c r="CA15">
        <v>1</v>
      </c>
      <c r="CB15">
        <v>0</v>
      </c>
      <c r="CC15">
        <v>0</v>
      </c>
      <c r="CD15" s="1">
        <v>-4.14660246121E-3</v>
      </c>
      <c r="CE15" s="2">
        <v>10</v>
      </c>
      <c r="CF15">
        <v>60</v>
      </c>
      <c r="CG15" t="s">
        <v>1186</v>
      </c>
      <c r="CH15">
        <v>3</v>
      </c>
      <c r="CI15" s="96">
        <v>0</v>
      </c>
      <c r="CJ15">
        <v>3</v>
      </c>
      <c r="CK15" s="138">
        <v>221340</v>
      </c>
      <c r="CL15" s="196">
        <v>917.80898876422134</v>
      </c>
      <c r="CM15" s="196">
        <v>-917.80898876422134</v>
      </c>
      <c r="CN15" s="196">
        <v>-917.80898876422134</v>
      </c>
      <c r="CP15">
        <v>-1</v>
      </c>
      <c r="CQ15">
        <v>1</v>
      </c>
      <c r="CR15" s="214">
        <v>1</v>
      </c>
      <c r="CS15">
        <v>-1</v>
      </c>
      <c r="CT15">
        <v>-1</v>
      </c>
      <c r="CU15">
        <v>0</v>
      </c>
      <c r="CV15">
        <v>0</v>
      </c>
      <c r="CW15">
        <v>1</v>
      </c>
      <c r="CX15" s="1">
        <v>-8.9993284083299992E-3</v>
      </c>
      <c r="CY15" s="2">
        <v>10</v>
      </c>
      <c r="CZ15">
        <v>60</v>
      </c>
      <c r="DA15" t="s">
        <v>1186</v>
      </c>
      <c r="DB15">
        <v>3</v>
      </c>
      <c r="DC15" s="96">
        <v>0</v>
      </c>
      <c r="DD15">
        <v>3</v>
      </c>
      <c r="DE15" s="138">
        <v>221340</v>
      </c>
      <c r="DF15" s="196">
        <v>-1991.9113498997619</v>
      </c>
      <c r="DG15" s="196">
        <v>-1991.9113498997619</v>
      </c>
      <c r="DH15" s="196">
        <v>1991.9113498997619</v>
      </c>
      <c r="DJ15">
        <v>-1</v>
      </c>
      <c r="DK15" s="240">
        <v>-1</v>
      </c>
      <c r="DL15" s="214">
        <v>1</v>
      </c>
      <c r="DM15" s="241">
        <v>7</v>
      </c>
      <c r="DN15">
        <v>-1</v>
      </c>
      <c r="DO15">
        <v>1</v>
      </c>
      <c r="DP15" s="214">
        <v>1</v>
      </c>
      <c r="DQ15">
        <v>0</v>
      </c>
      <c r="DR15">
        <v>1</v>
      </c>
      <c r="DS15">
        <v>0</v>
      </c>
      <c r="DT15">
        <v>1</v>
      </c>
      <c r="DU15" s="249">
        <v>2.9818342033700001E-3</v>
      </c>
      <c r="DV15" s="2">
        <v>10</v>
      </c>
      <c r="DW15">
        <v>60</v>
      </c>
      <c r="DX15" t="s">
        <v>1186</v>
      </c>
      <c r="DY15">
        <v>3</v>
      </c>
      <c r="DZ15" s="96">
        <v>0</v>
      </c>
      <c r="EA15">
        <v>3</v>
      </c>
      <c r="EB15" s="138">
        <v>220860</v>
      </c>
      <c r="EC15" s="196">
        <v>-658.56790215629826</v>
      </c>
      <c r="ED15" s="196">
        <v>658.56790215629826</v>
      </c>
      <c r="EE15" s="196">
        <v>-658.56790215629826</v>
      </c>
      <c r="EF15" s="196">
        <v>658.56790215629826</v>
      </c>
      <c r="EH15">
        <v>-1</v>
      </c>
      <c r="EI15" s="240">
        <v>-1</v>
      </c>
      <c r="EJ15" s="214">
        <v>1</v>
      </c>
      <c r="EK15" s="241">
        <v>8</v>
      </c>
      <c r="EL15">
        <v>-1</v>
      </c>
      <c r="EM15">
        <v>1</v>
      </c>
      <c r="EN15" s="214">
        <v>-1</v>
      </c>
      <c r="EO15">
        <v>1</v>
      </c>
      <c r="EP15">
        <v>0</v>
      </c>
      <c r="EQ15">
        <v>1</v>
      </c>
      <c r="ER15">
        <v>0</v>
      </c>
      <c r="ES15" s="249">
        <v>-4.2108122792699999E-3</v>
      </c>
      <c r="ET15" s="264">
        <v>42479</v>
      </c>
      <c r="EU15">
        <v>60</v>
      </c>
      <c r="EV15" t="s">
        <v>1186</v>
      </c>
      <c r="EW15">
        <v>3</v>
      </c>
      <c r="EX15" s="253"/>
      <c r="EY15">
        <v>3</v>
      </c>
      <c r="EZ15" s="138">
        <v>219930</v>
      </c>
      <c r="FA15" s="196">
        <v>926.08394457985105</v>
      </c>
      <c r="FB15" s="196">
        <v>-926.08394457985105</v>
      </c>
      <c r="FC15" s="196">
        <v>926.08394457985105</v>
      </c>
      <c r="FD15" s="196">
        <v>-926.08394457985105</v>
      </c>
      <c r="FF15">
        <v>-1</v>
      </c>
      <c r="FG15" s="240">
        <v>-1</v>
      </c>
      <c r="FH15" s="214">
        <v>1</v>
      </c>
      <c r="FI15" s="241">
        <v>9</v>
      </c>
      <c r="FJ15">
        <v>-1</v>
      </c>
      <c r="FK15">
        <v>1</v>
      </c>
      <c r="FL15" s="214">
        <v>1</v>
      </c>
      <c r="FM15">
        <v>0</v>
      </c>
      <c r="FN15">
        <v>1</v>
      </c>
      <c r="FO15">
        <v>0</v>
      </c>
      <c r="FP15">
        <v>1</v>
      </c>
      <c r="FQ15" s="249">
        <v>7.5023871231800002E-3</v>
      </c>
      <c r="FR15" s="264">
        <v>42514</v>
      </c>
      <c r="FS15">
        <v>60</v>
      </c>
      <c r="FT15" t="s">
        <v>1186</v>
      </c>
      <c r="FU15">
        <v>3</v>
      </c>
      <c r="FV15" s="253">
        <v>2</v>
      </c>
      <c r="FW15">
        <v>4</v>
      </c>
      <c r="FX15" s="138">
        <v>220410</v>
      </c>
      <c r="FY15" s="138">
        <v>293880</v>
      </c>
      <c r="FZ15" s="196">
        <v>-1653.6011458201037</v>
      </c>
      <c r="GA15" s="196">
        <v>-2204.8015277601385</v>
      </c>
      <c r="GB15" s="196">
        <v>1653.6011458201037</v>
      </c>
      <c r="GC15" s="196">
        <v>-1653.6011458201037</v>
      </c>
      <c r="GD15" s="196">
        <v>1653.6011458201037</v>
      </c>
      <c r="GF15">
        <v>-1</v>
      </c>
      <c r="GG15" s="240">
        <v>1</v>
      </c>
      <c r="GH15" s="214">
        <v>1</v>
      </c>
      <c r="GI15" s="241">
        <v>10</v>
      </c>
      <c r="GJ15">
        <v>1</v>
      </c>
      <c r="GK15">
        <v>1</v>
      </c>
      <c r="GL15" s="214">
        <v>-1</v>
      </c>
      <c r="GM15">
        <v>0</v>
      </c>
      <c r="GN15">
        <v>0</v>
      </c>
      <c r="GO15">
        <v>0</v>
      </c>
      <c r="GP15">
        <v>0</v>
      </c>
      <c r="GQ15" s="249">
        <v>-5.2802599512600003E-3</v>
      </c>
      <c r="GR15" s="264">
        <v>42514</v>
      </c>
      <c r="GS15">
        <v>60</v>
      </c>
      <c r="GT15" t="s">
        <v>1186</v>
      </c>
      <c r="GU15">
        <v>3</v>
      </c>
      <c r="GV15" s="253">
        <v>2</v>
      </c>
      <c r="GW15">
        <v>4</v>
      </c>
      <c r="GX15" s="138">
        <v>220410</v>
      </c>
      <c r="GY15" s="138">
        <v>293880</v>
      </c>
      <c r="GZ15" s="196">
        <v>-1163.8220958572167</v>
      </c>
      <c r="HA15" s="196">
        <v>-1551.7627944762889</v>
      </c>
      <c r="HB15" s="196">
        <v>-1163.8220958572167</v>
      </c>
      <c r="HC15" s="196">
        <v>-1163.8220958572167</v>
      </c>
      <c r="HD15" s="196">
        <v>-1163.8220958572167</v>
      </c>
      <c r="HF15">
        <v>1</v>
      </c>
      <c r="HG15" s="240">
        <v>-1</v>
      </c>
      <c r="HH15" s="214">
        <v>-1</v>
      </c>
      <c r="HI15" s="241">
        <v>11</v>
      </c>
      <c r="HJ15">
        <v>-1</v>
      </c>
      <c r="HK15">
        <v>-1</v>
      </c>
      <c r="HL15" s="214">
        <v>1</v>
      </c>
      <c r="HM15">
        <v>0</v>
      </c>
      <c r="HN15">
        <v>0</v>
      </c>
      <c r="HO15">
        <v>0</v>
      </c>
      <c r="HP15">
        <v>0</v>
      </c>
      <c r="HQ15" s="249">
        <v>2.9944194909500002E-3</v>
      </c>
      <c r="HR15" s="202">
        <v>42514</v>
      </c>
      <c r="HS15">
        <v>60</v>
      </c>
      <c r="HT15" t="s">
        <v>1186</v>
      </c>
      <c r="HU15">
        <v>3</v>
      </c>
      <c r="HV15" s="253">
        <v>1</v>
      </c>
      <c r="HW15">
        <v>3</v>
      </c>
      <c r="HX15" s="138">
        <v>221070</v>
      </c>
      <c r="HY15" s="138">
        <v>221070</v>
      </c>
      <c r="HZ15" s="196">
        <v>-661.97631686431657</v>
      </c>
      <c r="IA15" s="196">
        <v>-661.97631686431657</v>
      </c>
      <c r="IB15" s="196">
        <v>-661.97631686431657</v>
      </c>
      <c r="IC15" s="196">
        <v>-661.97631686431657</v>
      </c>
      <c r="ID15" s="196">
        <v>-661.97631686431657</v>
      </c>
      <c r="IF15">
        <v>-1</v>
      </c>
      <c r="IG15" s="240">
        <v>1</v>
      </c>
      <c r="IH15" s="214">
        <v>-1</v>
      </c>
      <c r="II15" s="241">
        <v>12</v>
      </c>
      <c r="IJ15">
        <v>-1</v>
      </c>
      <c r="IK15">
        <v>-1</v>
      </c>
      <c r="IL15" s="214">
        <v>1</v>
      </c>
      <c r="IM15">
        <v>1</v>
      </c>
      <c r="IN15">
        <v>0</v>
      </c>
      <c r="IO15">
        <v>0</v>
      </c>
      <c r="IP15">
        <v>0</v>
      </c>
      <c r="IQ15" s="249">
        <v>8.2779210204899992E-3</v>
      </c>
      <c r="IR15" s="202">
        <v>42522</v>
      </c>
      <c r="IS15">
        <v>60</v>
      </c>
      <c r="IT15" t="s">
        <v>1186</v>
      </c>
      <c r="IU15">
        <v>3</v>
      </c>
      <c r="IV15" s="253">
        <v>1</v>
      </c>
      <c r="IW15">
        <v>3</v>
      </c>
      <c r="IX15" s="138">
        <v>222900</v>
      </c>
      <c r="IY15" s="138">
        <v>222900</v>
      </c>
      <c r="IZ15" s="196">
        <v>1845.1485954672207</v>
      </c>
      <c r="JA15" s="196">
        <v>1845.1485954672207</v>
      </c>
      <c r="JB15" s="196">
        <v>-1845.1485954672207</v>
      </c>
      <c r="JC15" s="196">
        <v>-1845.1485954672207</v>
      </c>
      <c r="JD15" s="196">
        <v>-1845.1485954672207</v>
      </c>
      <c r="JF15">
        <v>1</v>
      </c>
      <c r="JG15" s="240">
        <v>1</v>
      </c>
      <c r="JH15" s="214">
        <v>-1</v>
      </c>
      <c r="JI15" s="241">
        <v>13</v>
      </c>
      <c r="JJ15">
        <v>-1</v>
      </c>
      <c r="JK15">
        <v>-1</v>
      </c>
      <c r="JL15" s="214">
        <v>1</v>
      </c>
      <c r="JM15">
        <v>1</v>
      </c>
      <c r="JN15">
        <v>0</v>
      </c>
      <c r="JO15">
        <v>0</v>
      </c>
      <c r="JP15">
        <v>0</v>
      </c>
      <c r="JQ15" s="249">
        <v>2.1534320323000002E-3</v>
      </c>
      <c r="JR15" s="202">
        <v>42522</v>
      </c>
      <c r="JS15">
        <v>60</v>
      </c>
      <c r="JT15" t="s">
        <v>1186</v>
      </c>
      <c r="JU15">
        <v>3</v>
      </c>
      <c r="JV15" s="253">
        <v>2</v>
      </c>
      <c r="JW15">
        <v>4</v>
      </c>
      <c r="JX15" s="138">
        <v>223380</v>
      </c>
      <c r="JY15" s="138">
        <v>297840</v>
      </c>
      <c r="JZ15" s="196">
        <v>481.03364737517404</v>
      </c>
      <c r="KA15" s="196">
        <v>641.37819650023209</v>
      </c>
      <c r="KB15" s="196">
        <v>-481.03364737517404</v>
      </c>
      <c r="KC15" s="196">
        <v>-481.03364737517404</v>
      </c>
      <c r="KD15" s="196">
        <v>-481.03364737517404</v>
      </c>
      <c r="KF15">
        <v>1</v>
      </c>
      <c r="KG15" s="240">
        <v>1</v>
      </c>
      <c r="KH15" s="214">
        <v>-1</v>
      </c>
      <c r="KI15" s="241">
        <v>14</v>
      </c>
      <c r="KJ15">
        <v>1</v>
      </c>
      <c r="KK15">
        <v>-1</v>
      </c>
      <c r="KL15" s="214">
        <v>1</v>
      </c>
      <c r="KM15">
        <v>1</v>
      </c>
      <c r="KN15">
        <v>0</v>
      </c>
      <c r="KO15">
        <v>1</v>
      </c>
      <c r="KP15">
        <v>0</v>
      </c>
      <c r="KQ15" s="249">
        <v>4.8348106365799998E-3</v>
      </c>
      <c r="KR15" s="202">
        <v>42522</v>
      </c>
      <c r="KS15">
        <v>60</v>
      </c>
      <c r="KT15" t="s">
        <v>1186</v>
      </c>
      <c r="KU15">
        <v>2</v>
      </c>
      <c r="KV15" s="253">
        <v>2</v>
      </c>
      <c r="KW15">
        <v>2</v>
      </c>
      <c r="KX15" s="138">
        <v>151520</v>
      </c>
      <c r="KY15" s="138">
        <v>151520</v>
      </c>
      <c r="KZ15" s="196">
        <v>732.57050765460156</v>
      </c>
      <c r="LA15" s="196">
        <v>732.57050765460156</v>
      </c>
      <c r="LB15" s="196">
        <v>-732.57050765460156</v>
      </c>
      <c r="LC15" s="196">
        <v>732.57050765460156</v>
      </c>
      <c r="LD15" s="196">
        <v>-732.57050765460156</v>
      </c>
      <c r="LF15">
        <v>1</v>
      </c>
      <c r="LG15" s="240">
        <v>-1</v>
      </c>
      <c r="LH15" s="214">
        <v>-1</v>
      </c>
      <c r="LI15" s="241">
        <v>15</v>
      </c>
      <c r="LJ15">
        <v>-1</v>
      </c>
      <c r="LK15">
        <v>-1</v>
      </c>
      <c r="LL15" s="214">
        <v>1</v>
      </c>
      <c r="LM15">
        <v>0</v>
      </c>
      <c r="LN15">
        <v>0</v>
      </c>
      <c r="LO15">
        <v>0</v>
      </c>
      <c r="LP15">
        <v>0</v>
      </c>
      <c r="LQ15" s="249">
        <v>1.2563485698999999E-2</v>
      </c>
      <c r="LR15" s="202">
        <v>42522</v>
      </c>
      <c r="LS15">
        <v>60</v>
      </c>
      <c r="LT15" t="s">
        <v>1186</v>
      </c>
      <c r="LU15">
        <v>2</v>
      </c>
      <c r="LV15" s="253">
        <v>2</v>
      </c>
      <c r="LW15">
        <v>2</v>
      </c>
      <c r="LX15" s="138">
        <v>151520</v>
      </c>
      <c r="LY15" s="138">
        <v>151520</v>
      </c>
      <c r="LZ15" s="196">
        <v>-1903.61935311248</v>
      </c>
      <c r="MA15" s="196">
        <v>-1903.61935311248</v>
      </c>
      <c r="MB15" s="196">
        <v>-1903.61935311248</v>
      </c>
      <c r="MC15" s="196">
        <v>-1903.61935311248</v>
      </c>
      <c r="MD15" s="196">
        <v>-1903.61935311248</v>
      </c>
      <c r="MF15">
        <v>-1</v>
      </c>
      <c r="MG15" s="240">
        <v>1</v>
      </c>
      <c r="MH15" s="214">
        <v>1</v>
      </c>
      <c r="MI15" s="241">
        <v>-1</v>
      </c>
      <c r="MJ15">
        <v>1</v>
      </c>
      <c r="MK15">
        <v>-1</v>
      </c>
      <c r="ML15" s="214">
        <v>-1</v>
      </c>
      <c r="MM15">
        <v>0</v>
      </c>
      <c r="MN15">
        <v>0</v>
      </c>
      <c r="MO15">
        <v>0</v>
      </c>
      <c r="MP15">
        <v>1</v>
      </c>
      <c r="MQ15" s="249">
        <v>-1.2671594509E-2</v>
      </c>
      <c r="MR15" s="202">
        <v>42522</v>
      </c>
      <c r="MS15">
        <v>60</v>
      </c>
      <c r="MT15" t="s">
        <v>1186</v>
      </c>
      <c r="MU15">
        <v>2</v>
      </c>
      <c r="MV15" s="253">
        <v>2</v>
      </c>
      <c r="MW15">
        <v>2</v>
      </c>
      <c r="MX15" s="138">
        <v>149600</v>
      </c>
      <c r="MY15" s="138">
        <v>149600</v>
      </c>
      <c r="MZ15" s="196">
        <v>-1895.6705385463999</v>
      </c>
      <c r="NA15" s="196">
        <v>-1895.6705385463999</v>
      </c>
      <c r="NB15" s="196">
        <v>-1895.6705385463999</v>
      </c>
      <c r="NC15" s="196">
        <v>-1895.6705385463999</v>
      </c>
      <c r="ND15" s="196">
        <v>1895.6705385463999</v>
      </c>
      <c r="NF15">
        <v>1</v>
      </c>
      <c r="NG15" s="240">
        <v>-1</v>
      </c>
      <c r="NH15" s="214">
        <v>1</v>
      </c>
      <c r="NI15" s="241">
        <v>-2</v>
      </c>
      <c r="NJ15">
        <v>-1</v>
      </c>
      <c r="NK15">
        <v>-1</v>
      </c>
      <c r="NL15" s="214">
        <v>-1</v>
      </c>
      <c r="NM15">
        <v>1</v>
      </c>
      <c r="NN15">
        <v>0</v>
      </c>
      <c r="NO15">
        <v>1</v>
      </c>
      <c r="NP15">
        <v>1</v>
      </c>
      <c r="NQ15" s="249">
        <v>-2.2192513369000001E-2</v>
      </c>
      <c r="NR15" s="202">
        <v>42522</v>
      </c>
      <c r="NS15">
        <v>60</v>
      </c>
      <c r="NT15" t="s">
        <v>1186</v>
      </c>
      <c r="NU15">
        <v>2</v>
      </c>
      <c r="NV15" s="253">
        <v>2</v>
      </c>
      <c r="NW15">
        <v>2</v>
      </c>
      <c r="NX15" s="138">
        <v>146280</v>
      </c>
      <c r="NY15" s="138">
        <v>146280</v>
      </c>
      <c r="NZ15" s="196">
        <v>3246.3208556173204</v>
      </c>
      <c r="OA15" s="196">
        <v>3246.3208556173204</v>
      </c>
      <c r="OB15" s="196">
        <v>-3246.3208556173204</v>
      </c>
      <c r="OC15" s="196">
        <v>3246.3208556173204</v>
      </c>
      <c r="OD15" s="196">
        <v>3246.3208556173204</v>
      </c>
      <c r="OF15">
        <v>-1</v>
      </c>
      <c r="OG15" s="240">
        <v>-1</v>
      </c>
      <c r="OH15" s="214">
        <v>1</v>
      </c>
      <c r="OI15" s="241">
        <v>2</v>
      </c>
      <c r="OJ15">
        <v>-1</v>
      </c>
      <c r="OK15">
        <v>1</v>
      </c>
      <c r="OL15" s="214">
        <v>1</v>
      </c>
      <c r="OM15">
        <v>0</v>
      </c>
      <c r="ON15">
        <v>1</v>
      </c>
      <c r="OO15">
        <v>0</v>
      </c>
      <c r="OP15">
        <v>1</v>
      </c>
      <c r="OQ15" s="249">
        <v>4.3751709051100002E-3</v>
      </c>
      <c r="OR15" s="202">
        <v>42522</v>
      </c>
      <c r="OS15">
        <v>60</v>
      </c>
      <c r="OT15" t="s">
        <v>1186</v>
      </c>
      <c r="OU15">
        <v>2</v>
      </c>
      <c r="OV15" s="253">
        <v>2</v>
      </c>
      <c r="OW15">
        <v>2</v>
      </c>
      <c r="OX15" s="138">
        <v>146920</v>
      </c>
      <c r="OY15" s="138">
        <v>146920</v>
      </c>
      <c r="OZ15" s="196">
        <v>-642.80010937876125</v>
      </c>
      <c r="PA15" s="196">
        <v>-642.80010937876125</v>
      </c>
      <c r="PB15" s="196">
        <v>642.80010937876125</v>
      </c>
      <c r="PC15" s="196">
        <v>-642.80010937876125</v>
      </c>
      <c r="PD15" s="196">
        <v>642.80010937876125</v>
      </c>
      <c r="PF15">
        <v>-1</v>
      </c>
      <c r="PG15" s="240">
        <v>1</v>
      </c>
      <c r="PH15" s="240">
        <v>-1</v>
      </c>
      <c r="PI15" s="214">
        <v>1</v>
      </c>
      <c r="PJ15" s="241">
        <v>3</v>
      </c>
      <c r="PK15">
        <v>1</v>
      </c>
      <c r="PL15">
        <v>1</v>
      </c>
      <c r="PM15" s="214">
        <v>1</v>
      </c>
      <c r="PN15">
        <v>1</v>
      </c>
      <c r="PO15">
        <v>1</v>
      </c>
      <c r="PP15">
        <v>1</v>
      </c>
      <c r="PQ15">
        <v>1</v>
      </c>
      <c r="PR15" s="249">
        <v>9.8012523822500006E-3</v>
      </c>
      <c r="PS15" s="202">
        <v>42543</v>
      </c>
      <c r="PT15">
        <v>60</v>
      </c>
      <c r="PU15" t="s">
        <v>1186</v>
      </c>
      <c r="PV15">
        <v>2</v>
      </c>
      <c r="PW15" s="253">
        <v>1</v>
      </c>
      <c r="PX15">
        <v>3</v>
      </c>
      <c r="PY15" s="138">
        <v>148480</v>
      </c>
      <c r="PZ15" s="138">
        <v>222720</v>
      </c>
      <c r="QA15" s="196">
        <v>1455.2899537164801</v>
      </c>
      <c r="QB15" s="196">
        <v>2182.9349305747201</v>
      </c>
      <c r="QC15" s="196">
        <v>1455.2899537164801</v>
      </c>
      <c r="QD15" s="196">
        <v>1455.2899537164801</v>
      </c>
      <c r="QE15" s="196">
        <v>1455.2899537164801</v>
      </c>
      <c r="QF15" s="196">
        <v>-1455.2899537164801</v>
      </c>
      <c r="QH15">
        <v>1</v>
      </c>
      <c r="QI15" s="240">
        <v>1</v>
      </c>
      <c r="QJ15" s="240">
        <v>-1</v>
      </c>
      <c r="QK15" s="214">
        <v>1</v>
      </c>
      <c r="QL15" s="241">
        <v>4</v>
      </c>
      <c r="QM15">
        <v>-1</v>
      </c>
      <c r="QN15">
        <v>1</v>
      </c>
      <c r="QO15" s="214">
        <v>1</v>
      </c>
      <c r="QP15">
        <v>1</v>
      </c>
      <c r="QQ15">
        <v>1</v>
      </c>
      <c r="QR15">
        <v>0</v>
      </c>
      <c r="QS15">
        <v>1</v>
      </c>
      <c r="QT15" s="249">
        <v>8.08843354004E-4</v>
      </c>
      <c r="QU15" s="202">
        <v>42544</v>
      </c>
      <c r="QV15">
        <v>60</v>
      </c>
      <c r="QW15" t="s">
        <v>1186</v>
      </c>
      <c r="QX15">
        <v>2</v>
      </c>
      <c r="QY15" s="253">
        <v>2</v>
      </c>
      <c r="QZ15">
        <v>2</v>
      </c>
      <c r="RA15" s="138">
        <v>148480</v>
      </c>
      <c r="RB15" s="138">
        <v>148480</v>
      </c>
      <c r="RC15" s="196">
        <v>120.09706120251393</v>
      </c>
      <c r="RD15" s="196">
        <v>120.09706120251393</v>
      </c>
      <c r="RE15" s="196">
        <v>120.09706120251393</v>
      </c>
      <c r="RF15" s="196">
        <v>-120.09706120251393</v>
      </c>
      <c r="RG15" s="196">
        <v>120.09706120251393</v>
      </c>
      <c r="RH15" s="196">
        <v>-120.09706120251393</v>
      </c>
      <c r="RI15" s="196"/>
      <c r="RJ15" s="196">
        <v>120.09706120251393</v>
      </c>
      <c r="RK15" s="196">
        <v>-120.09706120251393</v>
      </c>
      <c r="RL15" s="196">
        <v>-120.09706120251393</v>
      </c>
      <c r="RM15" s="196">
        <v>120.09706120251393</v>
      </c>
      <c r="RO15">
        <v>1</v>
      </c>
      <c r="RP15" s="240">
        <v>1</v>
      </c>
      <c r="RQ15" s="240">
        <v>1</v>
      </c>
      <c r="RR15" s="240">
        <v>1</v>
      </c>
      <c r="RS15" s="214">
        <v>1</v>
      </c>
      <c r="RT15" s="241">
        <v>5</v>
      </c>
      <c r="RU15">
        <v>-1</v>
      </c>
      <c r="RV15">
        <v>1</v>
      </c>
      <c r="RW15" s="214">
        <v>1</v>
      </c>
      <c r="RX15">
        <v>1</v>
      </c>
      <c r="RY15">
        <v>1</v>
      </c>
      <c r="RZ15">
        <v>0</v>
      </c>
      <c r="SA15">
        <v>1</v>
      </c>
      <c r="SB15" s="249">
        <v>5.2532327586200002E-3</v>
      </c>
      <c r="SC15" s="202">
        <v>42544</v>
      </c>
      <c r="SD15">
        <v>60</v>
      </c>
      <c r="SE15" t="s">
        <v>1186</v>
      </c>
      <c r="SF15">
        <v>2</v>
      </c>
      <c r="SG15" s="253">
        <v>2</v>
      </c>
      <c r="SH15">
        <v>2</v>
      </c>
      <c r="SI15" s="138">
        <v>149260</v>
      </c>
      <c r="SJ15" s="138">
        <v>149260</v>
      </c>
      <c r="SK15" s="196">
        <v>784.09752155162118</v>
      </c>
      <c r="SL15" s="196">
        <v>784.09752155162118</v>
      </c>
      <c r="SM15" s="196">
        <v>784.09752155162118</v>
      </c>
      <c r="SN15" s="196">
        <v>-784.09752155162118</v>
      </c>
      <c r="SO15" s="196">
        <v>784.09752155162118</v>
      </c>
      <c r="SP15" s="196">
        <v>784.09752155162118</v>
      </c>
      <c r="SQ15" s="196">
        <v>784.09752155162118</v>
      </c>
      <c r="SR15" s="196">
        <v>784.09752155162118</v>
      </c>
      <c r="SS15" s="196">
        <v>-784.09752155162118</v>
      </c>
      <c r="ST15" s="196">
        <v>-784.09752155162118</v>
      </c>
      <c r="SU15" s="196">
        <v>784.09752155162118</v>
      </c>
      <c r="SW15">
        <f t="shared" ref="SW15:SW78" si="90">RW15</f>
        <v>1</v>
      </c>
      <c r="SX15" s="240">
        <v>1</v>
      </c>
      <c r="SY15" s="240">
        <v>-1</v>
      </c>
      <c r="SZ15" s="240">
        <v>1</v>
      </c>
      <c r="TA15" s="214">
        <v>1</v>
      </c>
      <c r="TB15" s="241">
        <v>-4</v>
      </c>
      <c r="TC15">
        <f t="shared" ref="TC15:TC78" si="91">IF(TA15=1,-1,1)</f>
        <v>-1</v>
      </c>
      <c r="TD15">
        <f t="shared" ref="TD15:TD78" si="92">IF(TB15&lt;0,TA15*-1,TA15)</f>
        <v>-1</v>
      </c>
      <c r="TE15" s="214">
        <v>1</v>
      </c>
      <c r="TF15">
        <f>IF(SX15=TE15,1,0)</f>
        <v>1</v>
      </c>
      <c r="TG15">
        <f t="shared" ref="TG15:TG78" si="93">IF(TE15=TA15,1,0)</f>
        <v>1</v>
      </c>
      <c r="TH15">
        <f>IF(TE15=TC15,1,0)</f>
        <v>0</v>
      </c>
      <c r="TI15">
        <f t="shared" ref="TI15:TI78" si="94">IF(TE15=TD15,1,0)</f>
        <v>0</v>
      </c>
      <c r="TJ15" s="249"/>
      <c r="TK15" s="202">
        <v>42548</v>
      </c>
      <c r="TL15">
        <v>60</v>
      </c>
      <c r="TM15" t="str">
        <f t="shared" si="81"/>
        <v>TRUE</v>
      </c>
      <c r="TN15">
        <f>VLOOKUP($A15,'FuturesInfo (3)'!$A$2:$V$80,22)</f>
        <v>2</v>
      </c>
      <c r="TO15" s="253">
        <v>2</v>
      </c>
      <c r="TP15">
        <f t="shared" ref="TP15:TP78" si="95">IF(TO15=1,ROUND(TN15*(1+TP$13),0),ROUND(TN15*(1-TP$13),0))</f>
        <v>2</v>
      </c>
      <c r="TQ15" s="138">
        <f>VLOOKUP($A15,'FuturesInfo (3)'!$A$2:$O$80,15)*TN15</f>
        <v>149260</v>
      </c>
      <c r="TR15" s="138">
        <f>VLOOKUP($A15,'FuturesInfo (3)'!$A$2:$O$80,15)*TP15</f>
        <v>149260</v>
      </c>
      <c r="TS15" s="196">
        <f t="shared" ref="TS15:TS78" si="96">IF(TF15=1,ABS(TQ15*TJ15),-ABS(TQ15*TJ15))</f>
        <v>0</v>
      </c>
      <c r="TT15" s="196">
        <f t="shared" ref="TT15:TT78" si="97">IF(TF15=1,ABS(TR15*TJ15),-ABS(TR15*TJ15))</f>
        <v>0</v>
      </c>
      <c r="TU15" s="196">
        <f t="shared" ref="TU15:TU78" si="98">IF(TG15=1,ABS(TQ15*TJ15),-ABS(TQ15*TJ15))</f>
        <v>0</v>
      </c>
      <c r="TV15" s="196">
        <f t="shared" ref="TV15:TV78" si="99">IF(TH15=1,ABS(TQ15*TJ15),-ABS(TQ15*TJ15))</f>
        <v>0</v>
      </c>
      <c r="TW15" s="196">
        <f t="shared" ref="TW15:TW20" si="100">IF(TI15=1,ABS(TQ15*TJ15),-ABS(TQ15*TJ15))</f>
        <v>0</v>
      </c>
      <c r="TX15" s="196">
        <f t="shared" ref="TX15:TX78" si="101">IF(IF(SY15=TE15,1,0)=1,ABS(TQ15*TJ15),-ABS(TQ15*TJ15))</f>
        <v>0</v>
      </c>
      <c r="TY15" s="196">
        <f>IF(IF(SZ15=TE15,1,0)=1,ABS(TQ15*TJ15),-ABS(TQ15*TJ15))</f>
        <v>0</v>
      </c>
      <c r="TZ15" s="196">
        <f>IF(IF(sym!$O4=TE15,1,0)=1,ABS(TQ15*TJ15),-ABS(TQ15*TJ15))</f>
        <v>0</v>
      </c>
      <c r="UA15" s="196">
        <f>IF(IF(sym!$N4=TE15,1,0)=1,ABS(TQ15*TJ15),-ABS(TQ15*TJ15))</f>
        <v>0</v>
      </c>
      <c r="UB15" s="196">
        <f t="shared" ref="UB15" si="102">IF(IF(TE15=TE15,0,1)=1,ABS(TQ15*TJ15),-ABS(TQ15*TJ15))</f>
        <v>0</v>
      </c>
      <c r="UC15" s="196">
        <f t="shared" ref="UC15:UC78" si="103">ABS(TQ15*TJ15)</f>
        <v>0</v>
      </c>
      <c r="UE15">
        <f t="shared" ref="UE15:UE78" si="104">TE15</f>
        <v>1</v>
      </c>
      <c r="UF15" s="240">
        <v>1</v>
      </c>
      <c r="UG15" s="240">
        <v>-1</v>
      </c>
      <c r="UH15" s="240">
        <v>1</v>
      </c>
      <c r="UI15" s="214">
        <v>1</v>
      </c>
      <c r="UJ15" s="241">
        <v>-4</v>
      </c>
      <c r="UK15">
        <f t="shared" ref="UK15:UK78" si="105">IF(UI15=1,-1,1)</f>
        <v>-1</v>
      </c>
      <c r="UL15">
        <f t="shared" ref="UL15:UL78" si="106">IF(UJ15&lt;0,UI15*-1,UI15)</f>
        <v>-1</v>
      </c>
      <c r="UM15" s="214"/>
      <c r="UN15">
        <f>IF(UF15=UM15,1,0)</f>
        <v>0</v>
      </c>
      <c r="UO15">
        <f t="shared" ref="UO15" si="107">IF(UM15=UI15,1,0)</f>
        <v>0</v>
      </c>
      <c r="UP15">
        <f>IF(UM15=UK15,1,0)</f>
        <v>0</v>
      </c>
      <c r="UQ15">
        <f t="shared" ref="UQ15:UQ78" si="108">IF(UM15=UL15,1,0)</f>
        <v>0</v>
      </c>
      <c r="UR15" s="249"/>
      <c r="US15" s="202">
        <v>42548</v>
      </c>
      <c r="UT15">
        <v>60</v>
      </c>
      <c r="UU15" t="str">
        <f t="shared" si="82"/>
        <v>TRUE</v>
      </c>
      <c r="UV15">
        <f>VLOOKUP($A15,'FuturesInfo (3)'!$A$2:$V$80,22)</f>
        <v>2</v>
      </c>
      <c r="UW15" s="253">
        <v>2</v>
      </c>
      <c r="UX15">
        <f t="shared" ref="UX15:UX78" si="109">IF(UW15=1,ROUND(UV15*(1+UX$13),0),ROUND(UV15*(1-UX$13),0))</f>
        <v>2</v>
      </c>
      <c r="UY15" s="138">
        <f>VLOOKUP($A15,'FuturesInfo (3)'!$A$2:$O$80,15)*UV15</f>
        <v>149260</v>
      </c>
      <c r="UZ15" s="138">
        <f>VLOOKUP($A15,'FuturesInfo (3)'!$A$2:$O$80,15)*UX15</f>
        <v>149260</v>
      </c>
      <c r="VA15" s="196">
        <f t="shared" ref="VA15:VA78" si="110">IF(UN15=1,ABS(UY15*UR15),-ABS(UY15*UR15))</f>
        <v>0</v>
      </c>
      <c r="VB15" s="196">
        <f t="shared" ref="VB15:VB78" si="111">IF(UN15=1,ABS(UZ15*UR15),-ABS(UZ15*UR15))</f>
        <v>0</v>
      </c>
      <c r="VC15" s="196">
        <f t="shared" ref="VC15:VC78" si="112">IF(UO15=1,ABS(UY15*UR15),-ABS(UY15*UR15))</f>
        <v>0</v>
      </c>
      <c r="VD15" s="196">
        <f t="shared" ref="VD15:VD78" si="113">IF(UP15=1,ABS(UY15*UR15),-ABS(UY15*UR15))</f>
        <v>0</v>
      </c>
      <c r="VE15" s="196">
        <f t="shared" ref="VE15:VE20" si="114">IF(UQ15=1,ABS(UY15*UR15),-ABS(UY15*UR15))</f>
        <v>0</v>
      </c>
      <c r="VF15" s="196">
        <f t="shared" ref="VF15:VF78" si="115">IF(IF(UG15=UM15,1,0)=1,ABS(UY15*UR15),-ABS(UY15*UR15))</f>
        <v>0</v>
      </c>
      <c r="VG15" s="196">
        <f>IF(IF(UH15=UM15,1,0)=1,ABS(UY15*UR15),-ABS(UY15*UR15))</f>
        <v>0</v>
      </c>
      <c r="VH15" s="196">
        <f>IF(IF(sym!$O4=UM15,1,0)=1,ABS(UY15*UR15),-ABS(UY15*UR15))</f>
        <v>0</v>
      </c>
      <c r="VI15" s="196">
        <f>IF(IF(sym!$N4=UM15,1,0)=1,ABS(UY15*UR15),-ABS(UY15*UR15))</f>
        <v>0</v>
      </c>
      <c r="VJ15" s="196">
        <f t="shared" ref="VJ15" si="116">IF(IF(UM15=UM15,0,1)=1,ABS(UY15*UR15),-ABS(UY15*UR15))</f>
        <v>0</v>
      </c>
      <c r="VK15" s="196">
        <f t="shared" ref="VK15:VK78" si="117">ABS(UY15*UR15)</f>
        <v>0</v>
      </c>
      <c r="VM15">
        <f t="shared" ref="VM15:VM78" si="118">UM15</f>
        <v>0</v>
      </c>
      <c r="VN15" s="240"/>
      <c r="VO15" s="240"/>
      <c r="VP15" s="240"/>
      <c r="VQ15" s="214"/>
      <c r="VR15" s="241"/>
      <c r="VS15">
        <f t="shared" ref="VS15:VS78" si="119">IF(VQ15=1,-1,1)</f>
        <v>1</v>
      </c>
      <c r="VT15">
        <f t="shared" ref="VT15:VT78" si="120">IF(VR15&lt;0,VQ15*-1,VQ15)</f>
        <v>0</v>
      </c>
      <c r="VU15" s="214"/>
      <c r="VV15">
        <f>IF(VN15=VU15,1,0)</f>
        <v>1</v>
      </c>
      <c r="VW15">
        <f t="shared" ref="VW15" si="121">IF(VU15=VQ15,1,0)</f>
        <v>1</v>
      </c>
      <c r="VX15">
        <f>IF(VU15=VS15,1,0)</f>
        <v>0</v>
      </c>
      <c r="VY15">
        <f t="shared" ref="VY15:VY78" si="122">IF(VU15=VT15,1,0)</f>
        <v>1</v>
      </c>
      <c r="VZ15" s="249"/>
      <c r="WA15" s="202"/>
      <c r="WB15">
        <v>60</v>
      </c>
      <c r="WC15" t="str">
        <f t="shared" si="83"/>
        <v>FALSE</v>
      </c>
      <c r="WD15">
        <f>VLOOKUP($A15,'FuturesInfo (3)'!$A$2:$V$80,22)</f>
        <v>2</v>
      </c>
      <c r="WE15" s="253"/>
      <c r="WF15">
        <f t="shared" ref="WF15:WF78" si="123">IF(WE15=1,ROUND(WD15*(1+WF$13),0),ROUND(WD15*(1-WF$13),0))</f>
        <v>2</v>
      </c>
      <c r="WG15" s="138">
        <f>VLOOKUP($A15,'FuturesInfo (3)'!$A$2:$O$80,15)*WD15</f>
        <v>149260</v>
      </c>
      <c r="WH15" s="138">
        <f>VLOOKUP($A15,'FuturesInfo (3)'!$A$2:$O$80,15)*WF15</f>
        <v>149260</v>
      </c>
      <c r="WI15" s="196">
        <f t="shared" ref="WI15:WI78" si="124">IF(VV15=1,ABS(WG15*VZ15),-ABS(WG15*VZ15))</f>
        <v>0</v>
      </c>
      <c r="WJ15" s="196">
        <f t="shared" ref="WJ15:WJ78" si="125">IF(VV15=1,ABS(WH15*VZ15),-ABS(WH15*VZ15))</f>
        <v>0</v>
      </c>
      <c r="WK15" s="196">
        <f t="shared" ref="WK15:WK78" si="126">IF(VW15=1,ABS(WG15*VZ15),-ABS(WG15*VZ15))</f>
        <v>0</v>
      </c>
      <c r="WL15" s="196">
        <f t="shared" ref="WL15:WL78" si="127">IF(VX15=1,ABS(WG15*VZ15),-ABS(WG15*VZ15))</f>
        <v>0</v>
      </c>
      <c r="WM15" s="196">
        <f t="shared" ref="WM15:WM20" si="128">IF(VY15=1,ABS(WG15*VZ15),-ABS(WG15*VZ15))</f>
        <v>0</v>
      </c>
      <c r="WN15" s="196">
        <f t="shared" ref="WN15:WN78" si="129">IF(IF(VO15=VU15,1,0)=1,ABS(WG15*VZ15),-ABS(WG15*VZ15))</f>
        <v>0</v>
      </c>
      <c r="WO15" s="196">
        <f>IF(IF(VP15=VU15,1,0)=1,ABS(WG15*VZ15),-ABS(WG15*VZ15))</f>
        <v>0</v>
      </c>
      <c r="WP15" s="196">
        <f>IF(IF(sym!$O4=VU15,1,0)=1,ABS(WG15*VZ15),-ABS(WG15*VZ15))</f>
        <v>0</v>
      </c>
      <c r="WQ15" s="196">
        <f>IF(IF(sym!$N4=VU15,1,0)=1,ABS(WG15*VZ15),-ABS(WG15*VZ15))</f>
        <v>0</v>
      </c>
      <c r="WR15" s="196">
        <f t="shared" ref="WR15" si="130">IF(IF(VU15=VU15,0,1)=1,ABS(WG15*VZ15),-ABS(WG15*VZ15))</f>
        <v>0</v>
      </c>
      <c r="WS15" s="196">
        <f t="shared" ref="WS15:WS78" si="131">ABS(WG15*VZ15)</f>
        <v>0</v>
      </c>
    </row>
    <row r="16" spans="1:617" x14ac:dyDescent="0.25">
      <c r="A16" s="1" t="s">
        <v>295</v>
      </c>
      <c r="B16" s="150" t="str">
        <f>'FuturesInfo (3)'!M4</f>
        <v>AEX</v>
      </c>
      <c r="C16" s="200" t="str">
        <f>VLOOKUP(A16,'FuturesInfo (3)'!$A$2:$K$80,11)</f>
        <v>index</v>
      </c>
      <c r="F16" t="e">
        <f>#REF!</f>
        <v>#REF!</v>
      </c>
      <c r="G16">
        <v>-1</v>
      </c>
      <c r="H16">
        <v>-1</v>
      </c>
      <c r="I16">
        <v>-1</v>
      </c>
      <c r="J16">
        <f t="shared" si="67"/>
        <v>1</v>
      </c>
      <c r="K16">
        <f t="shared" si="68"/>
        <v>1</v>
      </c>
      <c r="L16" s="184">
        <v>-5.2537446903600004E-3</v>
      </c>
      <c r="M16" s="2">
        <v>10</v>
      </c>
      <c r="N16">
        <v>60</v>
      </c>
      <c r="O16" t="str">
        <f t="shared" si="69"/>
        <v>TRUE</v>
      </c>
      <c r="P16">
        <f>VLOOKUP($A16,'FuturesInfo (3)'!$A$2:$V$80,22)</f>
        <v>1</v>
      </c>
      <c r="Q16">
        <f t="shared" si="70"/>
        <v>1</v>
      </c>
      <c r="R16">
        <f t="shared" si="70"/>
        <v>1</v>
      </c>
      <c r="S16" s="138">
        <f>VLOOKUP($A16,'FuturesInfo (3)'!$A$2:$O$80,15)*Q16</f>
        <v>96988.306799999991</v>
      </c>
      <c r="T16" s="144">
        <f t="shared" si="71"/>
        <v>509.55180187750665</v>
      </c>
      <c r="U16" s="144">
        <f t="shared" si="84"/>
        <v>509.55180187750665</v>
      </c>
      <c r="W16">
        <f t="shared" si="72"/>
        <v>-1</v>
      </c>
      <c r="X16">
        <v>-1</v>
      </c>
      <c r="Y16">
        <v>-1</v>
      </c>
      <c r="Z16">
        <v>1</v>
      </c>
      <c r="AA16">
        <f>IF(X16=Z16,1,0)</f>
        <v>0</v>
      </c>
      <c r="AB16">
        <f t="shared" si="73"/>
        <v>0</v>
      </c>
      <c r="AC16" s="1">
        <v>2.5845600629299998E-3</v>
      </c>
      <c r="AD16" s="2">
        <v>10</v>
      </c>
      <c r="AE16">
        <v>60</v>
      </c>
      <c r="AF16" t="str">
        <f t="shared" si="74"/>
        <v>TRUE</v>
      </c>
      <c r="AG16">
        <f>VLOOKUP($A16,'FuturesInfo (3)'!$A$2:$V$80,22)</f>
        <v>1</v>
      </c>
      <c r="AH16">
        <f t="shared" si="75"/>
        <v>1</v>
      </c>
      <c r="AI16">
        <f t="shared" si="85"/>
        <v>1</v>
      </c>
      <c r="AJ16" s="138">
        <f>VLOOKUP($A16,'FuturesInfo (3)'!$A$2:$O$80,15)*AI16</f>
        <v>96988.306799999991</v>
      </c>
      <c r="AK16" s="196">
        <f t="shared" si="86"/>
        <v>-250.6721043264821</v>
      </c>
      <c r="AL16" s="196">
        <f t="shared" si="87"/>
        <v>-250.6721043264821</v>
      </c>
      <c r="AN16">
        <f t="shared" si="76"/>
        <v>-1</v>
      </c>
      <c r="AO16">
        <v>-1</v>
      </c>
      <c r="AP16">
        <v>-1</v>
      </c>
      <c r="AQ16">
        <v>1</v>
      </c>
      <c r="AR16">
        <f>IF(AO16=AQ16,1,0)</f>
        <v>0</v>
      </c>
      <c r="AS16">
        <f t="shared" si="77"/>
        <v>0</v>
      </c>
      <c r="AT16" s="1">
        <v>1.22169917059E-2</v>
      </c>
      <c r="AU16" s="2">
        <v>10</v>
      </c>
      <c r="AV16">
        <v>60</v>
      </c>
      <c r="AW16" t="str">
        <f t="shared" si="78"/>
        <v>TRUE</v>
      </c>
      <c r="AX16">
        <f>VLOOKUP($A16,'FuturesInfo (3)'!$A$2:$V$80,22)</f>
        <v>1</v>
      </c>
      <c r="AY16">
        <f t="shared" si="79"/>
        <v>1</v>
      </c>
      <c r="AZ16">
        <f t="shared" si="88"/>
        <v>1</v>
      </c>
      <c r="BA16" s="138">
        <f>VLOOKUP($A16,'FuturesInfo (3)'!$A$2:$O$80,15)*AZ16</f>
        <v>96988.306799999991</v>
      </c>
      <c r="BB16" s="196">
        <f t="shared" si="80"/>
        <v>-1184.9053397448845</v>
      </c>
      <c r="BC16" s="196">
        <f t="shared" si="89"/>
        <v>-1184.9053397448845</v>
      </c>
      <c r="BE16">
        <v>-1</v>
      </c>
      <c r="BF16">
        <v>1</v>
      </c>
      <c r="BG16">
        <v>-1</v>
      </c>
      <c r="BH16">
        <v>-1</v>
      </c>
      <c r="BI16">
        <v>0</v>
      </c>
      <c r="BJ16">
        <v>1</v>
      </c>
      <c r="BK16" s="1">
        <v>-3.2111615546500001E-3</v>
      </c>
      <c r="BL16" s="2">
        <v>10</v>
      </c>
      <c r="BM16">
        <v>60</v>
      </c>
      <c r="BN16" t="s">
        <v>1186</v>
      </c>
      <c r="BO16">
        <v>2</v>
      </c>
      <c r="BP16" s="96">
        <v>0</v>
      </c>
      <c r="BQ16">
        <v>2</v>
      </c>
      <c r="BR16" s="138">
        <v>197222.21920000002</v>
      </c>
      <c r="BS16" s="196">
        <v>-633.31240801779518</v>
      </c>
      <c r="BT16" s="196">
        <v>633.31240801779518</v>
      </c>
      <c r="BV16">
        <v>1</v>
      </c>
      <c r="BW16">
        <v>-1</v>
      </c>
      <c r="BX16" s="214">
        <v>-1</v>
      </c>
      <c r="BY16">
        <v>-1</v>
      </c>
      <c r="BZ16">
        <v>-1</v>
      </c>
      <c r="CA16">
        <v>1</v>
      </c>
      <c r="CB16">
        <v>1</v>
      </c>
      <c r="CC16">
        <v>1</v>
      </c>
      <c r="CD16" s="1">
        <v>-8.8869140191099993E-3</v>
      </c>
      <c r="CE16" s="2">
        <v>10</v>
      </c>
      <c r="CF16">
        <v>60</v>
      </c>
      <c r="CG16" t="s">
        <v>1186</v>
      </c>
      <c r="CH16">
        <v>2</v>
      </c>
      <c r="CI16" s="96">
        <v>0</v>
      </c>
      <c r="CJ16">
        <v>2</v>
      </c>
      <c r="CK16" s="138">
        <v>197222.21920000002</v>
      </c>
      <c r="CL16" s="196">
        <v>1752.6969046884656</v>
      </c>
      <c r="CM16" s="196">
        <v>1752.6969046884656</v>
      </c>
      <c r="CN16" s="196">
        <v>1752.6969046884656</v>
      </c>
      <c r="CP16">
        <v>-1</v>
      </c>
      <c r="CQ16">
        <v>-1</v>
      </c>
      <c r="CR16" s="214">
        <v>-1</v>
      </c>
      <c r="CS16">
        <v>-1</v>
      </c>
      <c r="CT16">
        <v>-1</v>
      </c>
      <c r="CU16">
        <v>1</v>
      </c>
      <c r="CV16">
        <v>1</v>
      </c>
      <c r="CW16">
        <v>1</v>
      </c>
      <c r="CX16" s="1">
        <v>-2.33131584846E-2</v>
      </c>
      <c r="CY16" s="2">
        <v>10</v>
      </c>
      <c r="CZ16">
        <v>60</v>
      </c>
      <c r="DA16" t="s">
        <v>1186</v>
      </c>
      <c r="DB16">
        <v>2</v>
      </c>
      <c r="DC16" s="96">
        <v>0</v>
      </c>
      <c r="DD16">
        <v>2</v>
      </c>
      <c r="DE16" s="138">
        <v>197222.21920000002</v>
      </c>
      <c r="DF16" s="196">
        <v>4597.872852894121</v>
      </c>
      <c r="DG16" s="196">
        <v>4597.872852894121</v>
      </c>
      <c r="DH16" s="196">
        <v>4597.872852894121</v>
      </c>
      <c r="DJ16">
        <v>-1</v>
      </c>
      <c r="DK16" s="240">
        <v>-1</v>
      </c>
      <c r="DL16" s="214">
        <v>-1</v>
      </c>
      <c r="DM16" s="241">
        <v>-27</v>
      </c>
      <c r="DN16">
        <v>-1</v>
      </c>
      <c r="DO16">
        <v>1</v>
      </c>
      <c r="DP16" s="214">
        <v>-1</v>
      </c>
      <c r="DQ16">
        <v>1</v>
      </c>
      <c r="DR16">
        <v>1</v>
      </c>
      <c r="DS16">
        <v>1</v>
      </c>
      <c r="DT16">
        <v>0</v>
      </c>
      <c r="DU16" s="249">
        <v>-1.7328436997900001E-2</v>
      </c>
      <c r="DV16" s="2">
        <v>10</v>
      </c>
      <c r="DW16">
        <v>60</v>
      </c>
      <c r="DX16" t="s">
        <v>1186</v>
      </c>
      <c r="DY16">
        <v>2</v>
      </c>
      <c r="DZ16" s="96">
        <v>0</v>
      </c>
      <c r="EA16">
        <v>2</v>
      </c>
      <c r="EB16" s="138">
        <v>193804.66640000002</v>
      </c>
      <c r="EC16" s="196">
        <v>3358.3319516114275</v>
      </c>
      <c r="ED16" s="196">
        <v>3358.3319516114275</v>
      </c>
      <c r="EE16" s="196">
        <v>3358.3319516114275</v>
      </c>
      <c r="EF16" s="196">
        <v>-3358.3319516114275</v>
      </c>
      <c r="EH16">
        <v>-1</v>
      </c>
      <c r="EI16" s="240">
        <v>-1</v>
      </c>
      <c r="EJ16" s="214">
        <v>-1</v>
      </c>
      <c r="EK16" s="241">
        <v>4</v>
      </c>
      <c r="EL16">
        <v>-1</v>
      </c>
      <c r="EM16">
        <v>-1</v>
      </c>
      <c r="EN16" s="214">
        <v>-1</v>
      </c>
      <c r="EO16">
        <v>1</v>
      </c>
      <c r="EP16">
        <v>1</v>
      </c>
      <c r="EQ16">
        <v>1</v>
      </c>
      <c r="ER16">
        <v>1</v>
      </c>
      <c r="ES16" s="249">
        <v>-2.1487796333099999E-2</v>
      </c>
      <c r="ET16" s="264">
        <v>42494</v>
      </c>
      <c r="EU16">
        <v>60</v>
      </c>
      <c r="EV16" t="s">
        <v>1186</v>
      </c>
      <c r="EW16">
        <v>2</v>
      </c>
      <c r="EX16" s="253"/>
      <c r="EY16">
        <v>2</v>
      </c>
      <c r="EZ16" s="138">
        <v>188307.97020000001</v>
      </c>
      <c r="FA16" s="196">
        <v>4046.3233115570642</v>
      </c>
      <c r="FB16" s="196">
        <v>4046.3233115570642</v>
      </c>
      <c r="FC16" s="196">
        <v>4046.3233115570642</v>
      </c>
      <c r="FD16" s="196">
        <v>4046.3233115570642</v>
      </c>
      <c r="FF16">
        <v>-1</v>
      </c>
      <c r="FG16" s="240">
        <v>-1</v>
      </c>
      <c r="FH16" s="214">
        <v>-1</v>
      </c>
      <c r="FI16" s="241">
        <v>5</v>
      </c>
      <c r="FJ16">
        <v>-1</v>
      </c>
      <c r="FK16">
        <v>-1</v>
      </c>
      <c r="FL16" s="214">
        <v>1</v>
      </c>
      <c r="FM16">
        <v>0</v>
      </c>
      <c r="FN16">
        <v>0</v>
      </c>
      <c r="FO16">
        <v>0</v>
      </c>
      <c r="FP16">
        <v>0</v>
      </c>
      <c r="FQ16" s="249">
        <v>1.0741138560700001E-3</v>
      </c>
      <c r="FR16" s="264">
        <v>42494</v>
      </c>
      <c r="FS16">
        <v>60</v>
      </c>
      <c r="FT16" t="s">
        <v>1186</v>
      </c>
      <c r="FU16">
        <v>1</v>
      </c>
      <c r="FV16" s="253">
        <v>2</v>
      </c>
      <c r="FW16">
        <v>1</v>
      </c>
      <c r="FX16" s="138">
        <v>93945.71699999999</v>
      </c>
      <c r="FY16" s="138">
        <v>93945.71699999999</v>
      </c>
      <c r="FZ16" s="196">
        <v>-100.90839634813095</v>
      </c>
      <c r="GA16" s="196">
        <v>-100.90839634813095</v>
      </c>
      <c r="GB16" s="196">
        <v>-100.90839634813095</v>
      </c>
      <c r="GC16" s="196">
        <v>-100.90839634813095</v>
      </c>
      <c r="GD16" s="196">
        <v>-100.90839634813095</v>
      </c>
      <c r="GF16">
        <v>-1</v>
      </c>
      <c r="GG16" s="240">
        <v>-1</v>
      </c>
      <c r="GH16" s="214">
        <v>-1</v>
      </c>
      <c r="GI16" s="241">
        <v>6</v>
      </c>
      <c r="GJ16">
        <v>1</v>
      </c>
      <c r="GK16">
        <v>-1</v>
      </c>
      <c r="GL16" s="214">
        <v>-1</v>
      </c>
      <c r="GM16">
        <v>1</v>
      </c>
      <c r="GN16">
        <v>1</v>
      </c>
      <c r="GO16">
        <v>0</v>
      </c>
      <c r="GP16">
        <v>1</v>
      </c>
      <c r="GQ16" s="249">
        <v>-2.14592274678E-3</v>
      </c>
      <c r="GR16" s="264">
        <v>42494</v>
      </c>
      <c r="GS16">
        <v>60</v>
      </c>
      <c r="GT16" t="s">
        <v>1186</v>
      </c>
      <c r="GU16">
        <v>1</v>
      </c>
      <c r="GV16" s="253">
        <v>2</v>
      </c>
      <c r="GW16">
        <v>1</v>
      </c>
      <c r="GX16" s="138">
        <v>93945.71699999999</v>
      </c>
      <c r="GY16" s="138">
        <v>93945.71699999999</v>
      </c>
      <c r="GZ16" s="196">
        <v>201.60025107285651</v>
      </c>
      <c r="HA16" s="196">
        <v>201.60025107285651</v>
      </c>
      <c r="HB16" s="196">
        <v>201.60025107285651</v>
      </c>
      <c r="HC16" s="196">
        <v>-201.60025107285651</v>
      </c>
      <c r="HD16" s="196">
        <v>201.60025107285651</v>
      </c>
      <c r="HF16">
        <v>-1</v>
      </c>
      <c r="HG16" s="240">
        <v>-1</v>
      </c>
      <c r="HH16" s="214">
        <v>-1</v>
      </c>
      <c r="HI16" s="241">
        <v>7</v>
      </c>
      <c r="HJ16">
        <v>-1</v>
      </c>
      <c r="HK16">
        <v>-1</v>
      </c>
      <c r="HL16" s="214">
        <v>1</v>
      </c>
      <c r="HM16">
        <v>0</v>
      </c>
      <c r="HN16">
        <v>0</v>
      </c>
      <c r="HO16">
        <v>0</v>
      </c>
      <c r="HP16">
        <v>0</v>
      </c>
      <c r="HQ16" s="249">
        <v>7.0011947551000004E-3</v>
      </c>
      <c r="HR16" s="202">
        <v>42494</v>
      </c>
      <c r="HS16">
        <v>60</v>
      </c>
      <c r="HT16" t="s">
        <v>1186</v>
      </c>
      <c r="HU16">
        <v>1</v>
      </c>
      <c r="HV16" s="253">
        <v>2</v>
      </c>
      <c r="HW16">
        <v>1</v>
      </c>
      <c r="HX16" s="138">
        <v>95243.777399999992</v>
      </c>
      <c r="HY16" s="138">
        <v>95243.777399999992</v>
      </c>
      <c r="HZ16" s="196">
        <v>-666.82023478879194</v>
      </c>
      <c r="IA16" s="196">
        <v>-666.82023478879194</v>
      </c>
      <c r="IB16" s="196">
        <v>-666.82023478879194</v>
      </c>
      <c r="IC16" s="196">
        <v>-666.82023478879194</v>
      </c>
      <c r="ID16" s="196">
        <v>-666.82023478879194</v>
      </c>
      <c r="IF16">
        <v>-1</v>
      </c>
      <c r="IG16" s="240">
        <v>-1</v>
      </c>
      <c r="IH16" s="214">
        <v>-1</v>
      </c>
      <c r="II16" s="241">
        <v>8</v>
      </c>
      <c r="IJ16">
        <v>-1</v>
      </c>
      <c r="IK16">
        <v>-1</v>
      </c>
      <c r="IL16" s="214">
        <v>1</v>
      </c>
      <c r="IM16">
        <v>0</v>
      </c>
      <c r="IN16">
        <v>0</v>
      </c>
      <c r="IO16">
        <v>0</v>
      </c>
      <c r="IP16">
        <v>0</v>
      </c>
      <c r="IQ16" s="249">
        <v>3.51627464956E-2</v>
      </c>
      <c r="IR16" s="202">
        <v>42528</v>
      </c>
      <c r="IS16">
        <v>60</v>
      </c>
      <c r="IT16" t="s">
        <v>1186</v>
      </c>
      <c r="IU16">
        <v>1</v>
      </c>
      <c r="IV16" s="253">
        <v>2</v>
      </c>
      <c r="IW16">
        <v>1</v>
      </c>
      <c r="IX16" s="138">
        <v>98592.810199999993</v>
      </c>
      <c r="IY16" s="138">
        <v>98592.810199999993</v>
      </c>
      <c r="IZ16" s="196">
        <v>-3466.7939913514056</v>
      </c>
      <c r="JA16" s="196">
        <v>-3466.7939913514056</v>
      </c>
      <c r="JB16" s="196">
        <v>-3466.7939913514056</v>
      </c>
      <c r="JC16" s="196">
        <v>-3466.7939913514056</v>
      </c>
      <c r="JD16" s="196">
        <v>-3466.7939913514056</v>
      </c>
      <c r="JF16">
        <v>-1</v>
      </c>
      <c r="JG16" s="240">
        <v>1</v>
      </c>
      <c r="JH16" s="214">
        <v>1</v>
      </c>
      <c r="JI16" s="241">
        <v>-2</v>
      </c>
      <c r="JJ16">
        <v>1</v>
      </c>
      <c r="JK16">
        <v>-1</v>
      </c>
      <c r="JL16" s="214">
        <v>1</v>
      </c>
      <c r="JM16">
        <v>1</v>
      </c>
      <c r="JN16">
        <v>1</v>
      </c>
      <c r="JO16">
        <v>1</v>
      </c>
      <c r="JP16">
        <v>0</v>
      </c>
      <c r="JQ16" s="249">
        <v>9.1806288730800004E-3</v>
      </c>
      <c r="JR16" s="202">
        <v>42528</v>
      </c>
      <c r="JS16">
        <v>60</v>
      </c>
      <c r="JT16" t="s">
        <v>1186</v>
      </c>
      <c r="JU16">
        <v>1</v>
      </c>
      <c r="JV16" s="253">
        <v>2</v>
      </c>
      <c r="JW16">
        <v>1</v>
      </c>
      <c r="JX16" s="138">
        <v>98861.268599999996</v>
      </c>
      <c r="JY16" s="138">
        <v>98861.268599999996</v>
      </c>
      <c r="JZ16" s="196">
        <v>907.60861693847721</v>
      </c>
      <c r="KA16" s="196">
        <v>907.60861693847721</v>
      </c>
      <c r="KB16" s="196">
        <v>907.60861693847721</v>
      </c>
      <c r="KC16" s="196">
        <v>907.60861693847721</v>
      </c>
      <c r="KD16" s="196">
        <v>-907.60861693847721</v>
      </c>
      <c r="KF16">
        <v>1</v>
      </c>
      <c r="KG16" s="240">
        <v>1</v>
      </c>
      <c r="KH16" s="214">
        <v>-1</v>
      </c>
      <c r="KI16" s="241">
        <v>-3</v>
      </c>
      <c r="KJ16">
        <v>1</v>
      </c>
      <c r="KK16">
        <v>1</v>
      </c>
      <c r="KL16" s="214">
        <v>1</v>
      </c>
      <c r="KM16">
        <v>1</v>
      </c>
      <c r="KN16">
        <v>0</v>
      </c>
      <c r="KO16">
        <v>1</v>
      </c>
      <c r="KP16">
        <v>1</v>
      </c>
      <c r="KQ16" s="249">
        <v>1.9331362292500001E-3</v>
      </c>
      <c r="KR16" s="202">
        <v>42528</v>
      </c>
      <c r="KS16">
        <v>60</v>
      </c>
      <c r="KT16" t="s">
        <v>1186</v>
      </c>
      <c r="KU16">
        <v>1</v>
      </c>
      <c r="KV16" s="253">
        <v>2</v>
      </c>
      <c r="KW16">
        <v>1</v>
      </c>
      <c r="KX16" s="138">
        <v>102263.37029999998</v>
      </c>
      <c r="KY16" s="138">
        <v>102263.37029999998</v>
      </c>
      <c r="KZ16" s="196">
        <v>197.68902605213842</v>
      </c>
      <c r="LA16" s="196">
        <v>197.68902605213842</v>
      </c>
      <c r="LB16" s="196">
        <v>-197.68902605213842</v>
      </c>
      <c r="LC16" s="196">
        <v>197.68902605213842</v>
      </c>
      <c r="LD16" s="196">
        <v>197.68902605213842</v>
      </c>
      <c r="LF16">
        <v>1</v>
      </c>
      <c r="LG16" s="240">
        <v>1</v>
      </c>
      <c r="LH16" s="214">
        <v>-1</v>
      </c>
      <c r="LI16" s="241">
        <v>-4</v>
      </c>
      <c r="LJ16">
        <v>1</v>
      </c>
      <c r="LK16">
        <v>1</v>
      </c>
      <c r="LL16" s="214">
        <v>1</v>
      </c>
      <c r="LM16">
        <v>1</v>
      </c>
      <c r="LN16">
        <v>0</v>
      </c>
      <c r="LO16">
        <v>1</v>
      </c>
      <c r="LP16">
        <v>1</v>
      </c>
      <c r="LQ16" s="249">
        <v>1.95210532289E-2</v>
      </c>
      <c r="LR16" s="202">
        <v>42537</v>
      </c>
      <c r="LS16">
        <v>60</v>
      </c>
      <c r="LT16" t="s">
        <v>1186</v>
      </c>
      <c r="LU16">
        <v>1</v>
      </c>
      <c r="LV16" s="253">
        <v>2</v>
      </c>
      <c r="LW16">
        <v>1</v>
      </c>
      <c r="LX16" s="138">
        <v>102263.37029999998</v>
      </c>
      <c r="LY16" s="138">
        <v>102263.37029999998</v>
      </c>
      <c r="LZ16" s="196">
        <v>1996.2886949930109</v>
      </c>
      <c r="MA16" s="196">
        <v>1996.2886949930109</v>
      </c>
      <c r="MB16" s="196">
        <v>-1996.2886949930109</v>
      </c>
      <c r="MC16" s="196">
        <v>1996.2886949930109</v>
      </c>
      <c r="MD16" s="196">
        <v>1996.2886949930109</v>
      </c>
      <c r="MF16">
        <v>1</v>
      </c>
      <c r="MG16" s="240">
        <v>1</v>
      </c>
      <c r="MH16" s="214">
        <v>-1</v>
      </c>
      <c r="MI16" s="241">
        <v>-5</v>
      </c>
      <c r="MJ16">
        <v>-1</v>
      </c>
      <c r="MK16">
        <v>1</v>
      </c>
      <c r="ML16" s="214">
        <v>-1</v>
      </c>
      <c r="MM16">
        <v>0</v>
      </c>
      <c r="MN16">
        <v>1</v>
      </c>
      <c r="MO16">
        <v>1</v>
      </c>
      <c r="MP16">
        <v>0</v>
      </c>
      <c r="MQ16" s="249">
        <v>-5.6996549037099997E-2</v>
      </c>
      <c r="MR16" s="202">
        <v>42537</v>
      </c>
      <c r="MS16">
        <v>60</v>
      </c>
      <c r="MT16" t="s">
        <v>1186</v>
      </c>
      <c r="MU16">
        <v>1</v>
      </c>
      <c r="MV16" s="253">
        <v>2</v>
      </c>
      <c r="MW16">
        <v>1</v>
      </c>
      <c r="MX16" s="138">
        <v>94576.173700000014</v>
      </c>
      <c r="MY16" s="138">
        <v>94576.173700000014</v>
      </c>
      <c r="MZ16" s="196">
        <v>-5390.5155220333381</v>
      </c>
      <c r="NA16" s="196">
        <v>-5390.5155220333381</v>
      </c>
      <c r="NB16" s="196">
        <v>5390.5155220333381</v>
      </c>
      <c r="NC16" s="196">
        <v>5390.5155220333381</v>
      </c>
      <c r="ND16" s="196">
        <v>-5390.5155220333381</v>
      </c>
      <c r="NF16">
        <v>1</v>
      </c>
      <c r="NG16" s="240">
        <v>-1</v>
      </c>
      <c r="NH16" s="214">
        <v>-1</v>
      </c>
      <c r="NI16" s="241">
        <v>1</v>
      </c>
      <c r="NJ16">
        <v>1</v>
      </c>
      <c r="NK16">
        <v>-1</v>
      </c>
      <c r="NL16" s="214">
        <v>-1</v>
      </c>
      <c r="NM16">
        <v>1</v>
      </c>
      <c r="NN16">
        <v>1</v>
      </c>
      <c r="NO16">
        <v>0</v>
      </c>
      <c r="NP16">
        <v>1</v>
      </c>
      <c r="NQ16" s="249">
        <v>-2.9630504072700001E-2</v>
      </c>
      <c r="NR16" s="202">
        <v>42537</v>
      </c>
      <c r="NS16">
        <v>60</v>
      </c>
      <c r="NT16" t="s">
        <v>1186</v>
      </c>
      <c r="NU16">
        <v>1</v>
      </c>
      <c r="NV16" s="253">
        <v>2</v>
      </c>
      <c r="NW16">
        <v>1</v>
      </c>
      <c r="NX16" s="138">
        <v>90724.962</v>
      </c>
      <c r="NY16" s="138">
        <v>90724.962</v>
      </c>
      <c r="NZ16" s="196">
        <v>2688.2263560365527</v>
      </c>
      <c r="OA16" s="196">
        <v>2688.2263560365527</v>
      </c>
      <c r="OB16" s="196">
        <v>2688.2263560365527</v>
      </c>
      <c r="OC16" s="196">
        <v>-2688.2263560365527</v>
      </c>
      <c r="OD16" s="196">
        <v>2688.2263560365527</v>
      </c>
      <c r="OF16">
        <v>-1</v>
      </c>
      <c r="OG16" s="240">
        <v>-1</v>
      </c>
      <c r="OH16" s="214">
        <v>1</v>
      </c>
      <c r="OI16" s="241">
        <v>-1</v>
      </c>
      <c r="OJ16">
        <v>1</v>
      </c>
      <c r="OK16">
        <v>-1</v>
      </c>
      <c r="OL16" s="214">
        <v>1</v>
      </c>
      <c r="OM16">
        <v>0</v>
      </c>
      <c r="ON16">
        <v>1</v>
      </c>
      <c r="OO16">
        <v>1</v>
      </c>
      <c r="OP16">
        <v>0</v>
      </c>
      <c r="OQ16" s="249">
        <v>1.4233576642299999E-2</v>
      </c>
      <c r="OR16" s="202">
        <v>42537</v>
      </c>
      <c r="OS16">
        <v>60</v>
      </c>
      <c r="OT16" t="s">
        <v>1186</v>
      </c>
      <c r="OU16">
        <v>1</v>
      </c>
      <c r="OV16" s="253">
        <v>2</v>
      </c>
      <c r="OW16">
        <v>1</v>
      </c>
      <c r="OX16" s="138">
        <v>92723.280299999999</v>
      </c>
      <c r="OY16" s="138">
        <v>92723.280299999999</v>
      </c>
      <c r="OZ16" s="196">
        <v>-1319.7839166755157</v>
      </c>
      <c r="PA16" s="196">
        <v>-1319.7839166755157</v>
      </c>
      <c r="PB16" s="196">
        <v>1319.7839166755157</v>
      </c>
      <c r="PC16" s="196">
        <v>1319.7839166755157</v>
      </c>
      <c r="PD16" s="196">
        <v>-1319.7839166755157</v>
      </c>
      <c r="PF16">
        <v>-1</v>
      </c>
      <c r="PG16" s="240">
        <v>1</v>
      </c>
      <c r="PH16" s="240">
        <v>-1</v>
      </c>
      <c r="PI16" s="214">
        <v>1</v>
      </c>
      <c r="PJ16" s="241">
        <v>-1</v>
      </c>
      <c r="PK16">
        <v>1</v>
      </c>
      <c r="PL16">
        <v>-1</v>
      </c>
      <c r="PM16" s="214">
        <v>1</v>
      </c>
      <c r="PN16">
        <v>1</v>
      </c>
      <c r="PO16">
        <v>1</v>
      </c>
      <c r="PP16">
        <v>1</v>
      </c>
      <c r="PQ16">
        <v>0</v>
      </c>
      <c r="PR16" s="249">
        <v>3.02267002519E-2</v>
      </c>
      <c r="PS16" s="202">
        <v>42537</v>
      </c>
      <c r="PT16">
        <v>60</v>
      </c>
      <c r="PU16" t="s">
        <v>1186</v>
      </c>
      <c r="PV16">
        <v>1</v>
      </c>
      <c r="PW16" s="253">
        <v>1</v>
      </c>
      <c r="PX16">
        <v>1</v>
      </c>
      <c r="PY16" s="138">
        <v>96396.314400000003</v>
      </c>
      <c r="PZ16" s="138">
        <v>96396.314400000003</v>
      </c>
      <c r="QA16" s="196">
        <v>2913.7425007567117</v>
      </c>
      <c r="QB16" s="196">
        <v>2913.7425007567117</v>
      </c>
      <c r="QC16" s="196">
        <v>2913.7425007567117</v>
      </c>
      <c r="QD16" s="196">
        <v>2913.7425007567117</v>
      </c>
      <c r="QE16" s="196">
        <v>-2913.7425007567117</v>
      </c>
      <c r="QF16" s="196">
        <v>-2913.7425007567117</v>
      </c>
      <c r="QH16">
        <v>1</v>
      </c>
      <c r="QI16" s="240">
        <v>1</v>
      </c>
      <c r="QJ16" s="240">
        <v>-1</v>
      </c>
      <c r="QK16" s="214">
        <v>1</v>
      </c>
      <c r="QL16" s="241">
        <v>4</v>
      </c>
      <c r="QM16">
        <v>-1</v>
      </c>
      <c r="QN16">
        <v>1</v>
      </c>
      <c r="QO16" s="214">
        <v>1</v>
      </c>
      <c r="QP16">
        <v>1</v>
      </c>
      <c r="QQ16">
        <v>1</v>
      </c>
      <c r="QR16">
        <v>0</v>
      </c>
      <c r="QS16">
        <v>1</v>
      </c>
      <c r="QT16" s="249">
        <v>1.36220747468E-2</v>
      </c>
      <c r="QU16" s="202">
        <v>42544</v>
      </c>
      <c r="QV16">
        <v>60</v>
      </c>
      <c r="QW16" t="s">
        <v>1186</v>
      </c>
      <c r="QX16">
        <v>1</v>
      </c>
      <c r="QY16" s="253">
        <v>2</v>
      </c>
      <c r="QZ16">
        <v>1</v>
      </c>
      <c r="RA16" s="138">
        <v>96396.314400000003</v>
      </c>
      <c r="RB16" s="138">
        <v>96396.314400000003</v>
      </c>
      <c r="RC16" s="196">
        <v>1313.1178000728332</v>
      </c>
      <c r="RD16" s="196">
        <v>1313.1178000728332</v>
      </c>
      <c r="RE16" s="196">
        <v>1313.1178000728332</v>
      </c>
      <c r="RF16" s="196">
        <v>-1313.1178000728332</v>
      </c>
      <c r="RG16" s="196">
        <v>1313.1178000728332</v>
      </c>
      <c r="RH16" s="196">
        <v>-1313.1178000728332</v>
      </c>
      <c r="RI16" s="196"/>
      <c r="RJ16" s="196">
        <v>1313.1178000728332</v>
      </c>
      <c r="RK16" s="196">
        <v>-1313.1178000728332</v>
      </c>
      <c r="RL16" s="196">
        <v>-1313.1178000728332</v>
      </c>
      <c r="RM16" s="196">
        <v>1313.1178000728332</v>
      </c>
      <c r="RO16">
        <v>1</v>
      </c>
      <c r="RP16" s="240">
        <v>1</v>
      </c>
      <c r="RQ16" s="240">
        <v>1</v>
      </c>
      <c r="RR16" s="240">
        <v>1</v>
      </c>
      <c r="RS16" s="214">
        <v>-1</v>
      </c>
      <c r="RT16" s="241">
        <v>5</v>
      </c>
      <c r="RU16">
        <v>1</v>
      </c>
      <c r="RV16">
        <v>-1</v>
      </c>
      <c r="RW16" s="214">
        <v>1</v>
      </c>
      <c r="RX16">
        <v>1</v>
      </c>
      <c r="RY16">
        <v>0</v>
      </c>
      <c r="RZ16">
        <v>1</v>
      </c>
      <c r="SA16">
        <v>0</v>
      </c>
      <c r="SB16" s="249">
        <v>6.6620721341599997E-3</v>
      </c>
      <c r="SC16" s="202">
        <v>42544</v>
      </c>
      <c r="SD16">
        <v>60</v>
      </c>
      <c r="SE16" t="s">
        <v>1186</v>
      </c>
      <c r="SF16">
        <v>1</v>
      </c>
      <c r="SG16" s="253">
        <v>2</v>
      </c>
      <c r="SH16">
        <v>1</v>
      </c>
      <c r="SI16" s="138">
        <v>96988.306799999991</v>
      </c>
      <c r="SJ16" s="138">
        <v>96988.306799999991</v>
      </c>
      <c r="SK16" s="196">
        <v>646.1430960716408</v>
      </c>
      <c r="SL16" s="196">
        <v>646.1430960716408</v>
      </c>
      <c r="SM16" s="196">
        <v>-646.1430960716408</v>
      </c>
      <c r="SN16" s="196">
        <v>646.1430960716408</v>
      </c>
      <c r="SO16" s="196">
        <v>-646.1430960716408</v>
      </c>
      <c r="SP16" s="196">
        <v>646.1430960716408</v>
      </c>
      <c r="SQ16" s="196">
        <v>646.1430960716408</v>
      </c>
      <c r="SR16" s="196">
        <v>646.1430960716408</v>
      </c>
      <c r="SS16" s="196">
        <v>-646.1430960716408</v>
      </c>
      <c r="ST16" s="196">
        <v>-646.1430960716408</v>
      </c>
      <c r="SU16" s="196">
        <v>646.1430960716408</v>
      </c>
      <c r="SW16">
        <f t="shared" si="90"/>
        <v>1</v>
      </c>
      <c r="SX16" s="240">
        <v>1</v>
      </c>
      <c r="SY16" s="240">
        <v>-1</v>
      </c>
      <c r="SZ16" s="240">
        <v>1</v>
      </c>
      <c r="TA16" s="214">
        <v>1</v>
      </c>
      <c r="TB16" s="241">
        <v>6</v>
      </c>
      <c r="TC16">
        <f t="shared" si="91"/>
        <v>-1</v>
      </c>
      <c r="TD16">
        <f t="shared" si="92"/>
        <v>1</v>
      </c>
      <c r="TE16" s="214">
        <v>-1</v>
      </c>
      <c r="TF16">
        <f>IF(SX16=TE16,1,0)</f>
        <v>0</v>
      </c>
      <c r="TG16">
        <f>IF(TE16=TA16,1,0)</f>
        <v>0</v>
      </c>
      <c r="TH16">
        <f t="shared" ref="TH16:TH78" si="132">IF(TE16=TC16,1,0)</f>
        <v>1</v>
      </c>
      <c r="TI16">
        <f t="shared" si="94"/>
        <v>0</v>
      </c>
      <c r="TJ16" s="249">
        <v>-7.1884984025599999E-3</v>
      </c>
      <c r="TK16" s="202">
        <v>42548</v>
      </c>
      <c r="TL16">
        <v>60</v>
      </c>
      <c r="TM16" t="str">
        <f t="shared" si="81"/>
        <v>TRUE</v>
      </c>
      <c r="TN16">
        <f>VLOOKUP($A16,'FuturesInfo (3)'!$A$2:$V$80,22)</f>
        <v>1</v>
      </c>
      <c r="TO16" s="253">
        <v>2</v>
      </c>
      <c r="TP16">
        <f t="shared" si="95"/>
        <v>1</v>
      </c>
      <c r="TQ16" s="138">
        <f>VLOOKUP($A16,'FuturesInfo (3)'!$A$2:$O$80,15)*TN16</f>
        <v>96988.306799999991</v>
      </c>
      <c r="TR16" s="138">
        <f>VLOOKUP($A16,'FuturesInfo (3)'!$A$2:$O$80,15)*TP16</f>
        <v>96988.306799999991</v>
      </c>
      <c r="TS16" s="196">
        <f t="shared" si="96"/>
        <v>-697.20028849879907</v>
      </c>
      <c r="TT16" s="196">
        <f t="shared" si="97"/>
        <v>-697.20028849879907</v>
      </c>
      <c r="TU16" s="196">
        <f t="shared" si="98"/>
        <v>-697.20028849879907</v>
      </c>
      <c r="TV16" s="196">
        <f t="shared" si="99"/>
        <v>697.20028849879907</v>
      </c>
      <c r="TW16" s="196">
        <f t="shared" si="100"/>
        <v>-697.20028849879907</v>
      </c>
      <c r="TX16" s="196">
        <f t="shared" si="101"/>
        <v>697.20028849879907</v>
      </c>
      <c r="TY16" s="196">
        <f t="shared" ref="TY16:TY79" si="133">IF(IF(SZ16=TE16,1,0)=1,ABS(TQ16*TJ16),-ABS(TQ16*TJ16))</f>
        <v>-697.20028849879907</v>
      </c>
      <c r="TZ16" s="196">
        <f>IF(IF(sym!$O5=TE16,1,0)=1,ABS(TQ16*TJ16),-ABS(TQ16*TJ16))</f>
        <v>-697.20028849879907</v>
      </c>
      <c r="UA16" s="196">
        <f>IF(IF(sym!$N5=TE16,1,0)=1,ABS(TQ16*TJ16),-ABS(TQ16*TJ16))</f>
        <v>697.20028849879907</v>
      </c>
      <c r="UB16" s="196">
        <f>IF(IF(TE16=TE16,0,1)=1,ABS(TQ16*TJ16),-ABS(TQ16*TJ16))</f>
        <v>-697.20028849879907</v>
      </c>
      <c r="UC16" s="196">
        <f t="shared" si="103"/>
        <v>697.20028849879907</v>
      </c>
      <c r="UE16">
        <f t="shared" si="104"/>
        <v>-1</v>
      </c>
      <c r="UF16" s="240">
        <v>1</v>
      </c>
      <c r="UG16" s="240">
        <v>-1</v>
      </c>
      <c r="UH16" s="240">
        <v>1</v>
      </c>
      <c r="UI16" s="214">
        <v>1</v>
      </c>
      <c r="UJ16" s="241">
        <v>7</v>
      </c>
      <c r="UK16">
        <f t="shared" si="105"/>
        <v>-1</v>
      </c>
      <c r="UL16">
        <f t="shared" si="106"/>
        <v>1</v>
      </c>
      <c r="UM16" s="214"/>
      <c r="UN16">
        <f>IF(UF16=UM16,1,0)</f>
        <v>0</v>
      </c>
      <c r="UO16">
        <f>IF(UM16=UI16,1,0)</f>
        <v>0</v>
      </c>
      <c r="UP16">
        <f t="shared" ref="UP16:UP79" si="134">IF(UM16=UK16,1,0)</f>
        <v>0</v>
      </c>
      <c r="UQ16">
        <f t="shared" si="108"/>
        <v>0</v>
      </c>
      <c r="UR16" s="249"/>
      <c r="US16" s="202">
        <v>42548</v>
      </c>
      <c r="UT16">
        <v>60</v>
      </c>
      <c r="UU16" t="str">
        <f t="shared" si="82"/>
        <v>TRUE</v>
      </c>
      <c r="UV16">
        <f>VLOOKUP($A16,'FuturesInfo (3)'!$A$2:$V$80,22)</f>
        <v>1</v>
      </c>
      <c r="UW16" s="253">
        <v>1</v>
      </c>
      <c r="UX16">
        <f t="shared" si="109"/>
        <v>1</v>
      </c>
      <c r="UY16" s="138">
        <f>VLOOKUP($A16,'FuturesInfo (3)'!$A$2:$O$80,15)*UV16</f>
        <v>96988.306799999991</v>
      </c>
      <c r="UZ16" s="138">
        <f>VLOOKUP($A16,'FuturesInfo (3)'!$A$2:$O$80,15)*UX16</f>
        <v>96988.306799999991</v>
      </c>
      <c r="VA16" s="196">
        <f t="shared" si="110"/>
        <v>0</v>
      </c>
      <c r="VB16" s="196">
        <f t="shared" si="111"/>
        <v>0</v>
      </c>
      <c r="VC16" s="196">
        <f t="shared" si="112"/>
        <v>0</v>
      </c>
      <c r="VD16" s="196">
        <f t="shared" si="113"/>
        <v>0</v>
      </c>
      <c r="VE16" s="196">
        <f t="shared" si="114"/>
        <v>0</v>
      </c>
      <c r="VF16" s="196">
        <f t="shared" si="115"/>
        <v>0</v>
      </c>
      <c r="VG16" s="196">
        <f t="shared" ref="VG16:VG79" si="135">IF(IF(UH16=UM16,1,0)=1,ABS(UY16*UR16),-ABS(UY16*UR16))</f>
        <v>0</v>
      </c>
      <c r="VH16" s="196">
        <f>IF(IF(sym!$O5=UM16,1,0)=1,ABS(UY16*UR16),-ABS(UY16*UR16))</f>
        <v>0</v>
      </c>
      <c r="VI16" s="196">
        <f>IF(IF(sym!$N5=UM16,1,0)=1,ABS(UY16*UR16),-ABS(UY16*UR16))</f>
        <v>0</v>
      </c>
      <c r="VJ16" s="196">
        <f>IF(IF(UM16=UM16,0,1)=1,ABS(UY16*UR16),-ABS(UY16*UR16))</f>
        <v>0</v>
      </c>
      <c r="VK16" s="196">
        <f t="shared" si="117"/>
        <v>0</v>
      </c>
      <c r="VM16">
        <f t="shared" si="118"/>
        <v>0</v>
      </c>
      <c r="VN16" s="240"/>
      <c r="VO16" s="240"/>
      <c r="VP16" s="240"/>
      <c r="VQ16" s="214"/>
      <c r="VR16" s="241"/>
      <c r="VS16">
        <f t="shared" si="119"/>
        <v>1</v>
      </c>
      <c r="VT16">
        <f t="shared" si="120"/>
        <v>0</v>
      </c>
      <c r="VU16" s="214"/>
      <c r="VV16">
        <f>IF(VN16=VU16,1,0)</f>
        <v>1</v>
      </c>
      <c r="VW16">
        <f>IF(VU16=VQ16,1,0)</f>
        <v>1</v>
      </c>
      <c r="VX16">
        <f t="shared" ref="VX16:VX79" si="136">IF(VU16=VS16,1,0)</f>
        <v>0</v>
      </c>
      <c r="VY16">
        <f t="shared" si="122"/>
        <v>1</v>
      </c>
      <c r="VZ16" s="249"/>
      <c r="WA16" s="202"/>
      <c r="WB16">
        <v>60</v>
      </c>
      <c r="WC16" t="str">
        <f t="shared" si="83"/>
        <v>FALSE</v>
      </c>
      <c r="WD16">
        <f>VLOOKUP($A16,'FuturesInfo (3)'!$A$2:$V$80,22)</f>
        <v>1</v>
      </c>
      <c r="WE16" s="253"/>
      <c r="WF16">
        <f t="shared" si="123"/>
        <v>1</v>
      </c>
      <c r="WG16" s="138">
        <f>VLOOKUP($A16,'FuturesInfo (3)'!$A$2:$O$80,15)*WD16</f>
        <v>96988.306799999991</v>
      </c>
      <c r="WH16" s="138">
        <f>VLOOKUP($A16,'FuturesInfo (3)'!$A$2:$O$80,15)*WF16</f>
        <v>96988.306799999991</v>
      </c>
      <c r="WI16" s="196">
        <f t="shared" si="124"/>
        <v>0</v>
      </c>
      <c r="WJ16" s="196">
        <f t="shared" si="125"/>
        <v>0</v>
      </c>
      <c r="WK16" s="196">
        <f t="shared" si="126"/>
        <v>0</v>
      </c>
      <c r="WL16" s="196">
        <f t="shared" si="127"/>
        <v>0</v>
      </c>
      <c r="WM16" s="196">
        <f t="shared" si="128"/>
        <v>0</v>
      </c>
      <c r="WN16" s="196">
        <f t="shared" si="129"/>
        <v>0</v>
      </c>
      <c r="WO16" s="196">
        <f t="shared" ref="WO16:WO79" si="137">IF(IF(VP16=VU16,1,0)=1,ABS(WG16*VZ16),-ABS(WG16*VZ16))</f>
        <v>0</v>
      </c>
      <c r="WP16" s="196">
        <f>IF(IF(sym!$O5=VU16,1,0)=1,ABS(WG16*VZ16),-ABS(WG16*VZ16))</f>
        <v>0</v>
      </c>
      <c r="WQ16" s="196">
        <f>IF(IF(sym!$N5=VU16,1,0)=1,ABS(WG16*VZ16),-ABS(WG16*VZ16))</f>
        <v>0</v>
      </c>
      <c r="WR16" s="196">
        <f>IF(IF(VU16=VU16,0,1)=1,ABS(WG16*VZ16),-ABS(WG16*VZ16))</f>
        <v>0</v>
      </c>
      <c r="WS16" s="196">
        <f t="shared" si="131"/>
        <v>0</v>
      </c>
    </row>
    <row r="17" spans="1:617" x14ac:dyDescent="0.25">
      <c r="A17" s="1" t="s">
        <v>298</v>
      </c>
      <c r="B17" s="150" t="str">
        <f>'FuturesInfo (3)'!M5</f>
        <v>@BO</v>
      </c>
      <c r="C17" s="200" t="str">
        <f>VLOOKUP(A17,'FuturesInfo (3)'!$A$2:$K$80,11)</f>
        <v>grain</v>
      </c>
      <c r="F17" t="e">
        <f>#REF!</f>
        <v>#REF!</v>
      </c>
      <c r="G17">
        <v>1</v>
      </c>
      <c r="H17">
        <v>-1</v>
      </c>
      <c r="I17">
        <v>1</v>
      </c>
      <c r="J17">
        <f t="shared" si="67"/>
        <v>1</v>
      </c>
      <c r="K17">
        <f t="shared" si="68"/>
        <v>0</v>
      </c>
      <c r="L17" s="184">
        <v>0</v>
      </c>
      <c r="M17" s="2">
        <v>10</v>
      </c>
      <c r="N17">
        <v>60</v>
      </c>
      <c r="O17" t="str">
        <f t="shared" si="69"/>
        <v>TRUE</v>
      </c>
      <c r="P17">
        <f>VLOOKUP($A17,'FuturesInfo (3)'!$A$2:$V$80,22)</f>
        <v>5</v>
      </c>
      <c r="Q17">
        <f t="shared" si="70"/>
        <v>5</v>
      </c>
      <c r="R17">
        <f t="shared" si="70"/>
        <v>5</v>
      </c>
      <c r="S17" s="138">
        <f>VLOOKUP($A17,'FuturesInfo (3)'!$A$2:$O$80,15)*Q17</f>
        <v>94920</v>
      </c>
      <c r="T17" s="144">
        <f t="shared" si="71"/>
        <v>0</v>
      </c>
      <c r="U17" s="144">
        <f t="shared" si="84"/>
        <v>0</v>
      </c>
      <c r="W17">
        <f t="shared" si="72"/>
        <v>1</v>
      </c>
      <c r="X17">
        <v>1</v>
      </c>
      <c r="Y17">
        <v>-1</v>
      </c>
      <c r="Z17">
        <v>1</v>
      </c>
      <c r="AA17">
        <f t="shared" ref="AA17:AA78" si="138">IF(X17=Z17,1,0)</f>
        <v>1</v>
      </c>
      <c r="AB17">
        <f t="shared" si="73"/>
        <v>0</v>
      </c>
      <c r="AC17" s="1">
        <v>7.7495350279000001E-3</v>
      </c>
      <c r="AD17" s="2">
        <v>10</v>
      </c>
      <c r="AE17">
        <v>60</v>
      </c>
      <c r="AF17" t="str">
        <f t="shared" si="74"/>
        <v>TRUE</v>
      </c>
      <c r="AG17">
        <f>VLOOKUP($A17,'FuturesInfo (3)'!$A$2:$V$80,22)</f>
        <v>5</v>
      </c>
      <c r="AH17">
        <f t="shared" si="75"/>
        <v>4</v>
      </c>
      <c r="AI17">
        <f t="shared" si="85"/>
        <v>5</v>
      </c>
      <c r="AJ17" s="138">
        <f>VLOOKUP($A17,'FuturesInfo (3)'!$A$2:$O$80,15)*AI17</f>
        <v>94920</v>
      </c>
      <c r="AK17" s="196">
        <f t="shared" si="86"/>
        <v>735.58586484826799</v>
      </c>
      <c r="AL17" s="196">
        <f t="shared" si="87"/>
        <v>-735.58586484826799</v>
      </c>
      <c r="AN17">
        <f t="shared" si="76"/>
        <v>1</v>
      </c>
      <c r="AO17">
        <v>1</v>
      </c>
      <c r="AP17">
        <v>-1</v>
      </c>
      <c r="AQ17">
        <v>-1</v>
      </c>
      <c r="AR17">
        <f t="shared" ref="AR17:AR80" si="139">IF(AO17=AQ17,1,0)</f>
        <v>0</v>
      </c>
      <c r="AS17">
        <f t="shared" si="77"/>
        <v>1</v>
      </c>
      <c r="AT17" s="1">
        <v>-6.7671485696700001E-3</v>
      </c>
      <c r="AU17" s="2">
        <v>10</v>
      </c>
      <c r="AV17">
        <v>60</v>
      </c>
      <c r="AW17" t="str">
        <f t="shared" si="78"/>
        <v>TRUE</v>
      </c>
      <c r="AX17">
        <f>VLOOKUP($A17,'FuturesInfo (3)'!$A$2:$V$80,22)</f>
        <v>5</v>
      </c>
      <c r="AY17">
        <f t="shared" si="79"/>
        <v>4</v>
      </c>
      <c r="AZ17">
        <f t="shared" si="88"/>
        <v>5</v>
      </c>
      <c r="BA17" s="138">
        <f>VLOOKUP($A17,'FuturesInfo (3)'!$A$2:$O$80,15)*AZ17</f>
        <v>94920</v>
      </c>
      <c r="BB17" s="196">
        <f t="shared" si="80"/>
        <v>-642.33774223307637</v>
      </c>
      <c r="BC17" s="196">
        <f t="shared" si="89"/>
        <v>642.33774223307637</v>
      </c>
      <c r="BE17">
        <v>1</v>
      </c>
      <c r="BF17">
        <v>-1</v>
      </c>
      <c r="BG17">
        <v>-1</v>
      </c>
      <c r="BH17">
        <v>1</v>
      </c>
      <c r="BI17">
        <v>0</v>
      </c>
      <c r="BJ17">
        <v>0</v>
      </c>
      <c r="BK17" s="1">
        <v>1.8581604211799999E-2</v>
      </c>
      <c r="BL17" s="2">
        <v>10</v>
      </c>
      <c r="BM17">
        <v>60</v>
      </c>
      <c r="BN17" t="s">
        <v>1186</v>
      </c>
      <c r="BO17">
        <v>5</v>
      </c>
      <c r="BP17" s="96">
        <v>0</v>
      </c>
      <c r="BQ17">
        <v>5</v>
      </c>
      <c r="BR17" s="138">
        <v>98280</v>
      </c>
      <c r="BS17" s="196">
        <v>-1826.2000619357038</v>
      </c>
      <c r="BT17" s="196">
        <v>-1826.2000619357038</v>
      </c>
      <c r="BV17">
        <v>-1</v>
      </c>
      <c r="BW17">
        <v>1</v>
      </c>
      <c r="BX17" s="214">
        <v>-1</v>
      </c>
      <c r="BY17">
        <v>1</v>
      </c>
      <c r="BZ17">
        <v>1</v>
      </c>
      <c r="CA17">
        <v>1</v>
      </c>
      <c r="CB17">
        <v>0</v>
      </c>
      <c r="CC17">
        <v>1</v>
      </c>
      <c r="CD17" s="1">
        <v>4.2566129522699997E-3</v>
      </c>
      <c r="CE17" s="2">
        <v>10</v>
      </c>
      <c r="CF17">
        <v>60</v>
      </c>
      <c r="CG17" t="s">
        <v>1186</v>
      </c>
      <c r="CH17">
        <v>5</v>
      </c>
      <c r="CI17" s="96">
        <v>0</v>
      </c>
      <c r="CJ17">
        <v>5</v>
      </c>
      <c r="CK17" s="138">
        <v>98280</v>
      </c>
      <c r="CL17" s="196">
        <v>418.33992094909559</v>
      </c>
      <c r="CM17" s="196">
        <v>-418.33992094909559</v>
      </c>
      <c r="CN17" s="196">
        <v>418.33992094909559</v>
      </c>
      <c r="CP17">
        <v>1</v>
      </c>
      <c r="CQ17">
        <v>1</v>
      </c>
      <c r="CR17" s="214">
        <v>-1</v>
      </c>
      <c r="CS17">
        <v>-1</v>
      </c>
      <c r="CT17">
        <v>-1</v>
      </c>
      <c r="CU17">
        <v>0</v>
      </c>
      <c r="CV17">
        <v>1</v>
      </c>
      <c r="CW17">
        <v>1</v>
      </c>
      <c r="CX17" s="1">
        <v>-8.1743869209799994E-3</v>
      </c>
      <c r="CY17" s="2">
        <v>10</v>
      </c>
      <c r="CZ17">
        <v>60</v>
      </c>
      <c r="DA17" t="s">
        <v>1186</v>
      </c>
      <c r="DB17">
        <v>5</v>
      </c>
      <c r="DC17" s="96">
        <v>0</v>
      </c>
      <c r="DD17">
        <v>5</v>
      </c>
      <c r="DE17" s="138">
        <v>98280</v>
      </c>
      <c r="DF17" s="196">
        <v>-803.37874659391434</v>
      </c>
      <c r="DG17" s="196">
        <v>803.37874659391434</v>
      </c>
      <c r="DH17" s="196">
        <v>803.37874659391434</v>
      </c>
      <c r="DJ17">
        <v>-1</v>
      </c>
      <c r="DK17" s="240">
        <v>1</v>
      </c>
      <c r="DL17" s="214">
        <v>-1</v>
      </c>
      <c r="DM17" s="241">
        <v>-12</v>
      </c>
      <c r="DN17">
        <v>-1</v>
      </c>
      <c r="DO17">
        <v>1</v>
      </c>
      <c r="DP17" s="214">
        <v>-1</v>
      </c>
      <c r="DQ17">
        <v>0</v>
      </c>
      <c r="DR17">
        <v>1</v>
      </c>
      <c r="DS17">
        <v>1</v>
      </c>
      <c r="DT17">
        <v>0</v>
      </c>
      <c r="DU17" s="249">
        <v>-7.6312576312599998E-3</v>
      </c>
      <c r="DV17" s="2">
        <v>10</v>
      </c>
      <c r="DW17">
        <v>60</v>
      </c>
      <c r="DX17" t="s">
        <v>1186</v>
      </c>
      <c r="DY17">
        <v>5</v>
      </c>
      <c r="DZ17" s="96">
        <v>0</v>
      </c>
      <c r="EA17">
        <v>5</v>
      </c>
      <c r="EB17" s="138">
        <v>97530</v>
      </c>
      <c r="EC17" s="196">
        <v>-744.27655677678774</v>
      </c>
      <c r="ED17" s="196">
        <v>744.27655677678774</v>
      </c>
      <c r="EE17" s="196">
        <v>744.27655677678774</v>
      </c>
      <c r="EF17" s="196">
        <v>-744.27655677678774</v>
      </c>
      <c r="EH17">
        <v>1</v>
      </c>
      <c r="EI17" s="240">
        <v>-1</v>
      </c>
      <c r="EJ17" s="214">
        <v>1</v>
      </c>
      <c r="EK17" s="241">
        <v>-13</v>
      </c>
      <c r="EL17">
        <v>1</v>
      </c>
      <c r="EM17">
        <v>-1</v>
      </c>
      <c r="EN17" s="214">
        <v>1</v>
      </c>
      <c r="EO17">
        <v>0</v>
      </c>
      <c r="EP17">
        <v>1</v>
      </c>
      <c r="EQ17">
        <v>1</v>
      </c>
      <c r="ER17">
        <v>0</v>
      </c>
      <c r="ES17" s="249">
        <v>3.0759759379899999E-4</v>
      </c>
      <c r="ET17" s="264">
        <v>42485</v>
      </c>
      <c r="EU17">
        <v>60</v>
      </c>
      <c r="EV17" t="s">
        <v>1186</v>
      </c>
      <c r="EW17">
        <v>5</v>
      </c>
      <c r="EX17" s="253"/>
      <c r="EY17">
        <v>5</v>
      </c>
      <c r="EZ17" s="138">
        <v>99780</v>
      </c>
      <c r="FA17" s="196">
        <v>-30.69208790926422</v>
      </c>
      <c r="FB17" s="196">
        <v>30.69208790926422</v>
      </c>
      <c r="FC17" s="196">
        <v>30.69208790926422</v>
      </c>
      <c r="FD17" s="196">
        <v>-30.69208790926422</v>
      </c>
      <c r="FF17">
        <v>-1</v>
      </c>
      <c r="FG17" s="240">
        <v>1</v>
      </c>
      <c r="FH17" s="214">
        <v>1</v>
      </c>
      <c r="FI17" s="241">
        <v>-14</v>
      </c>
      <c r="FJ17">
        <v>1</v>
      </c>
      <c r="FK17">
        <v>-1</v>
      </c>
      <c r="FL17" s="214">
        <v>-1</v>
      </c>
      <c r="FM17">
        <v>0</v>
      </c>
      <c r="FN17">
        <v>0</v>
      </c>
      <c r="FO17">
        <v>0</v>
      </c>
      <c r="FP17">
        <v>1</v>
      </c>
      <c r="FQ17" s="249">
        <v>-1.7438364401700001E-2</v>
      </c>
      <c r="FR17" s="264">
        <v>42514</v>
      </c>
      <c r="FS17">
        <v>60</v>
      </c>
      <c r="FT17" t="s">
        <v>1186</v>
      </c>
      <c r="FU17">
        <v>5</v>
      </c>
      <c r="FV17" s="253">
        <v>1</v>
      </c>
      <c r="FW17">
        <v>5</v>
      </c>
      <c r="FX17" s="138">
        <v>95550</v>
      </c>
      <c r="FY17" s="138">
        <v>95550</v>
      </c>
      <c r="FZ17" s="196">
        <v>-1666.2357185824351</v>
      </c>
      <c r="GA17" s="196">
        <v>-1666.2357185824351</v>
      </c>
      <c r="GB17" s="196">
        <v>-1666.2357185824351</v>
      </c>
      <c r="GC17" s="196">
        <v>-1666.2357185824351</v>
      </c>
      <c r="GD17" s="196">
        <v>1666.2357185824351</v>
      </c>
      <c r="GF17">
        <v>1</v>
      </c>
      <c r="GG17" s="240">
        <v>-1</v>
      </c>
      <c r="GH17" s="214">
        <v>1</v>
      </c>
      <c r="GI17" s="241">
        <v>-15</v>
      </c>
      <c r="GJ17">
        <v>-1</v>
      </c>
      <c r="GK17">
        <v>-1</v>
      </c>
      <c r="GL17" s="214">
        <v>-1</v>
      </c>
      <c r="GM17">
        <v>1</v>
      </c>
      <c r="GN17">
        <v>0</v>
      </c>
      <c r="GO17">
        <v>1</v>
      </c>
      <c r="GP17">
        <v>1</v>
      </c>
      <c r="GQ17" s="249">
        <v>-2.5397796817599998E-2</v>
      </c>
      <c r="GR17" s="264">
        <v>42514</v>
      </c>
      <c r="GS17">
        <v>60</v>
      </c>
      <c r="GT17" t="s">
        <v>1186</v>
      </c>
      <c r="GU17">
        <v>5</v>
      </c>
      <c r="GV17" s="253">
        <v>2</v>
      </c>
      <c r="GW17">
        <v>6</v>
      </c>
      <c r="GX17" s="138">
        <v>95550</v>
      </c>
      <c r="GY17" s="138">
        <v>114660</v>
      </c>
      <c r="GZ17" s="196">
        <v>2426.7594859216797</v>
      </c>
      <c r="HA17" s="196">
        <v>2912.1113831060156</v>
      </c>
      <c r="HB17" s="196">
        <v>-2426.7594859216797</v>
      </c>
      <c r="HC17" s="196">
        <v>2426.7594859216797</v>
      </c>
      <c r="HD17" s="196">
        <v>2426.7594859216797</v>
      </c>
      <c r="HF17">
        <v>-1</v>
      </c>
      <c r="HG17" s="240">
        <v>1</v>
      </c>
      <c r="HH17" s="214">
        <v>-1</v>
      </c>
      <c r="HI17" s="241">
        <v>5</v>
      </c>
      <c r="HJ17">
        <v>1</v>
      </c>
      <c r="HK17">
        <v>-1</v>
      </c>
      <c r="HL17" s="214">
        <v>1</v>
      </c>
      <c r="HM17">
        <v>1</v>
      </c>
      <c r="HN17">
        <v>0</v>
      </c>
      <c r="HO17">
        <v>1</v>
      </c>
      <c r="HP17">
        <v>0</v>
      </c>
      <c r="HQ17" s="249">
        <v>2.3547880690700001E-2</v>
      </c>
      <c r="HR17" s="202">
        <v>42514</v>
      </c>
      <c r="HS17">
        <v>60</v>
      </c>
      <c r="HT17" t="s">
        <v>1186</v>
      </c>
      <c r="HU17">
        <v>5</v>
      </c>
      <c r="HV17" s="253">
        <v>2</v>
      </c>
      <c r="HW17">
        <v>6</v>
      </c>
      <c r="HX17" s="138">
        <v>97800</v>
      </c>
      <c r="HY17" s="138">
        <v>117360</v>
      </c>
      <c r="HZ17" s="196">
        <v>2302.9827315504599</v>
      </c>
      <c r="IA17" s="196">
        <v>2763.5792778605519</v>
      </c>
      <c r="IB17" s="196">
        <v>-2302.9827315504599</v>
      </c>
      <c r="IC17" s="196">
        <v>2302.9827315504599</v>
      </c>
      <c r="ID17" s="196">
        <v>-2302.9827315504599</v>
      </c>
      <c r="IF17">
        <v>1</v>
      </c>
      <c r="IG17" s="240">
        <v>1</v>
      </c>
      <c r="IH17" s="214">
        <v>-1</v>
      </c>
      <c r="II17" s="241">
        <v>-3</v>
      </c>
      <c r="IJ17">
        <v>1</v>
      </c>
      <c r="IK17">
        <v>1</v>
      </c>
      <c r="IL17" s="214">
        <v>-1</v>
      </c>
      <c r="IM17">
        <v>0</v>
      </c>
      <c r="IN17">
        <v>1</v>
      </c>
      <c r="IO17">
        <v>0</v>
      </c>
      <c r="IP17">
        <v>0</v>
      </c>
      <c r="IQ17" s="249">
        <v>-9.2024539877299995E-3</v>
      </c>
      <c r="IR17" s="202">
        <v>42530</v>
      </c>
      <c r="IS17">
        <v>60</v>
      </c>
      <c r="IT17" t="s">
        <v>1186</v>
      </c>
      <c r="IU17">
        <v>5</v>
      </c>
      <c r="IV17" s="253">
        <v>2</v>
      </c>
      <c r="IW17">
        <v>6</v>
      </c>
      <c r="IX17" s="138">
        <v>96900</v>
      </c>
      <c r="IY17" s="138">
        <v>116280</v>
      </c>
      <c r="IZ17" s="196">
        <v>-891.71779141103696</v>
      </c>
      <c r="JA17" s="196">
        <v>-1070.0613496932444</v>
      </c>
      <c r="JB17" s="196">
        <v>891.71779141103696</v>
      </c>
      <c r="JC17" s="196">
        <v>-891.71779141103696</v>
      </c>
      <c r="JD17" s="196">
        <v>-891.71779141103696</v>
      </c>
      <c r="JF17">
        <v>1</v>
      </c>
      <c r="JG17" s="240">
        <v>1</v>
      </c>
      <c r="JH17" s="214">
        <v>-1</v>
      </c>
      <c r="JI17" s="241">
        <v>-4</v>
      </c>
      <c r="JJ17">
        <v>-1</v>
      </c>
      <c r="JK17">
        <v>1</v>
      </c>
      <c r="JL17" s="214">
        <v>-1</v>
      </c>
      <c r="JM17">
        <v>0</v>
      </c>
      <c r="JN17">
        <v>1</v>
      </c>
      <c r="JO17">
        <v>1</v>
      </c>
      <c r="JP17">
        <v>0</v>
      </c>
      <c r="JQ17" s="249">
        <v>-9.2879256965899999E-3</v>
      </c>
      <c r="JR17" s="202">
        <v>42535</v>
      </c>
      <c r="JS17">
        <v>60</v>
      </c>
      <c r="JT17" t="s">
        <v>1186</v>
      </c>
      <c r="JU17">
        <v>5</v>
      </c>
      <c r="JV17" s="253">
        <v>1</v>
      </c>
      <c r="JW17">
        <v>5</v>
      </c>
      <c r="JX17" s="138">
        <v>96000</v>
      </c>
      <c r="JY17" s="138">
        <v>96000</v>
      </c>
      <c r="JZ17" s="196">
        <v>-891.64086687264</v>
      </c>
      <c r="KA17" s="196">
        <v>-891.64086687264</v>
      </c>
      <c r="KB17" s="196">
        <v>891.64086687264</v>
      </c>
      <c r="KC17" s="196">
        <v>891.64086687264</v>
      </c>
      <c r="KD17" s="196">
        <v>-891.64086687264</v>
      </c>
      <c r="KF17">
        <v>1</v>
      </c>
      <c r="KG17" s="240">
        <v>-1</v>
      </c>
      <c r="KH17" s="214">
        <v>-1</v>
      </c>
      <c r="KI17" s="241">
        <v>-5</v>
      </c>
      <c r="KJ17">
        <v>-1</v>
      </c>
      <c r="KK17">
        <v>1</v>
      </c>
      <c r="KL17" s="214">
        <v>1</v>
      </c>
      <c r="KM17">
        <v>0</v>
      </c>
      <c r="KN17">
        <v>0</v>
      </c>
      <c r="KO17">
        <v>0</v>
      </c>
      <c r="KP17">
        <v>1</v>
      </c>
      <c r="KQ17" s="249">
        <v>7.4999999999999997E-3</v>
      </c>
      <c r="KR17" s="202">
        <v>42535</v>
      </c>
      <c r="KS17">
        <v>60</v>
      </c>
      <c r="KT17" t="s">
        <v>1186</v>
      </c>
      <c r="KU17">
        <v>5</v>
      </c>
      <c r="KV17" s="253">
        <v>2</v>
      </c>
      <c r="KW17">
        <v>4</v>
      </c>
      <c r="KX17" s="138">
        <v>97380</v>
      </c>
      <c r="KY17" s="138">
        <v>77904</v>
      </c>
      <c r="KZ17" s="196">
        <v>-730.35</v>
      </c>
      <c r="LA17" s="196">
        <v>-584.28</v>
      </c>
      <c r="LB17" s="196">
        <v>-730.35</v>
      </c>
      <c r="LC17" s="196">
        <v>-730.35</v>
      </c>
      <c r="LD17" s="196">
        <v>730.35</v>
      </c>
      <c r="LF17">
        <v>-1</v>
      </c>
      <c r="LG17" s="240">
        <v>-1</v>
      </c>
      <c r="LH17" s="214">
        <v>-1</v>
      </c>
      <c r="LI17" s="241">
        <v>-6</v>
      </c>
      <c r="LJ17">
        <v>-1</v>
      </c>
      <c r="LK17">
        <v>1</v>
      </c>
      <c r="LL17" s="214">
        <v>1</v>
      </c>
      <c r="LM17">
        <v>0</v>
      </c>
      <c r="LN17">
        <v>0</v>
      </c>
      <c r="LO17">
        <v>0</v>
      </c>
      <c r="LP17">
        <v>1</v>
      </c>
      <c r="LQ17" s="249">
        <v>6.8238213399500003E-3</v>
      </c>
      <c r="LR17" s="202">
        <v>42535</v>
      </c>
      <c r="LS17">
        <v>60</v>
      </c>
      <c r="LT17" t="s">
        <v>1186</v>
      </c>
      <c r="LU17">
        <v>5</v>
      </c>
      <c r="LV17" s="253">
        <v>1</v>
      </c>
      <c r="LW17">
        <v>6</v>
      </c>
      <c r="LX17" s="138">
        <v>97380</v>
      </c>
      <c r="LY17" s="138">
        <v>116856</v>
      </c>
      <c r="LZ17" s="196">
        <v>-664.503722084331</v>
      </c>
      <c r="MA17" s="196">
        <v>-797.40446650119725</v>
      </c>
      <c r="MB17" s="196">
        <v>-664.503722084331</v>
      </c>
      <c r="MC17" s="196">
        <v>-664.503722084331</v>
      </c>
      <c r="MD17" s="196">
        <v>664.503722084331</v>
      </c>
      <c r="MF17">
        <v>-1</v>
      </c>
      <c r="MG17" s="240">
        <v>1</v>
      </c>
      <c r="MH17" s="214">
        <v>-1</v>
      </c>
      <c r="MI17" s="241">
        <v>-7</v>
      </c>
      <c r="MJ17">
        <v>-1</v>
      </c>
      <c r="MK17">
        <v>1</v>
      </c>
      <c r="ML17" s="214">
        <v>-1</v>
      </c>
      <c r="MM17">
        <v>0</v>
      </c>
      <c r="MN17">
        <v>1</v>
      </c>
      <c r="MO17">
        <v>1</v>
      </c>
      <c r="MP17">
        <v>0</v>
      </c>
      <c r="MQ17" s="249">
        <v>-2.46457178065E-2</v>
      </c>
      <c r="MR17" s="202">
        <v>42535</v>
      </c>
      <c r="MS17">
        <v>60</v>
      </c>
      <c r="MT17" t="s">
        <v>1186</v>
      </c>
      <c r="MU17">
        <v>5</v>
      </c>
      <c r="MV17" s="253">
        <v>1</v>
      </c>
      <c r="MW17">
        <v>6</v>
      </c>
      <c r="MX17" s="138">
        <v>94980</v>
      </c>
      <c r="MY17" s="138">
        <v>113976</v>
      </c>
      <c r="MZ17" s="196">
        <v>-2340.8502772613701</v>
      </c>
      <c r="NA17" s="196">
        <v>-2809.0203327136442</v>
      </c>
      <c r="NB17" s="196">
        <v>2340.8502772613701</v>
      </c>
      <c r="NC17" s="196">
        <v>2340.8502772613701</v>
      </c>
      <c r="ND17" s="196">
        <v>-2340.8502772613701</v>
      </c>
      <c r="NF17">
        <v>1</v>
      </c>
      <c r="NG17" s="240">
        <v>-1</v>
      </c>
      <c r="NH17" s="214">
        <v>-1</v>
      </c>
      <c r="NI17" s="241">
        <v>-8</v>
      </c>
      <c r="NJ17">
        <v>-1</v>
      </c>
      <c r="NK17">
        <v>1</v>
      </c>
      <c r="NL17" s="214">
        <v>1</v>
      </c>
      <c r="NM17">
        <v>0</v>
      </c>
      <c r="NN17">
        <v>0</v>
      </c>
      <c r="NO17">
        <v>0</v>
      </c>
      <c r="NP17">
        <v>1</v>
      </c>
      <c r="NQ17" s="249">
        <v>8.5281111813000007E-3</v>
      </c>
      <c r="NR17" s="202">
        <v>42535</v>
      </c>
      <c r="NS17">
        <v>60</v>
      </c>
      <c r="NT17" t="s">
        <v>1186</v>
      </c>
      <c r="NU17">
        <v>5</v>
      </c>
      <c r="NV17" s="253">
        <v>2</v>
      </c>
      <c r="NW17">
        <v>4</v>
      </c>
      <c r="NX17" s="138">
        <v>95790</v>
      </c>
      <c r="NY17" s="138">
        <v>76632</v>
      </c>
      <c r="NZ17" s="196">
        <v>-816.90777005672703</v>
      </c>
      <c r="OA17" s="196">
        <v>-653.5262160453816</v>
      </c>
      <c r="OB17" s="196">
        <v>-816.90777005672703</v>
      </c>
      <c r="OC17" s="196">
        <v>-816.90777005672703</v>
      </c>
      <c r="OD17" s="196">
        <v>816.90777005672703</v>
      </c>
      <c r="OF17">
        <v>-1</v>
      </c>
      <c r="OG17" s="240">
        <v>1</v>
      </c>
      <c r="OH17" s="214">
        <v>1</v>
      </c>
      <c r="OI17" s="241">
        <v>5</v>
      </c>
      <c r="OJ17">
        <v>-1</v>
      </c>
      <c r="OK17">
        <v>1</v>
      </c>
      <c r="OL17" s="214">
        <v>-1</v>
      </c>
      <c r="OM17">
        <v>0</v>
      </c>
      <c r="ON17">
        <v>0</v>
      </c>
      <c r="OO17">
        <v>1</v>
      </c>
      <c r="OP17">
        <v>0</v>
      </c>
      <c r="OQ17" s="249">
        <v>-5.3241465706200001E-3</v>
      </c>
      <c r="OR17" s="202">
        <v>42541</v>
      </c>
      <c r="OS17">
        <v>60</v>
      </c>
      <c r="OT17" t="s">
        <v>1186</v>
      </c>
      <c r="OU17">
        <v>5</v>
      </c>
      <c r="OV17" s="253">
        <v>1</v>
      </c>
      <c r="OW17">
        <v>6</v>
      </c>
      <c r="OX17" s="138">
        <v>95280</v>
      </c>
      <c r="OY17" s="138">
        <v>114336</v>
      </c>
      <c r="OZ17" s="196">
        <v>-507.28468524867361</v>
      </c>
      <c r="PA17" s="196">
        <v>-608.74162229840829</v>
      </c>
      <c r="PB17" s="196">
        <v>-507.28468524867361</v>
      </c>
      <c r="PC17" s="196">
        <v>507.28468524867361</v>
      </c>
      <c r="PD17" s="196">
        <v>-507.28468524867361</v>
      </c>
      <c r="PF17">
        <v>1</v>
      </c>
      <c r="PG17" s="240">
        <v>-1</v>
      </c>
      <c r="PH17" s="240">
        <v>1</v>
      </c>
      <c r="PI17" s="214">
        <v>1</v>
      </c>
      <c r="PJ17" s="241">
        <v>6</v>
      </c>
      <c r="PK17">
        <v>1</v>
      </c>
      <c r="PL17">
        <v>1</v>
      </c>
      <c r="PM17" s="214">
        <v>-1</v>
      </c>
      <c r="PN17">
        <v>1</v>
      </c>
      <c r="PO17">
        <v>0</v>
      </c>
      <c r="PP17">
        <v>0</v>
      </c>
      <c r="PQ17">
        <v>0</v>
      </c>
      <c r="PR17" s="249">
        <v>-1.00755667506E-2</v>
      </c>
      <c r="PS17" s="202">
        <v>42541</v>
      </c>
      <c r="PT17">
        <v>60</v>
      </c>
      <c r="PU17" t="s">
        <v>1186</v>
      </c>
      <c r="PV17">
        <v>5</v>
      </c>
      <c r="PW17" s="253">
        <v>2</v>
      </c>
      <c r="PX17">
        <v>4</v>
      </c>
      <c r="PY17" s="138">
        <v>96210</v>
      </c>
      <c r="PZ17" s="138">
        <v>76968</v>
      </c>
      <c r="QA17" s="196">
        <v>969.370277075226</v>
      </c>
      <c r="QB17" s="196">
        <v>775.49622166018082</v>
      </c>
      <c r="QC17" s="196">
        <v>-969.370277075226</v>
      </c>
      <c r="QD17" s="196">
        <v>-969.370277075226</v>
      </c>
      <c r="QE17" s="196">
        <v>-969.370277075226</v>
      </c>
      <c r="QF17" s="196">
        <v>-969.370277075226</v>
      </c>
      <c r="QH17">
        <v>1</v>
      </c>
      <c r="QI17" s="240">
        <v>-1</v>
      </c>
      <c r="QJ17" s="240">
        <v>1</v>
      </c>
      <c r="QK17" s="214">
        <v>1</v>
      </c>
      <c r="QL17" s="241">
        <v>7</v>
      </c>
      <c r="QM17">
        <v>-1</v>
      </c>
      <c r="QN17">
        <v>1</v>
      </c>
      <c r="QO17" s="214">
        <v>1</v>
      </c>
      <c r="QP17">
        <v>0</v>
      </c>
      <c r="QQ17">
        <v>1</v>
      </c>
      <c r="QR17">
        <v>0</v>
      </c>
      <c r="QS17">
        <v>1</v>
      </c>
      <c r="QT17" s="249">
        <v>2.0038167938899999E-2</v>
      </c>
      <c r="QU17" s="202">
        <v>42541</v>
      </c>
      <c r="QV17">
        <v>60</v>
      </c>
      <c r="QW17" t="s">
        <v>1186</v>
      </c>
      <c r="QX17">
        <v>5</v>
      </c>
      <c r="QY17" s="253">
        <v>2</v>
      </c>
      <c r="QZ17">
        <v>4</v>
      </c>
      <c r="RA17" s="138">
        <v>96210</v>
      </c>
      <c r="RB17" s="138">
        <v>76968</v>
      </c>
      <c r="RC17" s="196">
        <v>-1927.8721374015688</v>
      </c>
      <c r="RD17" s="196">
        <v>-1542.2977099212551</v>
      </c>
      <c r="RE17" s="196">
        <v>1927.8721374015688</v>
      </c>
      <c r="RF17" s="196">
        <v>-1927.8721374015688</v>
      </c>
      <c r="RG17" s="196">
        <v>1927.8721374015688</v>
      </c>
      <c r="RH17" s="196">
        <v>1927.8721374015688</v>
      </c>
      <c r="RI17" s="196"/>
      <c r="RJ17" s="196">
        <v>1927.8721374015688</v>
      </c>
      <c r="RK17" s="196">
        <v>-1927.8721374015688</v>
      </c>
      <c r="RL17" s="196">
        <v>-1927.8721374015688</v>
      </c>
      <c r="RM17" s="196">
        <v>1927.8721374015688</v>
      </c>
      <c r="RO17">
        <v>1</v>
      </c>
      <c r="RP17" s="240">
        <v>1</v>
      </c>
      <c r="RQ17" s="240">
        <v>1</v>
      </c>
      <c r="RR17" s="240">
        <v>1</v>
      </c>
      <c r="RS17" s="214">
        <v>1</v>
      </c>
      <c r="RT17" s="241">
        <v>8</v>
      </c>
      <c r="RU17">
        <v>-1</v>
      </c>
      <c r="RV17">
        <v>1</v>
      </c>
      <c r="RW17" s="214">
        <v>-1</v>
      </c>
      <c r="RX17">
        <v>0</v>
      </c>
      <c r="RY17">
        <v>0</v>
      </c>
      <c r="RZ17">
        <v>1</v>
      </c>
      <c r="SA17">
        <v>0</v>
      </c>
      <c r="SB17" s="249">
        <v>-1.3408169628900001E-2</v>
      </c>
      <c r="SC17" s="202">
        <v>42541</v>
      </c>
      <c r="SD17">
        <v>60</v>
      </c>
      <c r="SE17" t="s">
        <v>1186</v>
      </c>
      <c r="SF17">
        <v>5</v>
      </c>
      <c r="SG17" s="253">
        <v>2</v>
      </c>
      <c r="SH17">
        <v>4</v>
      </c>
      <c r="SI17" s="138">
        <v>94920</v>
      </c>
      <c r="SJ17" s="138">
        <v>75936</v>
      </c>
      <c r="SK17" s="196">
        <v>-1272.7034611751881</v>
      </c>
      <c r="SL17" s="196">
        <v>-1018.1627689401505</v>
      </c>
      <c r="SM17" s="196">
        <v>-1272.7034611751881</v>
      </c>
      <c r="SN17" s="196">
        <v>1272.7034611751881</v>
      </c>
      <c r="SO17" s="196">
        <v>-1272.7034611751881</v>
      </c>
      <c r="SP17" s="196">
        <v>-1272.7034611751881</v>
      </c>
      <c r="SQ17" s="196">
        <v>-1272.7034611751881</v>
      </c>
      <c r="SR17" s="196">
        <v>-1272.7034611751881</v>
      </c>
      <c r="SS17" s="196">
        <v>1272.7034611751881</v>
      </c>
      <c r="ST17" s="196">
        <v>-1272.7034611751881</v>
      </c>
      <c r="SU17" s="196">
        <v>1272.7034611751881</v>
      </c>
      <c r="SW17">
        <f t="shared" si="90"/>
        <v>-1</v>
      </c>
      <c r="SX17" s="240">
        <v>1</v>
      </c>
      <c r="SY17" s="240">
        <v>1</v>
      </c>
      <c r="SZ17" s="240">
        <v>1</v>
      </c>
      <c r="TA17" s="214">
        <v>1</v>
      </c>
      <c r="TB17" s="241">
        <v>9</v>
      </c>
      <c r="TC17">
        <f t="shared" si="91"/>
        <v>-1</v>
      </c>
      <c r="TD17">
        <f t="shared" si="92"/>
        <v>1</v>
      </c>
      <c r="TE17" s="214">
        <v>-1</v>
      </c>
      <c r="TF17">
        <f t="shared" ref="TF17:TF80" si="140">IF(SX17=TE17,1,0)</f>
        <v>0</v>
      </c>
      <c r="TG17">
        <f t="shared" si="93"/>
        <v>0</v>
      </c>
      <c r="TH17">
        <f t="shared" si="132"/>
        <v>1</v>
      </c>
      <c r="TI17">
        <f t="shared" si="94"/>
        <v>0</v>
      </c>
      <c r="TJ17" s="249"/>
      <c r="TK17" s="202">
        <v>42541</v>
      </c>
      <c r="TL17">
        <v>60</v>
      </c>
      <c r="TM17" t="str">
        <f t="shared" si="81"/>
        <v>TRUE</v>
      </c>
      <c r="TN17">
        <f>VLOOKUP($A17,'FuturesInfo (3)'!$A$2:$V$80,22)</f>
        <v>5</v>
      </c>
      <c r="TO17" s="253">
        <v>2</v>
      </c>
      <c r="TP17">
        <f t="shared" si="95"/>
        <v>4</v>
      </c>
      <c r="TQ17" s="138">
        <f>VLOOKUP($A17,'FuturesInfo (3)'!$A$2:$O$80,15)*TN17</f>
        <v>94920</v>
      </c>
      <c r="TR17" s="138">
        <f>VLOOKUP($A17,'FuturesInfo (3)'!$A$2:$O$80,15)*TP17</f>
        <v>75936</v>
      </c>
      <c r="TS17" s="196">
        <f t="shared" si="96"/>
        <v>0</v>
      </c>
      <c r="TT17" s="196">
        <f t="shared" si="97"/>
        <v>0</v>
      </c>
      <c r="TU17" s="196">
        <f t="shared" si="98"/>
        <v>0</v>
      </c>
      <c r="TV17" s="196">
        <f t="shared" si="99"/>
        <v>0</v>
      </c>
      <c r="TW17" s="196">
        <f t="shared" si="100"/>
        <v>0</v>
      </c>
      <c r="TX17" s="196">
        <f t="shared" si="101"/>
        <v>0</v>
      </c>
      <c r="TY17" s="196">
        <f t="shared" si="133"/>
        <v>0</v>
      </c>
      <c r="TZ17" s="196">
        <f>IF(IF(sym!$O6=TE17,1,0)=1,ABS(TQ17*TJ17),-ABS(TQ17*TJ17))</f>
        <v>0</v>
      </c>
      <c r="UA17" s="196">
        <f>IF(IF(sym!$N6=TE17,1,0)=1,ABS(TQ17*TJ17),-ABS(TQ17*TJ17))</f>
        <v>0</v>
      </c>
      <c r="UB17" s="196">
        <f t="shared" ref="UB17:UB80" si="141">IF(IF(TE17=TE17,0,1)=1,ABS(TQ17*TJ17),-ABS(TQ17*TJ17))</f>
        <v>0</v>
      </c>
      <c r="UC17" s="196">
        <f t="shared" si="103"/>
        <v>0</v>
      </c>
      <c r="UE17">
        <f t="shared" si="104"/>
        <v>-1</v>
      </c>
      <c r="UF17" s="240">
        <v>1</v>
      </c>
      <c r="UG17" s="240">
        <v>1</v>
      </c>
      <c r="UH17" s="240">
        <v>1</v>
      </c>
      <c r="UI17" s="214">
        <v>1</v>
      </c>
      <c r="UJ17" s="241">
        <v>9</v>
      </c>
      <c r="UK17">
        <f t="shared" si="105"/>
        <v>-1</v>
      </c>
      <c r="UL17">
        <f t="shared" si="106"/>
        <v>1</v>
      </c>
      <c r="UM17" s="214"/>
      <c r="UN17">
        <f t="shared" ref="UN17:UN35" si="142">IF(UF17=UM17,1,0)</f>
        <v>0</v>
      </c>
      <c r="UO17">
        <f t="shared" ref="UO17:UO21" si="143">IF(UM17=UI17,1,0)</f>
        <v>0</v>
      </c>
      <c r="UP17">
        <f t="shared" si="134"/>
        <v>0</v>
      </c>
      <c r="UQ17">
        <f t="shared" si="108"/>
        <v>0</v>
      </c>
      <c r="UR17" s="249"/>
      <c r="US17" s="202">
        <v>42541</v>
      </c>
      <c r="UT17">
        <v>60</v>
      </c>
      <c r="UU17" t="str">
        <f t="shared" si="82"/>
        <v>TRUE</v>
      </c>
      <c r="UV17">
        <f>VLOOKUP($A17,'FuturesInfo (3)'!$A$2:$V$80,22)</f>
        <v>5</v>
      </c>
      <c r="UW17" s="253">
        <v>2</v>
      </c>
      <c r="UX17">
        <f t="shared" si="109"/>
        <v>4</v>
      </c>
      <c r="UY17" s="138">
        <f>VLOOKUP($A17,'FuturesInfo (3)'!$A$2:$O$80,15)*UV17</f>
        <v>94920</v>
      </c>
      <c r="UZ17" s="138">
        <f>VLOOKUP($A17,'FuturesInfo (3)'!$A$2:$O$80,15)*UX17</f>
        <v>75936</v>
      </c>
      <c r="VA17" s="196">
        <f t="shared" si="110"/>
        <v>0</v>
      </c>
      <c r="VB17" s="196">
        <f t="shared" si="111"/>
        <v>0</v>
      </c>
      <c r="VC17" s="196">
        <f t="shared" si="112"/>
        <v>0</v>
      </c>
      <c r="VD17" s="196">
        <f t="shared" si="113"/>
        <v>0</v>
      </c>
      <c r="VE17" s="196">
        <f t="shared" si="114"/>
        <v>0</v>
      </c>
      <c r="VF17" s="196">
        <f t="shared" si="115"/>
        <v>0</v>
      </c>
      <c r="VG17" s="196">
        <f t="shared" si="135"/>
        <v>0</v>
      </c>
      <c r="VH17" s="196">
        <f>IF(IF(sym!$O6=UM17,1,0)=1,ABS(UY17*UR17),-ABS(UY17*UR17))</f>
        <v>0</v>
      </c>
      <c r="VI17" s="196">
        <f>IF(IF(sym!$N6=UM17,1,0)=1,ABS(UY17*UR17),-ABS(UY17*UR17))</f>
        <v>0</v>
      </c>
      <c r="VJ17" s="196">
        <f t="shared" ref="VJ17:VJ80" si="144">IF(IF(UM17=UM17,0,1)=1,ABS(UY17*UR17),-ABS(UY17*UR17))</f>
        <v>0</v>
      </c>
      <c r="VK17" s="196">
        <f t="shared" si="117"/>
        <v>0</v>
      </c>
      <c r="VM17">
        <f t="shared" si="118"/>
        <v>0</v>
      </c>
      <c r="VN17" s="240"/>
      <c r="VO17" s="240"/>
      <c r="VP17" s="240"/>
      <c r="VQ17" s="214"/>
      <c r="VR17" s="241"/>
      <c r="VS17">
        <f t="shared" si="119"/>
        <v>1</v>
      </c>
      <c r="VT17">
        <f t="shared" si="120"/>
        <v>0</v>
      </c>
      <c r="VU17" s="214"/>
      <c r="VV17">
        <f t="shared" ref="VV17:VV35" si="145">IF(VN17=VU17,1,0)</f>
        <v>1</v>
      </c>
      <c r="VW17">
        <f t="shared" ref="VW17:VW21" si="146">IF(VU17=VQ17,1,0)</f>
        <v>1</v>
      </c>
      <c r="VX17">
        <f t="shared" si="136"/>
        <v>0</v>
      </c>
      <c r="VY17">
        <f t="shared" si="122"/>
        <v>1</v>
      </c>
      <c r="VZ17" s="249"/>
      <c r="WA17" s="202"/>
      <c r="WB17">
        <v>60</v>
      </c>
      <c r="WC17" t="str">
        <f t="shared" si="83"/>
        <v>FALSE</v>
      </c>
      <c r="WD17">
        <f>VLOOKUP($A17,'FuturesInfo (3)'!$A$2:$V$80,22)</f>
        <v>5</v>
      </c>
      <c r="WE17" s="253"/>
      <c r="WF17">
        <f t="shared" si="123"/>
        <v>4</v>
      </c>
      <c r="WG17" s="138">
        <f>VLOOKUP($A17,'FuturesInfo (3)'!$A$2:$O$80,15)*WD17</f>
        <v>94920</v>
      </c>
      <c r="WH17" s="138">
        <f>VLOOKUP($A17,'FuturesInfo (3)'!$A$2:$O$80,15)*WF17</f>
        <v>75936</v>
      </c>
      <c r="WI17" s="196">
        <f t="shared" si="124"/>
        <v>0</v>
      </c>
      <c r="WJ17" s="196">
        <f t="shared" si="125"/>
        <v>0</v>
      </c>
      <c r="WK17" s="196">
        <f t="shared" si="126"/>
        <v>0</v>
      </c>
      <c r="WL17" s="196">
        <f t="shared" si="127"/>
        <v>0</v>
      </c>
      <c r="WM17" s="196">
        <f t="shared" si="128"/>
        <v>0</v>
      </c>
      <c r="WN17" s="196">
        <f t="shared" si="129"/>
        <v>0</v>
      </c>
      <c r="WO17" s="196">
        <f t="shared" si="137"/>
        <v>0</v>
      </c>
      <c r="WP17" s="196">
        <f>IF(IF(sym!$O6=VU17,1,0)=1,ABS(WG17*VZ17),-ABS(WG17*VZ17))</f>
        <v>0</v>
      </c>
      <c r="WQ17" s="196">
        <f>IF(IF(sym!$N6=VU17,1,0)=1,ABS(WG17*VZ17),-ABS(WG17*VZ17))</f>
        <v>0</v>
      </c>
      <c r="WR17" s="196">
        <f t="shared" ref="WR17:WR80" si="147">IF(IF(VU17=VU17,0,1)=1,ABS(WG17*VZ17),-ABS(WG17*VZ17))</f>
        <v>0</v>
      </c>
      <c r="WS17" s="196">
        <f t="shared" si="131"/>
        <v>0</v>
      </c>
    </row>
    <row r="18" spans="1:617" x14ac:dyDescent="0.25">
      <c r="A18" s="1" t="s">
        <v>301</v>
      </c>
      <c r="B18" s="150" t="str">
        <f>'FuturesInfo (3)'!M6</f>
        <v>@BP</v>
      </c>
      <c r="C18" s="200" t="str">
        <f>VLOOKUP(A18,'FuturesInfo (3)'!$A$2:$K$80,11)</f>
        <v>currency</v>
      </c>
      <c r="F18" t="e">
        <f>#REF!</f>
        <v>#REF!</v>
      </c>
      <c r="G18">
        <v>-1</v>
      </c>
      <c r="H18">
        <v>1</v>
      </c>
      <c r="I18">
        <v>1</v>
      </c>
      <c r="J18">
        <f t="shared" si="67"/>
        <v>0</v>
      </c>
      <c r="K18">
        <f t="shared" si="68"/>
        <v>1</v>
      </c>
      <c r="L18" s="184">
        <v>5.9602190034E-3</v>
      </c>
      <c r="M18" s="2">
        <v>10</v>
      </c>
      <c r="N18">
        <v>60</v>
      </c>
      <c r="O18" t="str">
        <f t="shared" si="69"/>
        <v>TRUE</v>
      </c>
      <c r="P18">
        <f>VLOOKUP($A18,'FuturesInfo (3)'!$A$2:$V$80,22)</f>
        <v>1</v>
      </c>
      <c r="Q18">
        <f t="shared" si="70"/>
        <v>1</v>
      </c>
      <c r="R18">
        <f t="shared" si="70"/>
        <v>1</v>
      </c>
      <c r="S18" s="138">
        <f>VLOOKUP($A18,'FuturesInfo (3)'!$A$2:$O$80,15)*Q18</f>
        <v>83081.25</v>
      </c>
      <c r="T18" s="144">
        <f t="shared" si="71"/>
        <v>-495.18244507622626</v>
      </c>
      <c r="U18" s="144">
        <f t="shared" si="84"/>
        <v>495.18244507622626</v>
      </c>
      <c r="W18">
        <f t="shared" si="72"/>
        <v>-1</v>
      </c>
      <c r="X18">
        <v>-1</v>
      </c>
      <c r="Y18">
        <v>1</v>
      </c>
      <c r="Z18">
        <v>-1</v>
      </c>
      <c r="AA18">
        <f t="shared" si="138"/>
        <v>1</v>
      </c>
      <c r="AB18">
        <f t="shared" si="73"/>
        <v>0</v>
      </c>
      <c r="AC18" s="1">
        <v>-3.8580778505E-3</v>
      </c>
      <c r="AD18" s="2">
        <v>10</v>
      </c>
      <c r="AE18">
        <v>60</v>
      </c>
      <c r="AF18" t="str">
        <f t="shared" si="74"/>
        <v>TRUE</v>
      </c>
      <c r="AG18">
        <f>VLOOKUP($A18,'FuturesInfo (3)'!$A$2:$V$80,22)</f>
        <v>1</v>
      </c>
      <c r="AH18">
        <f t="shared" si="75"/>
        <v>1</v>
      </c>
      <c r="AI18">
        <f t="shared" si="85"/>
        <v>1</v>
      </c>
      <c r="AJ18" s="138">
        <f>VLOOKUP($A18,'FuturesInfo (3)'!$A$2:$O$80,15)*AI18</f>
        <v>83081.25</v>
      </c>
      <c r="AK18" s="196">
        <f t="shared" si="86"/>
        <v>320.53393041685314</v>
      </c>
      <c r="AL18" s="196">
        <f t="shared" si="87"/>
        <v>-320.53393041685314</v>
      </c>
      <c r="AN18">
        <f t="shared" si="76"/>
        <v>-1</v>
      </c>
      <c r="AO18">
        <v>1</v>
      </c>
      <c r="AP18">
        <v>1</v>
      </c>
      <c r="AQ18">
        <v>1</v>
      </c>
      <c r="AR18">
        <f t="shared" si="139"/>
        <v>1</v>
      </c>
      <c r="AS18">
        <f t="shared" si="77"/>
        <v>1</v>
      </c>
      <c r="AT18" s="1">
        <v>6.4319800816100003E-3</v>
      </c>
      <c r="AU18" s="2">
        <v>10</v>
      </c>
      <c r="AV18">
        <v>60</v>
      </c>
      <c r="AW18" t="str">
        <f t="shared" si="78"/>
        <v>TRUE</v>
      </c>
      <c r="AX18">
        <f>VLOOKUP($A18,'FuturesInfo (3)'!$A$2:$V$80,22)</f>
        <v>1</v>
      </c>
      <c r="AY18">
        <f t="shared" si="79"/>
        <v>1</v>
      </c>
      <c r="AZ18">
        <f t="shared" si="88"/>
        <v>1</v>
      </c>
      <c r="BA18" s="138">
        <f>VLOOKUP($A18,'FuturesInfo (3)'!$A$2:$O$80,15)*AZ18</f>
        <v>83081.25</v>
      </c>
      <c r="BB18" s="196">
        <f t="shared" si="80"/>
        <v>534.37694515526084</v>
      </c>
      <c r="BC18" s="196">
        <f t="shared" si="89"/>
        <v>534.37694515526084</v>
      </c>
      <c r="BE18">
        <v>1</v>
      </c>
      <c r="BF18">
        <v>1</v>
      </c>
      <c r="BG18">
        <v>1</v>
      </c>
      <c r="BH18">
        <v>-1</v>
      </c>
      <c r="BI18">
        <v>0</v>
      </c>
      <c r="BJ18">
        <v>0</v>
      </c>
      <c r="BK18" s="1">
        <v>-3.2985156679500001E-3</v>
      </c>
      <c r="BL18" s="2">
        <v>10</v>
      </c>
      <c r="BM18">
        <v>60</v>
      </c>
      <c r="BN18" t="s">
        <v>1186</v>
      </c>
      <c r="BO18">
        <v>2</v>
      </c>
      <c r="BP18" s="96">
        <v>0</v>
      </c>
      <c r="BQ18">
        <v>2</v>
      </c>
      <c r="BR18" s="138">
        <v>178362.5</v>
      </c>
      <c r="BS18" s="196">
        <v>-588.33150082473185</v>
      </c>
      <c r="BT18" s="196">
        <v>-588.33150082473185</v>
      </c>
      <c r="BV18">
        <v>1</v>
      </c>
      <c r="BW18">
        <v>1</v>
      </c>
      <c r="BX18" s="214">
        <v>1</v>
      </c>
      <c r="BY18">
        <v>1</v>
      </c>
      <c r="BZ18">
        <v>-1</v>
      </c>
      <c r="CA18">
        <v>0</v>
      </c>
      <c r="CB18">
        <v>0</v>
      </c>
      <c r="CC18">
        <v>0</v>
      </c>
      <c r="CD18" s="1">
        <v>-1.4478764478800001E-3</v>
      </c>
      <c r="CE18" s="2">
        <v>10</v>
      </c>
      <c r="CF18">
        <v>60</v>
      </c>
      <c r="CG18" t="s">
        <v>1186</v>
      </c>
      <c r="CH18">
        <v>2</v>
      </c>
      <c r="CI18" s="96">
        <v>0</v>
      </c>
      <c r="CJ18">
        <v>2</v>
      </c>
      <c r="CK18" s="138">
        <v>178362.5</v>
      </c>
      <c r="CL18" s="196">
        <v>-258.2468629349965</v>
      </c>
      <c r="CM18" s="196">
        <v>-258.2468629349965</v>
      </c>
      <c r="CN18" s="196">
        <v>-258.2468629349965</v>
      </c>
      <c r="CP18">
        <v>-1</v>
      </c>
      <c r="CQ18">
        <v>1</v>
      </c>
      <c r="CR18" s="214">
        <v>1</v>
      </c>
      <c r="CS18">
        <v>-1</v>
      </c>
      <c r="CT18">
        <v>-1</v>
      </c>
      <c r="CU18">
        <v>0</v>
      </c>
      <c r="CV18">
        <v>0</v>
      </c>
      <c r="CW18">
        <v>1</v>
      </c>
      <c r="CX18" s="1">
        <v>-1.53973594805E-2</v>
      </c>
      <c r="CY18" s="2">
        <v>10</v>
      </c>
      <c r="CZ18">
        <v>60</v>
      </c>
      <c r="DA18" t="s">
        <v>1186</v>
      </c>
      <c r="DB18">
        <v>2</v>
      </c>
      <c r="DC18" s="96">
        <v>0</v>
      </c>
      <c r="DD18">
        <v>2</v>
      </c>
      <c r="DE18" s="138">
        <v>178362.5</v>
      </c>
      <c r="DF18" s="196">
        <v>-2746.3115303406812</v>
      </c>
      <c r="DG18" s="196">
        <v>-2746.3115303406812</v>
      </c>
      <c r="DH18" s="196">
        <v>2746.3115303406812</v>
      </c>
      <c r="DJ18">
        <v>-1</v>
      </c>
      <c r="DK18" s="240">
        <v>-1</v>
      </c>
      <c r="DL18" s="214">
        <v>1</v>
      </c>
      <c r="DM18" s="241">
        <v>-11</v>
      </c>
      <c r="DN18">
        <v>-1</v>
      </c>
      <c r="DO18">
        <v>-1</v>
      </c>
      <c r="DP18" s="214">
        <v>-1</v>
      </c>
      <c r="DQ18">
        <v>1</v>
      </c>
      <c r="DR18">
        <v>0</v>
      </c>
      <c r="DS18">
        <v>1</v>
      </c>
      <c r="DT18">
        <v>1</v>
      </c>
      <c r="DU18" s="249">
        <v>-2.52295185367E-3</v>
      </c>
      <c r="DV18" s="2">
        <v>10</v>
      </c>
      <c r="DW18">
        <v>60</v>
      </c>
      <c r="DX18" t="s">
        <v>1186</v>
      </c>
      <c r="DY18">
        <v>2</v>
      </c>
      <c r="DZ18" s="96">
        <v>0</v>
      </c>
      <c r="EA18">
        <v>2</v>
      </c>
      <c r="EB18" s="138">
        <v>177912.5</v>
      </c>
      <c r="EC18" s="196">
        <v>448.86467166606388</v>
      </c>
      <c r="ED18" s="196">
        <v>-448.86467166606388</v>
      </c>
      <c r="EE18" s="196">
        <v>448.86467166606388</v>
      </c>
      <c r="EF18" s="196">
        <v>448.86467166606388</v>
      </c>
      <c r="EH18">
        <v>-1</v>
      </c>
      <c r="EI18" s="240">
        <v>1</v>
      </c>
      <c r="EJ18" s="214">
        <v>1</v>
      </c>
      <c r="EK18" s="241">
        <v>-12</v>
      </c>
      <c r="EL18">
        <v>-1</v>
      </c>
      <c r="EM18">
        <v>-1</v>
      </c>
      <c r="EN18" s="214">
        <v>-1</v>
      </c>
      <c r="EO18">
        <v>0</v>
      </c>
      <c r="EP18">
        <v>0</v>
      </c>
      <c r="EQ18">
        <v>1</v>
      </c>
      <c r="ER18">
        <v>1</v>
      </c>
      <c r="ES18" s="249">
        <v>-8.5013700554999998E-3</v>
      </c>
      <c r="ET18" s="264">
        <v>42503</v>
      </c>
      <c r="EU18">
        <v>60</v>
      </c>
      <c r="EV18" t="s">
        <v>1186</v>
      </c>
      <c r="EW18">
        <v>2</v>
      </c>
      <c r="EX18" s="253"/>
      <c r="EY18">
        <v>2</v>
      </c>
      <c r="EZ18" s="138">
        <v>176400</v>
      </c>
      <c r="FA18" s="196">
        <v>-1499.6416777902</v>
      </c>
      <c r="FB18" s="196">
        <v>-1499.6416777902</v>
      </c>
      <c r="FC18" s="196">
        <v>1499.6416777902</v>
      </c>
      <c r="FD18" s="196">
        <v>1499.6416777902</v>
      </c>
      <c r="FF18">
        <v>1</v>
      </c>
      <c r="FG18" s="240">
        <v>1</v>
      </c>
      <c r="FH18" s="214">
        <v>1</v>
      </c>
      <c r="FI18" s="241">
        <v>-13</v>
      </c>
      <c r="FJ18">
        <v>-1</v>
      </c>
      <c r="FK18">
        <v>-1</v>
      </c>
      <c r="FL18" s="214">
        <v>1</v>
      </c>
      <c r="FM18">
        <v>1</v>
      </c>
      <c r="FN18">
        <v>1</v>
      </c>
      <c r="FO18">
        <v>0</v>
      </c>
      <c r="FP18">
        <v>0</v>
      </c>
      <c r="FQ18" s="249">
        <v>5.1729024943299997E-3</v>
      </c>
      <c r="FR18" s="264">
        <v>42514</v>
      </c>
      <c r="FS18">
        <v>60</v>
      </c>
      <c r="FT18" t="s">
        <v>1186</v>
      </c>
      <c r="FU18">
        <v>2</v>
      </c>
      <c r="FV18" s="253">
        <v>1</v>
      </c>
      <c r="FW18">
        <v>2</v>
      </c>
      <c r="FX18" s="138">
        <v>177700</v>
      </c>
      <c r="FY18" s="138">
        <v>177700</v>
      </c>
      <c r="FZ18" s="196">
        <v>919.22477324244096</v>
      </c>
      <c r="GA18" s="196">
        <v>919.22477324244096</v>
      </c>
      <c r="GB18" s="196">
        <v>919.22477324244096</v>
      </c>
      <c r="GC18" s="196">
        <v>-919.22477324244096</v>
      </c>
      <c r="GD18" s="196">
        <v>-919.22477324244096</v>
      </c>
      <c r="GF18">
        <v>1</v>
      </c>
      <c r="GG18" s="240">
        <v>-1</v>
      </c>
      <c r="GH18" s="214">
        <v>1</v>
      </c>
      <c r="GI18" s="241">
        <v>-14</v>
      </c>
      <c r="GJ18">
        <v>1</v>
      </c>
      <c r="GK18">
        <v>-1</v>
      </c>
      <c r="GL18" s="214">
        <v>1</v>
      </c>
      <c r="GM18">
        <v>0</v>
      </c>
      <c r="GN18">
        <v>1</v>
      </c>
      <c r="GO18">
        <v>1</v>
      </c>
      <c r="GP18">
        <v>0</v>
      </c>
      <c r="GQ18" s="249">
        <v>2.1854071202E-3</v>
      </c>
      <c r="GR18" s="264">
        <v>42515</v>
      </c>
      <c r="GS18">
        <v>60</v>
      </c>
      <c r="GT18" t="s">
        <v>1186</v>
      </c>
      <c r="GU18">
        <v>2</v>
      </c>
      <c r="GV18" s="253">
        <v>1</v>
      </c>
      <c r="GW18">
        <v>2</v>
      </c>
      <c r="GX18" s="138">
        <v>177700</v>
      </c>
      <c r="GY18" s="138">
        <v>177700</v>
      </c>
      <c r="GZ18" s="196">
        <v>-388.34684525953998</v>
      </c>
      <c r="HA18" s="196">
        <v>-388.34684525953998</v>
      </c>
      <c r="HB18" s="196">
        <v>388.34684525953998</v>
      </c>
      <c r="HC18" s="196">
        <v>388.34684525953998</v>
      </c>
      <c r="HD18" s="196">
        <v>-388.34684525953998</v>
      </c>
      <c r="HF18">
        <v>-1</v>
      </c>
      <c r="HG18" s="240">
        <v>-1</v>
      </c>
      <c r="HH18" s="214">
        <v>1</v>
      </c>
      <c r="HI18" s="241">
        <v>-15</v>
      </c>
      <c r="HJ18">
        <v>1</v>
      </c>
      <c r="HK18">
        <v>-1</v>
      </c>
      <c r="HL18" s="214">
        <v>1</v>
      </c>
      <c r="HM18">
        <v>0</v>
      </c>
      <c r="HN18">
        <v>1</v>
      </c>
      <c r="HO18">
        <v>1</v>
      </c>
      <c r="HP18">
        <v>0</v>
      </c>
      <c r="HQ18" s="249">
        <v>1.0129431626299999E-2</v>
      </c>
      <c r="HR18" s="202">
        <v>42515</v>
      </c>
      <c r="HS18">
        <v>60</v>
      </c>
      <c r="HT18" t="s">
        <v>1186</v>
      </c>
      <c r="HU18">
        <v>2</v>
      </c>
      <c r="HV18" s="253">
        <v>1</v>
      </c>
      <c r="HW18">
        <v>2</v>
      </c>
      <c r="HX18" s="138">
        <v>179500</v>
      </c>
      <c r="HY18" s="138">
        <v>179500</v>
      </c>
      <c r="HZ18" s="196">
        <v>-1818.2329769208498</v>
      </c>
      <c r="IA18" s="196">
        <v>-1818.2329769208498</v>
      </c>
      <c r="IB18" s="196">
        <v>1818.2329769208498</v>
      </c>
      <c r="IC18" s="196">
        <v>1818.2329769208498</v>
      </c>
      <c r="ID18" s="196">
        <v>-1818.2329769208498</v>
      </c>
      <c r="IF18">
        <v>-1</v>
      </c>
      <c r="IG18" s="240">
        <v>1</v>
      </c>
      <c r="IH18" s="214">
        <v>1</v>
      </c>
      <c r="II18" s="241">
        <v>3</v>
      </c>
      <c r="IJ18">
        <v>1</v>
      </c>
      <c r="IK18">
        <v>1</v>
      </c>
      <c r="IL18" s="214">
        <v>1</v>
      </c>
      <c r="IM18">
        <v>1</v>
      </c>
      <c r="IN18">
        <v>1</v>
      </c>
      <c r="IO18">
        <v>1</v>
      </c>
      <c r="IP18">
        <v>1</v>
      </c>
      <c r="IQ18" s="249">
        <v>2.3816155988899999E-2</v>
      </c>
      <c r="IR18" s="202">
        <v>42515</v>
      </c>
      <c r="IS18">
        <v>60</v>
      </c>
      <c r="IT18" t="s">
        <v>1186</v>
      </c>
      <c r="IU18">
        <v>2</v>
      </c>
      <c r="IV18" s="253">
        <v>2</v>
      </c>
      <c r="IW18">
        <v>3</v>
      </c>
      <c r="IX18" s="138">
        <v>183775</v>
      </c>
      <c r="IY18" s="138">
        <v>275662.5</v>
      </c>
      <c r="IZ18" s="196">
        <v>4376.8140668600972</v>
      </c>
      <c r="JA18" s="196">
        <v>6565.2211002901458</v>
      </c>
      <c r="JB18" s="196">
        <v>4376.8140668600972</v>
      </c>
      <c r="JC18" s="196">
        <v>4376.8140668600972</v>
      </c>
      <c r="JD18" s="196">
        <v>4376.8140668600972</v>
      </c>
      <c r="JF18">
        <v>1</v>
      </c>
      <c r="JG18" s="240">
        <v>1</v>
      </c>
      <c r="JH18" s="214">
        <v>1</v>
      </c>
      <c r="JI18" s="241">
        <v>4</v>
      </c>
      <c r="JJ18">
        <v>1</v>
      </c>
      <c r="JK18">
        <v>1</v>
      </c>
      <c r="JL18" s="214">
        <v>-1</v>
      </c>
      <c r="JM18">
        <v>0</v>
      </c>
      <c r="JN18">
        <v>0</v>
      </c>
      <c r="JO18">
        <v>0</v>
      </c>
      <c r="JP18">
        <v>0</v>
      </c>
      <c r="JQ18" s="249">
        <v>-1.97252074548E-3</v>
      </c>
      <c r="JR18" s="202">
        <v>42535</v>
      </c>
      <c r="JS18">
        <v>60</v>
      </c>
      <c r="JT18" t="s">
        <v>1186</v>
      </c>
      <c r="JU18">
        <v>2</v>
      </c>
      <c r="JV18" s="253">
        <v>2</v>
      </c>
      <c r="JW18">
        <v>3</v>
      </c>
      <c r="JX18" s="138">
        <v>183412.5</v>
      </c>
      <c r="JY18" s="138">
        <v>275118.75</v>
      </c>
      <c r="JZ18" s="196">
        <v>-361.78496123035052</v>
      </c>
      <c r="KA18" s="196">
        <v>-542.67744184552578</v>
      </c>
      <c r="KB18" s="196">
        <v>-361.78496123035052</v>
      </c>
      <c r="KC18" s="196">
        <v>-361.78496123035052</v>
      </c>
      <c r="KD18" s="196">
        <v>-361.78496123035052</v>
      </c>
      <c r="KF18">
        <v>1</v>
      </c>
      <c r="KG18" s="240">
        <v>-1</v>
      </c>
      <c r="KH18" s="214">
        <v>1</v>
      </c>
      <c r="KI18" s="241">
        <v>5</v>
      </c>
      <c r="KJ18">
        <v>-1</v>
      </c>
      <c r="KK18">
        <v>1</v>
      </c>
      <c r="KL18" s="214">
        <v>1</v>
      </c>
      <c r="KM18">
        <v>0</v>
      </c>
      <c r="KN18">
        <v>1</v>
      </c>
      <c r="KO18">
        <v>0</v>
      </c>
      <c r="KP18">
        <v>1</v>
      </c>
      <c r="KQ18" s="249">
        <v>1.63565732979E-3</v>
      </c>
      <c r="KR18" s="202">
        <v>42535</v>
      </c>
      <c r="KS18">
        <v>60</v>
      </c>
      <c r="KT18" t="s">
        <v>1186</v>
      </c>
      <c r="KU18">
        <v>2</v>
      </c>
      <c r="KV18" s="253">
        <v>2</v>
      </c>
      <c r="KW18">
        <v>2</v>
      </c>
      <c r="KX18" s="138">
        <v>185162.5</v>
      </c>
      <c r="KY18" s="138">
        <v>185162.5</v>
      </c>
      <c r="KZ18" s="196">
        <v>-302.86240032724089</v>
      </c>
      <c r="LA18" s="196">
        <v>-302.86240032724089</v>
      </c>
      <c r="LB18" s="196">
        <v>302.86240032724089</v>
      </c>
      <c r="LC18" s="196">
        <v>-302.86240032724089</v>
      </c>
      <c r="LD18" s="196">
        <v>302.86240032724089</v>
      </c>
      <c r="LF18">
        <v>-1</v>
      </c>
      <c r="LG18" s="240">
        <v>-1</v>
      </c>
      <c r="LH18" s="214">
        <v>1</v>
      </c>
      <c r="LI18" s="241">
        <v>6</v>
      </c>
      <c r="LJ18">
        <v>1</v>
      </c>
      <c r="LK18">
        <v>1</v>
      </c>
      <c r="LL18" s="214">
        <v>1</v>
      </c>
      <c r="LM18">
        <v>0</v>
      </c>
      <c r="LN18">
        <v>1</v>
      </c>
      <c r="LO18">
        <v>1</v>
      </c>
      <c r="LP18">
        <v>1</v>
      </c>
      <c r="LQ18" s="249">
        <v>7.8927672314100007E-3</v>
      </c>
      <c r="LR18" s="202">
        <v>42535</v>
      </c>
      <c r="LS18">
        <v>60</v>
      </c>
      <c r="LT18" t="s">
        <v>1186</v>
      </c>
      <c r="LU18">
        <v>2</v>
      </c>
      <c r="LV18" s="253">
        <v>2</v>
      </c>
      <c r="LW18">
        <v>2</v>
      </c>
      <c r="LX18" s="138">
        <v>185162.5</v>
      </c>
      <c r="LY18" s="138">
        <v>185162.5</v>
      </c>
      <c r="LZ18" s="196">
        <v>-1461.4445124859542</v>
      </c>
      <c r="MA18" s="196">
        <v>-1461.4445124859542</v>
      </c>
      <c r="MB18" s="196">
        <v>1461.4445124859542</v>
      </c>
      <c r="MC18" s="196">
        <v>1461.4445124859542</v>
      </c>
      <c r="MD18" s="196">
        <v>1461.4445124859542</v>
      </c>
      <c r="MF18">
        <v>-1</v>
      </c>
      <c r="MG18" s="240">
        <v>1</v>
      </c>
      <c r="MH18" s="214">
        <v>1</v>
      </c>
      <c r="MI18" s="241">
        <v>7</v>
      </c>
      <c r="MJ18">
        <v>1</v>
      </c>
      <c r="MK18">
        <v>1</v>
      </c>
      <c r="ML18" s="214">
        <v>-1</v>
      </c>
      <c r="MM18">
        <v>0</v>
      </c>
      <c r="MN18">
        <v>0</v>
      </c>
      <c r="MO18">
        <v>0</v>
      </c>
      <c r="MP18">
        <v>0</v>
      </c>
      <c r="MQ18" s="249">
        <v>-7.7837035036800006E-2</v>
      </c>
      <c r="MR18" s="202">
        <v>42535</v>
      </c>
      <c r="MS18">
        <v>60</v>
      </c>
      <c r="MT18" t="s">
        <v>1186</v>
      </c>
      <c r="MU18">
        <v>1</v>
      </c>
      <c r="MV18" s="253">
        <v>2</v>
      </c>
      <c r="MW18">
        <v>1</v>
      </c>
      <c r="MX18" s="138">
        <v>85375</v>
      </c>
      <c r="MY18" s="138">
        <v>85375</v>
      </c>
      <c r="MZ18" s="196">
        <v>-6645.3368662668008</v>
      </c>
      <c r="NA18" s="196">
        <v>-6645.3368662668008</v>
      </c>
      <c r="NB18" s="196">
        <v>-6645.3368662668008</v>
      </c>
      <c r="NC18" s="196">
        <v>-6645.3368662668008</v>
      </c>
      <c r="ND18" s="196">
        <v>-6645.3368662668008</v>
      </c>
      <c r="NF18">
        <v>1</v>
      </c>
      <c r="NG18" s="240">
        <v>-1</v>
      </c>
      <c r="NH18" s="214">
        <v>1</v>
      </c>
      <c r="NI18" s="241">
        <v>-1</v>
      </c>
      <c r="NJ18">
        <v>-1</v>
      </c>
      <c r="NK18">
        <v>-1</v>
      </c>
      <c r="NL18" s="214">
        <v>-1</v>
      </c>
      <c r="NM18">
        <v>1</v>
      </c>
      <c r="NN18">
        <v>0</v>
      </c>
      <c r="NO18">
        <v>1</v>
      </c>
      <c r="NP18">
        <v>1</v>
      </c>
      <c r="NQ18" s="249">
        <v>-3.44070278184E-2</v>
      </c>
      <c r="NR18" s="202">
        <v>42535</v>
      </c>
      <c r="NS18">
        <v>60</v>
      </c>
      <c r="NT18" t="s">
        <v>1186</v>
      </c>
      <c r="NU18">
        <v>1</v>
      </c>
      <c r="NV18" s="253">
        <v>2</v>
      </c>
      <c r="NW18">
        <v>1</v>
      </c>
      <c r="NX18" s="138">
        <v>82437.5</v>
      </c>
      <c r="NY18" s="138">
        <v>82437.5</v>
      </c>
      <c r="NZ18" s="196">
        <v>2836.4293557793499</v>
      </c>
      <c r="OA18" s="196">
        <v>2836.4293557793499</v>
      </c>
      <c r="OB18" s="196">
        <v>-2836.4293557793499</v>
      </c>
      <c r="OC18" s="196">
        <v>2836.4293557793499</v>
      </c>
      <c r="OD18" s="196">
        <v>2836.4293557793499</v>
      </c>
      <c r="OF18">
        <v>-1</v>
      </c>
      <c r="OG18" s="240">
        <v>-1</v>
      </c>
      <c r="OH18" s="214">
        <v>1</v>
      </c>
      <c r="OI18" s="241">
        <v>-2</v>
      </c>
      <c r="OJ18">
        <v>-1</v>
      </c>
      <c r="OK18">
        <v>-1</v>
      </c>
      <c r="OL18" s="214">
        <v>1</v>
      </c>
      <c r="OM18">
        <v>0</v>
      </c>
      <c r="ON18">
        <v>1</v>
      </c>
      <c r="OO18">
        <v>0</v>
      </c>
      <c r="OP18">
        <v>0</v>
      </c>
      <c r="OQ18" s="249">
        <v>1.2433661865000001E-2</v>
      </c>
      <c r="OR18" s="202">
        <v>42535</v>
      </c>
      <c r="OS18">
        <v>60</v>
      </c>
      <c r="OT18" t="s">
        <v>1186</v>
      </c>
      <c r="OU18">
        <v>1</v>
      </c>
      <c r="OV18" s="253">
        <v>2</v>
      </c>
      <c r="OW18">
        <v>1</v>
      </c>
      <c r="OX18" s="138">
        <v>83462.5</v>
      </c>
      <c r="OY18" s="138">
        <v>83462.5</v>
      </c>
      <c r="OZ18" s="196">
        <v>-1037.7445034075627</v>
      </c>
      <c r="PA18" s="196">
        <v>-1037.7445034075627</v>
      </c>
      <c r="PB18" s="196">
        <v>1037.7445034075627</v>
      </c>
      <c r="PC18" s="196">
        <v>-1037.7445034075627</v>
      </c>
      <c r="PD18" s="196">
        <v>-1037.7445034075627</v>
      </c>
      <c r="PF18">
        <v>-1</v>
      </c>
      <c r="PG18" s="240">
        <v>1</v>
      </c>
      <c r="PH18" s="240">
        <v>-1</v>
      </c>
      <c r="PI18" s="214">
        <v>1</v>
      </c>
      <c r="PJ18" s="241">
        <v>3</v>
      </c>
      <c r="PK18">
        <v>1</v>
      </c>
      <c r="PL18">
        <v>1</v>
      </c>
      <c r="PM18" s="214">
        <v>1</v>
      </c>
      <c r="PN18">
        <v>1</v>
      </c>
      <c r="PO18">
        <v>1</v>
      </c>
      <c r="PP18">
        <v>1</v>
      </c>
      <c r="PQ18">
        <v>1</v>
      </c>
      <c r="PR18" s="249">
        <v>5.8409465328700004E-3</v>
      </c>
      <c r="PS18" s="202">
        <v>42543</v>
      </c>
      <c r="PT18">
        <v>60</v>
      </c>
      <c r="PU18" t="s">
        <v>1186</v>
      </c>
      <c r="PV18">
        <v>1</v>
      </c>
      <c r="PW18" s="253">
        <v>2</v>
      </c>
      <c r="PX18">
        <v>1</v>
      </c>
      <c r="PY18" s="138">
        <v>82800</v>
      </c>
      <c r="PZ18" s="138">
        <v>82800</v>
      </c>
      <c r="QA18" s="196">
        <v>483.63037292163602</v>
      </c>
      <c r="QB18" s="196">
        <v>483.63037292163602</v>
      </c>
      <c r="QC18" s="196">
        <v>483.63037292163602</v>
      </c>
      <c r="QD18" s="196">
        <v>483.63037292163602</v>
      </c>
      <c r="QE18" s="196">
        <v>483.63037292163602</v>
      </c>
      <c r="QF18" s="196">
        <v>-483.63037292163602</v>
      </c>
      <c r="QH18">
        <v>1</v>
      </c>
      <c r="QI18" s="240">
        <v>1</v>
      </c>
      <c r="QJ18" s="240">
        <v>1</v>
      </c>
      <c r="QK18" s="214">
        <v>1</v>
      </c>
      <c r="QL18" s="241">
        <v>4</v>
      </c>
      <c r="QM18">
        <v>-1</v>
      </c>
      <c r="QN18">
        <v>1</v>
      </c>
      <c r="QO18" s="214">
        <v>-1</v>
      </c>
      <c r="QP18">
        <v>0</v>
      </c>
      <c r="QQ18">
        <v>0</v>
      </c>
      <c r="QR18">
        <v>1</v>
      </c>
      <c r="QS18">
        <v>0</v>
      </c>
      <c r="QT18" s="249">
        <v>-1.3698630137E-2</v>
      </c>
      <c r="QU18" s="202">
        <v>42544</v>
      </c>
      <c r="QV18">
        <v>60</v>
      </c>
      <c r="QW18" t="s">
        <v>1186</v>
      </c>
      <c r="QX18">
        <v>1</v>
      </c>
      <c r="QY18" s="253">
        <v>1</v>
      </c>
      <c r="QZ18">
        <v>1</v>
      </c>
      <c r="RA18" s="138">
        <v>82800</v>
      </c>
      <c r="RB18" s="138">
        <v>82800</v>
      </c>
      <c r="RC18" s="196">
        <v>-1134.2465753435999</v>
      </c>
      <c r="RD18" s="196">
        <v>-1134.2465753435999</v>
      </c>
      <c r="RE18" s="196">
        <v>-1134.2465753435999</v>
      </c>
      <c r="RF18" s="196">
        <v>1134.2465753435999</v>
      </c>
      <c r="RG18" s="196">
        <v>-1134.2465753435999</v>
      </c>
      <c r="RH18" s="196">
        <v>-1134.2465753435999</v>
      </c>
      <c r="RI18" s="196"/>
      <c r="RJ18" s="196">
        <v>-1134.2465753435999</v>
      </c>
      <c r="RK18" s="196">
        <v>1134.2465753435999</v>
      </c>
      <c r="RL18" s="196">
        <v>-1134.2465753435999</v>
      </c>
      <c r="RM18" s="196">
        <v>1134.2465753435999</v>
      </c>
      <c r="RO18">
        <v>-1</v>
      </c>
      <c r="RP18" s="240">
        <v>1</v>
      </c>
      <c r="RQ18" s="240">
        <v>1</v>
      </c>
      <c r="RR18" s="240">
        <v>-1</v>
      </c>
      <c r="RS18" s="214">
        <v>1</v>
      </c>
      <c r="RT18" s="241">
        <v>5</v>
      </c>
      <c r="RU18">
        <v>-1</v>
      </c>
      <c r="RV18">
        <v>1</v>
      </c>
      <c r="RW18" s="214">
        <v>1</v>
      </c>
      <c r="RX18">
        <v>1</v>
      </c>
      <c r="RY18">
        <v>1</v>
      </c>
      <c r="RZ18">
        <v>0</v>
      </c>
      <c r="SA18">
        <v>1</v>
      </c>
      <c r="SB18" s="249">
        <v>3.3967391304299999E-3</v>
      </c>
      <c r="SC18" s="202">
        <v>42544</v>
      </c>
      <c r="SD18">
        <v>60</v>
      </c>
      <c r="SE18" t="s">
        <v>1186</v>
      </c>
      <c r="SF18">
        <v>1</v>
      </c>
      <c r="SG18" s="253">
        <v>1</v>
      </c>
      <c r="SH18">
        <v>1</v>
      </c>
      <c r="SI18" s="138">
        <v>83081.25</v>
      </c>
      <c r="SJ18" s="138">
        <v>83081.25</v>
      </c>
      <c r="SK18" s="196">
        <v>282.20533288003742</v>
      </c>
      <c r="SL18" s="196">
        <v>282.20533288003742</v>
      </c>
      <c r="SM18" s="196">
        <v>282.20533288003742</v>
      </c>
      <c r="SN18" s="196">
        <v>-282.20533288003742</v>
      </c>
      <c r="SO18" s="196">
        <v>282.20533288003742</v>
      </c>
      <c r="SP18" s="196">
        <v>282.20533288003742</v>
      </c>
      <c r="SQ18" s="196">
        <v>-282.20533288003742</v>
      </c>
      <c r="SR18" s="196">
        <v>282.20533288003742</v>
      </c>
      <c r="SS18" s="196">
        <v>-282.20533288003742</v>
      </c>
      <c r="ST18" s="196">
        <v>-282.20533288003742</v>
      </c>
      <c r="SU18" s="196">
        <v>282.20533288003742</v>
      </c>
      <c r="SW18">
        <f t="shared" si="90"/>
        <v>1</v>
      </c>
      <c r="SX18" s="240">
        <v>-1</v>
      </c>
      <c r="SY18" s="240">
        <v>-1</v>
      </c>
      <c r="SZ18" s="240">
        <v>1</v>
      </c>
      <c r="TA18" s="214">
        <v>1</v>
      </c>
      <c r="TB18" s="241">
        <v>-4</v>
      </c>
      <c r="TC18">
        <f t="shared" si="91"/>
        <v>-1</v>
      </c>
      <c r="TD18">
        <f t="shared" si="92"/>
        <v>-1</v>
      </c>
      <c r="TE18" s="214">
        <v>1</v>
      </c>
      <c r="TF18">
        <f t="shared" si="140"/>
        <v>0</v>
      </c>
      <c r="TG18">
        <f t="shared" si="93"/>
        <v>1</v>
      </c>
      <c r="TH18">
        <f t="shared" si="132"/>
        <v>0</v>
      </c>
      <c r="TI18">
        <f t="shared" si="94"/>
        <v>0</v>
      </c>
      <c r="TJ18" s="249"/>
      <c r="TK18" s="202">
        <v>42548</v>
      </c>
      <c r="TL18">
        <v>60</v>
      </c>
      <c r="TM18" t="str">
        <f t="shared" si="81"/>
        <v>TRUE</v>
      </c>
      <c r="TN18">
        <f>VLOOKUP($A18,'FuturesInfo (3)'!$A$2:$V$80,22)</f>
        <v>1</v>
      </c>
      <c r="TO18" s="253">
        <v>1</v>
      </c>
      <c r="TP18">
        <f t="shared" si="95"/>
        <v>1</v>
      </c>
      <c r="TQ18" s="138">
        <f>VLOOKUP($A18,'FuturesInfo (3)'!$A$2:$O$80,15)*TN18</f>
        <v>83081.25</v>
      </c>
      <c r="TR18" s="138">
        <f>VLOOKUP($A18,'FuturesInfo (3)'!$A$2:$O$80,15)*TP18</f>
        <v>83081.25</v>
      </c>
      <c r="TS18" s="196">
        <f t="shared" si="96"/>
        <v>0</v>
      </c>
      <c r="TT18" s="196">
        <f t="shared" si="97"/>
        <v>0</v>
      </c>
      <c r="TU18" s="196">
        <f t="shared" si="98"/>
        <v>0</v>
      </c>
      <c r="TV18" s="196">
        <f t="shared" si="99"/>
        <v>0</v>
      </c>
      <c r="TW18" s="196">
        <f t="shared" si="100"/>
        <v>0</v>
      </c>
      <c r="TX18" s="196">
        <f t="shared" si="101"/>
        <v>0</v>
      </c>
      <c r="TY18" s="196">
        <f t="shared" si="133"/>
        <v>0</v>
      </c>
      <c r="TZ18" s="196">
        <f>IF(IF(sym!$O7=TE18,1,0)=1,ABS(TQ18*TJ18),-ABS(TQ18*TJ18))</f>
        <v>0</v>
      </c>
      <c r="UA18" s="196">
        <f>IF(IF(sym!$N7=TE18,1,0)=1,ABS(TQ18*TJ18),-ABS(TQ18*TJ18))</f>
        <v>0</v>
      </c>
      <c r="UB18" s="196">
        <f t="shared" si="141"/>
        <v>0</v>
      </c>
      <c r="UC18" s="196">
        <f t="shared" si="103"/>
        <v>0</v>
      </c>
      <c r="UE18">
        <f t="shared" si="104"/>
        <v>1</v>
      </c>
      <c r="UF18" s="240">
        <v>-1</v>
      </c>
      <c r="UG18" s="240">
        <v>-1</v>
      </c>
      <c r="UH18" s="240">
        <v>1</v>
      </c>
      <c r="UI18" s="214">
        <v>1</v>
      </c>
      <c r="UJ18" s="241">
        <v>-4</v>
      </c>
      <c r="UK18">
        <f t="shared" si="105"/>
        <v>-1</v>
      </c>
      <c r="UL18">
        <f t="shared" si="106"/>
        <v>-1</v>
      </c>
      <c r="UM18" s="214"/>
      <c r="UN18">
        <f t="shared" si="142"/>
        <v>0</v>
      </c>
      <c r="UO18">
        <f t="shared" si="143"/>
        <v>0</v>
      </c>
      <c r="UP18">
        <f t="shared" si="134"/>
        <v>0</v>
      </c>
      <c r="UQ18">
        <f t="shared" si="108"/>
        <v>0</v>
      </c>
      <c r="UR18" s="249"/>
      <c r="US18" s="202">
        <v>42548</v>
      </c>
      <c r="UT18">
        <v>60</v>
      </c>
      <c r="UU18" t="str">
        <f t="shared" si="82"/>
        <v>TRUE</v>
      </c>
      <c r="UV18">
        <f>VLOOKUP($A18,'FuturesInfo (3)'!$A$2:$V$80,22)</f>
        <v>1</v>
      </c>
      <c r="UW18" s="253">
        <v>1</v>
      </c>
      <c r="UX18">
        <f t="shared" si="109"/>
        <v>1</v>
      </c>
      <c r="UY18" s="138">
        <f>VLOOKUP($A18,'FuturesInfo (3)'!$A$2:$O$80,15)*UV18</f>
        <v>83081.25</v>
      </c>
      <c r="UZ18" s="138">
        <f>VLOOKUP($A18,'FuturesInfo (3)'!$A$2:$O$80,15)*UX18</f>
        <v>83081.25</v>
      </c>
      <c r="VA18" s="196">
        <f t="shared" si="110"/>
        <v>0</v>
      </c>
      <c r="VB18" s="196">
        <f t="shared" si="111"/>
        <v>0</v>
      </c>
      <c r="VC18" s="196">
        <f t="shared" si="112"/>
        <v>0</v>
      </c>
      <c r="VD18" s="196">
        <f t="shared" si="113"/>
        <v>0</v>
      </c>
      <c r="VE18" s="196">
        <f t="shared" si="114"/>
        <v>0</v>
      </c>
      <c r="VF18" s="196">
        <f t="shared" si="115"/>
        <v>0</v>
      </c>
      <c r="VG18" s="196">
        <f t="shared" si="135"/>
        <v>0</v>
      </c>
      <c r="VH18" s="196">
        <f>IF(IF(sym!$O7=UM18,1,0)=1,ABS(UY18*UR18),-ABS(UY18*UR18))</f>
        <v>0</v>
      </c>
      <c r="VI18" s="196">
        <f>IF(IF(sym!$N7=UM18,1,0)=1,ABS(UY18*UR18),-ABS(UY18*UR18))</f>
        <v>0</v>
      </c>
      <c r="VJ18" s="196">
        <f t="shared" si="144"/>
        <v>0</v>
      </c>
      <c r="VK18" s="196">
        <f t="shared" si="117"/>
        <v>0</v>
      </c>
      <c r="VM18">
        <f t="shared" si="118"/>
        <v>0</v>
      </c>
      <c r="VN18" s="240"/>
      <c r="VO18" s="240"/>
      <c r="VP18" s="240"/>
      <c r="VQ18" s="214"/>
      <c r="VR18" s="241"/>
      <c r="VS18">
        <f t="shared" si="119"/>
        <v>1</v>
      </c>
      <c r="VT18">
        <f t="shared" si="120"/>
        <v>0</v>
      </c>
      <c r="VU18" s="214"/>
      <c r="VV18">
        <f t="shared" si="145"/>
        <v>1</v>
      </c>
      <c r="VW18">
        <f t="shared" si="146"/>
        <v>1</v>
      </c>
      <c r="VX18">
        <f t="shared" si="136"/>
        <v>0</v>
      </c>
      <c r="VY18">
        <f t="shared" si="122"/>
        <v>1</v>
      </c>
      <c r="VZ18" s="249"/>
      <c r="WA18" s="202"/>
      <c r="WB18">
        <v>60</v>
      </c>
      <c r="WC18" t="str">
        <f t="shared" si="83"/>
        <v>FALSE</v>
      </c>
      <c r="WD18">
        <f>VLOOKUP($A18,'FuturesInfo (3)'!$A$2:$V$80,22)</f>
        <v>1</v>
      </c>
      <c r="WE18" s="253"/>
      <c r="WF18">
        <f t="shared" si="123"/>
        <v>1</v>
      </c>
      <c r="WG18" s="138">
        <f>VLOOKUP($A18,'FuturesInfo (3)'!$A$2:$O$80,15)*WD18</f>
        <v>83081.25</v>
      </c>
      <c r="WH18" s="138">
        <f>VLOOKUP($A18,'FuturesInfo (3)'!$A$2:$O$80,15)*WF18</f>
        <v>83081.25</v>
      </c>
      <c r="WI18" s="196">
        <f t="shared" si="124"/>
        <v>0</v>
      </c>
      <c r="WJ18" s="196">
        <f t="shared" si="125"/>
        <v>0</v>
      </c>
      <c r="WK18" s="196">
        <f t="shared" si="126"/>
        <v>0</v>
      </c>
      <c r="WL18" s="196">
        <f t="shared" si="127"/>
        <v>0</v>
      </c>
      <c r="WM18" s="196">
        <f t="shared" si="128"/>
        <v>0</v>
      </c>
      <c r="WN18" s="196">
        <f t="shared" si="129"/>
        <v>0</v>
      </c>
      <c r="WO18" s="196">
        <f t="shared" si="137"/>
        <v>0</v>
      </c>
      <c r="WP18" s="196">
        <f>IF(IF(sym!$O7=VU18,1,0)=1,ABS(WG18*VZ18),-ABS(WG18*VZ18))</f>
        <v>0</v>
      </c>
      <c r="WQ18" s="196">
        <f>IF(IF(sym!$N7=VU18,1,0)=1,ABS(WG18*VZ18),-ABS(WG18*VZ18))</f>
        <v>0</v>
      </c>
      <c r="WR18" s="196">
        <f t="shared" si="147"/>
        <v>0</v>
      </c>
      <c r="WS18" s="196">
        <f t="shared" si="131"/>
        <v>0</v>
      </c>
    </row>
    <row r="19" spans="1:617" x14ac:dyDescent="0.25">
      <c r="A19" s="1" t="s">
        <v>303</v>
      </c>
      <c r="B19" s="150" t="str">
        <f>'FuturesInfo (3)'!M7</f>
        <v>@C</v>
      </c>
      <c r="C19" s="200" t="str">
        <f>VLOOKUP(A19,'FuturesInfo (3)'!$A$2:$K$80,11)</f>
        <v>grain</v>
      </c>
      <c r="F19" t="e">
        <f>#REF!</f>
        <v>#REF!</v>
      </c>
      <c r="G19">
        <v>1</v>
      </c>
      <c r="H19">
        <v>1</v>
      </c>
      <c r="I19">
        <v>1</v>
      </c>
      <c r="J19">
        <f t="shared" si="67"/>
        <v>1</v>
      </c>
      <c r="K19">
        <f t="shared" si="68"/>
        <v>1</v>
      </c>
      <c r="L19" s="184">
        <v>7.2245635159500004E-3</v>
      </c>
      <c r="M19" s="2">
        <v>10</v>
      </c>
      <c r="N19">
        <v>60</v>
      </c>
      <c r="O19" t="str">
        <f t="shared" si="69"/>
        <v>TRUE</v>
      </c>
      <c r="P19">
        <f>VLOOKUP($A19,'FuturesInfo (3)'!$A$2:$V$80,22)</f>
        <v>3</v>
      </c>
      <c r="Q19">
        <f t="shared" si="70"/>
        <v>3</v>
      </c>
      <c r="R19">
        <f t="shared" si="70"/>
        <v>3</v>
      </c>
      <c r="S19" s="138">
        <f>VLOOKUP($A19,'FuturesInfo (3)'!$A$2:$O$80,15)*Q19</f>
        <v>54000</v>
      </c>
      <c r="T19" s="144">
        <f t="shared" si="71"/>
        <v>390.12642986130004</v>
      </c>
      <c r="U19" s="144">
        <f t="shared" si="84"/>
        <v>390.12642986130004</v>
      </c>
      <c r="W19">
        <f t="shared" si="72"/>
        <v>1</v>
      </c>
      <c r="X19">
        <v>1</v>
      </c>
      <c r="Y19">
        <v>1</v>
      </c>
      <c r="Z19">
        <v>1</v>
      </c>
      <c r="AA19">
        <f t="shared" si="138"/>
        <v>1</v>
      </c>
      <c r="AB19">
        <f t="shared" si="73"/>
        <v>1</v>
      </c>
      <c r="AC19" s="1">
        <v>2.1518230723299999E-2</v>
      </c>
      <c r="AD19" s="2">
        <v>10</v>
      </c>
      <c r="AE19">
        <v>60</v>
      </c>
      <c r="AF19" t="str">
        <f t="shared" si="74"/>
        <v>TRUE</v>
      </c>
      <c r="AG19">
        <f>VLOOKUP($A19,'FuturesInfo (3)'!$A$2:$V$80,22)</f>
        <v>3</v>
      </c>
      <c r="AH19">
        <f t="shared" si="75"/>
        <v>4</v>
      </c>
      <c r="AI19">
        <f t="shared" si="85"/>
        <v>3</v>
      </c>
      <c r="AJ19" s="138">
        <f>VLOOKUP($A19,'FuturesInfo (3)'!$A$2:$O$80,15)*AI19</f>
        <v>54000</v>
      </c>
      <c r="AK19" s="196">
        <f t="shared" si="86"/>
        <v>1161.9844590581999</v>
      </c>
      <c r="AL19" s="196">
        <f t="shared" si="87"/>
        <v>1161.9844590581999</v>
      </c>
      <c r="AN19">
        <f t="shared" si="76"/>
        <v>1</v>
      </c>
      <c r="AO19">
        <v>1</v>
      </c>
      <c r="AP19">
        <v>1</v>
      </c>
      <c r="AQ19">
        <v>1</v>
      </c>
      <c r="AR19">
        <f t="shared" si="139"/>
        <v>1</v>
      </c>
      <c r="AS19">
        <f t="shared" si="77"/>
        <v>1</v>
      </c>
      <c r="AT19" s="1">
        <v>1.17027501463E-3</v>
      </c>
      <c r="AU19" s="2">
        <v>10</v>
      </c>
      <c r="AV19">
        <v>60</v>
      </c>
      <c r="AW19" t="str">
        <f t="shared" si="78"/>
        <v>TRUE</v>
      </c>
      <c r="AX19">
        <f>VLOOKUP($A19,'FuturesInfo (3)'!$A$2:$V$80,22)</f>
        <v>3</v>
      </c>
      <c r="AY19">
        <f t="shared" si="79"/>
        <v>4</v>
      </c>
      <c r="AZ19" s="182">
        <v>6</v>
      </c>
      <c r="BA19" s="138">
        <f>VLOOKUP($A19,'FuturesInfo (3)'!$A$2:$O$80,15)*AZ19</f>
        <v>108000</v>
      </c>
      <c r="BB19" s="196">
        <f t="shared" si="80"/>
        <v>126.38970158004</v>
      </c>
      <c r="BC19" s="196">
        <f t="shared" si="89"/>
        <v>126.38970158004</v>
      </c>
      <c r="BE19">
        <v>1</v>
      </c>
      <c r="BF19">
        <v>1</v>
      </c>
      <c r="BG19">
        <v>1</v>
      </c>
      <c r="BH19">
        <v>1</v>
      </c>
      <c r="BI19">
        <v>1</v>
      </c>
      <c r="BJ19">
        <v>1</v>
      </c>
      <c r="BK19" s="1">
        <v>8.1823495032099999E-3</v>
      </c>
      <c r="BL19" s="2">
        <v>10</v>
      </c>
      <c r="BM19">
        <v>60</v>
      </c>
      <c r="BN19" t="s">
        <v>1186</v>
      </c>
      <c r="BO19">
        <v>5</v>
      </c>
      <c r="BP19" s="96">
        <v>0</v>
      </c>
      <c r="BQ19">
        <v>5</v>
      </c>
      <c r="BR19" s="138">
        <v>105750</v>
      </c>
      <c r="BS19" s="196">
        <v>865.28345996445751</v>
      </c>
      <c r="BT19" s="196">
        <v>865.28345996445751</v>
      </c>
      <c r="BV19">
        <v>1</v>
      </c>
      <c r="BW19">
        <v>1</v>
      </c>
      <c r="BX19" s="214">
        <v>1</v>
      </c>
      <c r="BY19">
        <v>-1</v>
      </c>
      <c r="BZ19">
        <v>-1</v>
      </c>
      <c r="CA19">
        <v>0</v>
      </c>
      <c r="CB19">
        <v>0</v>
      </c>
      <c r="CC19">
        <v>1</v>
      </c>
      <c r="CD19" s="1">
        <v>-1.1014492753600001E-2</v>
      </c>
      <c r="CE19" s="2">
        <v>10</v>
      </c>
      <c r="CF19">
        <v>60</v>
      </c>
      <c r="CG19" t="s">
        <v>1186</v>
      </c>
      <c r="CH19">
        <v>5</v>
      </c>
      <c r="CI19" s="96">
        <v>0</v>
      </c>
      <c r="CJ19">
        <v>5</v>
      </c>
      <c r="CK19" s="138">
        <v>105750</v>
      </c>
      <c r="CL19" s="196">
        <v>-1164.7826086932</v>
      </c>
      <c r="CM19" s="196">
        <v>-1164.7826086932</v>
      </c>
      <c r="CN19" s="196">
        <v>1164.7826086932</v>
      </c>
      <c r="CP19">
        <v>-1</v>
      </c>
      <c r="CQ19">
        <v>1</v>
      </c>
      <c r="CR19" s="214">
        <v>1</v>
      </c>
      <c r="CS19">
        <v>1</v>
      </c>
      <c r="CT19">
        <v>-1</v>
      </c>
      <c r="CU19">
        <v>0</v>
      </c>
      <c r="CV19">
        <v>0</v>
      </c>
      <c r="CW19">
        <v>0</v>
      </c>
      <c r="CX19" s="1">
        <v>-8.2063305978899992E-3</v>
      </c>
      <c r="CY19" s="2">
        <v>10</v>
      </c>
      <c r="CZ19">
        <v>60</v>
      </c>
      <c r="DA19" t="s">
        <v>1186</v>
      </c>
      <c r="DB19">
        <v>5</v>
      </c>
      <c r="DC19" s="96">
        <v>0</v>
      </c>
      <c r="DD19">
        <v>5</v>
      </c>
      <c r="DE19" s="138">
        <v>105750</v>
      </c>
      <c r="DF19" s="196">
        <v>-867.81946072686742</v>
      </c>
      <c r="DG19" s="196">
        <v>-867.81946072686742</v>
      </c>
      <c r="DH19" s="196">
        <v>-867.81946072686742</v>
      </c>
      <c r="DJ19">
        <v>-1</v>
      </c>
      <c r="DK19" s="240">
        <v>1</v>
      </c>
      <c r="DL19" s="214">
        <v>1</v>
      </c>
      <c r="DM19" s="241">
        <v>-23</v>
      </c>
      <c r="DN19">
        <v>1</v>
      </c>
      <c r="DO19">
        <v>-1</v>
      </c>
      <c r="DP19" s="214">
        <v>1</v>
      </c>
      <c r="DQ19">
        <v>1</v>
      </c>
      <c r="DR19">
        <v>1</v>
      </c>
      <c r="DS19">
        <v>1</v>
      </c>
      <c r="DT19">
        <v>0</v>
      </c>
      <c r="DU19" s="249">
        <v>1.6548463356999998E-2</v>
      </c>
      <c r="DV19" s="2">
        <v>10</v>
      </c>
      <c r="DW19">
        <v>60</v>
      </c>
      <c r="DX19" t="s">
        <v>1186</v>
      </c>
      <c r="DY19">
        <v>5</v>
      </c>
      <c r="DZ19" s="96">
        <v>0</v>
      </c>
      <c r="EA19">
        <v>5</v>
      </c>
      <c r="EB19" s="138">
        <v>107500</v>
      </c>
      <c r="EC19" s="196">
        <v>1778.9598108774999</v>
      </c>
      <c r="ED19" s="196">
        <v>1778.9598108774999</v>
      </c>
      <c r="EE19" s="196">
        <v>1778.9598108774999</v>
      </c>
      <c r="EF19" s="196">
        <v>-1778.9598108774999</v>
      </c>
      <c r="EH19">
        <v>1</v>
      </c>
      <c r="EI19" s="240">
        <v>1</v>
      </c>
      <c r="EJ19" s="214">
        <v>1</v>
      </c>
      <c r="EK19" s="241">
        <v>-24</v>
      </c>
      <c r="EL19">
        <v>1</v>
      </c>
      <c r="EM19">
        <v>-1</v>
      </c>
      <c r="EN19" s="214">
        <v>1</v>
      </c>
      <c r="EO19">
        <v>1</v>
      </c>
      <c r="EP19">
        <v>1</v>
      </c>
      <c r="EQ19">
        <v>1</v>
      </c>
      <c r="ER19">
        <v>0</v>
      </c>
      <c r="ES19" s="249">
        <v>1.5116279060099999E-2</v>
      </c>
      <c r="ET19" s="264">
        <v>42499</v>
      </c>
      <c r="EU19">
        <v>60</v>
      </c>
      <c r="EV19" t="s">
        <v>1186</v>
      </c>
      <c r="EW19">
        <v>4</v>
      </c>
      <c r="EX19" s="253"/>
      <c r="EY19">
        <v>4</v>
      </c>
      <c r="EZ19" s="138">
        <v>88350</v>
      </c>
      <c r="FA19" s="196">
        <v>1335.523254959835</v>
      </c>
      <c r="FB19" s="196">
        <v>1335.523254959835</v>
      </c>
      <c r="FC19" s="196">
        <v>1335.523254959835</v>
      </c>
      <c r="FD19" s="196">
        <v>-1335.523254959835</v>
      </c>
      <c r="FF19">
        <v>1</v>
      </c>
      <c r="FG19" s="240">
        <v>1</v>
      </c>
      <c r="FH19" s="214">
        <v>1</v>
      </c>
      <c r="FI19" s="241">
        <v>6</v>
      </c>
      <c r="FJ19">
        <v>1</v>
      </c>
      <c r="FK19">
        <v>1</v>
      </c>
      <c r="FL19" s="214">
        <v>-1</v>
      </c>
      <c r="FM19">
        <v>0</v>
      </c>
      <c r="FN19">
        <v>0</v>
      </c>
      <c r="FO19">
        <v>0</v>
      </c>
      <c r="FP19">
        <v>0</v>
      </c>
      <c r="FQ19" s="249">
        <v>-1.7543859649100001E-2</v>
      </c>
      <c r="FR19" s="264">
        <v>42499</v>
      </c>
      <c r="FS19">
        <v>60</v>
      </c>
      <c r="FT19" t="s">
        <v>1186</v>
      </c>
      <c r="FU19">
        <v>4</v>
      </c>
      <c r="FV19" s="253">
        <v>2</v>
      </c>
      <c r="FW19">
        <v>5</v>
      </c>
      <c r="FX19" s="138">
        <v>86100</v>
      </c>
      <c r="FY19" s="138">
        <v>107625</v>
      </c>
      <c r="FZ19" s="196">
        <v>-1510.5263157875102</v>
      </c>
      <c r="GA19" s="196">
        <v>-1888.1578947343876</v>
      </c>
      <c r="GB19" s="196">
        <v>-1510.5263157875102</v>
      </c>
      <c r="GC19" s="196">
        <v>-1510.5263157875102</v>
      </c>
      <c r="GD19" s="196">
        <v>-1510.5263157875102</v>
      </c>
      <c r="GF19">
        <v>1</v>
      </c>
      <c r="GG19" s="240">
        <v>1</v>
      </c>
      <c r="GH19" s="214">
        <v>1</v>
      </c>
      <c r="GI19" s="241">
        <v>7</v>
      </c>
      <c r="GJ19">
        <v>-1</v>
      </c>
      <c r="GK19">
        <v>1</v>
      </c>
      <c r="GL19" s="214">
        <v>-1</v>
      </c>
      <c r="GM19">
        <v>0</v>
      </c>
      <c r="GN19">
        <v>0</v>
      </c>
      <c r="GO19">
        <v>1</v>
      </c>
      <c r="GP19">
        <v>0</v>
      </c>
      <c r="GQ19" s="249">
        <v>-8.0645161290299992E-3</v>
      </c>
      <c r="GR19" s="264">
        <v>42499</v>
      </c>
      <c r="GS19">
        <v>60</v>
      </c>
      <c r="GT19" t="s">
        <v>1186</v>
      </c>
      <c r="GU19">
        <v>4</v>
      </c>
      <c r="GV19" s="253">
        <v>1</v>
      </c>
      <c r="GW19">
        <v>4</v>
      </c>
      <c r="GX19" s="138">
        <v>86100</v>
      </c>
      <c r="GY19" s="138">
        <v>86100</v>
      </c>
      <c r="GZ19" s="196">
        <v>-694.35483870948292</v>
      </c>
      <c r="HA19" s="196">
        <v>-694.35483870948292</v>
      </c>
      <c r="HB19" s="196">
        <v>-694.35483870948292</v>
      </c>
      <c r="HC19" s="196">
        <v>694.35483870948292</v>
      </c>
      <c r="HD19" s="196">
        <v>-694.35483870948292</v>
      </c>
      <c r="HF19">
        <v>1</v>
      </c>
      <c r="HG19" s="240">
        <v>1</v>
      </c>
      <c r="HH19" s="214">
        <v>-1</v>
      </c>
      <c r="HI19" s="241">
        <v>8</v>
      </c>
      <c r="HJ19">
        <v>1</v>
      </c>
      <c r="HK19">
        <v>-1</v>
      </c>
      <c r="HL19" s="214">
        <v>1</v>
      </c>
      <c r="HM19">
        <v>1</v>
      </c>
      <c r="HN19">
        <v>0</v>
      </c>
      <c r="HO19">
        <v>1</v>
      </c>
      <c r="HP19">
        <v>0</v>
      </c>
      <c r="HQ19" s="249">
        <v>2.8455284552800001E-2</v>
      </c>
      <c r="HR19" s="202">
        <v>42499</v>
      </c>
      <c r="HS19">
        <v>60</v>
      </c>
      <c r="HT19" t="s">
        <v>1186</v>
      </c>
      <c r="HU19">
        <v>4</v>
      </c>
      <c r="HV19" s="253">
        <v>2</v>
      </c>
      <c r="HW19">
        <v>5</v>
      </c>
      <c r="HX19" s="138">
        <v>88550</v>
      </c>
      <c r="HY19" s="138">
        <v>110687.5</v>
      </c>
      <c r="HZ19" s="196">
        <v>2519.71544715044</v>
      </c>
      <c r="IA19" s="196">
        <v>3149.64430893805</v>
      </c>
      <c r="IB19" s="196">
        <v>-2519.71544715044</v>
      </c>
      <c r="IC19" s="196">
        <v>2519.71544715044</v>
      </c>
      <c r="ID19" s="196">
        <v>-2519.71544715044</v>
      </c>
      <c r="IF19">
        <v>1</v>
      </c>
      <c r="IG19" s="240">
        <v>-1</v>
      </c>
      <c r="IH19" s="214">
        <v>-1</v>
      </c>
      <c r="II19" s="241">
        <v>9</v>
      </c>
      <c r="IJ19">
        <v>1</v>
      </c>
      <c r="IK19">
        <v>-1</v>
      </c>
      <c r="IL19" s="214">
        <v>-1</v>
      </c>
      <c r="IM19">
        <v>1</v>
      </c>
      <c r="IN19">
        <v>1</v>
      </c>
      <c r="IO19">
        <v>0</v>
      </c>
      <c r="IP19">
        <v>1</v>
      </c>
      <c r="IQ19" s="249">
        <v>-3.6137775268200001E-2</v>
      </c>
      <c r="IR19" s="202">
        <v>42527</v>
      </c>
      <c r="IS19">
        <v>60</v>
      </c>
      <c r="IT19" t="s">
        <v>1186</v>
      </c>
      <c r="IU19">
        <v>4</v>
      </c>
      <c r="IV19" s="253">
        <v>2</v>
      </c>
      <c r="IW19">
        <v>5</v>
      </c>
      <c r="IX19" s="138">
        <v>85350</v>
      </c>
      <c r="IY19" s="138">
        <v>106687.5</v>
      </c>
      <c r="IZ19" s="196">
        <v>3084.35911914087</v>
      </c>
      <c r="JA19" s="196">
        <v>3855.4488989260876</v>
      </c>
      <c r="JB19" s="196">
        <v>3084.35911914087</v>
      </c>
      <c r="JC19" s="196">
        <v>-3084.35911914087</v>
      </c>
      <c r="JD19" s="196">
        <v>3084.35911914087</v>
      </c>
      <c r="JF19">
        <v>-1</v>
      </c>
      <c r="JG19" s="240">
        <v>1</v>
      </c>
      <c r="JH19" s="214">
        <v>-1</v>
      </c>
      <c r="JI19" s="241">
        <v>-1</v>
      </c>
      <c r="JJ19">
        <v>-1</v>
      </c>
      <c r="JK19">
        <v>1</v>
      </c>
      <c r="JL19" s="214">
        <v>-1</v>
      </c>
      <c r="JM19">
        <v>0</v>
      </c>
      <c r="JN19">
        <v>1</v>
      </c>
      <c r="JO19">
        <v>1</v>
      </c>
      <c r="JP19">
        <v>0</v>
      </c>
      <c r="JQ19" s="249">
        <v>-5.7410661980100003E-2</v>
      </c>
      <c r="JR19" s="202">
        <v>42527</v>
      </c>
      <c r="JS19">
        <v>60</v>
      </c>
      <c r="JT19" t="s">
        <v>1186</v>
      </c>
      <c r="JU19">
        <v>4</v>
      </c>
      <c r="JV19" s="253">
        <v>2</v>
      </c>
      <c r="JW19">
        <v>5</v>
      </c>
      <c r="JX19" s="138">
        <v>80450</v>
      </c>
      <c r="JY19" s="138">
        <v>100562.5</v>
      </c>
      <c r="JZ19" s="196">
        <v>-4618.6877562990448</v>
      </c>
      <c r="KA19" s="196">
        <v>-5773.359695373807</v>
      </c>
      <c r="KB19" s="196">
        <v>4618.6877562990448</v>
      </c>
      <c r="KC19" s="196">
        <v>4618.6877562990448</v>
      </c>
      <c r="KD19" s="196">
        <v>-4618.6877562990448</v>
      </c>
      <c r="KF19">
        <v>1</v>
      </c>
      <c r="KG19" s="240">
        <v>-1</v>
      </c>
      <c r="KH19" s="214">
        <v>-1</v>
      </c>
      <c r="KI19" s="241">
        <v>1</v>
      </c>
      <c r="KJ19">
        <v>-1</v>
      </c>
      <c r="KK19">
        <v>-1</v>
      </c>
      <c r="KL19" s="214">
        <v>-1</v>
      </c>
      <c r="KM19">
        <v>1</v>
      </c>
      <c r="KN19">
        <v>1</v>
      </c>
      <c r="KO19">
        <v>1</v>
      </c>
      <c r="KP19">
        <v>1</v>
      </c>
      <c r="KQ19" s="249">
        <v>-9.9440646364200008E-3</v>
      </c>
      <c r="KR19" s="202">
        <v>42527</v>
      </c>
      <c r="KS19">
        <v>60</v>
      </c>
      <c r="KT19" t="s">
        <v>1186</v>
      </c>
      <c r="KU19">
        <v>4</v>
      </c>
      <c r="KV19" s="253">
        <v>2</v>
      </c>
      <c r="KW19">
        <v>3</v>
      </c>
      <c r="KX19" s="138">
        <v>78500</v>
      </c>
      <c r="KY19" s="138">
        <v>58875</v>
      </c>
      <c r="KZ19" s="196">
        <v>780.60907395897004</v>
      </c>
      <c r="LA19" s="196">
        <v>585.45680546922756</v>
      </c>
      <c r="LB19" s="196">
        <v>780.60907395897004</v>
      </c>
      <c r="LC19" s="196">
        <v>780.60907395897004</v>
      </c>
      <c r="LD19" s="196">
        <v>780.60907395897004</v>
      </c>
      <c r="LF19">
        <v>-1</v>
      </c>
      <c r="LG19" s="240">
        <v>-1</v>
      </c>
      <c r="LH19" s="214">
        <v>-1</v>
      </c>
      <c r="LI19" s="241">
        <v>2</v>
      </c>
      <c r="LJ19">
        <v>-1</v>
      </c>
      <c r="LK19">
        <v>-1</v>
      </c>
      <c r="LL19" s="214">
        <v>-1</v>
      </c>
      <c r="LM19">
        <v>1</v>
      </c>
      <c r="LN19">
        <v>1</v>
      </c>
      <c r="LO19">
        <v>1</v>
      </c>
      <c r="LP19">
        <v>1</v>
      </c>
      <c r="LQ19" s="249">
        <v>-1.4438166980499999E-2</v>
      </c>
      <c r="LR19" s="202">
        <v>42527</v>
      </c>
      <c r="LS19">
        <v>60</v>
      </c>
      <c r="LT19" t="s">
        <v>1186</v>
      </c>
      <c r="LU19">
        <v>4</v>
      </c>
      <c r="LV19" s="253">
        <v>2</v>
      </c>
      <c r="LW19">
        <v>3</v>
      </c>
      <c r="LX19" s="138">
        <v>78500</v>
      </c>
      <c r="LY19" s="138">
        <v>58875</v>
      </c>
      <c r="LZ19" s="196">
        <v>1133.3961079692499</v>
      </c>
      <c r="MA19" s="196">
        <v>850.04708097693742</v>
      </c>
      <c r="MB19" s="196">
        <v>1133.3961079692499</v>
      </c>
      <c r="MC19" s="196">
        <v>1133.3961079692499</v>
      </c>
      <c r="MD19" s="196">
        <v>1133.3961079692499</v>
      </c>
      <c r="MF19">
        <v>-1</v>
      </c>
      <c r="MG19" s="240">
        <v>-1</v>
      </c>
      <c r="MH19" s="214">
        <v>-1</v>
      </c>
      <c r="MI19" s="241">
        <v>3</v>
      </c>
      <c r="MJ19">
        <v>-1</v>
      </c>
      <c r="MK19">
        <v>-1</v>
      </c>
      <c r="ML19" s="214">
        <v>-1</v>
      </c>
      <c r="MM19">
        <v>1</v>
      </c>
      <c r="MN19">
        <v>1</v>
      </c>
      <c r="MO19">
        <v>1</v>
      </c>
      <c r="MP19">
        <v>1</v>
      </c>
      <c r="MQ19" s="249">
        <v>-8.9171974522299999E-3</v>
      </c>
      <c r="MR19" s="202">
        <v>42538</v>
      </c>
      <c r="MS19">
        <v>60</v>
      </c>
      <c r="MT19" t="s">
        <v>1186</v>
      </c>
      <c r="MU19">
        <v>3</v>
      </c>
      <c r="MV19" s="253">
        <v>2</v>
      </c>
      <c r="MW19">
        <v>2</v>
      </c>
      <c r="MX19" s="138">
        <v>58350</v>
      </c>
      <c r="MY19" s="138">
        <v>38900</v>
      </c>
      <c r="MZ19" s="196">
        <v>520.31847133762051</v>
      </c>
      <c r="NA19" s="196">
        <v>346.87898089174701</v>
      </c>
      <c r="NB19" s="196">
        <v>520.31847133762051</v>
      </c>
      <c r="NC19" s="196">
        <v>520.31847133762051</v>
      </c>
      <c r="ND19" s="196">
        <v>520.31847133762051</v>
      </c>
      <c r="NF19">
        <v>-1</v>
      </c>
      <c r="NG19" s="240">
        <v>1</v>
      </c>
      <c r="NH19" s="214">
        <v>-1</v>
      </c>
      <c r="NI19" s="241">
        <v>4</v>
      </c>
      <c r="NJ19">
        <v>-1</v>
      </c>
      <c r="NK19">
        <v>-1</v>
      </c>
      <c r="NL19" s="214">
        <v>1</v>
      </c>
      <c r="NM19">
        <v>1</v>
      </c>
      <c r="NN19">
        <v>0</v>
      </c>
      <c r="NO19">
        <v>0</v>
      </c>
      <c r="NP19">
        <v>0</v>
      </c>
      <c r="NQ19" s="249">
        <v>6.4267352185099999E-4</v>
      </c>
      <c r="NR19" s="202">
        <v>42541</v>
      </c>
      <c r="NS19">
        <v>60</v>
      </c>
      <c r="NT19" t="s">
        <v>1186</v>
      </c>
      <c r="NU19">
        <v>3</v>
      </c>
      <c r="NV19" s="253">
        <v>1</v>
      </c>
      <c r="NW19">
        <v>4</v>
      </c>
      <c r="NX19" s="138">
        <v>58387.5</v>
      </c>
      <c r="NY19" s="138">
        <v>77850</v>
      </c>
      <c r="NZ19" s="196">
        <v>37.524100257075261</v>
      </c>
      <c r="OA19" s="196">
        <v>50.032133676100351</v>
      </c>
      <c r="OB19" s="196">
        <v>-37.524100257075261</v>
      </c>
      <c r="OC19" s="196">
        <v>-37.524100257075261</v>
      </c>
      <c r="OD19" s="196">
        <v>-37.524100257075261</v>
      </c>
      <c r="OF19">
        <v>1</v>
      </c>
      <c r="OG19" s="240">
        <v>1</v>
      </c>
      <c r="OH19" s="214">
        <v>-1</v>
      </c>
      <c r="OI19" s="241">
        <v>5</v>
      </c>
      <c r="OJ19">
        <v>1</v>
      </c>
      <c r="OK19">
        <v>-1</v>
      </c>
      <c r="OL19" s="214">
        <v>-1</v>
      </c>
      <c r="OM19">
        <v>0</v>
      </c>
      <c r="ON19">
        <v>1</v>
      </c>
      <c r="OO19">
        <v>0</v>
      </c>
      <c r="OP19">
        <v>1</v>
      </c>
      <c r="OQ19" s="249">
        <v>-1.28452151574E-3</v>
      </c>
      <c r="OR19" s="202">
        <v>42541</v>
      </c>
      <c r="OS19">
        <v>60</v>
      </c>
      <c r="OT19" t="s">
        <v>1186</v>
      </c>
      <c r="OU19">
        <v>3</v>
      </c>
      <c r="OV19" s="253">
        <v>1</v>
      </c>
      <c r="OW19">
        <v>4</v>
      </c>
      <c r="OX19" s="138">
        <v>58312.5</v>
      </c>
      <c r="OY19" s="138">
        <v>77750</v>
      </c>
      <c r="OZ19" s="196">
        <v>-74.903660886588753</v>
      </c>
      <c r="PA19" s="196">
        <v>-99.871547848784999</v>
      </c>
      <c r="PB19" s="196">
        <v>74.903660886588753</v>
      </c>
      <c r="PC19" s="196">
        <v>-74.903660886588753</v>
      </c>
      <c r="PD19" s="196">
        <v>74.903660886588753</v>
      </c>
      <c r="PF19">
        <v>1</v>
      </c>
      <c r="PG19" s="240">
        <v>1</v>
      </c>
      <c r="PH19" s="240">
        <v>1</v>
      </c>
      <c r="PI19" s="214">
        <v>-1</v>
      </c>
      <c r="PJ19" s="241">
        <v>6</v>
      </c>
      <c r="PK19">
        <v>-1</v>
      </c>
      <c r="PL19">
        <v>-1</v>
      </c>
      <c r="PM19" s="214">
        <v>-1</v>
      </c>
      <c r="PN19">
        <v>0</v>
      </c>
      <c r="PO19">
        <v>1</v>
      </c>
      <c r="PP19">
        <v>1</v>
      </c>
      <c r="PQ19">
        <v>1</v>
      </c>
      <c r="PR19" s="249">
        <v>-2.82958199357E-2</v>
      </c>
      <c r="PS19" s="202">
        <v>42541</v>
      </c>
      <c r="PT19">
        <v>60</v>
      </c>
      <c r="PU19" t="s">
        <v>1186</v>
      </c>
      <c r="PV19">
        <v>3</v>
      </c>
      <c r="PW19" s="253">
        <v>1</v>
      </c>
      <c r="PX19">
        <v>4</v>
      </c>
      <c r="PY19" s="138">
        <v>54825</v>
      </c>
      <c r="PZ19" s="138">
        <v>73100</v>
      </c>
      <c r="QA19" s="196">
        <v>-1551.3183279747525</v>
      </c>
      <c r="QB19" s="196">
        <v>-2068.42443729967</v>
      </c>
      <c r="QC19" s="196">
        <v>1551.3183279747525</v>
      </c>
      <c r="QD19" s="196">
        <v>1551.3183279747525</v>
      </c>
      <c r="QE19" s="196">
        <v>1551.3183279747525</v>
      </c>
      <c r="QF19" s="196">
        <v>-1551.3183279747525</v>
      </c>
      <c r="QH19">
        <v>-1</v>
      </c>
      <c r="QI19" s="240">
        <v>-1</v>
      </c>
      <c r="QJ19" s="240">
        <v>1</v>
      </c>
      <c r="QK19" s="214">
        <v>-1</v>
      </c>
      <c r="QL19" s="241">
        <v>7</v>
      </c>
      <c r="QM19">
        <v>1</v>
      </c>
      <c r="QN19">
        <v>-1</v>
      </c>
      <c r="QO19" s="214">
        <v>-1</v>
      </c>
      <c r="QP19">
        <v>1</v>
      </c>
      <c r="QQ19">
        <v>1</v>
      </c>
      <c r="QR19">
        <v>0</v>
      </c>
      <c r="QS19">
        <v>1</v>
      </c>
      <c r="QT19" s="249">
        <v>-3.2428855062899997E-2</v>
      </c>
      <c r="QU19" s="202">
        <v>42541</v>
      </c>
      <c r="QV19">
        <v>60</v>
      </c>
      <c r="QW19" t="s">
        <v>1186</v>
      </c>
      <c r="QX19">
        <v>3</v>
      </c>
      <c r="QY19" s="253">
        <v>2</v>
      </c>
      <c r="QZ19">
        <v>2</v>
      </c>
      <c r="RA19" s="138">
        <v>54825</v>
      </c>
      <c r="RB19" s="138">
        <v>36550</v>
      </c>
      <c r="RC19" s="196">
        <v>1777.9119788234923</v>
      </c>
      <c r="RD19" s="196">
        <v>1185.2746525489949</v>
      </c>
      <c r="RE19" s="196">
        <v>1777.9119788234923</v>
      </c>
      <c r="RF19" s="196">
        <v>-1777.9119788234923</v>
      </c>
      <c r="RG19" s="196">
        <v>1777.9119788234923</v>
      </c>
      <c r="RH19" s="196">
        <v>-1777.9119788234923</v>
      </c>
      <c r="RI19" s="196"/>
      <c r="RJ19" s="196">
        <v>-1777.9119788234923</v>
      </c>
      <c r="RK19" s="196">
        <v>1777.9119788234923</v>
      </c>
      <c r="RL19" s="196">
        <v>-1777.9119788234923</v>
      </c>
      <c r="RM19" s="196">
        <v>1777.9119788234923</v>
      </c>
      <c r="RO19">
        <v>-1</v>
      </c>
      <c r="RP19" s="240">
        <v>-1</v>
      </c>
      <c r="RQ19" s="240">
        <v>1</v>
      </c>
      <c r="RR19" s="240">
        <v>-1</v>
      </c>
      <c r="RS19" s="214">
        <v>-1</v>
      </c>
      <c r="RT19" s="241">
        <v>8</v>
      </c>
      <c r="RU19">
        <v>1</v>
      </c>
      <c r="RV19">
        <v>-1</v>
      </c>
      <c r="RW19" s="214">
        <v>-1</v>
      </c>
      <c r="RX19">
        <v>1</v>
      </c>
      <c r="RY19">
        <v>1</v>
      </c>
      <c r="RZ19">
        <v>0</v>
      </c>
      <c r="SA19">
        <v>1</v>
      </c>
      <c r="SB19" s="249">
        <v>-1.5047879617E-2</v>
      </c>
      <c r="SC19" s="202">
        <v>42541</v>
      </c>
      <c r="SD19">
        <v>60</v>
      </c>
      <c r="SE19" t="s">
        <v>1186</v>
      </c>
      <c r="SF19">
        <v>3</v>
      </c>
      <c r="SG19" s="253">
        <v>2</v>
      </c>
      <c r="SH19">
        <v>2</v>
      </c>
      <c r="SI19" s="138">
        <v>54000</v>
      </c>
      <c r="SJ19" s="138">
        <v>36000</v>
      </c>
      <c r="SK19" s="196">
        <v>812.58549931799996</v>
      </c>
      <c r="SL19" s="196">
        <v>541.72366621200001</v>
      </c>
      <c r="SM19" s="196">
        <v>812.58549931799996</v>
      </c>
      <c r="SN19" s="196">
        <v>-812.58549931799996</v>
      </c>
      <c r="SO19" s="196">
        <v>812.58549931799996</v>
      </c>
      <c r="SP19" s="196">
        <v>-812.58549931799996</v>
      </c>
      <c r="SQ19" s="196">
        <v>812.58549931799996</v>
      </c>
      <c r="SR19" s="196">
        <v>-812.58549931799996</v>
      </c>
      <c r="SS19" s="196">
        <v>812.58549931799996</v>
      </c>
      <c r="ST19" s="196">
        <v>-812.58549931799996</v>
      </c>
      <c r="SU19" s="196">
        <v>812.58549931799996</v>
      </c>
      <c r="SW19">
        <f t="shared" si="90"/>
        <v>-1</v>
      </c>
      <c r="SX19" s="240">
        <v>-1</v>
      </c>
      <c r="SY19" s="240">
        <v>1</v>
      </c>
      <c r="SZ19" s="240">
        <v>-1</v>
      </c>
      <c r="TA19" s="214">
        <v>-1</v>
      </c>
      <c r="TB19" s="241">
        <v>9</v>
      </c>
      <c r="TC19">
        <f t="shared" si="91"/>
        <v>1</v>
      </c>
      <c r="TD19">
        <f t="shared" si="92"/>
        <v>-1</v>
      </c>
      <c r="TE19" s="214">
        <v>-1</v>
      </c>
      <c r="TF19">
        <f t="shared" si="140"/>
        <v>1</v>
      </c>
      <c r="TG19">
        <f t="shared" si="93"/>
        <v>1</v>
      </c>
      <c r="TH19">
        <f t="shared" si="132"/>
        <v>0</v>
      </c>
      <c r="TI19">
        <f t="shared" si="94"/>
        <v>1</v>
      </c>
      <c r="TJ19" s="249"/>
      <c r="TK19" s="202">
        <v>42541</v>
      </c>
      <c r="TL19">
        <v>60</v>
      </c>
      <c r="TM19" t="str">
        <f t="shared" si="81"/>
        <v>TRUE</v>
      </c>
      <c r="TN19">
        <f>VLOOKUP($A19,'FuturesInfo (3)'!$A$2:$V$80,22)</f>
        <v>3</v>
      </c>
      <c r="TO19" s="253">
        <v>2</v>
      </c>
      <c r="TP19">
        <f t="shared" si="95"/>
        <v>2</v>
      </c>
      <c r="TQ19" s="138">
        <f>VLOOKUP($A19,'FuturesInfo (3)'!$A$2:$O$80,15)*TN19</f>
        <v>54000</v>
      </c>
      <c r="TR19" s="138">
        <f>VLOOKUP($A19,'FuturesInfo (3)'!$A$2:$O$80,15)*TP19</f>
        <v>36000</v>
      </c>
      <c r="TS19" s="196">
        <f t="shared" si="96"/>
        <v>0</v>
      </c>
      <c r="TT19" s="196">
        <f t="shared" si="97"/>
        <v>0</v>
      </c>
      <c r="TU19" s="196">
        <f t="shared" si="98"/>
        <v>0</v>
      </c>
      <c r="TV19" s="196">
        <f t="shared" si="99"/>
        <v>0</v>
      </c>
      <c r="TW19" s="196">
        <f t="shared" si="100"/>
        <v>0</v>
      </c>
      <c r="TX19" s="196">
        <f t="shared" si="101"/>
        <v>0</v>
      </c>
      <c r="TY19" s="196">
        <f t="shared" si="133"/>
        <v>0</v>
      </c>
      <c r="TZ19" s="196">
        <f>IF(IF(sym!$O8=TE19,1,0)=1,ABS(TQ19*TJ19),-ABS(TQ19*TJ19))</f>
        <v>0</v>
      </c>
      <c r="UA19" s="196">
        <f>IF(IF(sym!$N8=TE19,1,0)=1,ABS(TQ19*TJ19),-ABS(TQ19*TJ19))</f>
        <v>0</v>
      </c>
      <c r="UB19" s="196">
        <f t="shared" si="141"/>
        <v>0</v>
      </c>
      <c r="UC19" s="196">
        <f t="shared" si="103"/>
        <v>0</v>
      </c>
      <c r="UE19">
        <f t="shared" si="104"/>
        <v>-1</v>
      </c>
      <c r="UF19" s="240">
        <v>-1</v>
      </c>
      <c r="UG19" s="240">
        <v>1</v>
      </c>
      <c r="UH19" s="240">
        <v>-1</v>
      </c>
      <c r="UI19" s="214">
        <v>-1</v>
      </c>
      <c r="UJ19" s="241">
        <v>9</v>
      </c>
      <c r="UK19">
        <f t="shared" si="105"/>
        <v>1</v>
      </c>
      <c r="UL19">
        <f t="shared" si="106"/>
        <v>-1</v>
      </c>
      <c r="UM19" s="214"/>
      <c r="UN19">
        <f t="shared" si="142"/>
        <v>0</v>
      </c>
      <c r="UO19">
        <f t="shared" si="143"/>
        <v>0</v>
      </c>
      <c r="UP19">
        <f t="shared" si="134"/>
        <v>0</v>
      </c>
      <c r="UQ19">
        <f t="shared" si="108"/>
        <v>0</v>
      </c>
      <c r="UR19" s="249"/>
      <c r="US19" s="202">
        <v>42541</v>
      </c>
      <c r="UT19">
        <v>60</v>
      </c>
      <c r="UU19" t="str">
        <f t="shared" si="82"/>
        <v>TRUE</v>
      </c>
      <c r="UV19">
        <f>VLOOKUP($A19,'FuturesInfo (3)'!$A$2:$V$80,22)</f>
        <v>3</v>
      </c>
      <c r="UW19" s="253">
        <v>2</v>
      </c>
      <c r="UX19">
        <f t="shared" si="109"/>
        <v>2</v>
      </c>
      <c r="UY19" s="138">
        <f>VLOOKUP($A19,'FuturesInfo (3)'!$A$2:$O$80,15)*UV19</f>
        <v>54000</v>
      </c>
      <c r="UZ19" s="138">
        <f>VLOOKUP($A19,'FuturesInfo (3)'!$A$2:$O$80,15)*UX19</f>
        <v>36000</v>
      </c>
      <c r="VA19" s="196">
        <f t="shared" si="110"/>
        <v>0</v>
      </c>
      <c r="VB19" s="196">
        <f t="shared" si="111"/>
        <v>0</v>
      </c>
      <c r="VC19" s="196">
        <f t="shared" si="112"/>
        <v>0</v>
      </c>
      <c r="VD19" s="196">
        <f t="shared" si="113"/>
        <v>0</v>
      </c>
      <c r="VE19" s="196">
        <f t="shared" si="114"/>
        <v>0</v>
      </c>
      <c r="VF19" s="196">
        <f t="shared" si="115"/>
        <v>0</v>
      </c>
      <c r="VG19" s="196">
        <f t="shared" si="135"/>
        <v>0</v>
      </c>
      <c r="VH19" s="196">
        <f>IF(IF(sym!$O8=UM19,1,0)=1,ABS(UY19*UR19),-ABS(UY19*UR19))</f>
        <v>0</v>
      </c>
      <c r="VI19" s="196">
        <f>IF(IF(sym!$N8=UM19,1,0)=1,ABS(UY19*UR19),-ABS(UY19*UR19))</f>
        <v>0</v>
      </c>
      <c r="VJ19" s="196">
        <f t="shared" si="144"/>
        <v>0</v>
      </c>
      <c r="VK19" s="196">
        <f t="shared" si="117"/>
        <v>0</v>
      </c>
      <c r="VM19">
        <f t="shared" si="118"/>
        <v>0</v>
      </c>
      <c r="VN19" s="240"/>
      <c r="VO19" s="240"/>
      <c r="VP19" s="240"/>
      <c r="VQ19" s="214"/>
      <c r="VR19" s="241"/>
      <c r="VS19">
        <f t="shared" si="119"/>
        <v>1</v>
      </c>
      <c r="VT19">
        <f t="shared" si="120"/>
        <v>0</v>
      </c>
      <c r="VU19" s="214"/>
      <c r="VV19">
        <f t="shared" si="145"/>
        <v>1</v>
      </c>
      <c r="VW19">
        <f t="shared" si="146"/>
        <v>1</v>
      </c>
      <c r="VX19">
        <f t="shared" si="136"/>
        <v>0</v>
      </c>
      <c r="VY19">
        <f t="shared" si="122"/>
        <v>1</v>
      </c>
      <c r="VZ19" s="249"/>
      <c r="WA19" s="202"/>
      <c r="WB19">
        <v>60</v>
      </c>
      <c r="WC19" t="str">
        <f t="shared" si="83"/>
        <v>FALSE</v>
      </c>
      <c r="WD19">
        <f>VLOOKUP($A19,'FuturesInfo (3)'!$A$2:$V$80,22)</f>
        <v>3</v>
      </c>
      <c r="WE19" s="253"/>
      <c r="WF19">
        <f t="shared" si="123"/>
        <v>2</v>
      </c>
      <c r="WG19" s="138">
        <f>VLOOKUP($A19,'FuturesInfo (3)'!$A$2:$O$80,15)*WD19</f>
        <v>54000</v>
      </c>
      <c r="WH19" s="138">
        <f>VLOOKUP($A19,'FuturesInfo (3)'!$A$2:$O$80,15)*WF19</f>
        <v>36000</v>
      </c>
      <c r="WI19" s="196">
        <f t="shared" si="124"/>
        <v>0</v>
      </c>
      <c r="WJ19" s="196">
        <f t="shared" si="125"/>
        <v>0</v>
      </c>
      <c r="WK19" s="196">
        <f t="shared" si="126"/>
        <v>0</v>
      </c>
      <c r="WL19" s="196">
        <f t="shared" si="127"/>
        <v>0</v>
      </c>
      <c r="WM19" s="196">
        <f t="shared" si="128"/>
        <v>0</v>
      </c>
      <c r="WN19" s="196">
        <f t="shared" si="129"/>
        <v>0</v>
      </c>
      <c r="WO19" s="196">
        <f t="shared" si="137"/>
        <v>0</v>
      </c>
      <c r="WP19" s="196">
        <f>IF(IF(sym!$O8=VU19,1,0)=1,ABS(WG19*VZ19),-ABS(WG19*VZ19))</f>
        <v>0</v>
      </c>
      <c r="WQ19" s="196">
        <f>IF(IF(sym!$N8=VU19,1,0)=1,ABS(WG19*VZ19),-ABS(WG19*VZ19))</f>
        <v>0</v>
      </c>
      <c r="WR19" s="196">
        <f t="shared" si="147"/>
        <v>0</v>
      </c>
      <c r="WS19" s="196">
        <f t="shared" si="131"/>
        <v>0</v>
      </c>
    </row>
    <row r="20" spans="1:617" x14ac:dyDescent="0.25">
      <c r="A20" s="1" t="s">
        <v>305</v>
      </c>
      <c r="B20" s="150" t="str">
        <f>'FuturesInfo (3)'!M8</f>
        <v>@CC</v>
      </c>
      <c r="C20" s="200" t="str">
        <f>VLOOKUP(A20,'FuturesInfo (3)'!$A$2:$K$80,11)</f>
        <v>soft</v>
      </c>
      <c r="F20" t="e">
        <f>#REF!</f>
        <v>#REF!</v>
      </c>
      <c r="G20">
        <v>1</v>
      </c>
      <c r="H20">
        <v>1</v>
      </c>
      <c r="I20">
        <v>-1</v>
      </c>
      <c r="J20">
        <f t="shared" si="67"/>
        <v>0</v>
      </c>
      <c r="K20">
        <f t="shared" si="68"/>
        <v>0</v>
      </c>
      <c r="L20" s="184">
        <v>-3.9447731755399996E-3</v>
      </c>
      <c r="M20" s="2">
        <v>10</v>
      </c>
      <c r="N20">
        <v>60</v>
      </c>
      <c r="O20" t="str">
        <f t="shared" si="69"/>
        <v>TRUE</v>
      </c>
      <c r="P20">
        <f>VLOOKUP($A20,'FuturesInfo (3)'!$A$2:$V$80,22)</f>
        <v>4</v>
      </c>
      <c r="Q20">
        <f t="shared" si="70"/>
        <v>4</v>
      </c>
      <c r="R20">
        <f t="shared" si="70"/>
        <v>4</v>
      </c>
      <c r="S20" s="138">
        <f>VLOOKUP($A20,'FuturesInfo (3)'!$A$2:$O$80,15)*Q20</f>
        <v>119800</v>
      </c>
      <c r="T20" s="144">
        <f t="shared" si="71"/>
        <v>-472.58382642969195</v>
      </c>
      <c r="U20" s="144">
        <f t="shared" si="84"/>
        <v>-472.58382642969195</v>
      </c>
      <c r="W20">
        <f t="shared" si="72"/>
        <v>1</v>
      </c>
      <c r="X20">
        <v>1</v>
      </c>
      <c r="Y20">
        <v>1</v>
      </c>
      <c r="Z20">
        <v>1</v>
      </c>
      <c r="AA20">
        <f t="shared" si="138"/>
        <v>1</v>
      </c>
      <c r="AB20">
        <f t="shared" si="73"/>
        <v>1</v>
      </c>
      <c r="AC20" s="1">
        <v>7.5907590759100004E-3</v>
      </c>
      <c r="AD20" s="2">
        <v>10</v>
      </c>
      <c r="AE20">
        <v>60</v>
      </c>
      <c r="AF20" t="str">
        <f t="shared" si="74"/>
        <v>TRUE</v>
      </c>
      <c r="AG20">
        <f>VLOOKUP($A20,'FuturesInfo (3)'!$A$2:$V$80,22)</f>
        <v>4</v>
      </c>
      <c r="AH20">
        <f t="shared" si="75"/>
        <v>5</v>
      </c>
      <c r="AI20">
        <f t="shared" si="85"/>
        <v>4</v>
      </c>
      <c r="AJ20" s="138">
        <f>VLOOKUP($A20,'FuturesInfo (3)'!$A$2:$O$80,15)*AI20</f>
        <v>119800</v>
      </c>
      <c r="AK20" s="196">
        <f t="shared" si="86"/>
        <v>909.37293729401802</v>
      </c>
      <c r="AL20" s="196">
        <f t="shared" si="87"/>
        <v>909.37293729401802</v>
      </c>
      <c r="AN20">
        <f t="shared" si="76"/>
        <v>1</v>
      </c>
      <c r="AO20">
        <v>1</v>
      </c>
      <c r="AP20">
        <v>1</v>
      </c>
      <c r="AQ20">
        <v>1</v>
      </c>
      <c r="AR20">
        <f t="shared" si="139"/>
        <v>1</v>
      </c>
      <c r="AS20">
        <f t="shared" si="77"/>
        <v>1</v>
      </c>
      <c r="AT20" s="1">
        <v>6.5509335080200003E-3</v>
      </c>
      <c r="AU20" s="2">
        <v>10</v>
      </c>
      <c r="AV20">
        <v>60</v>
      </c>
      <c r="AW20" t="str">
        <f t="shared" si="78"/>
        <v>TRUE</v>
      </c>
      <c r="AX20">
        <f>VLOOKUP($A20,'FuturesInfo (3)'!$A$2:$V$80,22)</f>
        <v>4</v>
      </c>
      <c r="AY20">
        <f t="shared" si="79"/>
        <v>5</v>
      </c>
      <c r="AZ20">
        <f t="shared" si="88"/>
        <v>4</v>
      </c>
      <c r="BA20" s="138">
        <f>VLOOKUP($A20,'FuturesInfo (3)'!$A$2:$O$80,15)*AZ20</f>
        <v>119800</v>
      </c>
      <c r="BB20" s="196">
        <f t="shared" si="80"/>
        <v>784.801834260796</v>
      </c>
      <c r="BC20" s="196">
        <f t="shared" si="89"/>
        <v>784.801834260796</v>
      </c>
      <c r="BE20">
        <v>1</v>
      </c>
      <c r="BF20">
        <v>1</v>
      </c>
      <c r="BG20">
        <v>1</v>
      </c>
      <c r="BH20">
        <v>1</v>
      </c>
      <c r="BI20">
        <v>1</v>
      </c>
      <c r="BJ20">
        <v>1</v>
      </c>
      <c r="BK20" s="1">
        <v>6.1828831760500002E-3</v>
      </c>
      <c r="BL20" s="2">
        <v>10</v>
      </c>
      <c r="BM20">
        <v>60</v>
      </c>
      <c r="BN20" t="s">
        <v>1186</v>
      </c>
      <c r="BO20">
        <v>4</v>
      </c>
      <c r="BP20" s="96">
        <v>0</v>
      </c>
      <c r="BQ20">
        <v>4</v>
      </c>
      <c r="BR20" s="138">
        <v>123960</v>
      </c>
      <c r="BS20" s="196">
        <v>766.43019850315807</v>
      </c>
      <c r="BT20" s="196">
        <v>766.43019850315807</v>
      </c>
      <c r="BV20">
        <v>1</v>
      </c>
      <c r="BW20">
        <v>1</v>
      </c>
      <c r="BX20" s="214">
        <v>1</v>
      </c>
      <c r="BY20">
        <v>1</v>
      </c>
      <c r="BZ20">
        <v>1</v>
      </c>
      <c r="CA20">
        <v>1</v>
      </c>
      <c r="CB20">
        <v>1</v>
      </c>
      <c r="CC20">
        <v>1</v>
      </c>
      <c r="CD20" s="1">
        <v>6.4683053040099996E-4</v>
      </c>
      <c r="CE20" s="2">
        <v>10</v>
      </c>
      <c r="CF20">
        <v>60</v>
      </c>
      <c r="CG20" t="s">
        <v>1186</v>
      </c>
      <c r="CH20">
        <v>4</v>
      </c>
      <c r="CI20" s="96">
        <v>0</v>
      </c>
      <c r="CJ20">
        <v>4</v>
      </c>
      <c r="CK20" s="138">
        <v>123960</v>
      </c>
      <c r="CL20" s="196">
        <v>80.181112548507954</v>
      </c>
      <c r="CM20" s="196">
        <v>80.181112548507954</v>
      </c>
      <c r="CN20" s="196">
        <v>80.181112548507954</v>
      </c>
      <c r="CP20">
        <v>1</v>
      </c>
      <c r="CQ20">
        <v>1</v>
      </c>
      <c r="CR20" s="214">
        <v>1</v>
      </c>
      <c r="CS20">
        <v>1</v>
      </c>
      <c r="CT20">
        <v>1</v>
      </c>
      <c r="CU20">
        <v>1</v>
      </c>
      <c r="CV20">
        <v>1</v>
      </c>
      <c r="CW20">
        <v>1</v>
      </c>
      <c r="CX20" s="1">
        <v>1.6160310277999999E-3</v>
      </c>
      <c r="CY20" s="2">
        <v>10</v>
      </c>
      <c r="CZ20">
        <v>60</v>
      </c>
      <c r="DA20" t="s">
        <v>1186</v>
      </c>
      <c r="DB20">
        <v>4</v>
      </c>
      <c r="DC20" s="96">
        <v>0</v>
      </c>
      <c r="DD20">
        <v>4</v>
      </c>
      <c r="DE20" s="138">
        <v>123960</v>
      </c>
      <c r="DF20" s="196">
        <v>200.323206206088</v>
      </c>
      <c r="DG20" s="196">
        <v>200.323206206088</v>
      </c>
      <c r="DH20" s="196">
        <v>200.323206206088</v>
      </c>
      <c r="DJ20">
        <v>1</v>
      </c>
      <c r="DK20" s="240">
        <v>1</v>
      </c>
      <c r="DL20" s="214">
        <v>1</v>
      </c>
      <c r="DM20" s="241">
        <v>-13</v>
      </c>
      <c r="DN20">
        <v>1</v>
      </c>
      <c r="DO20">
        <v>-1</v>
      </c>
      <c r="DP20" s="214">
        <v>1</v>
      </c>
      <c r="DQ20">
        <v>1</v>
      </c>
      <c r="DR20">
        <v>1</v>
      </c>
      <c r="DS20">
        <v>1</v>
      </c>
      <c r="DT20">
        <v>0</v>
      </c>
      <c r="DU20" s="249">
        <v>3.2268473701199999E-3</v>
      </c>
      <c r="DV20" s="2">
        <v>10</v>
      </c>
      <c r="DW20">
        <v>60</v>
      </c>
      <c r="DX20" t="s">
        <v>1186</v>
      </c>
      <c r="DY20">
        <v>4</v>
      </c>
      <c r="DZ20" s="96">
        <v>0</v>
      </c>
      <c r="EA20">
        <v>4</v>
      </c>
      <c r="EB20" s="138">
        <v>124360</v>
      </c>
      <c r="EC20" s="196">
        <v>401.29073894812319</v>
      </c>
      <c r="ED20" s="196">
        <v>401.29073894812319</v>
      </c>
      <c r="EE20" s="196">
        <v>401.29073894812319</v>
      </c>
      <c r="EF20" s="196">
        <v>-401.29073894812319</v>
      </c>
      <c r="EH20">
        <v>1</v>
      </c>
      <c r="EI20" s="240">
        <v>-1</v>
      </c>
      <c r="EJ20" s="214">
        <v>1</v>
      </c>
      <c r="EK20" s="241">
        <v>5</v>
      </c>
      <c r="EL20">
        <v>-1</v>
      </c>
      <c r="EM20">
        <v>1</v>
      </c>
      <c r="EN20" s="214">
        <v>-1</v>
      </c>
      <c r="EO20">
        <v>1</v>
      </c>
      <c r="EP20">
        <v>0</v>
      </c>
      <c r="EQ20">
        <v>1</v>
      </c>
      <c r="ER20">
        <v>0</v>
      </c>
      <c r="ES20" s="249">
        <v>-1.60823415889E-3</v>
      </c>
      <c r="ET20" s="264">
        <v>42513</v>
      </c>
      <c r="EU20">
        <v>60</v>
      </c>
      <c r="EV20" t="s">
        <v>1186</v>
      </c>
      <c r="EW20">
        <v>4</v>
      </c>
      <c r="EX20" s="253"/>
      <c r="EY20">
        <v>4</v>
      </c>
      <c r="EZ20" s="138">
        <v>124160</v>
      </c>
      <c r="FA20" s="196">
        <v>199.6783531677824</v>
      </c>
      <c r="FB20" s="196">
        <v>-199.6783531677824</v>
      </c>
      <c r="FC20" s="196">
        <v>199.6783531677824</v>
      </c>
      <c r="FD20" s="196">
        <v>-199.6783531677824</v>
      </c>
      <c r="FF20">
        <v>-1</v>
      </c>
      <c r="FG20" s="240">
        <v>-1</v>
      </c>
      <c r="FH20" s="214">
        <v>1</v>
      </c>
      <c r="FI20" s="241">
        <v>6</v>
      </c>
      <c r="FJ20">
        <v>1</v>
      </c>
      <c r="FK20">
        <v>1</v>
      </c>
      <c r="FL20" s="214">
        <v>1</v>
      </c>
      <c r="FM20">
        <v>0</v>
      </c>
      <c r="FN20">
        <v>1</v>
      </c>
      <c r="FO20">
        <v>1</v>
      </c>
      <c r="FP20">
        <v>1</v>
      </c>
      <c r="FQ20" s="249">
        <v>3.8659793814400001E-3</v>
      </c>
      <c r="FR20" s="264">
        <v>42513</v>
      </c>
      <c r="FS20">
        <v>60</v>
      </c>
      <c r="FT20" t="s">
        <v>1186</v>
      </c>
      <c r="FU20">
        <v>4</v>
      </c>
      <c r="FV20" s="253">
        <v>2</v>
      </c>
      <c r="FW20">
        <v>5</v>
      </c>
      <c r="FX20" s="138">
        <v>121040</v>
      </c>
      <c r="FY20" s="138">
        <v>151300</v>
      </c>
      <c r="FZ20" s="196">
        <v>-467.93814432949762</v>
      </c>
      <c r="GA20" s="196">
        <v>-584.92268041187197</v>
      </c>
      <c r="GB20" s="196">
        <v>467.93814432949762</v>
      </c>
      <c r="GC20" s="196">
        <v>467.93814432949762</v>
      </c>
      <c r="GD20" s="196">
        <v>467.93814432949762</v>
      </c>
      <c r="GF20">
        <v>-1</v>
      </c>
      <c r="GG20" s="240">
        <v>-1</v>
      </c>
      <c r="GH20" s="214">
        <v>1</v>
      </c>
      <c r="GI20" s="241">
        <v>7</v>
      </c>
      <c r="GJ20">
        <v>1</v>
      </c>
      <c r="GK20">
        <v>1</v>
      </c>
      <c r="GL20" s="214">
        <v>-1</v>
      </c>
      <c r="GM20">
        <v>1</v>
      </c>
      <c r="GN20">
        <v>0</v>
      </c>
      <c r="GO20">
        <v>0</v>
      </c>
      <c r="GP20">
        <v>0</v>
      </c>
      <c r="GQ20" s="249">
        <v>-2.88831835687E-2</v>
      </c>
      <c r="GR20" s="264">
        <v>42513</v>
      </c>
      <c r="GS20">
        <v>60</v>
      </c>
      <c r="GT20" t="s">
        <v>1186</v>
      </c>
      <c r="GU20">
        <v>4</v>
      </c>
      <c r="GV20" s="253">
        <v>1</v>
      </c>
      <c r="GW20">
        <v>4</v>
      </c>
      <c r="GX20" s="138">
        <v>121040</v>
      </c>
      <c r="GY20" s="138">
        <v>121040</v>
      </c>
      <c r="GZ20" s="196">
        <v>3496.0205391554482</v>
      </c>
      <c r="HA20" s="196">
        <v>3496.0205391554482</v>
      </c>
      <c r="HB20" s="196">
        <v>-3496.0205391554482</v>
      </c>
      <c r="HC20" s="196">
        <v>-3496.0205391554482</v>
      </c>
      <c r="HD20" s="196">
        <v>-3496.0205391554482</v>
      </c>
      <c r="HF20">
        <v>-1</v>
      </c>
      <c r="HG20" s="240">
        <v>1</v>
      </c>
      <c r="HH20" s="214">
        <v>1</v>
      </c>
      <c r="HI20" s="241">
        <v>8</v>
      </c>
      <c r="HJ20">
        <v>-1</v>
      </c>
      <c r="HK20">
        <v>1</v>
      </c>
      <c r="HL20" s="214">
        <v>1</v>
      </c>
      <c r="HM20">
        <v>1</v>
      </c>
      <c r="HN20">
        <v>1</v>
      </c>
      <c r="HO20">
        <v>0</v>
      </c>
      <c r="HP20">
        <v>1</v>
      </c>
      <c r="HQ20" s="249">
        <v>1.3218770654300001E-2</v>
      </c>
      <c r="HR20" s="202">
        <v>42513</v>
      </c>
      <c r="HS20">
        <v>60</v>
      </c>
      <c r="HT20" t="s">
        <v>1186</v>
      </c>
      <c r="HU20">
        <v>3</v>
      </c>
      <c r="HV20" s="253">
        <v>2</v>
      </c>
      <c r="HW20">
        <v>4</v>
      </c>
      <c r="HX20" s="138">
        <v>91980</v>
      </c>
      <c r="HY20" s="138">
        <v>122640</v>
      </c>
      <c r="HZ20" s="196">
        <v>1215.8625247825141</v>
      </c>
      <c r="IA20" s="196">
        <v>1621.1500330433521</v>
      </c>
      <c r="IB20" s="196">
        <v>1215.8625247825141</v>
      </c>
      <c r="IC20" s="196">
        <v>-1215.8625247825141</v>
      </c>
      <c r="ID20" s="196">
        <v>1215.8625247825141</v>
      </c>
      <c r="IF20">
        <v>1</v>
      </c>
      <c r="IG20" s="240">
        <v>1</v>
      </c>
      <c r="IH20" s="214">
        <v>1</v>
      </c>
      <c r="II20" s="241">
        <v>9</v>
      </c>
      <c r="IJ20">
        <v>1</v>
      </c>
      <c r="IK20">
        <v>1</v>
      </c>
      <c r="IL20" s="214">
        <v>1</v>
      </c>
      <c r="IM20">
        <v>1</v>
      </c>
      <c r="IN20">
        <v>1</v>
      </c>
      <c r="IO20">
        <v>1</v>
      </c>
      <c r="IP20">
        <v>1</v>
      </c>
      <c r="IQ20" s="249">
        <v>1.85909980431E-2</v>
      </c>
      <c r="IR20" s="202">
        <v>42527</v>
      </c>
      <c r="IS20">
        <v>60</v>
      </c>
      <c r="IT20" t="s">
        <v>1186</v>
      </c>
      <c r="IU20">
        <v>4</v>
      </c>
      <c r="IV20" s="253">
        <v>2</v>
      </c>
      <c r="IW20">
        <v>5</v>
      </c>
      <c r="IX20" s="138">
        <v>124920</v>
      </c>
      <c r="IY20" s="138">
        <v>156150</v>
      </c>
      <c r="IZ20" s="196">
        <v>2322.387475544052</v>
      </c>
      <c r="JA20" s="196">
        <v>2902.984344430065</v>
      </c>
      <c r="JB20" s="196">
        <v>2322.387475544052</v>
      </c>
      <c r="JC20" s="196">
        <v>2322.387475544052</v>
      </c>
      <c r="JD20" s="196">
        <v>2322.387475544052</v>
      </c>
      <c r="JF20">
        <v>1</v>
      </c>
      <c r="JG20" s="240">
        <v>1</v>
      </c>
      <c r="JH20" s="214">
        <v>1</v>
      </c>
      <c r="JI20" s="241">
        <v>2</v>
      </c>
      <c r="JJ20">
        <v>1</v>
      </c>
      <c r="JK20">
        <v>1</v>
      </c>
      <c r="JL20" s="214">
        <v>1</v>
      </c>
      <c r="JM20">
        <v>1</v>
      </c>
      <c r="JN20">
        <v>1</v>
      </c>
      <c r="JO20">
        <v>1</v>
      </c>
      <c r="JP20">
        <v>1</v>
      </c>
      <c r="JQ20" s="249">
        <v>7.3647134165899996E-3</v>
      </c>
      <c r="JR20" s="202">
        <v>42527</v>
      </c>
      <c r="JS20">
        <v>60</v>
      </c>
      <c r="JT20" t="s">
        <v>1186</v>
      </c>
      <c r="JU20">
        <v>3</v>
      </c>
      <c r="JV20" s="253">
        <v>2</v>
      </c>
      <c r="JW20">
        <v>4</v>
      </c>
      <c r="JX20" s="138">
        <v>94380</v>
      </c>
      <c r="JY20" s="138">
        <v>125840</v>
      </c>
      <c r="JZ20" s="196">
        <v>695.08165225776418</v>
      </c>
      <c r="KA20" s="196">
        <v>926.77553634368553</v>
      </c>
      <c r="KB20" s="196">
        <v>695.08165225776418</v>
      </c>
      <c r="KC20" s="196">
        <v>695.08165225776418</v>
      </c>
      <c r="KD20" s="196">
        <v>695.08165225776418</v>
      </c>
      <c r="KF20">
        <v>1</v>
      </c>
      <c r="KG20" s="240">
        <v>1</v>
      </c>
      <c r="KH20" s="214">
        <v>1</v>
      </c>
      <c r="KI20" s="241">
        <v>3</v>
      </c>
      <c r="KJ20">
        <v>1</v>
      </c>
      <c r="KK20">
        <v>1</v>
      </c>
      <c r="KL20" s="214">
        <v>1</v>
      </c>
      <c r="KM20">
        <v>1</v>
      </c>
      <c r="KN20">
        <v>1</v>
      </c>
      <c r="KO20">
        <v>1</v>
      </c>
      <c r="KP20">
        <v>1</v>
      </c>
      <c r="KQ20" s="249">
        <v>3.17863954228E-3</v>
      </c>
      <c r="KR20" s="202">
        <v>42536</v>
      </c>
      <c r="KS20">
        <v>60</v>
      </c>
      <c r="KT20" t="s">
        <v>1186</v>
      </c>
      <c r="KU20">
        <v>4</v>
      </c>
      <c r="KV20" s="253">
        <v>2</v>
      </c>
      <c r="KW20">
        <v>3</v>
      </c>
      <c r="KX20" s="138">
        <v>127360</v>
      </c>
      <c r="KY20" s="138">
        <v>95520</v>
      </c>
      <c r="KZ20" s="196">
        <v>404.83153210478082</v>
      </c>
      <c r="LA20" s="196">
        <v>303.62364907858563</v>
      </c>
      <c r="LB20" s="196">
        <v>404.83153210478082</v>
      </c>
      <c r="LC20" s="196">
        <v>404.83153210478082</v>
      </c>
      <c r="LD20" s="196">
        <v>404.83153210478082</v>
      </c>
      <c r="LF20">
        <v>1</v>
      </c>
      <c r="LG20" s="240">
        <v>1</v>
      </c>
      <c r="LH20" s="214">
        <v>1</v>
      </c>
      <c r="LI20" s="241">
        <v>4</v>
      </c>
      <c r="LJ20">
        <v>1</v>
      </c>
      <c r="LK20">
        <v>1</v>
      </c>
      <c r="LL20" s="214">
        <v>1</v>
      </c>
      <c r="LM20">
        <v>1</v>
      </c>
      <c r="LN20">
        <v>1</v>
      </c>
      <c r="LO20">
        <v>1</v>
      </c>
      <c r="LP20">
        <v>1</v>
      </c>
      <c r="LQ20" s="249">
        <v>8.8719898605799999E-3</v>
      </c>
      <c r="LR20" s="202">
        <v>42537</v>
      </c>
      <c r="LS20">
        <v>60</v>
      </c>
      <c r="LT20" t="s">
        <v>1186</v>
      </c>
      <c r="LU20">
        <v>4</v>
      </c>
      <c r="LV20" s="253">
        <v>2</v>
      </c>
      <c r="LW20">
        <v>3</v>
      </c>
      <c r="LX20" s="138">
        <v>127360</v>
      </c>
      <c r="LY20" s="138">
        <v>95520</v>
      </c>
      <c r="LZ20" s="196">
        <v>1129.9366286434688</v>
      </c>
      <c r="MA20" s="196">
        <v>847.4524714826016</v>
      </c>
      <c r="MB20" s="196">
        <v>1129.9366286434688</v>
      </c>
      <c r="MC20" s="196">
        <v>1129.9366286434688</v>
      </c>
      <c r="MD20" s="196">
        <v>1129.9366286434688</v>
      </c>
      <c r="MF20">
        <v>1</v>
      </c>
      <c r="MG20" s="240">
        <v>1</v>
      </c>
      <c r="MH20" s="214">
        <v>1</v>
      </c>
      <c r="MI20" s="241">
        <v>5</v>
      </c>
      <c r="MJ20">
        <v>-1</v>
      </c>
      <c r="MK20">
        <v>1</v>
      </c>
      <c r="ML20" s="214">
        <v>-1</v>
      </c>
      <c r="MM20">
        <v>0</v>
      </c>
      <c r="MN20">
        <v>0</v>
      </c>
      <c r="MO20">
        <v>1</v>
      </c>
      <c r="MP20">
        <v>0</v>
      </c>
      <c r="MQ20" s="249">
        <v>-5.05653266332E-2</v>
      </c>
      <c r="MR20" s="202">
        <v>42537</v>
      </c>
      <c r="MS20">
        <v>60</v>
      </c>
      <c r="MT20" t="s">
        <v>1186</v>
      </c>
      <c r="MU20">
        <v>3</v>
      </c>
      <c r="MV20" s="253">
        <v>2</v>
      </c>
      <c r="MW20">
        <v>2</v>
      </c>
      <c r="MX20" s="138">
        <v>90690</v>
      </c>
      <c r="MY20" s="138">
        <v>60460</v>
      </c>
      <c r="MZ20" s="196">
        <v>-4585.7694723649083</v>
      </c>
      <c r="NA20" s="196">
        <v>-3057.1796482432719</v>
      </c>
      <c r="NB20" s="196">
        <v>-4585.7694723649083</v>
      </c>
      <c r="NC20" s="196">
        <v>4585.7694723649083</v>
      </c>
      <c r="ND20" s="196">
        <v>-4585.7694723649083</v>
      </c>
      <c r="NF20">
        <v>1</v>
      </c>
      <c r="NG20" s="240">
        <v>-1</v>
      </c>
      <c r="NH20" s="214">
        <v>1</v>
      </c>
      <c r="NI20" s="241">
        <v>-1</v>
      </c>
      <c r="NJ20">
        <v>1</v>
      </c>
      <c r="NK20">
        <v>-1</v>
      </c>
      <c r="NL20" s="214">
        <v>-1</v>
      </c>
      <c r="NM20">
        <v>1</v>
      </c>
      <c r="NN20">
        <v>0</v>
      </c>
      <c r="NO20">
        <v>0</v>
      </c>
      <c r="NP20">
        <v>1</v>
      </c>
      <c r="NQ20" s="249">
        <v>-1.2239497188199999E-2</v>
      </c>
      <c r="NR20" s="202">
        <v>42537</v>
      </c>
      <c r="NS20">
        <v>60</v>
      </c>
      <c r="NT20" t="s">
        <v>1186</v>
      </c>
      <c r="NU20">
        <v>3</v>
      </c>
      <c r="NV20" s="253">
        <v>2</v>
      </c>
      <c r="NW20">
        <v>2</v>
      </c>
      <c r="NX20" s="138">
        <v>89580</v>
      </c>
      <c r="NY20" s="138">
        <v>59720</v>
      </c>
      <c r="NZ20" s="196">
        <v>1096.414158118956</v>
      </c>
      <c r="OA20" s="196">
        <v>730.94277207930395</v>
      </c>
      <c r="OB20" s="196">
        <v>-1096.414158118956</v>
      </c>
      <c r="OC20" s="196">
        <v>-1096.414158118956</v>
      </c>
      <c r="OD20" s="196">
        <v>1096.414158118956</v>
      </c>
      <c r="OF20">
        <v>-1</v>
      </c>
      <c r="OG20" s="240">
        <v>-1</v>
      </c>
      <c r="OH20" s="214">
        <v>1</v>
      </c>
      <c r="OI20" s="241">
        <v>-2</v>
      </c>
      <c r="OJ20">
        <v>1</v>
      </c>
      <c r="OK20">
        <v>-1</v>
      </c>
      <c r="OL20" s="214">
        <v>1</v>
      </c>
      <c r="OM20">
        <v>0</v>
      </c>
      <c r="ON20">
        <v>1</v>
      </c>
      <c r="OO20">
        <v>1</v>
      </c>
      <c r="OP20">
        <v>0</v>
      </c>
      <c r="OQ20" s="249">
        <v>6.6979236436699998E-3</v>
      </c>
      <c r="OR20" s="202">
        <v>42537</v>
      </c>
      <c r="OS20">
        <v>60</v>
      </c>
      <c r="OT20" t="s">
        <v>1186</v>
      </c>
      <c r="OU20">
        <v>3</v>
      </c>
      <c r="OV20" s="253">
        <v>2</v>
      </c>
      <c r="OW20">
        <v>2</v>
      </c>
      <c r="OX20" s="138">
        <v>90180</v>
      </c>
      <c r="OY20" s="138">
        <v>60120</v>
      </c>
      <c r="OZ20" s="196">
        <v>-604.01875418616055</v>
      </c>
      <c r="PA20" s="196">
        <v>-402.67916945744037</v>
      </c>
      <c r="PB20" s="196">
        <v>604.01875418616055</v>
      </c>
      <c r="PC20" s="196">
        <v>604.01875418616055</v>
      </c>
      <c r="PD20" s="196">
        <v>-604.01875418616055</v>
      </c>
      <c r="PF20">
        <v>-1</v>
      </c>
      <c r="PG20" s="240">
        <v>-1</v>
      </c>
      <c r="PH20" s="240">
        <v>-1</v>
      </c>
      <c r="PI20" s="214">
        <v>1</v>
      </c>
      <c r="PJ20" s="241">
        <v>-3</v>
      </c>
      <c r="PK20">
        <v>1</v>
      </c>
      <c r="PL20">
        <v>-1</v>
      </c>
      <c r="PM20" s="214">
        <v>1</v>
      </c>
      <c r="PN20">
        <v>0</v>
      </c>
      <c r="PO20">
        <v>1</v>
      </c>
      <c r="PP20">
        <v>1</v>
      </c>
      <c r="PQ20">
        <v>0</v>
      </c>
      <c r="PR20" s="249">
        <v>9.3147039254800005E-3</v>
      </c>
      <c r="PS20" s="202">
        <v>42537</v>
      </c>
      <c r="PT20">
        <v>60</v>
      </c>
      <c r="PU20" t="s">
        <v>1186</v>
      </c>
      <c r="PV20">
        <v>3</v>
      </c>
      <c r="PW20" s="253">
        <v>1</v>
      </c>
      <c r="PX20">
        <v>4</v>
      </c>
      <c r="PY20" s="138">
        <v>88890</v>
      </c>
      <c r="PZ20" s="138">
        <v>118520</v>
      </c>
      <c r="QA20" s="196">
        <v>-827.98403193591719</v>
      </c>
      <c r="QB20" s="196">
        <v>-1103.9787092478896</v>
      </c>
      <c r="QC20" s="196">
        <v>827.98403193591719</v>
      </c>
      <c r="QD20" s="196">
        <v>827.98403193591719</v>
      </c>
      <c r="QE20" s="196">
        <v>-827.98403193591719</v>
      </c>
      <c r="QF20" s="196">
        <v>-827.98403193591719</v>
      </c>
      <c r="QH20">
        <v>1</v>
      </c>
      <c r="QI20" s="240">
        <v>1</v>
      </c>
      <c r="QJ20" s="240">
        <v>1</v>
      </c>
      <c r="QK20" s="214">
        <v>1</v>
      </c>
      <c r="QL20" s="241">
        <v>-4</v>
      </c>
      <c r="QM20">
        <v>-1</v>
      </c>
      <c r="QN20">
        <v>-1</v>
      </c>
      <c r="QO20" s="214">
        <v>-1</v>
      </c>
      <c r="QP20">
        <v>0</v>
      </c>
      <c r="QQ20">
        <v>0</v>
      </c>
      <c r="QR20">
        <v>1</v>
      </c>
      <c r="QS20">
        <v>1</v>
      </c>
      <c r="QT20" s="249">
        <v>-2.3401450230700001E-2</v>
      </c>
      <c r="QU20" s="202">
        <v>42544</v>
      </c>
      <c r="QV20">
        <v>60</v>
      </c>
      <c r="QW20" t="s">
        <v>1186</v>
      </c>
      <c r="QX20">
        <v>3</v>
      </c>
      <c r="QY20" s="253">
        <v>2</v>
      </c>
      <c r="QZ20">
        <v>2</v>
      </c>
      <c r="RA20" s="138">
        <v>88890</v>
      </c>
      <c r="RB20" s="138">
        <v>59260</v>
      </c>
      <c r="RC20" s="196">
        <v>-2080.1549110069232</v>
      </c>
      <c r="RD20" s="196">
        <v>-1386.769940671282</v>
      </c>
      <c r="RE20" s="196">
        <v>-2080.1549110069232</v>
      </c>
      <c r="RF20" s="196">
        <v>2080.1549110069232</v>
      </c>
      <c r="RG20" s="196">
        <v>2080.1549110069232</v>
      </c>
      <c r="RH20" s="196">
        <v>-2080.1549110069232</v>
      </c>
      <c r="RI20" s="196"/>
      <c r="RJ20" s="196">
        <v>-2080.1549110069232</v>
      </c>
      <c r="RK20" s="196">
        <v>2080.1549110069232</v>
      </c>
      <c r="RL20" s="196">
        <v>-2080.1549110069232</v>
      </c>
      <c r="RM20" s="196">
        <v>2080.1549110069232</v>
      </c>
      <c r="RO20">
        <v>-1</v>
      </c>
      <c r="RP20" s="240">
        <v>1</v>
      </c>
      <c r="RQ20" s="240">
        <v>-1</v>
      </c>
      <c r="RR20" s="240">
        <v>1</v>
      </c>
      <c r="RS20" s="214">
        <v>1</v>
      </c>
      <c r="RT20" s="241">
        <v>-5</v>
      </c>
      <c r="RU20">
        <v>-1</v>
      </c>
      <c r="RV20">
        <v>-1</v>
      </c>
      <c r="RW20" s="214">
        <v>1</v>
      </c>
      <c r="RX20">
        <v>1</v>
      </c>
      <c r="RY20">
        <v>1</v>
      </c>
      <c r="RZ20">
        <v>0</v>
      </c>
      <c r="SA20">
        <v>0</v>
      </c>
      <c r="SB20" s="249">
        <v>1.07998650017E-2</v>
      </c>
      <c r="SC20" s="202">
        <v>42544</v>
      </c>
      <c r="SD20">
        <v>60</v>
      </c>
      <c r="SE20" t="s">
        <v>1186</v>
      </c>
      <c r="SF20">
        <v>4</v>
      </c>
      <c r="SG20" s="253">
        <v>2</v>
      </c>
      <c r="SH20">
        <v>3</v>
      </c>
      <c r="SI20" s="138">
        <v>119800</v>
      </c>
      <c r="SJ20" s="138">
        <v>89850</v>
      </c>
      <c r="SK20" s="196">
        <v>1293.8238272036599</v>
      </c>
      <c r="SL20" s="196">
        <v>970.36787040274498</v>
      </c>
      <c r="SM20" s="196">
        <v>1293.8238272036599</v>
      </c>
      <c r="SN20" s="196">
        <v>-1293.8238272036599</v>
      </c>
      <c r="SO20" s="196">
        <v>-1293.8238272036599</v>
      </c>
      <c r="SP20" s="196">
        <v>-1293.8238272036599</v>
      </c>
      <c r="SQ20" s="196">
        <v>1293.8238272036599</v>
      </c>
      <c r="SR20" s="196">
        <v>1293.8238272036599</v>
      </c>
      <c r="SS20" s="196">
        <v>-1293.8238272036599</v>
      </c>
      <c r="ST20" s="196">
        <v>-1293.8238272036599</v>
      </c>
      <c r="SU20" s="196">
        <v>1293.8238272036599</v>
      </c>
      <c r="SW20">
        <f t="shared" si="90"/>
        <v>1</v>
      </c>
      <c r="SX20" s="240">
        <v>-1</v>
      </c>
      <c r="SY20" s="240">
        <v>-1</v>
      </c>
      <c r="SZ20" s="240">
        <v>-1</v>
      </c>
      <c r="TA20" s="214">
        <v>-1</v>
      </c>
      <c r="TB20" s="241">
        <v>-6</v>
      </c>
      <c r="TC20">
        <f t="shared" si="91"/>
        <v>1</v>
      </c>
      <c r="TD20">
        <f t="shared" si="92"/>
        <v>1</v>
      </c>
      <c r="TE20" s="214">
        <v>1</v>
      </c>
      <c r="TF20">
        <f t="shared" si="140"/>
        <v>0</v>
      </c>
      <c r="TG20">
        <f t="shared" si="93"/>
        <v>0</v>
      </c>
      <c r="TH20">
        <f t="shared" si="132"/>
        <v>1</v>
      </c>
      <c r="TI20">
        <f t="shared" si="94"/>
        <v>1</v>
      </c>
      <c r="TJ20" s="249"/>
      <c r="TK20" s="202">
        <v>42544</v>
      </c>
      <c r="TL20">
        <v>60</v>
      </c>
      <c r="TM20" t="str">
        <f t="shared" si="81"/>
        <v>TRUE</v>
      </c>
      <c r="TN20">
        <f>VLOOKUP($A20,'FuturesInfo (3)'!$A$2:$V$80,22)</f>
        <v>4</v>
      </c>
      <c r="TO20" s="253">
        <v>2</v>
      </c>
      <c r="TP20">
        <f t="shared" si="95"/>
        <v>3</v>
      </c>
      <c r="TQ20" s="138">
        <f>VLOOKUP($A20,'FuturesInfo (3)'!$A$2:$O$80,15)*TN20</f>
        <v>119800</v>
      </c>
      <c r="TR20" s="138">
        <f>VLOOKUP($A20,'FuturesInfo (3)'!$A$2:$O$80,15)*TP20</f>
        <v>89850</v>
      </c>
      <c r="TS20" s="196">
        <f t="shared" si="96"/>
        <v>0</v>
      </c>
      <c r="TT20" s="196">
        <f t="shared" si="97"/>
        <v>0</v>
      </c>
      <c r="TU20" s="196">
        <f t="shared" si="98"/>
        <v>0</v>
      </c>
      <c r="TV20" s="196">
        <f t="shared" si="99"/>
        <v>0</v>
      </c>
      <c r="TW20" s="196">
        <f t="shared" si="100"/>
        <v>0</v>
      </c>
      <c r="TX20" s="196">
        <f t="shared" si="101"/>
        <v>0</v>
      </c>
      <c r="TY20" s="196">
        <f t="shared" si="133"/>
        <v>0</v>
      </c>
      <c r="TZ20" s="196">
        <f>IF(IF(sym!$O9=TE20,1,0)=1,ABS(TQ20*TJ20),-ABS(TQ20*TJ20))</f>
        <v>0</v>
      </c>
      <c r="UA20" s="196">
        <f>IF(IF(sym!$N9=TE20,1,0)=1,ABS(TQ20*TJ20),-ABS(TQ20*TJ20))</f>
        <v>0</v>
      </c>
      <c r="UB20" s="196">
        <f t="shared" si="141"/>
        <v>0</v>
      </c>
      <c r="UC20" s="196">
        <f t="shared" si="103"/>
        <v>0</v>
      </c>
      <c r="UE20">
        <f t="shared" si="104"/>
        <v>1</v>
      </c>
      <c r="UF20" s="240">
        <v>-1</v>
      </c>
      <c r="UG20" s="240">
        <v>-1</v>
      </c>
      <c r="UH20" s="240">
        <v>-1</v>
      </c>
      <c r="UI20" s="214">
        <v>-1</v>
      </c>
      <c r="UJ20" s="241">
        <v>-6</v>
      </c>
      <c r="UK20">
        <f t="shared" si="105"/>
        <v>1</v>
      </c>
      <c r="UL20">
        <f t="shared" si="106"/>
        <v>1</v>
      </c>
      <c r="UM20" s="214"/>
      <c r="UN20">
        <f t="shared" si="142"/>
        <v>0</v>
      </c>
      <c r="UO20">
        <f t="shared" si="143"/>
        <v>0</v>
      </c>
      <c r="UP20">
        <f t="shared" si="134"/>
        <v>0</v>
      </c>
      <c r="UQ20">
        <f t="shared" si="108"/>
        <v>0</v>
      </c>
      <c r="UR20" s="249"/>
      <c r="US20" s="202">
        <v>42544</v>
      </c>
      <c r="UT20">
        <v>60</v>
      </c>
      <c r="UU20" t="str">
        <f t="shared" si="82"/>
        <v>TRUE</v>
      </c>
      <c r="UV20">
        <f>VLOOKUP($A20,'FuturesInfo (3)'!$A$2:$V$80,22)</f>
        <v>4</v>
      </c>
      <c r="UW20" s="253">
        <v>2</v>
      </c>
      <c r="UX20">
        <f t="shared" si="109"/>
        <v>3</v>
      </c>
      <c r="UY20" s="138">
        <f>VLOOKUP($A20,'FuturesInfo (3)'!$A$2:$O$80,15)*UV20</f>
        <v>119800</v>
      </c>
      <c r="UZ20" s="138">
        <f>VLOOKUP($A20,'FuturesInfo (3)'!$A$2:$O$80,15)*UX20</f>
        <v>89850</v>
      </c>
      <c r="VA20" s="196">
        <f t="shared" si="110"/>
        <v>0</v>
      </c>
      <c r="VB20" s="196">
        <f t="shared" si="111"/>
        <v>0</v>
      </c>
      <c r="VC20" s="196">
        <f t="shared" si="112"/>
        <v>0</v>
      </c>
      <c r="VD20" s="196">
        <f t="shared" si="113"/>
        <v>0</v>
      </c>
      <c r="VE20" s="196">
        <f t="shared" si="114"/>
        <v>0</v>
      </c>
      <c r="VF20" s="196">
        <f t="shared" si="115"/>
        <v>0</v>
      </c>
      <c r="VG20" s="196">
        <f t="shared" si="135"/>
        <v>0</v>
      </c>
      <c r="VH20" s="196">
        <f>IF(IF(sym!$O9=UM20,1,0)=1,ABS(UY20*UR20),-ABS(UY20*UR20))</f>
        <v>0</v>
      </c>
      <c r="VI20" s="196">
        <f>IF(IF(sym!$N9=UM20,1,0)=1,ABS(UY20*UR20),-ABS(UY20*UR20))</f>
        <v>0</v>
      </c>
      <c r="VJ20" s="196">
        <f t="shared" si="144"/>
        <v>0</v>
      </c>
      <c r="VK20" s="196">
        <f t="shared" si="117"/>
        <v>0</v>
      </c>
      <c r="VM20">
        <f t="shared" si="118"/>
        <v>0</v>
      </c>
      <c r="VN20" s="240"/>
      <c r="VO20" s="240"/>
      <c r="VP20" s="240"/>
      <c r="VQ20" s="214"/>
      <c r="VR20" s="241"/>
      <c r="VS20">
        <f t="shared" si="119"/>
        <v>1</v>
      </c>
      <c r="VT20">
        <f t="shared" si="120"/>
        <v>0</v>
      </c>
      <c r="VU20" s="214"/>
      <c r="VV20">
        <f t="shared" si="145"/>
        <v>1</v>
      </c>
      <c r="VW20">
        <f t="shared" si="146"/>
        <v>1</v>
      </c>
      <c r="VX20">
        <f t="shared" si="136"/>
        <v>0</v>
      </c>
      <c r="VY20">
        <f t="shared" si="122"/>
        <v>1</v>
      </c>
      <c r="VZ20" s="249"/>
      <c r="WA20" s="202"/>
      <c r="WB20">
        <v>60</v>
      </c>
      <c r="WC20" t="str">
        <f t="shared" si="83"/>
        <v>FALSE</v>
      </c>
      <c r="WD20">
        <f>VLOOKUP($A20,'FuturesInfo (3)'!$A$2:$V$80,22)</f>
        <v>4</v>
      </c>
      <c r="WE20" s="253"/>
      <c r="WF20">
        <f t="shared" si="123"/>
        <v>3</v>
      </c>
      <c r="WG20" s="138">
        <f>VLOOKUP($A20,'FuturesInfo (3)'!$A$2:$O$80,15)*WD20</f>
        <v>119800</v>
      </c>
      <c r="WH20" s="138">
        <f>VLOOKUP($A20,'FuturesInfo (3)'!$A$2:$O$80,15)*WF20</f>
        <v>89850</v>
      </c>
      <c r="WI20" s="196">
        <f t="shared" si="124"/>
        <v>0</v>
      </c>
      <c r="WJ20" s="196">
        <f t="shared" si="125"/>
        <v>0</v>
      </c>
      <c r="WK20" s="196">
        <f t="shared" si="126"/>
        <v>0</v>
      </c>
      <c r="WL20" s="196">
        <f t="shared" si="127"/>
        <v>0</v>
      </c>
      <c r="WM20" s="196">
        <f t="shared" si="128"/>
        <v>0</v>
      </c>
      <c r="WN20" s="196">
        <f t="shared" si="129"/>
        <v>0</v>
      </c>
      <c r="WO20" s="196">
        <f t="shared" si="137"/>
        <v>0</v>
      </c>
      <c r="WP20" s="196">
        <f>IF(IF(sym!$O9=VU20,1,0)=1,ABS(WG20*VZ20),-ABS(WG20*VZ20))</f>
        <v>0</v>
      </c>
      <c r="WQ20" s="196">
        <f>IF(IF(sym!$N9=VU20,1,0)=1,ABS(WG20*VZ20),-ABS(WG20*VZ20))</f>
        <v>0</v>
      </c>
      <c r="WR20" s="196">
        <f t="shared" si="147"/>
        <v>0</v>
      </c>
      <c r="WS20" s="196">
        <f t="shared" si="131"/>
        <v>0</v>
      </c>
    </row>
    <row r="21" spans="1:617" x14ac:dyDescent="0.25">
      <c r="A21" s="1" t="s">
        <v>308</v>
      </c>
      <c r="B21" s="150" t="str">
        <f>'FuturesInfo (3)'!M9</f>
        <v>@CD</v>
      </c>
      <c r="C21" s="200" t="str">
        <f>VLOOKUP(A21,'FuturesInfo (3)'!$A$2:$K$80,11)</f>
        <v>currency</v>
      </c>
      <c r="F21" t="e">
        <f>#REF!</f>
        <v>#REF!</v>
      </c>
      <c r="G21">
        <v>-1</v>
      </c>
      <c r="H21">
        <v>1</v>
      </c>
      <c r="I21">
        <v>1</v>
      </c>
      <c r="J21">
        <f t="shared" si="67"/>
        <v>0</v>
      </c>
      <c r="K21">
        <f t="shared" si="68"/>
        <v>1</v>
      </c>
      <c r="L21" s="184">
        <v>1.4555468135300001E-2</v>
      </c>
      <c r="M21" s="2">
        <v>10</v>
      </c>
      <c r="N21">
        <v>60</v>
      </c>
      <c r="O21" t="str">
        <f t="shared" si="69"/>
        <v>TRUE</v>
      </c>
      <c r="P21">
        <f>VLOOKUP($A21,'FuturesInfo (3)'!$A$2:$V$80,22)</f>
        <v>3</v>
      </c>
      <c r="Q21">
        <f t="shared" si="70"/>
        <v>3</v>
      </c>
      <c r="R21">
        <f t="shared" si="70"/>
        <v>3</v>
      </c>
      <c r="S21" s="138">
        <f>VLOOKUP($A21,'FuturesInfo (3)'!$A$2:$O$80,15)*Q21</f>
        <v>232320</v>
      </c>
      <c r="T21" s="144">
        <f t="shared" si="71"/>
        <v>-3381.5263571928963</v>
      </c>
      <c r="U21" s="144">
        <f t="shared" si="84"/>
        <v>3381.5263571928963</v>
      </c>
      <c r="W21">
        <f t="shared" si="72"/>
        <v>-1</v>
      </c>
      <c r="X21">
        <v>1</v>
      </c>
      <c r="Y21">
        <v>1</v>
      </c>
      <c r="Z21">
        <v>1</v>
      </c>
      <c r="AA21">
        <f t="shared" si="138"/>
        <v>1</v>
      </c>
      <c r="AB21">
        <f t="shared" si="73"/>
        <v>1</v>
      </c>
      <c r="AC21" s="1">
        <v>8.78893628021E-3</v>
      </c>
      <c r="AD21" s="2">
        <v>10</v>
      </c>
      <c r="AE21">
        <v>60</v>
      </c>
      <c r="AF21" t="str">
        <f t="shared" si="74"/>
        <v>TRUE</v>
      </c>
      <c r="AG21">
        <f>VLOOKUP($A21,'FuturesInfo (3)'!$A$2:$V$80,22)</f>
        <v>3</v>
      </c>
      <c r="AH21">
        <f t="shared" si="75"/>
        <v>4</v>
      </c>
      <c r="AI21">
        <f t="shared" si="85"/>
        <v>3</v>
      </c>
      <c r="AJ21" s="138">
        <f>VLOOKUP($A21,'FuturesInfo (3)'!$A$2:$O$80,15)*AI21</f>
        <v>232320</v>
      </c>
      <c r="AK21" s="196">
        <f t="shared" si="86"/>
        <v>2041.8456766183872</v>
      </c>
      <c r="AL21" s="196">
        <f t="shared" si="87"/>
        <v>2041.8456766183872</v>
      </c>
      <c r="AN21">
        <f t="shared" si="76"/>
        <v>1</v>
      </c>
      <c r="AO21">
        <v>1</v>
      </c>
      <c r="AP21">
        <v>1</v>
      </c>
      <c r="AQ21">
        <v>1</v>
      </c>
      <c r="AR21">
        <f t="shared" si="139"/>
        <v>1</v>
      </c>
      <c r="AS21">
        <f t="shared" si="77"/>
        <v>1</v>
      </c>
      <c r="AT21" s="1">
        <v>3.7155669442699999E-3</v>
      </c>
      <c r="AU21" s="2">
        <v>10</v>
      </c>
      <c r="AV21">
        <v>60</v>
      </c>
      <c r="AW21" t="str">
        <f t="shared" si="78"/>
        <v>TRUE</v>
      </c>
      <c r="AX21">
        <f>VLOOKUP($A21,'FuturesInfo (3)'!$A$2:$V$80,22)</f>
        <v>3</v>
      </c>
      <c r="AY21">
        <f t="shared" si="79"/>
        <v>4</v>
      </c>
      <c r="AZ21">
        <f t="shared" si="88"/>
        <v>3</v>
      </c>
      <c r="BA21" s="138">
        <f>VLOOKUP($A21,'FuturesInfo (3)'!$A$2:$O$80,15)*AZ21</f>
        <v>232320</v>
      </c>
      <c r="BB21" s="196">
        <f t="shared" si="80"/>
        <v>863.20051249280641</v>
      </c>
      <c r="BC21" s="196">
        <f t="shared" si="89"/>
        <v>863.20051249280641</v>
      </c>
      <c r="BE21">
        <v>1</v>
      </c>
      <c r="BF21">
        <v>1</v>
      </c>
      <c r="BG21">
        <v>1</v>
      </c>
      <c r="BH21">
        <v>1</v>
      </c>
      <c r="BI21">
        <v>1</v>
      </c>
      <c r="BJ21">
        <v>1</v>
      </c>
      <c r="BK21" s="1">
        <v>5.1059484299199997E-3</v>
      </c>
      <c r="BL21" s="2">
        <v>10</v>
      </c>
      <c r="BM21">
        <v>60</v>
      </c>
      <c r="BN21" t="s">
        <v>1186</v>
      </c>
      <c r="BO21">
        <v>3</v>
      </c>
      <c r="BP21" s="96">
        <v>0</v>
      </c>
      <c r="BQ21">
        <v>3</v>
      </c>
      <c r="BR21" s="138">
        <v>235050</v>
      </c>
      <c r="BS21" s="196">
        <v>1200.153178452696</v>
      </c>
      <c r="BT21" s="196">
        <v>1200.153178452696</v>
      </c>
      <c r="BV21">
        <v>1</v>
      </c>
      <c r="BW21">
        <v>1</v>
      </c>
      <c r="BX21" s="214">
        <v>-1</v>
      </c>
      <c r="BY21">
        <v>-1</v>
      </c>
      <c r="BZ21">
        <v>-1</v>
      </c>
      <c r="CA21">
        <v>0</v>
      </c>
      <c r="CB21">
        <v>1</v>
      </c>
      <c r="CC21">
        <v>1</v>
      </c>
      <c r="CD21" s="1">
        <v>-7.6200152400299995E-4</v>
      </c>
      <c r="CE21" s="2">
        <v>10</v>
      </c>
      <c r="CF21">
        <v>60</v>
      </c>
      <c r="CG21" t="s">
        <v>1186</v>
      </c>
      <c r="CH21">
        <v>3</v>
      </c>
      <c r="CI21" s="96">
        <v>0</v>
      </c>
      <c r="CJ21">
        <v>3</v>
      </c>
      <c r="CK21" s="138">
        <v>235050</v>
      </c>
      <c r="CL21" s="196">
        <v>-179.10845821690515</v>
      </c>
      <c r="CM21" s="196">
        <v>179.10845821690515</v>
      </c>
      <c r="CN21" s="196">
        <v>179.10845821690515</v>
      </c>
      <c r="CP21">
        <v>-1</v>
      </c>
      <c r="CQ21">
        <v>1</v>
      </c>
      <c r="CR21" s="214">
        <v>-1</v>
      </c>
      <c r="CS21">
        <v>1</v>
      </c>
      <c r="CT21">
        <v>-1</v>
      </c>
      <c r="CU21">
        <v>0</v>
      </c>
      <c r="CV21">
        <v>1</v>
      </c>
      <c r="CW21">
        <v>0</v>
      </c>
      <c r="CX21" s="1">
        <v>-4.1942043721400002E-3</v>
      </c>
      <c r="CY21" s="2">
        <v>10</v>
      </c>
      <c r="CZ21">
        <v>60</v>
      </c>
      <c r="DA21" t="s">
        <v>1186</v>
      </c>
      <c r="DB21">
        <v>3</v>
      </c>
      <c r="DC21" s="96">
        <v>0</v>
      </c>
      <c r="DD21">
        <v>3</v>
      </c>
      <c r="DE21" s="138">
        <v>235050</v>
      </c>
      <c r="DF21" s="196">
        <v>-985.84773767150705</v>
      </c>
      <c r="DG21" s="196">
        <v>985.84773767150705</v>
      </c>
      <c r="DH21" s="196">
        <v>-985.84773767150705</v>
      </c>
      <c r="DJ21">
        <v>-1</v>
      </c>
      <c r="DK21" s="240">
        <v>1</v>
      </c>
      <c r="DL21" s="214">
        <v>1</v>
      </c>
      <c r="DM21" s="241">
        <v>10</v>
      </c>
      <c r="DN21">
        <v>-1</v>
      </c>
      <c r="DO21">
        <v>1</v>
      </c>
      <c r="DP21" s="214">
        <v>-1</v>
      </c>
      <c r="DQ21">
        <v>0</v>
      </c>
      <c r="DR21">
        <v>0</v>
      </c>
      <c r="DS21">
        <v>1</v>
      </c>
      <c r="DT21">
        <v>0</v>
      </c>
      <c r="DU21" s="249">
        <v>-2.9355400059900001E-3</v>
      </c>
      <c r="DV21" s="2">
        <v>10</v>
      </c>
      <c r="DW21">
        <v>60</v>
      </c>
      <c r="DX21" t="s">
        <v>1186</v>
      </c>
      <c r="DY21">
        <v>3</v>
      </c>
      <c r="DZ21" s="96">
        <v>0</v>
      </c>
      <c r="EA21">
        <v>3</v>
      </c>
      <c r="EB21" s="138">
        <v>234390</v>
      </c>
      <c r="EC21" s="196">
        <v>-688.06122200399614</v>
      </c>
      <c r="ED21" s="196">
        <v>-688.06122200399614</v>
      </c>
      <c r="EE21" s="196">
        <v>688.06122200399614</v>
      </c>
      <c r="EF21" s="196">
        <v>-688.06122200399614</v>
      </c>
      <c r="EH21">
        <v>1</v>
      </c>
      <c r="EI21" s="240">
        <v>1</v>
      </c>
      <c r="EJ21" s="214">
        <v>1</v>
      </c>
      <c r="EK21" s="241">
        <v>11</v>
      </c>
      <c r="EL21">
        <v>-1</v>
      </c>
      <c r="EM21">
        <v>1</v>
      </c>
      <c r="EN21" s="214">
        <v>-1</v>
      </c>
      <c r="EO21">
        <v>0</v>
      </c>
      <c r="EP21">
        <v>0</v>
      </c>
      <c r="EQ21">
        <v>1</v>
      </c>
      <c r="ER21">
        <v>0</v>
      </c>
      <c r="ES21" s="249">
        <v>-4.0957378727799996E-3</v>
      </c>
      <c r="ET21" s="264">
        <v>42492</v>
      </c>
      <c r="EU21">
        <v>60</v>
      </c>
      <c r="EV21" t="s">
        <v>1186</v>
      </c>
      <c r="EW21">
        <v>3</v>
      </c>
      <c r="EX21" s="253"/>
      <c r="EY21">
        <v>3</v>
      </c>
      <c r="EZ21" s="138">
        <v>233430</v>
      </c>
      <c r="FA21" s="196">
        <v>-956.06809164303536</v>
      </c>
      <c r="FB21" s="196">
        <v>-956.06809164303536</v>
      </c>
      <c r="FC21" s="196">
        <v>956.06809164303536</v>
      </c>
      <c r="FD21" s="196">
        <v>-956.06809164303536</v>
      </c>
      <c r="FF21">
        <v>1</v>
      </c>
      <c r="FG21" s="240">
        <v>1</v>
      </c>
      <c r="FH21" s="214">
        <v>1</v>
      </c>
      <c r="FI21" s="241">
        <v>12</v>
      </c>
      <c r="FJ21">
        <v>-1</v>
      </c>
      <c r="FK21">
        <v>1</v>
      </c>
      <c r="FL21" s="214">
        <v>-1</v>
      </c>
      <c r="FM21">
        <v>0</v>
      </c>
      <c r="FN21">
        <v>0</v>
      </c>
      <c r="FO21">
        <v>1</v>
      </c>
      <c r="FP21">
        <v>0</v>
      </c>
      <c r="FQ21" s="249">
        <v>-5.0122092276100004E-3</v>
      </c>
      <c r="FR21" s="264">
        <v>42514</v>
      </c>
      <c r="FS21">
        <v>60</v>
      </c>
      <c r="FT21" t="s">
        <v>1186</v>
      </c>
      <c r="FU21">
        <v>3</v>
      </c>
      <c r="FV21" s="253">
        <v>1</v>
      </c>
      <c r="FW21">
        <v>3</v>
      </c>
      <c r="FX21" s="138">
        <v>231600</v>
      </c>
      <c r="FY21" s="138">
        <v>231600</v>
      </c>
      <c r="FZ21" s="196">
        <v>-1160.8276571144761</v>
      </c>
      <c r="GA21" s="196">
        <v>-1160.8276571144761</v>
      </c>
      <c r="GB21" s="196">
        <v>-1160.8276571144761</v>
      </c>
      <c r="GC21" s="196">
        <v>1160.8276571144761</v>
      </c>
      <c r="GD21" s="196">
        <v>-1160.8276571144761</v>
      </c>
      <c r="GF21">
        <v>1</v>
      </c>
      <c r="GG21" s="240">
        <v>-1</v>
      </c>
      <c r="GH21" s="214">
        <v>1</v>
      </c>
      <c r="GI21" s="241">
        <v>13</v>
      </c>
      <c r="GJ21">
        <v>1</v>
      </c>
      <c r="GK21">
        <v>1</v>
      </c>
      <c r="GL21" s="214">
        <v>-1</v>
      </c>
      <c r="GM21">
        <v>1</v>
      </c>
      <c r="GN21">
        <v>0</v>
      </c>
      <c r="GO21">
        <v>0</v>
      </c>
      <c r="GP21">
        <v>0</v>
      </c>
      <c r="GQ21" s="249">
        <v>-2.8416429863099999E-3</v>
      </c>
      <c r="GR21" s="264">
        <v>42514</v>
      </c>
      <c r="GS21">
        <v>60</v>
      </c>
      <c r="GT21" t="s">
        <v>1186</v>
      </c>
      <c r="GU21">
        <v>3</v>
      </c>
      <c r="GV21" s="253">
        <v>2</v>
      </c>
      <c r="GW21">
        <v>4</v>
      </c>
      <c r="GX21" s="138">
        <v>231600</v>
      </c>
      <c r="GY21" s="138">
        <v>308800</v>
      </c>
      <c r="GZ21" s="196">
        <v>658.124515629396</v>
      </c>
      <c r="HA21" s="196">
        <v>877.499354172528</v>
      </c>
      <c r="HB21" s="196">
        <v>-658.124515629396</v>
      </c>
      <c r="HC21" s="196">
        <v>-658.124515629396</v>
      </c>
      <c r="HD21" s="196">
        <v>-658.124515629396</v>
      </c>
      <c r="HF21">
        <v>-1</v>
      </c>
      <c r="HG21" s="240">
        <v>1</v>
      </c>
      <c r="HH21" s="214">
        <v>1</v>
      </c>
      <c r="HI21" s="241">
        <v>-6</v>
      </c>
      <c r="HJ21">
        <v>1</v>
      </c>
      <c r="HK21">
        <v>-1</v>
      </c>
      <c r="HL21" s="214">
        <v>1</v>
      </c>
      <c r="HM21">
        <v>1</v>
      </c>
      <c r="HN21">
        <v>1</v>
      </c>
      <c r="HO21">
        <v>1</v>
      </c>
      <c r="HP21">
        <v>0</v>
      </c>
      <c r="HQ21" s="249">
        <v>6.34715025907E-3</v>
      </c>
      <c r="HR21" s="202">
        <v>42516</v>
      </c>
      <c r="HS21">
        <v>60</v>
      </c>
      <c r="HT21" t="s">
        <v>1186</v>
      </c>
      <c r="HU21">
        <v>3</v>
      </c>
      <c r="HV21" s="253">
        <v>2</v>
      </c>
      <c r="HW21">
        <v>4</v>
      </c>
      <c r="HX21" s="138">
        <v>233070</v>
      </c>
      <c r="HY21" s="138">
        <v>310760</v>
      </c>
      <c r="HZ21" s="196">
        <v>1479.3303108814448</v>
      </c>
      <c r="IA21" s="196">
        <v>1972.4404145085932</v>
      </c>
      <c r="IB21" s="196">
        <v>1479.3303108814448</v>
      </c>
      <c r="IC21" s="196">
        <v>1479.3303108814448</v>
      </c>
      <c r="ID21" s="196">
        <v>-1479.3303108814448</v>
      </c>
      <c r="IF21">
        <v>1</v>
      </c>
      <c r="IG21" s="240">
        <v>1</v>
      </c>
      <c r="IH21" s="214">
        <v>1</v>
      </c>
      <c r="II21" s="241">
        <v>-7</v>
      </c>
      <c r="IJ21">
        <v>1</v>
      </c>
      <c r="IK21">
        <v>-1</v>
      </c>
      <c r="IL21" s="214">
        <v>1</v>
      </c>
      <c r="IM21">
        <v>1</v>
      </c>
      <c r="IN21">
        <v>1</v>
      </c>
      <c r="IO21">
        <v>1</v>
      </c>
      <c r="IP21">
        <v>0</v>
      </c>
      <c r="IQ21" s="249">
        <v>5.7922512549899996E-3</v>
      </c>
      <c r="IR21" s="202">
        <v>42529</v>
      </c>
      <c r="IS21">
        <v>60</v>
      </c>
      <c r="IT21" t="s">
        <v>1186</v>
      </c>
      <c r="IU21">
        <v>3</v>
      </c>
      <c r="IV21" s="253">
        <v>2</v>
      </c>
      <c r="IW21">
        <v>4</v>
      </c>
      <c r="IX21" s="138">
        <v>234420</v>
      </c>
      <c r="IY21" s="138">
        <v>312560</v>
      </c>
      <c r="IZ21" s="196">
        <v>1357.8195391947556</v>
      </c>
      <c r="JA21" s="196">
        <v>1810.4260522596742</v>
      </c>
      <c r="JB21" s="196">
        <v>1357.8195391947556</v>
      </c>
      <c r="JC21" s="196">
        <v>1357.8195391947556</v>
      </c>
      <c r="JD21" s="196">
        <v>-1357.8195391947556</v>
      </c>
      <c r="JF21">
        <v>1</v>
      </c>
      <c r="JG21" s="240">
        <v>1</v>
      </c>
      <c r="JH21" s="214">
        <v>1</v>
      </c>
      <c r="JI21" s="241">
        <v>2</v>
      </c>
      <c r="JJ21">
        <v>1</v>
      </c>
      <c r="JK21">
        <v>1</v>
      </c>
      <c r="JL21" s="214">
        <v>1</v>
      </c>
      <c r="JM21">
        <v>1</v>
      </c>
      <c r="JN21">
        <v>1</v>
      </c>
      <c r="JO21">
        <v>1</v>
      </c>
      <c r="JP21">
        <v>1</v>
      </c>
      <c r="JQ21" s="249">
        <v>0</v>
      </c>
      <c r="JR21" s="202">
        <v>42529</v>
      </c>
      <c r="JS21">
        <v>60</v>
      </c>
      <c r="JT21" t="s">
        <v>1186</v>
      </c>
      <c r="JU21">
        <v>3</v>
      </c>
      <c r="JV21" s="253">
        <v>2</v>
      </c>
      <c r="JW21">
        <v>4</v>
      </c>
      <c r="JX21" s="138">
        <v>234420</v>
      </c>
      <c r="JY21" s="138">
        <v>312560</v>
      </c>
      <c r="JZ21" s="196">
        <v>0</v>
      </c>
      <c r="KA21" s="196">
        <v>0</v>
      </c>
      <c r="KB21" s="196">
        <v>0</v>
      </c>
      <c r="KC21" s="196">
        <v>0</v>
      </c>
      <c r="KD21" s="196">
        <v>0</v>
      </c>
      <c r="KF21">
        <v>1</v>
      </c>
      <c r="KG21" s="240">
        <v>-1</v>
      </c>
      <c r="KH21" s="214">
        <v>1</v>
      </c>
      <c r="KI21" s="241">
        <v>-3</v>
      </c>
      <c r="KJ21">
        <v>-1</v>
      </c>
      <c r="KK21">
        <v>-1</v>
      </c>
      <c r="KL21" s="214">
        <v>-1</v>
      </c>
      <c r="KM21">
        <v>1</v>
      </c>
      <c r="KN21">
        <v>0</v>
      </c>
      <c r="KO21">
        <v>1</v>
      </c>
      <c r="KP21">
        <v>1</v>
      </c>
      <c r="KQ21" s="249">
        <v>-2.1755822882E-3</v>
      </c>
      <c r="KR21" s="202">
        <v>42531</v>
      </c>
      <c r="KS21">
        <v>60</v>
      </c>
      <c r="KT21" t="s">
        <v>1186</v>
      </c>
      <c r="KU21">
        <v>3</v>
      </c>
      <c r="KV21" s="253">
        <v>1</v>
      </c>
      <c r="KW21">
        <v>4</v>
      </c>
      <c r="KX21" s="138">
        <v>234420</v>
      </c>
      <c r="KY21" s="138">
        <v>312560</v>
      </c>
      <c r="KZ21" s="196">
        <v>509.99999999984402</v>
      </c>
      <c r="LA21" s="196">
        <v>679.99999999979195</v>
      </c>
      <c r="LB21" s="196">
        <v>-509.99999999984402</v>
      </c>
      <c r="LC21" s="196">
        <v>509.99999999984402</v>
      </c>
      <c r="LD21" s="196">
        <v>509.99999999984402</v>
      </c>
      <c r="LF21">
        <v>-1</v>
      </c>
      <c r="LG21" s="240">
        <v>-1</v>
      </c>
      <c r="LH21" s="214">
        <v>1</v>
      </c>
      <c r="LI21" s="241">
        <v>4</v>
      </c>
      <c r="LJ21">
        <v>1</v>
      </c>
      <c r="LK21">
        <v>1</v>
      </c>
      <c r="LL21" s="214">
        <v>1</v>
      </c>
      <c r="LM21">
        <v>0</v>
      </c>
      <c r="LN21">
        <v>1</v>
      </c>
      <c r="LO21">
        <v>1</v>
      </c>
      <c r="LP21">
        <v>1</v>
      </c>
      <c r="LQ21" s="249">
        <v>2.18032576632E-3</v>
      </c>
      <c r="LR21" s="202">
        <v>42537</v>
      </c>
      <c r="LS21">
        <v>60</v>
      </c>
      <c r="LT21" t="s">
        <v>1186</v>
      </c>
      <c r="LU21">
        <v>3</v>
      </c>
      <c r="LV21" s="253">
        <v>2</v>
      </c>
      <c r="LW21">
        <v>2</v>
      </c>
      <c r="LX21" s="138">
        <v>234420</v>
      </c>
      <c r="LY21" s="138">
        <v>156280</v>
      </c>
      <c r="LZ21" s="196">
        <v>-511.11196614073441</v>
      </c>
      <c r="MA21" s="196">
        <v>-340.74131076048957</v>
      </c>
      <c r="MB21" s="196">
        <v>511.11196614073441</v>
      </c>
      <c r="MC21" s="196">
        <v>511.11196614073441</v>
      </c>
      <c r="MD21" s="196">
        <v>511.11196614073441</v>
      </c>
      <c r="MF21">
        <v>-1</v>
      </c>
      <c r="MG21" s="240">
        <v>1</v>
      </c>
      <c r="MH21" s="214">
        <v>1</v>
      </c>
      <c r="MI21" s="241">
        <v>5</v>
      </c>
      <c r="MJ21">
        <v>1</v>
      </c>
      <c r="MK21">
        <v>1</v>
      </c>
      <c r="ML21" s="214">
        <v>-1</v>
      </c>
      <c r="MM21">
        <v>0</v>
      </c>
      <c r="MN21">
        <v>0</v>
      </c>
      <c r="MO21">
        <v>0</v>
      </c>
      <c r="MP21">
        <v>0</v>
      </c>
      <c r="MQ21" s="249">
        <v>-1.31814691579E-2</v>
      </c>
      <c r="MR21" s="202">
        <v>42537</v>
      </c>
      <c r="MS21">
        <v>60</v>
      </c>
      <c r="MT21" t="s">
        <v>1186</v>
      </c>
      <c r="MU21">
        <v>3</v>
      </c>
      <c r="MV21" s="253">
        <v>1</v>
      </c>
      <c r="MW21">
        <v>4</v>
      </c>
      <c r="MX21" s="138">
        <v>231330</v>
      </c>
      <c r="MY21" s="138">
        <v>308440</v>
      </c>
      <c r="MZ21" s="196">
        <v>-3049.2692602970069</v>
      </c>
      <c r="NA21" s="196">
        <v>-4065.6923470626762</v>
      </c>
      <c r="NB21" s="196">
        <v>-3049.2692602970069</v>
      </c>
      <c r="NC21" s="196">
        <v>-3049.2692602970069</v>
      </c>
      <c r="ND21" s="196">
        <v>-3049.2692602970069</v>
      </c>
      <c r="NF21">
        <v>1</v>
      </c>
      <c r="NG21" s="240">
        <v>-1</v>
      </c>
      <c r="NH21" s="214">
        <v>1</v>
      </c>
      <c r="NI21" s="241">
        <v>-4</v>
      </c>
      <c r="NJ21">
        <v>-1</v>
      </c>
      <c r="NK21">
        <v>-1</v>
      </c>
      <c r="NL21" s="214">
        <v>-1</v>
      </c>
      <c r="NM21">
        <v>1</v>
      </c>
      <c r="NN21">
        <v>0</v>
      </c>
      <c r="NO21">
        <v>1</v>
      </c>
      <c r="NP21">
        <v>1</v>
      </c>
      <c r="NQ21" s="249">
        <v>-9.7263649332100001E-3</v>
      </c>
      <c r="NR21" s="202">
        <v>42541</v>
      </c>
      <c r="NS21">
        <v>60</v>
      </c>
      <c r="NT21" t="s">
        <v>1186</v>
      </c>
      <c r="NU21">
        <v>3</v>
      </c>
      <c r="NV21" s="253">
        <v>2</v>
      </c>
      <c r="NW21">
        <v>2</v>
      </c>
      <c r="NX21" s="138">
        <v>229080</v>
      </c>
      <c r="NY21" s="138">
        <v>152720</v>
      </c>
      <c r="NZ21" s="196">
        <v>2228.1156788997469</v>
      </c>
      <c r="OA21" s="196">
        <v>1485.4104525998312</v>
      </c>
      <c r="OB21" s="196">
        <v>-2228.1156788997469</v>
      </c>
      <c r="OC21" s="196">
        <v>2228.1156788997469</v>
      </c>
      <c r="OD21" s="196">
        <v>2228.1156788997469</v>
      </c>
      <c r="OF21">
        <v>-1</v>
      </c>
      <c r="OG21" s="240">
        <v>-1</v>
      </c>
      <c r="OH21" s="214">
        <v>-1</v>
      </c>
      <c r="OI21" s="241">
        <v>-5</v>
      </c>
      <c r="OJ21">
        <v>1</v>
      </c>
      <c r="OK21">
        <v>1</v>
      </c>
      <c r="OL21" s="214">
        <v>1</v>
      </c>
      <c r="OM21">
        <v>0</v>
      </c>
      <c r="ON21">
        <v>0</v>
      </c>
      <c r="OO21">
        <v>1</v>
      </c>
      <c r="OP21">
        <v>1</v>
      </c>
      <c r="OQ21" s="249">
        <v>3.5358826610799999E-3</v>
      </c>
      <c r="OR21" s="202">
        <v>42541</v>
      </c>
      <c r="OS21">
        <v>60</v>
      </c>
      <c r="OT21" t="s">
        <v>1186</v>
      </c>
      <c r="OU21">
        <v>3</v>
      </c>
      <c r="OV21" s="253">
        <v>2</v>
      </c>
      <c r="OW21">
        <v>2</v>
      </c>
      <c r="OX21" s="138">
        <v>229890</v>
      </c>
      <c r="OY21" s="138">
        <v>153260</v>
      </c>
      <c r="OZ21" s="196">
        <v>-812.86406495568121</v>
      </c>
      <c r="PA21" s="196">
        <v>-541.90937663712077</v>
      </c>
      <c r="PB21" s="196">
        <v>-812.86406495568121</v>
      </c>
      <c r="PC21" s="196">
        <v>812.86406495568121</v>
      </c>
      <c r="PD21" s="196">
        <v>812.86406495568121</v>
      </c>
      <c r="PF21">
        <v>-1</v>
      </c>
      <c r="PG21" s="240">
        <v>1</v>
      </c>
      <c r="PH21" s="240">
        <v>1</v>
      </c>
      <c r="PI21" s="214">
        <v>-1</v>
      </c>
      <c r="PJ21" s="241">
        <v>-6</v>
      </c>
      <c r="PK21">
        <v>-1</v>
      </c>
      <c r="PL21">
        <v>1</v>
      </c>
      <c r="PM21" s="214">
        <v>1</v>
      </c>
      <c r="PN21">
        <v>1</v>
      </c>
      <c r="PO21">
        <v>0</v>
      </c>
      <c r="PP21">
        <v>0</v>
      </c>
      <c r="PQ21">
        <v>1</v>
      </c>
      <c r="PR21" s="249">
        <v>5.3503849667199998E-3</v>
      </c>
      <c r="PS21" s="202">
        <v>42541</v>
      </c>
      <c r="PT21">
        <v>60</v>
      </c>
      <c r="PU21" t="s">
        <v>1186</v>
      </c>
      <c r="PV21">
        <v>3</v>
      </c>
      <c r="PW21" s="253">
        <v>2</v>
      </c>
      <c r="PX21">
        <v>2</v>
      </c>
      <c r="PY21" s="138">
        <v>231360</v>
      </c>
      <c r="PZ21" s="138">
        <v>154240</v>
      </c>
      <c r="QA21" s="196">
        <v>1237.8650659003392</v>
      </c>
      <c r="QB21" s="196">
        <v>825.24337726689271</v>
      </c>
      <c r="QC21" s="196">
        <v>-1237.8650659003392</v>
      </c>
      <c r="QD21" s="196">
        <v>-1237.8650659003392</v>
      </c>
      <c r="QE21" s="196">
        <v>1237.8650659003392</v>
      </c>
      <c r="QF21" s="196">
        <v>1237.8650659003392</v>
      </c>
      <c r="QH21">
        <v>-1</v>
      </c>
      <c r="QI21" s="240">
        <v>-1</v>
      </c>
      <c r="QJ21" s="240">
        <v>-1</v>
      </c>
      <c r="QK21" s="214">
        <v>-1</v>
      </c>
      <c r="QL21" s="241">
        <v>-7</v>
      </c>
      <c r="QM21">
        <v>1</v>
      </c>
      <c r="QN21">
        <v>1</v>
      </c>
      <c r="QO21" s="214">
        <v>1</v>
      </c>
      <c r="QP21">
        <v>0</v>
      </c>
      <c r="QQ21">
        <v>0</v>
      </c>
      <c r="QR21">
        <v>1</v>
      </c>
      <c r="QS21">
        <v>1</v>
      </c>
      <c r="QT21" s="249">
        <v>1.0384215991699999E-3</v>
      </c>
      <c r="QU21" s="202">
        <v>42541</v>
      </c>
      <c r="QV21">
        <v>60</v>
      </c>
      <c r="QW21" t="s">
        <v>1186</v>
      </c>
      <c r="QX21">
        <v>3</v>
      </c>
      <c r="QY21" s="253">
        <v>2</v>
      </c>
      <c r="QZ21">
        <v>2</v>
      </c>
      <c r="RA21" s="138">
        <v>231360</v>
      </c>
      <c r="RB21" s="138">
        <v>154240</v>
      </c>
      <c r="RC21" s="196">
        <v>-240.2492211839712</v>
      </c>
      <c r="RD21" s="196">
        <v>-160.16614745598079</v>
      </c>
      <c r="RE21" s="196">
        <v>-240.2492211839712</v>
      </c>
      <c r="RF21" s="196">
        <v>240.2492211839712</v>
      </c>
      <c r="RG21" s="196">
        <v>240.2492211839712</v>
      </c>
      <c r="RH21" s="196">
        <v>-240.2492211839712</v>
      </c>
      <c r="RI21" s="196"/>
      <c r="RJ21" s="196">
        <v>240.2492211839712</v>
      </c>
      <c r="RK21" s="196">
        <v>-240.2492211839712</v>
      </c>
      <c r="RL21" s="196">
        <v>-240.2492211839712</v>
      </c>
      <c r="RM21" s="196">
        <v>240.2492211839712</v>
      </c>
      <c r="RO21">
        <v>1</v>
      </c>
      <c r="RP21" s="240">
        <v>1</v>
      </c>
      <c r="RQ21" s="240">
        <v>-1</v>
      </c>
      <c r="RR21" s="240">
        <v>1</v>
      </c>
      <c r="RS21" s="214">
        <v>-1</v>
      </c>
      <c r="RT21" s="241">
        <v>-8</v>
      </c>
      <c r="RU21">
        <v>1</v>
      </c>
      <c r="RV21">
        <v>1</v>
      </c>
      <c r="RW21" s="214">
        <v>1</v>
      </c>
      <c r="RX21">
        <v>1</v>
      </c>
      <c r="RY21">
        <v>0</v>
      </c>
      <c r="RZ21">
        <v>1</v>
      </c>
      <c r="SA21">
        <v>1</v>
      </c>
      <c r="SB21" s="249">
        <v>4.1493775933600001E-3</v>
      </c>
      <c r="SC21" s="202">
        <v>42541</v>
      </c>
      <c r="SD21">
        <v>60</v>
      </c>
      <c r="SE21" t="s">
        <v>1186</v>
      </c>
      <c r="SF21">
        <v>3</v>
      </c>
      <c r="SG21" s="253">
        <v>1</v>
      </c>
      <c r="SH21">
        <v>4</v>
      </c>
      <c r="SI21" s="138">
        <v>232320</v>
      </c>
      <c r="SJ21" s="138">
        <v>309760</v>
      </c>
      <c r="SK21" s="196">
        <v>963.98340248939519</v>
      </c>
      <c r="SL21" s="196">
        <v>1285.3112033191937</v>
      </c>
      <c r="SM21" s="196">
        <v>-963.98340248939519</v>
      </c>
      <c r="SN21" s="196">
        <v>963.98340248939519</v>
      </c>
      <c r="SO21" s="196">
        <v>963.98340248939519</v>
      </c>
      <c r="SP21" s="196">
        <v>-963.98340248939519</v>
      </c>
      <c r="SQ21" s="196">
        <v>963.98340248939519</v>
      </c>
      <c r="SR21" s="196">
        <v>963.98340248939519</v>
      </c>
      <c r="SS21" s="196">
        <v>-963.98340248939519</v>
      </c>
      <c r="ST21" s="196">
        <v>-963.98340248939519</v>
      </c>
      <c r="SU21" s="196">
        <v>963.98340248939519</v>
      </c>
      <c r="SW21">
        <f t="shared" si="90"/>
        <v>1</v>
      </c>
      <c r="SX21" s="240">
        <v>1</v>
      </c>
      <c r="SY21" s="240">
        <v>1</v>
      </c>
      <c r="SZ21" s="240">
        <v>1</v>
      </c>
      <c r="TA21" s="214">
        <v>-1</v>
      </c>
      <c r="TB21" s="241">
        <v>4</v>
      </c>
      <c r="TC21">
        <f t="shared" si="91"/>
        <v>1</v>
      </c>
      <c r="TD21">
        <f t="shared" si="92"/>
        <v>-1</v>
      </c>
      <c r="TE21" s="214">
        <v>1</v>
      </c>
      <c r="TF21">
        <f t="shared" si="140"/>
        <v>1</v>
      </c>
      <c r="TG21">
        <f t="shared" si="93"/>
        <v>0</v>
      </c>
      <c r="TH21">
        <f t="shared" si="132"/>
        <v>1</v>
      </c>
      <c r="TI21">
        <f t="shared" si="94"/>
        <v>0</v>
      </c>
      <c r="TJ21" s="249"/>
      <c r="TK21" s="202">
        <v>42548</v>
      </c>
      <c r="TL21">
        <v>60</v>
      </c>
      <c r="TM21" t="str">
        <f t="shared" si="81"/>
        <v>TRUE</v>
      </c>
      <c r="TN21">
        <f>VLOOKUP($A21,'FuturesInfo (3)'!$A$2:$V$80,22)</f>
        <v>3</v>
      </c>
      <c r="TO21" s="253">
        <v>2</v>
      </c>
      <c r="TP21">
        <f t="shared" si="95"/>
        <v>2</v>
      </c>
      <c r="TQ21" s="138">
        <f>VLOOKUP($A21,'FuturesInfo (3)'!$A$2:$O$80,15)*TN21</f>
        <v>232320</v>
      </c>
      <c r="TR21" s="138">
        <f>VLOOKUP($A21,'FuturesInfo (3)'!$A$2:$O$80,15)*TP21</f>
        <v>154880</v>
      </c>
      <c r="TS21" s="196">
        <f t="shared" si="96"/>
        <v>0</v>
      </c>
      <c r="TT21" s="196">
        <f t="shared" si="97"/>
        <v>0</v>
      </c>
      <c r="TU21" s="196">
        <f t="shared" si="98"/>
        <v>0</v>
      </c>
      <c r="TV21" s="196">
        <f t="shared" si="99"/>
        <v>0</v>
      </c>
      <c r="TW21" s="196">
        <f>IF(TI21=1,ABS(TQ21*TJ21),-ABS(TQ21*TJ21))</f>
        <v>0</v>
      </c>
      <c r="TX21" s="196">
        <f t="shared" si="101"/>
        <v>0</v>
      </c>
      <c r="TY21" s="196">
        <f t="shared" si="133"/>
        <v>0</v>
      </c>
      <c r="TZ21" s="196">
        <f>IF(IF(sym!$O10=TE21,1,0)=1,ABS(TQ21*TJ21),-ABS(TQ21*TJ21))</f>
        <v>0</v>
      </c>
      <c r="UA21" s="196">
        <f>IF(IF(sym!$N10=TE21,1,0)=1,ABS(TQ21*TJ21),-ABS(TQ21*TJ21))</f>
        <v>0</v>
      </c>
      <c r="UB21" s="196">
        <f t="shared" si="141"/>
        <v>0</v>
      </c>
      <c r="UC21" s="196">
        <f t="shared" si="103"/>
        <v>0</v>
      </c>
      <c r="UE21">
        <f t="shared" si="104"/>
        <v>1</v>
      </c>
      <c r="UF21" s="240">
        <v>1</v>
      </c>
      <c r="UG21" s="240">
        <v>1</v>
      </c>
      <c r="UH21" s="240">
        <v>1</v>
      </c>
      <c r="UI21" s="214">
        <v>-1</v>
      </c>
      <c r="UJ21" s="241">
        <v>4</v>
      </c>
      <c r="UK21">
        <f t="shared" si="105"/>
        <v>1</v>
      </c>
      <c r="UL21">
        <f t="shared" si="106"/>
        <v>-1</v>
      </c>
      <c r="UM21" s="214"/>
      <c r="UN21">
        <f t="shared" si="142"/>
        <v>0</v>
      </c>
      <c r="UO21">
        <f t="shared" si="143"/>
        <v>0</v>
      </c>
      <c r="UP21">
        <f t="shared" si="134"/>
        <v>0</v>
      </c>
      <c r="UQ21">
        <f t="shared" si="108"/>
        <v>0</v>
      </c>
      <c r="UR21" s="249"/>
      <c r="US21" s="202">
        <v>42548</v>
      </c>
      <c r="UT21">
        <v>60</v>
      </c>
      <c r="UU21" t="str">
        <f t="shared" si="82"/>
        <v>TRUE</v>
      </c>
      <c r="UV21">
        <f>VLOOKUP($A21,'FuturesInfo (3)'!$A$2:$V$80,22)</f>
        <v>3</v>
      </c>
      <c r="UW21" s="253">
        <v>2</v>
      </c>
      <c r="UX21">
        <f t="shared" si="109"/>
        <v>2</v>
      </c>
      <c r="UY21" s="138">
        <f>VLOOKUP($A21,'FuturesInfo (3)'!$A$2:$O$80,15)*UV21</f>
        <v>232320</v>
      </c>
      <c r="UZ21" s="138">
        <f>VLOOKUP($A21,'FuturesInfo (3)'!$A$2:$O$80,15)*UX21</f>
        <v>154880</v>
      </c>
      <c r="VA21" s="196">
        <f t="shared" si="110"/>
        <v>0</v>
      </c>
      <c r="VB21" s="196">
        <f t="shared" si="111"/>
        <v>0</v>
      </c>
      <c r="VC21" s="196">
        <f t="shared" si="112"/>
        <v>0</v>
      </c>
      <c r="VD21" s="196">
        <f t="shared" si="113"/>
        <v>0</v>
      </c>
      <c r="VE21" s="196">
        <f>IF(UQ21=1,ABS(UY21*UR21),-ABS(UY21*UR21))</f>
        <v>0</v>
      </c>
      <c r="VF21" s="196">
        <f t="shared" si="115"/>
        <v>0</v>
      </c>
      <c r="VG21" s="196">
        <f t="shared" si="135"/>
        <v>0</v>
      </c>
      <c r="VH21" s="196">
        <f>IF(IF(sym!$O10=UM21,1,0)=1,ABS(UY21*UR21),-ABS(UY21*UR21))</f>
        <v>0</v>
      </c>
      <c r="VI21" s="196">
        <f>IF(IF(sym!$N10=UM21,1,0)=1,ABS(UY21*UR21),-ABS(UY21*UR21))</f>
        <v>0</v>
      </c>
      <c r="VJ21" s="196">
        <f t="shared" si="144"/>
        <v>0</v>
      </c>
      <c r="VK21" s="196">
        <f t="shared" si="117"/>
        <v>0</v>
      </c>
      <c r="VM21">
        <f t="shared" si="118"/>
        <v>0</v>
      </c>
      <c r="VN21" s="240"/>
      <c r="VO21" s="240"/>
      <c r="VP21" s="240"/>
      <c r="VQ21" s="214"/>
      <c r="VR21" s="241"/>
      <c r="VS21">
        <f t="shared" si="119"/>
        <v>1</v>
      </c>
      <c r="VT21">
        <f t="shared" si="120"/>
        <v>0</v>
      </c>
      <c r="VU21" s="214"/>
      <c r="VV21">
        <f t="shared" si="145"/>
        <v>1</v>
      </c>
      <c r="VW21">
        <f t="shared" si="146"/>
        <v>1</v>
      </c>
      <c r="VX21">
        <f t="shared" si="136"/>
        <v>0</v>
      </c>
      <c r="VY21">
        <f t="shared" si="122"/>
        <v>1</v>
      </c>
      <c r="VZ21" s="249"/>
      <c r="WA21" s="202"/>
      <c r="WB21">
        <v>60</v>
      </c>
      <c r="WC21" t="str">
        <f t="shared" si="83"/>
        <v>FALSE</v>
      </c>
      <c r="WD21">
        <f>VLOOKUP($A21,'FuturesInfo (3)'!$A$2:$V$80,22)</f>
        <v>3</v>
      </c>
      <c r="WE21" s="253"/>
      <c r="WF21">
        <f t="shared" si="123"/>
        <v>2</v>
      </c>
      <c r="WG21" s="138">
        <f>VLOOKUP($A21,'FuturesInfo (3)'!$A$2:$O$80,15)*WD21</f>
        <v>232320</v>
      </c>
      <c r="WH21" s="138">
        <f>VLOOKUP($A21,'FuturesInfo (3)'!$A$2:$O$80,15)*WF21</f>
        <v>154880</v>
      </c>
      <c r="WI21" s="196">
        <f t="shared" si="124"/>
        <v>0</v>
      </c>
      <c r="WJ21" s="196">
        <f t="shared" si="125"/>
        <v>0</v>
      </c>
      <c r="WK21" s="196">
        <f t="shared" si="126"/>
        <v>0</v>
      </c>
      <c r="WL21" s="196">
        <f t="shared" si="127"/>
        <v>0</v>
      </c>
      <c r="WM21" s="196">
        <f>IF(VY21=1,ABS(WG21*VZ21),-ABS(WG21*VZ21))</f>
        <v>0</v>
      </c>
      <c r="WN21" s="196">
        <f t="shared" si="129"/>
        <v>0</v>
      </c>
      <c r="WO21" s="196">
        <f t="shared" si="137"/>
        <v>0</v>
      </c>
      <c r="WP21" s="196">
        <f>IF(IF(sym!$O10=VU21,1,0)=1,ABS(WG21*VZ21),-ABS(WG21*VZ21))</f>
        <v>0</v>
      </c>
      <c r="WQ21" s="196">
        <f>IF(IF(sym!$N10=VU21,1,0)=1,ABS(WG21*VZ21),-ABS(WG21*VZ21))</f>
        <v>0</v>
      </c>
      <c r="WR21" s="196">
        <f t="shared" si="147"/>
        <v>0</v>
      </c>
      <c r="WS21" s="196">
        <f t="shared" si="131"/>
        <v>0</v>
      </c>
    </row>
    <row r="22" spans="1:617" x14ac:dyDescent="0.25">
      <c r="A22" s="1" t="s">
        <v>310</v>
      </c>
      <c r="B22" s="150" t="str">
        <f>'FuturesInfo (3)'!M10</f>
        <v>CB</v>
      </c>
      <c r="C22" s="200" t="str">
        <f>VLOOKUP(A22,'FuturesInfo (3)'!$A$2:$K$80,11)</f>
        <v>rates</v>
      </c>
      <c r="F22" t="e">
        <f>#REF!</f>
        <v>#REF!</v>
      </c>
      <c r="G22">
        <v>1</v>
      </c>
      <c r="H22">
        <v>1</v>
      </c>
      <c r="I22">
        <v>1</v>
      </c>
      <c r="J22">
        <f t="shared" si="67"/>
        <v>1</v>
      </c>
      <c r="K22">
        <f t="shared" si="68"/>
        <v>1</v>
      </c>
      <c r="L22" s="184">
        <v>5.5662451896600004E-3</v>
      </c>
      <c r="M22" s="2">
        <v>10</v>
      </c>
      <c r="N22">
        <v>60</v>
      </c>
      <c r="O22" t="str">
        <f t="shared" si="69"/>
        <v>TRUE</v>
      </c>
      <c r="P22">
        <f>VLOOKUP($A22,'FuturesInfo (3)'!$A$2:$V$80,22)</f>
        <v>0</v>
      </c>
      <c r="Q22">
        <f t="shared" si="70"/>
        <v>0</v>
      </c>
      <c r="R22">
        <f t="shared" si="70"/>
        <v>0</v>
      </c>
      <c r="S22" s="138">
        <f>VLOOKUP($A22,'FuturesInfo (3)'!$A$2:$O$80,15)*Q22</f>
        <v>0</v>
      </c>
      <c r="T22" s="144">
        <f t="shared" si="71"/>
        <v>0</v>
      </c>
      <c r="U22" s="144">
        <f t="shared" si="84"/>
        <v>0</v>
      </c>
      <c r="W22">
        <f t="shared" si="72"/>
        <v>1</v>
      </c>
      <c r="X22">
        <v>1</v>
      </c>
      <c r="Y22">
        <v>1</v>
      </c>
      <c r="Z22">
        <v>-1</v>
      </c>
      <c r="AA22">
        <f t="shared" si="138"/>
        <v>0</v>
      </c>
      <c r="AB22">
        <f t="shared" si="73"/>
        <v>0</v>
      </c>
      <c r="AC22" s="1">
        <v>-4.0319825052999997E-3</v>
      </c>
      <c r="AD22" s="2">
        <v>10</v>
      </c>
      <c r="AE22">
        <v>60</v>
      </c>
      <c r="AF22" t="str">
        <f t="shared" si="74"/>
        <v>TRUE</v>
      </c>
      <c r="AG22">
        <f>VLOOKUP($A22,'FuturesInfo (3)'!$A$2:$V$80,22)</f>
        <v>0</v>
      </c>
      <c r="AH22">
        <f t="shared" si="75"/>
        <v>0</v>
      </c>
      <c r="AI22">
        <f t="shared" si="85"/>
        <v>0</v>
      </c>
      <c r="AJ22" s="138">
        <f>VLOOKUP($A22,'FuturesInfo (3)'!$A$2:$O$80,15)*AI22</f>
        <v>0</v>
      </c>
      <c r="AK22" s="196">
        <f t="shared" si="86"/>
        <v>0</v>
      </c>
      <c r="AL22" s="196">
        <f t="shared" si="87"/>
        <v>0</v>
      </c>
      <c r="AN22">
        <f t="shared" si="76"/>
        <v>1</v>
      </c>
      <c r="AO22">
        <v>-1</v>
      </c>
      <c r="AP22">
        <v>1</v>
      </c>
      <c r="AQ22">
        <v>1</v>
      </c>
      <c r="AR22">
        <f t="shared" si="139"/>
        <v>0</v>
      </c>
      <c r="AS22">
        <f t="shared" si="77"/>
        <v>1</v>
      </c>
      <c r="AT22" s="1">
        <v>1.16646082064E-3</v>
      </c>
      <c r="AU22" s="2">
        <v>10</v>
      </c>
      <c r="AV22">
        <v>60</v>
      </c>
      <c r="AW22" t="str">
        <f t="shared" si="78"/>
        <v>TRUE</v>
      </c>
      <c r="AX22">
        <f>VLOOKUP($A22,'FuturesInfo (3)'!$A$2:$V$80,22)</f>
        <v>0</v>
      </c>
      <c r="AY22">
        <f t="shared" si="79"/>
        <v>0</v>
      </c>
      <c r="AZ22">
        <f t="shared" si="88"/>
        <v>0</v>
      </c>
      <c r="BA22" s="138">
        <f>VLOOKUP($A22,'FuturesInfo (3)'!$A$2:$O$80,15)*AZ22</f>
        <v>0</v>
      </c>
      <c r="BB22" s="196">
        <f t="shared" si="80"/>
        <v>0</v>
      </c>
      <c r="BC22" s="196">
        <f t="shared" si="89"/>
        <v>0</v>
      </c>
      <c r="BE22">
        <v>-1</v>
      </c>
      <c r="BF22">
        <v>-1</v>
      </c>
      <c r="BG22">
        <v>1</v>
      </c>
      <c r="BH22">
        <v>1</v>
      </c>
      <c r="BI22">
        <v>0</v>
      </c>
      <c r="BJ22">
        <v>1</v>
      </c>
      <c r="BK22" s="1">
        <v>2.0560619560000002E-3</v>
      </c>
      <c r="BL22" s="2">
        <v>10</v>
      </c>
      <c r="BM22">
        <v>60</v>
      </c>
      <c r="BN22" t="s">
        <v>1186</v>
      </c>
      <c r="BO22">
        <v>0</v>
      </c>
      <c r="BP22" s="96">
        <v>0</v>
      </c>
      <c r="BQ22">
        <v>0</v>
      </c>
      <c r="BR22" s="138">
        <v>0</v>
      </c>
      <c r="BS22" s="196">
        <v>0</v>
      </c>
      <c r="BT22" s="196">
        <v>0</v>
      </c>
      <c r="BV22">
        <v>-1</v>
      </c>
      <c r="BW22">
        <v>-1</v>
      </c>
      <c r="BX22" s="214">
        <v>1</v>
      </c>
      <c r="BY22">
        <v>1</v>
      </c>
      <c r="BZ22">
        <v>1</v>
      </c>
      <c r="CA22">
        <v>0</v>
      </c>
      <c r="CB22">
        <v>1</v>
      </c>
      <c r="CC22">
        <v>1</v>
      </c>
      <c r="CD22" s="1">
        <v>1.8466589152600001E-3</v>
      </c>
      <c r="CE22" s="2">
        <v>10</v>
      </c>
      <c r="CF22">
        <v>60</v>
      </c>
      <c r="CG22" t="s">
        <v>1186</v>
      </c>
      <c r="CH22">
        <v>0</v>
      </c>
      <c r="CI22" s="96">
        <v>0</v>
      </c>
      <c r="CJ22">
        <v>0</v>
      </c>
      <c r="CK22" s="138">
        <v>0</v>
      </c>
      <c r="CL22" s="196">
        <v>0</v>
      </c>
      <c r="CM22" s="196">
        <v>0</v>
      </c>
      <c r="CN22" s="196">
        <v>0</v>
      </c>
      <c r="CP22">
        <v>1</v>
      </c>
      <c r="CQ22">
        <v>1</v>
      </c>
      <c r="CR22" s="214">
        <v>1</v>
      </c>
      <c r="CS22">
        <v>1</v>
      </c>
      <c r="CT22">
        <v>1</v>
      </c>
      <c r="CU22">
        <v>1</v>
      </c>
      <c r="CV22">
        <v>1</v>
      </c>
      <c r="CW22">
        <v>1</v>
      </c>
      <c r="CX22" s="1">
        <v>4.50573457127E-3</v>
      </c>
      <c r="CY22" s="2">
        <v>10</v>
      </c>
      <c r="CZ22">
        <v>60</v>
      </c>
      <c r="DA22" t="s">
        <v>1186</v>
      </c>
      <c r="DB22">
        <v>0</v>
      </c>
      <c r="DC22" s="96">
        <v>0</v>
      </c>
      <c r="DD22">
        <v>0</v>
      </c>
      <c r="DE22" s="138">
        <v>0</v>
      </c>
      <c r="DF22" s="196">
        <v>0</v>
      </c>
      <c r="DG22" s="196">
        <v>0</v>
      </c>
      <c r="DH22" s="196">
        <v>0</v>
      </c>
      <c r="DJ22">
        <v>1</v>
      </c>
      <c r="DK22" s="240">
        <v>1</v>
      </c>
      <c r="DL22" s="214">
        <v>-1</v>
      </c>
      <c r="DM22" s="241">
        <v>-5</v>
      </c>
      <c r="DN22">
        <v>-1</v>
      </c>
      <c r="DO22">
        <v>1</v>
      </c>
      <c r="DP22" s="214">
        <v>1</v>
      </c>
      <c r="DQ22">
        <v>1</v>
      </c>
      <c r="DR22">
        <v>0</v>
      </c>
      <c r="DS22">
        <v>0</v>
      </c>
      <c r="DT22">
        <v>1</v>
      </c>
      <c r="DU22" s="249">
        <v>1.01943727063E-3</v>
      </c>
      <c r="DV22" s="2">
        <v>10</v>
      </c>
      <c r="DW22">
        <v>60</v>
      </c>
      <c r="DX22" t="s">
        <v>1186</v>
      </c>
      <c r="DY22">
        <v>0</v>
      </c>
      <c r="DZ22" s="96">
        <v>0</v>
      </c>
      <c r="EA22">
        <v>0</v>
      </c>
      <c r="EB22" s="138">
        <v>0</v>
      </c>
      <c r="EC22" s="196">
        <v>0</v>
      </c>
      <c r="ED22" s="196">
        <v>0</v>
      </c>
      <c r="EE22" s="196">
        <v>0</v>
      </c>
      <c r="EF22" s="196">
        <v>0</v>
      </c>
      <c r="EH22">
        <v>1</v>
      </c>
      <c r="EI22" s="240">
        <v>1</v>
      </c>
      <c r="EJ22" s="214">
        <v>1</v>
      </c>
      <c r="EK22" s="241">
        <v>-6</v>
      </c>
      <c r="EL22">
        <v>1</v>
      </c>
      <c r="EM22">
        <v>-1</v>
      </c>
      <c r="EN22" s="214">
        <v>1</v>
      </c>
      <c r="EO22">
        <v>1</v>
      </c>
      <c r="EP22">
        <v>1</v>
      </c>
      <c r="EQ22">
        <v>1</v>
      </c>
      <c r="ER22">
        <v>0</v>
      </c>
      <c r="ES22" s="249">
        <v>2.71573087107E-4</v>
      </c>
      <c r="ET22" s="264">
        <v>42488</v>
      </c>
      <c r="EU22">
        <v>60</v>
      </c>
      <c r="EV22" t="s">
        <v>1186</v>
      </c>
      <c r="EW22">
        <v>0</v>
      </c>
      <c r="EX22" s="253"/>
      <c r="EY22">
        <v>0</v>
      </c>
      <c r="EZ22" s="138">
        <v>0</v>
      </c>
      <c r="FA22" s="196">
        <v>0</v>
      </c>
      <c r="FB22" s="196">
        <v>0</v>
      </c>
      <c r="FC22" s="196">
        <v>0</v>
      </c>
      <c r="FD22" s="196">
        <v>0</v>
      </c>
      <c r="FF22">
        <v>1</v>
      </c>
      <c r="FG22" s="240">
        <v>1</v>
      </c>
      <c r="FH22" s="214">
        <v>1</v>
      </c>
      <c r="FI22" s="241">
        <v>-7</v>
      </c>
      <c r="FJ22">
        <v>-1</v>
      </c>
      <c r="FK22">
        <v>-1</v>
      </c>
      <c r="FL22" s="214">
        <v>1</v>
      </c>
      <c r="FM22">
        <v>1</v>
      </c>
      <c r="FN22">
        <v>1</v>
      </c>
      <c r="FO22">
        <v>0</v>
      </c>
      <c r="FP22">
        <v>0</v>
      </c>
      <c r="FQ22" s="249">
        <v>1.08599742076E-3</v>
      </c>
      <c r="FR22" s="264">
        <v>42488</v>
      </c>
      <c r="FS22">
        <v>60</v>
      </c>
      <c r="FT22" t="s">
        <v>1186</v>
      </c>
      <c r="FU22">
        <v>0</v>
      </c>
      <c r="FV22" s="253">
        <v>2</v>
      </c>
      <c r="FW22">
        <v>0</v>
      </c>
      <c r="FX22" s="138">
        <v>0</v>
      </c>
      <c r="FY22" s="138">
        <v>0</v>
      </c>
      <c r="FZ22" s="196">
        <v>0</v>
      </c>
      <c r="GA22" s="196">
        <v>0</v>
      </c>
      <c r="GB22" s="196">
        <v>0</v>
      </c>
      <c r="GC22" s="196">
        <v>0</v>
      </c>
      <c r="GD22" s="196">
        <v>0</v>
      </c>
      <c r="GF22">
        <v>1</v>
      </c>
      <c r="GG22" s="240">
        <v>1</v>
      </c>
      <c r="GH22" s="214">
        <v>1</v>
      </c>
      <c r="GI22" s="241">
        <v>-8</v>
      </c>
      <c r="GJ22">
        <v>1</v>
      </c>
      <c r="GK22">
        <v>-1</v>
      </c>
      <c r="GL22" s="214">
        <v>-1</v>
      </c>
      <c r="GM22">
        <v>0</v>
      </c>
      <c r="GN22">
        <v>0</v>
      </c>
      <c r="GO22">
        <v>0</v>
      </c>
      <c r="GP22">
        <v>1</v>
      </c>
      <c r="GQ22" s="249">
        <v>-7.4581327547599999E-4</v>
      </c>
      <c r="GR22" s="264">
        <v>42488</v>
      </c>
      <c r="GS22">
        <v>60</v>
      </c>
      <c r="GT22" t="s">
        <v>1186</v>
      </c>
      <c r="GU22">
        <v>0</v>
      </c>
      <c r="GV22" s="253">
        <v>2</v>
      </c>
      <c r="GW22">
        <v>0</v>
      </c>
      <c r="GX22" s="138">
        <v>0</v>
      </c>
      <c r="GY22" s="138">
        <v>0</v>
      </c>
      <c r="GZ22" s="196">
        <v>0</v>
      </c>
      <c r="HA22" s="196">
        <v>0</v>
      </c>
      <c r="HB22" s="196">
        <v>0</v>
      </c>
      <c r="HC22" s="196">
        <v>0</v>
      </c>
      <c r="HD22" s="196">
        <v>0</v>
      </c>
      <c r="HF22">
        <v>1</v>
      </c>
      <c r="HG22" s="240">
        <v>1</v>
      </c>
      <c r="HH22" s="214">
        <v>1</v>
      </c>
      <c r="HI22" s="241">
        <v>5</v>
      </c>
      <c r="HJ22">
        <v>1</v>
      </c>
      <c r="HK22">
        <v>1</v>
      </c>
      <c r="HL22" s="214">
        <v>-1</v>
      </c>
      <c r="HM22">
        <v>0</v>
      </c>
      <c r="HN22">
        <v>0</v>
      </c>
      <c r="HO22">
        <v>0</v>
      </c>
      <c r="HP22">
        <v>0</v>
      </c>
      <c r="HQ22" s="249">
        <v>-1.4248880445100001E-3</v>
      </c>
      <c r="HR22" s="202">
        <v>42488</v>
      </c>
      <c r="HS22">
        <v>60</v>
      </c>
      <c r="HT22" t="s">
        <v>1186</v>
      </c>
      <c r="HU22">
        <v>0</v>
      </c>
      <c r="HV22" s="253">
        <v>2</v>
      </c>
      <c r="HW22">
        <v>0</v>
      </c>
      <c r="HX22" s="138">
        <v>0</v>
      </c>
      <c r="HY22" s="138">
        <v>0</v>
      </c>
      <c r="HZ22" s="196">
        <v>0</v>
      </c>
      <c r="IA22" s="196">
        <v>0</v>
      </c>
      <c r="IB22" s="196">
        <v>0</v>
      </c>
      <c r="IC22" s="196">
        <v>0</v>
      </c>
      <c r="ID22" s="196">
        <v>0</v>
      </c>
      <c r="IF22">
        <v>1</v>
      </c>
      <c r="IG22" s="240">
        <v>1</v>
      </c>
      <c r="IH22" s="214">
        <v>1</v>
      </c>
      <c r="II22" s="241">
        <v>6</v>
      </c>
      <c r="IJ22">
        <v>-1</v>
      </c>
      <c r="IK22">
        <v>1</v>
      </c>
      <c r="IL22" s="214">
        <v>-1</v>
      </c>
      <c r="IM22">
        <v>0</v>
      </c>
      <c r="IN22">
        <v>0</v>
      </c>
      <c r="IO22">
        <v>1</v>
      </c>
      <c r="IP22">
        <v>0</v>
      </c>
      <c r="IQ22" s="249">
        <v>-6.6589658218399999E-3</v>
      </c>
      <c r="IR22" s="202">
        <v>42530</v>
      </c>
      <c r="IS22">
        <v>60</v>
      </c>
      <c r="IT22" t="s">
        <v>1186</v>
      </c>
      <c r="IU22">
        <v>0</v>
      </c>
      <c r="IV22" s="253">
        <v>1</v>
      </c>
      <c r="IW22">
        <v>0</v>
      </c>
      <c r="IX22" s="138">
        <v>0</v>
      </c>
      <c r="IY22" s="138">
        <v>0</v>
      </c>
      <c r="IZ22" s="196">
        <v>0</v>
      </c>
      <c r="JA22" s="196">
        <v>0</v>
      </c>
      <c r="JB22" s="196">
        <v>0</v>
      </c>
      <c r="JC22" s="196">
        <v>0</v>
      </c>
      <c r="JD22" s="196">
        <v>0</v>
      </c>
      <c r="JF22">
        <v>1</v>
      </c>
      <c r="JG22" s="240">
        <v>1</v>
      </c>
      <c r="JH22" s="214">
        <v>1</v>
      </c>
      <c r="JI22" s="241">
        <v>-3</v>
      </c>
      <c r="JJ22">
        <v>-1</v>
      </c>
      <c r="JK22">
        <v>-1</v>
      </c>
      <c r="JL22" s="214">
        <v>-1</v>
      </c>
      <c r="JM22">
        <v>0</v>
      </c>
      <c r="JN22">
        <v>0</v>
      </c>
      <c r="JO22">
        <v>1</v>
      </c>
      <c r="JP22">
        <v>1</v>
      </c>
      <c r="JQ22" s="249">
        <v>-3.2149941856499998E-3</v>
      </c>
      <c r="JR22" s="202">
        <v>42530</v>
      </c>
      <c r="JS22">
        <v>60</v>
      </c>
      <c r="JT22" t="s">
        <v>1186</v>
      </c>
      <c r="JU22">
        <v>0</v>
      </c>
      <c r="JV22" s="253">
        <v>2</v>
      </c>
      <c r="JW22">
        <v>0</v>
      </c>
      <c r="JX22" s="138">
        <v>0</v>
      </c>
      <c r="JY22" s="138">
        <v>0</v>
      </c>
      <c r="JZ22" s="196">
        <v>0</v>
      </c>
      <c r="KA22" s="196">
        <v>0</v>
      </c>
      <c r="KB22" s="196">
        <v>0</v>
      </c>
      <c r="KC22" s="196">
        <v>0</v>
      </c>
      <c r="KD22" s="196">
        <v>0</v>
      </c>
      <c r="KF22">
        <v>1</v>
      </c>
      <c r="KG22" s="240">
        <v>1</v>
      </c>
      <c r="KH22" s="214">
        <v>1</v>
      </c>
      <c r="KI22" s="241">
        <v>3</v>
      </c>
      <c r="KJ22">
        <v>-1</v>
      </c>
      <c r="KK22">
        <v>1</v>
      </c>
      <c r="KL22" s="214">
        <v>1</v>
      </c>
      <c r="KM22">
        <v>1</v>
      </c>
      <c r="KN22">
        <v>1</v>
      </c>
      <c r="KO22">
        <v>0</v>
      </c>
      <c r="KP22">
        <v>1</v>
      </c>
      <c r="KQ22" s="249">
        <v>1.2352456766399999E-3</v>
      </c>
      <c r="KR22" s="202">
        <v>42536</v>
      </c>
      <c r="KS22">
        <v>60</v>
      </c>
      <c r="KT22" t="s">
        <v>1186</v>
      </c>
      <c r="KU22">
        <v>0</v>
      </c>
      <c r="KV22" s="253">
        <v>1</v>
      </c>
      <c r="KW22">
        <v>0</v>
      </c>
      <c r="KX22" s="138">
        <v>0</v>
      </c>
      <c r="KY22" s="138">
        <v>0</v>
      </c>
      <c r="KZ22" s="196">
        <v>0</v>
      </c>
      <c r="LA22" s="196">
        <v>0</v>
      </c>
      <c r="LB22" s="196">
        <v>0</v>
      </c>
      <c r="LC22" s="196">
        <v>0</v>
      </c>
      <c r="LD22" s="196">
        <v>0</v>
      </c>
      <c r="LF22">
        <v>1</v>
      </c>
      <c r="LG22" s="240">
        <v>1</v>
      </c>
      <c r="LH22" s="214">
        <v>1</v>
      </c>
      <c r="LI22" s="241">
        <v>4</v>
      </c>
      <c r="LJ22">
        <v>1</v>
      </c>
      <c r="LK22">
        <v>1</v>
      </c>
      <c r="LL22" s="214">
        <v>-1</v>
      </c>
      <c r="LM22">
        <v>0</v>
      </c>
      <c r="LN22">
        <v>0</v>
      </c>
      <c r="LO22">
        <v>0</v>
      </c>
      <c r="LP22">
        <v>0</v>
      </c>
      <c r="LQ22" s="249">
        <v>-6.1686086360499999E-3</v>
      </c>
      <c r="LR22" s="202">
        <v>42537</v>
      </c>
      <c r="LS22">
        <v>60</v>
      </c>
      <c r="LT22" t="s">
        <v>1186</v>
      </c>
      <c r="LU22">
        <v>0</v>
      </c>
      <c r="LV22" s="253">
        <v>2</v>
      </c>
      <c r="LW22">
        <v>0</v>
      </c>
      <c r="LX22" s="138">
        <v>0</v>
      </c>
      <c r="LY22" s="138">
        <v>0</v>
      </c>
      <c r="LZ22" s="196">
        <v>0</v>
      </c>
      <c r="MA22" s="196">
        <v>0</v>
      </c>
      <c r="MB22" s="196">
        <v>0</v>
      </c>
      <c r="MC22" s="196">
        <v>0</v>
      </c>
      <c r="MD22" s="196">
        <v>0</v>
      </c>
      <c r="MF22">
        <v>1</v>
      </c>
      <c r="MG22" s="240">
        <v>-1</v>
      </c>
      <c r="MH22" s="214">
        <v>1</v>
      </c>
      <c r="MI22" s="241">
        <v>5</v>
      </c>
      <c r="MJ22">
        <v>-1</v>
      </c>
      <c r="MK22">
        <v>1</v>
      </c>
      <c r="ML22" s="214">
        <v>1</v>
      </c>
      <c r="MM22">
        <v>0</v>
      </c>
      <c r="MN22">
        <v>1</v>
      </c>
      <c r="MO22">
        <v>0</v>
      </c>
      <c r="MP22">
        <v>1</v>
      </c>
      <c r="MQ22" s="249">
        <v>1.0275862069E-2</v>
      </c>
      <c r="MR22" s="202">
        <v>42537</v>
      </c>
      <c r="MS22">
        <v>60</v>
      </c>
      <c r="MT22" t="s">
        <v>1186</v>
      </c>
      <c r="MU22">
        <v>0</v>
      </c>
      <c r="MV22" s="253">
        <v>2</v>
      </c>
      <c r="MW22">
        <v>0</v>
      </c>
      <c r="MX22" s="138">
        <v>0</v>
      </c>
      <c r="MY22" s="138">
        <v>0</v>
      </c>
      <c r="MZ22" s="196">
        <v>0</v>
      </c>
      <c r="NA22" s="196">
        <v>0</v>
      </c>
      <c r="NB22" s="196">
        <v>0</v>
      </c>
      <c r="NC22" s="196">
        <v>0</v>
      </c>
      <c r="ND22" s="196">
        <v>0</v>
      </c>
      <c r="NF22">
        <v>-1</v>
      </c>
      <c r="NG22" s="240">
        <v>1</v>
      </c>
      <c r="NH22" s="214">
        <v>1</v>
      </c>
      <c r="NI22" s="241">
        <v>-1</v>
      </c>
      <c r="NJ22">
        <v>1</v>
      </c>
      <c r="NK22">
        <v>-1</v>
      </c>
      <c r="NL22" s="214">
        <v>1</v>
      </c>
      <c r="NM22">
        <v>1</v>
      </c>
      <c r="NN22">
        <v>1</v>
      </c>
      <c r="NO22">
        <v>1</v>
      </c>
      <c r="NP22">
        <v>0</v>
      </c>
      <c r="NQ22" s="249">
        <v>8.1916854392800002E-3</v>
      </c>
      <c r="NR22" s="202">
        <v>42537</v>
      </c>
      <c r="NS22">
        <v>60</v>
      </c>
      <c r="NT22" t="s">
        <v>1186</v>
      </c>
      <c r="NU22">
        <v>0</v>
      </c>
      <c r="NV22" s="253">
        <v>1</v>
      </c>
      <c r="NW22">
        <v>0</v>
      </c>
      <c r="NX22" s="138">
        <v>0</v>
      </c>
      <c r="NY22" s="138">
        <v>0</v>
      </c>
      <c r="NZ22" s="196">
        <v>0</v>
      </c>
      <c r="OA22" s="196">
        <v>0</v>
      </c>
      <c r="OB22" s="196">
        <v>0</v>
      </c>
      <c r="OC22" s="196">
        <v>0</v>
      </c>
      <c r="OD22" s="196">
        <v>0</v>
      </c>
      <c r="OF22">
        <v>1</v>
      </c>
      <c r="OG22" s="240">
        <v>1</v>
      </c>
      <c r="OH22" s="214">
        <v>1</v>
      </c>
      <c r="OI22" s="241">
        <v>-2</v>
      </c>
      <c r="OJ22">
        <v>1</v>
      </c>
      <c r="OK22">
        <v>-1</v>
      </c>
      <c r="OL22" s="214">
        <v>1</v>
      </c>
      <c r="OM22">
        <v>1</v>
      </c>
      <c r="ON22">
        <v>1</v>
      </c>
      <c r="OO22">
        <v>1</v>
      </c>
      <c r="OP22">
        <v>0</v>
      </c>
      <c r="OQ22" s="249">
        <v>1.15105965197E-3</v>
      </c>
      <c r="OR22" s="202">
        <v>42537</v>
      </c>
      <c r="OS22">
        <v>60</v>
      </c>
      <c r="OT22" t="s">
        <v>1186</v>
      </c>
      <c r="OU22">
        <v>0</v>
      </c>
      <c r="OV22" s="253">
        <v>1</v>
      </c>
      <c r="OW22">
        <v>0</v>
      </c>
      <c r="OX22" s="138">
        <v>0</v>
      </c>
      <c r="OY22" s="138">
        <v>0</v>
      </c>
      <c r="OZ22" s="196">
        <v>0</v>
      </c>
      <c r="PA22" s="196">
        <v>0</v>
      </c>
      <c r="PB22" s="196">
        <v>0</v>
      </c>
      <c r="PC22" s="196">
        <v>0</v>
      </c>
      <c r="PD22" s="196">
        <v>0</v>
      </c>
      <c r="PF22">
        <v>1</v>
      </c>
      <c r="PG22" s="240">
        <v>1</v>
      </c>
      <c r="PH22" s="240">
        <v>1</v>
      </c>
      <c r="PI22" s="214">
        <v>1</v>
      </c>
      <c r="PJ22" s="241">
        <v>3</v>
      </c>
      <c r="PK22">
        <v>1</v>
      </c>
      <c r="PL22">
        <v>1</v>
      </c>
      <c r="PM22" s="214">
        <v>-1</v>
      </c>
      <c r="PN22">
        <v>0</v>
      </c>
      <c r="PO22">
        <v>0</v>
      </c>
      <c r="PP22">
        <v>0</v>
      </c>
      <c r="PQ22">
        <v>0</v>
      </c>
      <c r="PR22" s="249">
        <v>-1.9613147572000002E-3</v>
      </c>
      <c r="PS22" s="202">
        <v>42542</v>
      </c>
      <c r="PT22">
        <v>60</v>
      </c>
      <c r="PU22" t="s">
        <v>1186</v>
      </c>
      <c r="PV22">
        <v>0</v>
      </c>
      <c r="PW22" s="253">
        <v>2</v>
      </c>
      <c r="PX22">
        <v>0</v>
      </c>
      <c r="PY22" s="138">
        <v>0</v>
      </c>
      <c r="PZ22" s="138">
        <v>0</v>
      </c>
      <c r="QA22" s="196">
        <v>0</v>
      </c>
      <c r="QB22" s="196">
        <v>0</v>
      </c>
      <c r="QC22" s="196">
        <v>0</v>
      </c>
      <c r="QD22" s="196">
        <v>0</v>
      </c>
      <c r="QE22" s="196">
        <v>0</v>
      </c>
      <c r="QF22" s="196">
        <v>0</v>
      </c>
      <c r="QH22">
        <v>1</v>
      </c>
      <c r="QI22" s="240">
        <v>-1</v>
      </c>
      <c r="QJ22" s="240">
        <v>1</v>
      </c>
      <c r="QK22" s="214">
        <v>1</v>
      </c>
      <c r="QL22" s="241">
        <v>4</v>
      </c>
      <c r="QM22">
        <v>-1</v>
      </c>
      <c r="QN22">
        <v>1</v>
      </c>
      <c r="QO22" s="214">
        <v>1</v>
      </c>
      <c r="QP22">
        <v>0</v>
      </c>
      <c r="QQ22">
        <v>1</v>
      </c>
      <c r="QR22">
        <v>0</v>
      </c>
      <c r="QS22">
        <v>1</v>
      </c>
      <c r="QT22" s="249">
        <v>3.1849291861499999E-3</v>
      </c>
      <c r="QU22" s="202">
        <v>42544</v>
      </c>
      <c r="QV22">
        <v>60</v>
      </c>
      <c r="QW22" t="s">
        <v>1186</v>
      </c>
      <c r="QX22">
        <v>0</v>
      </c>
      <c r="QY22" s="253">
        <v>2</v>
      </c>
      <c r="QZ22">
        <v>0</v>
      </c>
      <c r="RA22" s="138">
        <v>0</v>
      </c>
      <c r="RB22" s="138">
        <v>0</v>
      </c>
      <c r="RC22" s="196">
        <v>0</v>
      </c>
      <c r="RD22" s="196">
        <v>0</v>
      </c>
      <c r="RE22" s="196">
        <v>0</v>
      </c>
      <c r="RF22" s="196">
        <v>0</v>
      </c>
      <c r="RG22" s="196">
        <v>0</v>
      </c>
      <c r="RH22" s="196">
        <v>0</v>
      </c>
      <c r="RI22" s="196"/>
      <c r="RJ22" s="196">
        <v>0</v>
      </c>
      <c r="RK22" s="196">
        <v>0</v>
      </c>
      <c r="RL22" s="196">
        <v>0</v>
      </c>
      <c r="RM22" s="196">
        <v>0</v>
      </c>
      <c r="RO22">
        <v>1</v>
      </c>
      <c r="RP22" s="240">
        <v>-1</v>
      </c>
      <c r="RQ22" s="240">
        <v>-1</v>
      </c>
      <c r="RR22" s="240">
        <v>-1</v>
      </c>
      <c r="RS22" s="214">
        <v>1</v>
      </c>
      <c r="RT22" s="241">
        <v>5</v>
      </c>
      <c r="RU22">
        <v>-1</v>
      </c>
      <c r="RV22">
        <v>1</v>
      </c>
      <c r="RW22" s="214">
        <v>1</v>
      </c>
      <c r="RX22">
        <v>0</v>
      </c>
      <c r="RY22">
        <v>1</v>
      </c>
      <c r="RZ22">
        <v>0</v>
      </c>
      <c r="SA22">
        <v>1</v>
      </c>
      <c r="SB22" s="249"/>
      <c r="SC22" s="202">
        <v>42544</v>
      </c>
      <c r="SD22">
        <v>60</v>
      </c>
      <c r="SE22" t="s">
        <v>1186</v>
      </c>
      <c r="SF22">
        <v>0</v>
      </c>
      <c r="SG22" s="253">
        <v>2</v>
      </c>
      <c r="SH22">
        <v>0</v>
      </c>
      <c r="SI22" s="138">
        <v>0</v>
      </c>
      <c r="SJ22" s="138">
        <v>0</v>
      </c>
      <c r="SK22" s="196">
        <v>0</v>
      </c>
      <c r="SL22" s="196">
        <v>0</v>
      </c>
      <c r="SM22" s="196">
        <v>0</v>
      </c>
      <c r="SN22" s="196">
        <v>0</v>
      </c>
      <c r="SO22" s="196">
        <v>0</v>
      </c>
      <c r="SP22" s="196">
        <v>0</v>
      </c>
      <c r="SQ22" s="196">
        <v>0</v>
      </c>
      <c r="SR22" s="196">
        <v>0</v>
      </c>
      <c r="SS22" s="196">
        <v>0</v>
      </c>
      <c r="ST22" s="196">
        <v>0</v>
      </c>
      <c r="SU22" s="196">
        <v>0</v>
      </c>
      <c r="SW22">
        <f t="shared" si="90"/>
        <v>1</v>
      </c>
      <c r="SX22" s="240">
        <v>-1</v>
      </c>
      <c r="SY22" s="240">
        <v>-1</v>
      </c>
      <c r="SZ22" s="240">
        <v>-1</v>
      </c>
      <c r="TA22" s="214">
        <v>1</v>
      </c>
      <c r="TB22" s="241">
        <v>5</v>
      </c>
      <c r="TC22">
        <f t="shared" si="91"/>
        <v>-1</v>
      </c>
      <c r="TD22">
        <f t="shared" si="92"/>
        <v>1</v>
      </c>
      <c r="TE22" s="214">
        <v>1</v>
      </c>
      <c r="TF22">
        <f t="shared" si="140"/>
        <v>0</v>
      </c>
      <c r="TG22">
        <f>IF(TE22=TA22,1,0)</f>
        <v>1</v>
      </c>
      <c r="TH22">
        <f t="shared" si="132"/>
        <v>0</v>
      </c>
      <c r="TI22">
        <f t="shared" si="94"/>
        <v>1</v>
      </c>
      <c r="TJ22" s="249">
        <v>6.0794379897299996E-4</v>
      </c>
      <c r="TK22" s="202">
        <v>42544</v>
      </c>
      <c r="TL22">
        <v>60</v>
      </c>
      <c r="TM22" t="str">
        <f t="shared" si="81"/>
        <v>TRUE</v>
      </c>
      <c r="TN22">
        <f>VLOOKUP($A22,'FuturesInfo (3)'!$A$2:$V$80,22)</f>
        <v>0</v>
      </c>
      <c r="TO22" s="253">
        <v>2</v>
      </c>
      <c r="TP22">
        <f t="shared" si="95"/>
        <v>0</v>
      </c>
      <c r="TQ22" s="138">
        <f>VLOOKUP($A22,'FuturesInfo (3)'!$A$2:$O$80,15)*TN22</f>
        <v>0</v>
      </c>
      <c r="TR22" s="138">
        <f>VLOOKUP($A22,'FuturesInfo (3)'!$A$2:$O$80,15)*TP22</f>
        <v>0</v>
      </c>
      <c r="TS22" s="196">
        <f t="shared" si="96"/>
        <v>0</v>
      </c>
      <c r="TT22" s="196">
        <f t="shared" si="97"/>
        <v>0</v>
      </c>
      <c r="TU22" s="196">
        <f t="shared" si="98"/>
        <v>0</v>
      </c>
      <c r="TV22" s="196">
        <f t="shared" si="99"/>
        <v>0</v>
      </c>
      <c r="TW22" s="196">
        <f t="shared" ref="TW22:TW85" si="148">IF(TI22=1,ABS(TQ22*TJ22),-ABS(TQ22*TJ22))</f>
        <v>0</v>
      </c>
      <c r="TX22" s="196">
        <f t="shared" si="101"/>
        <v>0</v>
      </c>
      <c r="TY22" s="196">
        <f t="shared" si="133"/>
        <v>0</v>
      </c>
      <c r="TZ22" s="196">
        <f>IF(IF(sym!$O11=TE22,1,0)=1,ABS(TQ22*TJ22),-ABS(TQ22*TJ22))</f>
        <v>0</v>
      </c>
      <c r="UA22" s="196">
        <f>IF(IF(sym!$N11=TE22,1,0)=1,ABS(TQ22*TJ22),-ABS(TQ22*TJ22))</f>
        <v>0</v>
      </c>
      <c r="UB22" s="196">
        <f t="shared" si="141"/>
        <v>0</v>
      </c>
      <c r="UC22" s="196">
        <f t="shared" si="103"/>
        <v>0</v>
      </c>
      <c r="UE22">
        <f t="shared" si="104"/>
        <v>1</v>
      </c>
      <c r="UF22" s="240">
        <v>1</v>
      </c>
      <c r="UG22" s="240">
        <v>-1</v>
      </c>
      <c r="UH22" s="240">
        <v>1</v>
      </c>
      <c r="UI22" s="214">
        <v>1</v>
      </c>
      <c r="UJ22" s="241">
        <v>6</v>
      </c>
      <c r="UK22">
        <f t="shared" si="105"/>
        <v>-1</v>
      </c>
      <c r="UL22">
        <f t="shared" si="106"/>
        <v>1</v>
      </c>
      <c r="UM22" s="214"/>
      <c r="UN22">
        <f t="shared" si="142"/>
        <v>0</v>
      </c>
      <c r="UO22">
        <f>IF(UM22=UI22,1,0)</f>
        <v>0</v>
      </c>
      <c r="UP22">
        <f t="shared" si="134"/>
        <v>0</v>
      </c>
      <c r="UQ22">
        <f t="shared" si="108"/>
        <v>0</v>
      </c>
      <c r="UR22" s="249"/>
      <c r="US22" s="202">
        <v>42544</v>
      </c>
      <c r="UT22">
        <v>60</v>
      </c>
      <c r="UU22" t="str">
        <f t="shared" si="82"/>
        <v>TRUE</v>
      </c>
      <c r="UV22">
        <f>VLOOKUP($A22,'FuturesInfo (3)'!$A$2:$V$80,22)</f>
        <v>0</v>
      </c>
      <c r="UW22" s="253">
        <v>2</v>
      </c>
      <c r="UX22">
        <f t="shared" si="109"/>
        <v>0</v>
      </c>
      <c r="UY22" s="138">
        <f>VLOOKUP($A22,'FuturesInfo (3)'!$A$2:$O$80,15)*UV22</f>
        <v>0</v>
      </c>
      <c r="UZ22" s="138">
        <f>VLOOKUP($A22,'FuturesInfo (3)'!$A$2:$O$80,15)*UX22</f>
        <v>0</v>
      </c>
      <c r="VA22" s="196">
        <f t="shared" si="110"/>
        <v>0</v>
      </c>
      <c r="VB22" s="196">
        <f t="shared" si="111"/>
        <v>0</v>
      </c>
      <c r="VC22" s="196">
        <f t="shared" si="112"/>
        <v>0</v>
      </c>
      <c r="VD22" s="196">
        <f t="shared" si="113"/>
        <v>0</v>
      </c>
      <c r="VE22" s="196">
        <f t="shared" ref="VE22:VE85" si="149">IF(UQ22=1,ABS(UY22*UR22),-ABS(UY22*UR22))</f>
        <v>0</v>
      </c>
      <c r="VF22" s="196">
        <f t="shared" si="115"/>
        <v>0</v>
      </c>
      <c r="VG22" s="196">
        <f t="shared" si="135"/>
        <v>0</v>
      </c>
      <c r="VH22" s="196">
        <f>IF(IF(sym!$O11=UM22,1,0)=1,ABS(UY22*UR22),-ABS(UY22*UR22))</f>
        <v>0</v>
      </c>
      <c r="VI22" s="196">
        <f>IF(IF(sym!$N11=UM22,1,0)=1,ABS(UY22*UR22),-ABS(UY22*UR22))</f>
        <v>0</v>
      </c>
      <c r="VJ22" s="196">
        <f t="shared" si="144"/>
        <v>0</v>
      </c>
      <c r="VK22" s="196">
        <f t="shared" si="117"/>
        <v>0</v>
      </c>
      <c r="VM22">
        <f t="shared" si="118"/>
        <v>0</v>
      </c>
      <c r="VN22" s="240"/>
      <c r="VO22" s="240"/>
      <c r="VP22" s="240"/>
      <c r="VQ22" s="214"/>
      <c r="VR22" s="241"/>
      <c r="VS22">
        <f t="shared" si="119"/>
        <v>1</v>
      </c>
      <c r="VT22">
        <f t="shared" si="120"/>
        <v>0</v>
      </c>
      <c r="VU22" s="214"/>
      <c r="VV22">
        <f t="shared" si="145"/>
        <v>1</v>
      </c>
      <c r="VW22">
        <f>IF(VU22=VQ22,1,0)</f>
        <v>1</v>
      </c>
      <c r="VX22">
        <f t="shared" si="136"/>
        <v>0</v>
      </c>
      <c r="VY22">
        <f t="shared" si="122"/>
        <v>1</v>
      </c>
      <c r="VZ22" s="249"/>
      <c r="WA22" s="202"/>
      <c r="WB22">
        <v>60</v>
      </c>
      <c r="WC22" t="str">
        <f t="shared" si="83"/>
        <v>FALSE</v>
      </c>
      <c r="WD22">
        <f>VLOOKUP($A22,'FuturesInfo (3)'!$A$2:$V$80,22)</f>
        <v>0</v>
      </c>
      <c r="WE22" s="253"/>
      <c r="WF22">
        <f t="shared" si="123"/>
        <v>0</v>
      </c>
      <c r="WG22" s="138">
        <f>VLOOKUP($A22,'FuturesInfo (3)'!$A$2:$O$80,15)*WD22</f>
        <v>0</v>
      </c>
      <c r="WH22" s="138">
        <f>VLOOKUP($A22,'FuturesInfo (3)'!$A$2:$O$80,15)*WF22</f>
        <v>0</v>
      </c>
      <c r="WI22" s="196">
        <f t="shared" si="124"/>
        <v>0</v>
      </c>
      <c r="WJ22" s="196">
        <f t="shared" si="125"/>
        <v>0</v>
      </c>
      <c r="WK22" s="196">
        <f t="shared" si="126"/>
        <v>0</v>
      </c>
      <c r="WL22" s="196">
        <f t="shared" si="127"/>
        <v>0</v>
      </c>
      <c r="WM22" s="196">
        <f t="shared" ref="WM22:WM85" si="150">IF(VY22=1,ABS(WG22*VZ22),-ABS(WG22*VZ22))</f>
        <v>0</v>
      </c>
      <c r="WN22" s="196">
        <f t="shared" si="129"/>
        <v>0</v>
      </c>
      <c r="WO22" s="196">
        <f t="shared" si="137"/>
        <v>0</v>
      </c>
      <c r="WP22" s="196">
        <f>IF(IF(sym!$O11=VU22,1,0)=1,ABS(WG22*VZ22),-ABS(WG22*VZ22))</f>
        <v>0</v>
      </c>
      <c r="WQ22" s="196">
        <f>IF(IF(sym!$N11=VU22,1,0)=1,ABS(WG22*VZ22),-ABS(WG22*VZ22))</f>
        <v>0</v>
      </c>
      <c r="WR22" s="196">
        <f t="shared" si="147"/>
        <v>0</v>
      </c>
      <c r="WS22" s="196">
        <f t="shared" si="131"/>
        <v>0</v>
      </c>
    </row>
    <row r="23" spans="1:617" x14ac:dyDescent="0.25">
      <c r="A23" s="1" t="s">
        <v>312</v>
      </c>
      <c r="B23" s="150" t="str">
        <f>'FuturesInfo (3)'!M11</f>
        <v>QCL</v>
      </c>
      <c r="C23" s="200" t="str">
        <f>VLOOKUP(A23,'FuturesInfo (3)'!$A$2:$K$80,11)</f>
        <v>energy</v>
      </c>
      <c r="F23" t="e">
        <f>#REF!</f>
        <v>#REF!</v>
      </c>
      <c r="G23">
        <v>-1</v>
      </c>
      <c r="H23">
        <v>-1</v>
      </c>
      <c r="I23">
        <v>-1</v>
      </c>
      <c r="J23">
        <f t="shared" si="67"/>
        <v>1</v>
      </c>
      <c r="K23">
        <f t="shared" si="68"/>
        <v>1</v>
      </c>
      <c r="L23" s="184">
        <v>-1.1185682326599999E-2</v>
      </c>
      <c r="M23" s="2">
        <v>10</v>
      </c>
      <c r="N23">
        <v>60</v>
      </c>
      <c r="O23" t="str">
        <f t="shared" si="69"/>
        <v>TRUE</v>
      </c>
      <c r="P23">
        <f>VLOOKUP($A23,'FuturesInfo (3)'!$A$2:$V$80,22)</f>
        <v>1</v>
      </c>
      <c r="Q23">
        <f t="shared" si="70"/>
        <v>1</v>
      </c>
      <c r="R23">
        <f t="shared" si="70"/>
        <v>1</v>
      </c>
      <c r="S23" s="138">
        <f>VLOOKUP($A23,'FuturesInfo (3)'!$A$2:$O$80,15)*Q23</f>
        <v>48990</v>
      </c>
      <c r="T23" s="144">
        <f t="shared" si="71"/>
        <v>547.98657718013396</v>
      </c>
      <c r="U23" s="144">
        <f t="shared" si="84"/>
        <v>547.98657718013396</v>
      </c>
      <c r="W23">
        <f t="shared" si="72"/>
        <v>-1</v>
      </c>
      <c r="X23">
        <v>-1</v>
      </c>
      <c r="Y23">
        <v>-1</v>
      </c>
      <c r="Z23">
        <v>1</v>
      </c>
      <c r="AA23">
        <f t="shared" si="138"/>
        <v>0</v>
      </c>
      <c r="AB23">
        <f t="shared" si="73"/>
        <v>0</v>
      </c>
      <c r="AC23" s="1">
        <v>2.2007404360299999E-2</v>
      </c>
      <c r="AD23" s="2">
        <v>10</v>
      </c>
      <c r="AE23">
        <v>60</v>
      </c>
      <c r="AF23" t="str">
        <f t="shared" si="74"/>
        <v>TRUE</v>
      </c>
      <c r="AG23">
        <f>VLOOKUP($A23,'FuturesInfo (3)'!$A$2:$V$80,22)</f>
        <v>1</v>
      </c>
      <c r="AH23">
        <f t="shared" si="75"/>
        <v>1</v>
      </c>
      <c r="AI23">
        <f t="shared" si="85"/>
        <v>1</v>
      </c>
      <c r="AJ23" s="138">
        <f>VLOOKUP($A23,'FuturesInfo (3)'!$A$2:$O$80,15)*AI23</f>
        <v>48990</v>
      </c>
      <c r="AK23" s="196">
        <f t="shared" si="86"/>
        <v>-1078.1427396110969</v>
      </c>
      <c r="AL23" s="196">
        <f t="shared" si="87"/>
        <v>-1078.1427396110969</v>
      </c>
      <c r="AN23">
        <f t="shared" si="76"/>
        <v>-1</v>
      </c>
      <c r="AO23">
        <v>1</v>
      </c>
      <c r="AP23">
        <v>-1</v>
      </c>
      <c r="AQ23">
        <v>1</v>
      </c>
      <c r="AR23">
        <f t="shared" si="139"/>
        <v>1</v>
      </c>
      <c r="AS23">
        <f t="shared" si="77"/>
        <v>0</v>
      </c>
      <c r="AT23" s="1">
        <v>1.34835983095E-2</v>
      </c>
      <c r="AU23" s="2">
        <v>10</v>
      </c>
      <c r="AV23">
        <v>60</v>
      </c>
      <c r="AW23" t="str">
        <f t="shared" si="78"/>
        <v>TRUE</v>
      </c>
      <c r="AX23">
        <f>VLOOKUP($A23,'FuturesInfo (3)'!$A$2:$V$80,22)</f>
        <v>1</v>
      </c>
      <c r="AY23">
        <f t="shared" si="79"/>
        <v>1</v>
      </c>
      <c r="AZ23">
        <f t="shared" si="88"/>
        <v>1</v>
      </c>
      <c r="BA23" s="138">
        <f>VLOOKUP($A23,'FuturesInfo (3)'!$A$2:$O$80,15)*AZ23</f>
        <v>48990</v>
      </c>
      <c r="BB23" s="196">
        <f t="shared" si="80"/>
        <v>660.56148118240503</v>
      </c>
      <c r="BC23" s="196">
        <f t="shared" si="89"/>
        <v>-660.56148118240503</v>
      </c>
      <c r="BE23">
        <v>1</v>
      </c>
      <c r="BF23">
        <v>1</v>
      </c>
      <c r="BG23">
        <v>-1</v>
      </c>
      <c r="BH23">
        <v>1</v>
      </c>
      <c r="BI23">
        <v>1</v>
      </c>
      <c r="BJ23">
        <v>0</v>
      </c>
      <c r="BK23" s="1">
        <v>1.7275615567899999E-2</v>
      </c>
      <c r="BL23" s="2">
        <v>10</v>
      </c>
      <c r="BM23">
        <v>60</v>
      </c>
      <c r="BN23" t="s">
        <v>1186</v>
      </c>
      <c r="BO23">
        <v>2</v>
      </c>
      <c r="BP23" s="96">
        <v>0</v>
      </c>
      <c r="BQ23">
        <v>2</v>
      </c>
      <c r="BR23" s="138">
        <v>98140</v>
      </c>
      <c r="BS23" s="196">
        <v>1695.4289118337058</v>
      </c>
      <c r="BT23" s="196">
        <v>-1695.4289118337058</v>
      </c>
      <c r="BV23">
        <v>1</v>
      </c>
      <c r="BW23">
        <v>1</v>
      </c>
      <c r="BX23" s="214">
        <v>-1</v>
      </c>
      <c r="BY23">
        <v>1</v>
      </c>
      <c r="BZ23">
        <v>-1</v>
      </c>
      <c r="CA23">
        <v>0</v>
      </c>
      <c r="CB23">
        <v>1</v>
      </c>
      <c r="CC23">
        <v>0</v>
      </c>
      <c r="CD23" s="1">
        <v>-1.30782744486E-2</v>
      </c>
      <c r="CE23" s="2">
        <v>10</v>
      </c>
      <c r="CF23">
        <v>60</v>
      </c>
      <c r="CG23" t="s">
        <v>1186</v>
      </c>
      <c r="CH23">
        <v>2</v>
      </c>
      <c r="CI23" s="96">
        <v>0</v>
      </c>
      <c r="CJ23">
        <v>2</v>
      </c>
      <c r="CK23" s="138">
        <v>98140</v>
      </c>
      <c r="CL23" s="196">
        <v>-1283.501854385604</v>
      </c>
      <c r="CM23" s="196">
        <v>1283.501854385604</v>
      </c>
      <c r="CN23" s="196">
        <v>-1283.501854385604</v>
      </c>
      <c r="CP23">
        <v>-1</v>
      </c>
      <c r="CQ23">
        <v>1</v>
      </c>
      <c r="CR23" s="214">
        <v>-1</v>
      </c>
      <c r="CS23">
        <v>-1</v>
      </c>
      <c r="CT23">
        <v>-1</v>
      </c>
      <c r="CU23">
        <v>0</v>
      </c>
      <c r="CV23">
        <v>1</v>
      </c>
      <c r="CW23">
        <v>1</v>
      </c>
      <c r="CX23" s="1">
        <v>-2.94699367089E-2</v>
      </c>
      <c r="CY23" s="2">
        <v>10</v>
      </c>
      <c r="CZ23">
        <v>60</v>
      </c>
      <c r="DA23" t="s">
        <v>1186</v>
      </c>
      <c r="DB23">
        <v>2</v>
      </c>
      <c r="DC23" s="96">
        <v>0</v>
      </c>
      <c r="DD23">
        <v>2</v>
      </c>
      <c r="DE23" s="138">
        <v>98140</v>
      </c>
      <c r="DF23" s="196">
        <v>-2892.179588611446</v>
      </c>
      <c r="DG23" s="196">
        <v>2892.179588611446</v>
      </c>
      <c r="DH23" s="196">
        <v>2892.179588611446</v>
      </c>
      <c r="DJ23">
        <v>-1</v>
      </c>
      <c r="DK23" s="240">
        <v>-1</v>
      </c>
      <c r="DL23" s="214">
        <v>-1</v>
      </c>
      <c r="DM23" s="241">
        <v>-30</v>
      </c>
      <c r="DN23">
        <v>-1</v>
      </c>
      <c r="DO23">
        <v>1</v>
      </c>
      <c r="DP23" s="214">
        <v>-1</v>
      </c>
      <c r="DQ23">
        <v>1</v>
      </c>
      <c r="DR23">
        <v>1</v>
      </c>
      <c r="DS23">
        <v>1</v>
      </c>
      <c r="DT23">
        <v>0</v>
      </c>
      <c r="DU23" s="249">
        <v>-3.8720195638900002E-3</v>
      </c>
      <c r="DV23" s="2">
        <v>10</v>
      </c>
      <c r="DW23">
        <v>60</v>
      </c>
      <c r="DX23" t="s">
        <v>1186</v>
      </c>
      <c r="DY23">
        <v>2</v>
      </c>
      <c r="DZ23" s="96">
        <v>0</v>
      </c>
      <c r="EA23">
        <v>2</v>
      </c>
      <c r="EB23" s="138">
        <v>97760</v>
      </c>
      <c r="EC23" s="196">
        <v>378.52863256588643</v>
      </c>
      <c r="ED23" s="196">
        <v>378.52863256588643</v>
      </c>
      <c r="EE23" s="196">
        <v>378.52863256588643</v>
      </c>
      <c r="EF23" s="196">
        <v>-378.52863256588643</v>
      </c>
      <c r="EH23">
        <v>-1</v>
      </c>
      <c r="EI23" s="240">
        <v>1</v>
      </c>
      <c r="EJ23" s="214">
        <v>-1</v>
      </c>
      <c r="EK23" s="241">
        <v>-31</v>
      </c>
      <c r="EL23">
        <v>-1</v>
      </c>
      <c r="EM23">
        <v>1</v>
      </c>
      <c r="EN23" s="214">
        <v>-1</v>
      </c>
      <c r="EO23">
        <v>0</v>
      </c>
      <c r="EP23">
        <v>1</v>
      </c>
      <c r="EQ23">
        <v>1</v>
      </c>
      <c r="ER23">
        <v>0</v>
      </c>
      <c r="ES23" s="249">
        <v>-7.9787233961899993E-3</v>
      </c>
      <c r="ET23" s="264">
        <v>42488</v>
      </c>
      <c r="EU23">
        <v>60</v>
      </c>
      <c r="EV23" t="s">
        <v>1186</v>
      </c>
      <c r="EW23">
        <v>2</v>
      </c>
      <c r="EX23" s="253"/>
      <c r="EY23">
        <v>2</v>
      </c>
      <c r="EZ23" s="138">
        <v>98120</v>
      </c>
      <c r="FA23" s="196">
        <v>-782.8723396341627</v>
      </c>
      <c r="FB23" s="196">
        <v>782.8723396341627</v>
      </c>
      <c r="FC23" s="196">
        <v>782.8723396341627</v>
      </c>
      <c r="FD23" s="196">
        <v>-782.8723396341627</v>
      </c>
      <c r="FF23">
        <v>1</v>
      </c>
      <c r="FG23" s="240">
        <v>1</v>
      </c>
      <c r="FH23" s="214">
        <v>-1</v>
      </c>
      <c r="FI23" s="241">
        <v>-32</v>
      </c>
      <c r="FJ23">
        <v>-1</v>
      </c>
      <c r="FK23">
        <v>1</v>
      </c>
      <c r="FL23" s="214">
        <v>-1</v>
      </c>
      <c r="FM23">
        <v>0</v>
      </c>
      <c r="FN23">
        <v>1</v>
      </c>
      <c r="FO23">
        <v>1</v>
      </c>
      <c r="FP23">
        <v>0</v>
      </c>
      <c r="FQ23" s="249">
        <v>-1.1414594374199999E-2</v>
      </c>
      <c r="FR23" s="264">
        <v>42488</v>
      </c>
      <c r="FS23">
        <v>60</v>
      </c>
      <c r="FT23" t="s">
        <v>1186</v>
      </c>
      <c r="FU23">
        <v>2</v>
      </c>
      <c r="FV23" s="253">
        <v>1</v>
      </c>
      <c r="FW23">
        <v>2</v>
      </c>
      <c r="FX23" s="138">
        <v>93480</v>
      </c>
      <c r="FY23" s="138">
        <v>93480</v>
      </c>
      <c r="FZ23" s="196">
        <v>-1067.0362821002159</v>
      </c>
      <c r="GA23" s="196">
        <v>-1067.0362821002159</v>
      </c>
      <c r="GB23" s="196">
        <v>1067.0362821002159</v>
      </c>
      <c r="GC23" s="196">
        <v>1067.0362821002159</v>
      </c>
      <c r="GD23" s="196">
        <v>-1067.0362821002159</v>
      </c>
      <c r="GF23">
        <v>1</v>
      </c>
      <c r="GG23" s="240">
        <v>-1</v>
      </c>
      <c r="GH23" s="214">
        <v>-1</v>
      </c>
      <c r="GI23" s="241">
        <v>-33</v>
      </c>
      <c r="GJ23">
        <v>-1</v>
      </c>
      <c r="GK23">
        <v>1</v>
      </c>
      <c r="GL23" s="214">
        <v>-1</v>
      </c>
      <c r="GM23">
        <v>1</v>
      </c>
      <c r="GN23">
        <v>1</v>
      </c>
      <c r="GO23">
        <v>1</v>
      </c>
      <c r="GP23">
        <v>0</v>
      </c>
      <c r="GQ23" s="249">
        <v>-3.6288659793799999E-2</v>
      </c>
      <c r="GR23" s="264">
        <v>42488</v>
      </c>
      <c r="GS23">
        <v>60</v>
      </c>
      <c r="GT23" t="s">
        <v>1186</v>
      </c>
      <c r="GU23">
        <v>2</v>
      </c>
      <c r="GV23" s="253">
        <v>2</v>
      </c>
      <c r="GW23">
        <v>3</v>
      </c>
      <c r="GX23" s="138">
        <v>93480</v>
      </c>
      <c r="GY23" s="138">
        <v>140220</v>
      </c>
      <c r="GZ23" s="196">
        <v>3392.263917524424</v>
      </c>
      <c r="HA23" s="196">
        <v>5088.3958762866359</v>
      </c>
      <c r="HB23" s="196">
        <v>3392.263917524424</v>
      </c>
      <c r="HC23" s="196">
        <v>3392.263917524424</v>
      </c>
      <c r="HD23" s="196">
        <v>-3392.263917524424</v>
      </c>
      <c r="HF23">
        <v>-1</v>
      </c>
      <c r="HG23" s="240">
        <v>-1</v>
      </c>
      <c r="HH23" s="214">
        <v>-1</v>
      </c>
      <c r="HI23" s="241">
        <v>6</v>
      </c>
      <c r="HJ23">
        <v>-1</v>
      </c>
      <c r="HK23">
        <v>-1</v>
      </c>
      <c r="HL23" s="214">
        <v>1</v>
      </c>
      <c r="HM23">
        <v>0</v>
      </c>
      <c r="HN23">
        <v>0</v>
      </c>
      <c r="HO23">
        <v>0</v>
      </c>
      <c r="HP23">
        <v>0</v>
      </c>
      <c r="HQ23" s="249">
        <v>3.8938810440700002E-2</v>
      </c>
      <c r="HR23" s="202">
        <v>42488</v>
      </c>
      <c r="HS23">
        <v>60</v>
      </c>
      <c r="HT23" t="s">
        <v>1186</v>
      </c>
      <c r="HU23">
        <v>2</v>
      </c>
      <c r="HV23" s="253">
        <v>2</v>
      </c>
      <c r="HW23">
        <v>3</v>
      </c>
      <c r="HX23" s="138">
        <v>97120</v>
      </c>
      <c r="HY23" s="138">
        <v>145680</v>
      </c>
      <c r="HZ23" s="196">
        <v>-3781.7372700007841</v>
      </c>
      <c r="IA23" s="196">
        <v>-5672.6059050011763</v>
      </c>
      <c r="IB23" s="196">
        <v>-3781.7372700007841</v>
      </c>
      <c r="IC23" s="196">
        <v>-3781.7372700007841</v>
      </c>
      <c r="ID23" s="196">
        <v>-3781.7372700007841</v>
      </c>
      <c r="IF23">
        <v>-1</v>
      </c>
      <c r="IG23" s="240">
        <v>1</v>
      </c>
      <c r="IH23" s="214">
        <v>-1</v>
      </c>
      <c r="II23" s="241">
        <v>7</v>
      </c>
      <c r="IJ23">
        <v>1</v>
      </c>
      <c r="IK23">
        <v>-1</v>
      </c>
      <c r="IL23" s="214">
        <v>1</v>
      </c>
      <c r="IM23">
        <v>1</v>
      </c>
      <c r="IN23">
        <v>0</v>
      </c>
      <c r="IO23">
        <v>1</v>
      </c>
      <c r="IP23">
        <v>0</v>
      </c>
      <c r="IQ23" s="249">
        <v>2.8830313014800001E-2</v>
      </c>
      <c r="IR23" s="202">
        <v>42529</v>
      </c>
      <c r="IS23">
        <v>60</v>
      </c>
      <c r="IT23" t="s">
        <v>1186</v>
      </c>
      <c r="IU23">
        <v>2</v>
      </c>
      <c r="IV23" s="253">
        <v>2</v>
      </c>
      <c r="IW23">
        <v>3</v>
      </c>
      <c r="IX23" s="138">
        <v>99920</v>
      </c>
      <c r="IY23" s="138">
        <v>149880</v>
      </c>
      <c r="IZ23" s="196">
        <v>2880.724876438816</v>
      </c>
      <c r="JA23" s="196">
        <v>4321.0873146582244</v>
      </c>
      <c r="JB23" s="196">
        <v>-2880.724876438816</v>
      </c>
      <c r="JC23" s="196">
        <v>2880.724876438816</v>
      </c>
      <c r="JD23" s="196">
        <v>-2880.724876438816</v>
      </c>
      <c r="JF23">
        <v>1</v>
      </c>
      <c r="JG23" s="240">
        <v>1</v>
      </c>
      <c r="JH23" s="214">
        <v>1</v>
      </c>
      <c r="JI23" s="241">
        <v>-2</v>
      </c>
      <c r="JJ23">
        <v>-1</v>
      </c>
      <c r="JK23">
        <v>-1</v>
      </c>
      <c r="JL23" s="214">
        <v>-1</v>
      </c>
      <c r="JM23">
        <v>0</v>
      </c>
      <c r="JN23">
        <v>0</v>
      </c>
      <c r="JO23">
        <v>1</v>
      </c>
      <c r="JP23">
        <v>1</v>
      </c>
      <c r="JQ23" s="249">
        <v>-2.2017614091299998E-3</v>
      </c>
      <c r="JR23" s="202">
        <v>42529</v>
      </c>
      <c r="JS23">
        <v>60</v>
      </c>
      <c r="JT23" t="s">
        <v>1186</v>
      </c>
      <c r="JU23">
        <v>1</v>
      </c>
      <c r="JV23" s="253">
        <v>2</v>
      </c>
      <c r="JW23">
        <v>1</v>
      </c>
      <c r="JX23" s="138">
        <v>49850</v>
      </c>
      <c r="JY23" s="138">
        <v>49850</v>
      </c>
      <c r="JZ23" s="196">
        <v>-109.7578062451305</v>
      </c>
      <c r="KA23" s="196">
        <v>-109.7578062451305</v>
      </c>
      <c r="KB23" s="196">
        <v>-109.7578062451305</v>
      </c>
      <c r="KC23" s="196">
        <v>109.7578062451305</v>
      </c>
      <c r="KD23" s="196">
        <v>109.7578062451305</v>
      </c>
      <c r="KF23">
        <v>1</v>
      </c>
      <c r="KG23" s="240">
        <v>1</v>
      </c>
      <c r="KH23" s="214">
        <v>1</v>
      </c>
      <c r="KI23" s="241">
        <v>-3</v>
      </c>
      <c r="KJ23">
        <v>1</v>
      </c>
      <c r="KK23">
        <v>-1</v>
      </c>
      <c r="KL23" s="214">
        <v>-1</v>
      </c>
      <c r="KM23">
        <v>0</v>
      </c>
      <c r="KN23">
        <v>0</v>
      </c>
      <c r="KO23">
        <v>0</v>
      </c>
      <c r="KP23">
        <v>1</v>
      </c>
      <c r="KQ23" s="249">
        <v>-1.444332999E-2</v>
      </c>
      <c r="KR23" s="202">
        <v>42529</v>
      </c>
      <c r="KS23">
        <v>60</v>
      </c>
      <c r="KT23" t="s">
        <v>1186</v>
      </c>
      <c r="KU23">
        <v>1</v>
      </c>
      <c r="KV23" s="253">
        <v>1</v>
      </c>
      <c r="KW23">
        <v>1</v>
      </c>
      <c r="KX23" s="138">
        <v>50110</v>
      </c>
      <c r="KY23" s="138">
        <v>50110</v>
      </c>
      <c r="KZ23" s="196">
        <v>-723.75526579890004</v>
      </c>
      <c r="LA23" s="196">
        <v>-723.75526579890004</v>
      </c>
      <c r="LB23" s="196">
        <v>-723.75526579890004</v>
      </c>
      <c r="LC23" s="196">
        <v>-723.75526579890004</v>
      </c>
      <c r="LD23" s="196">
        <v>723.75526579890004</v>
      </c>
      <c r="LF23">
        <v>1</v>
      </c>
      <c r="LG23" s="240">
        <v>-1</v>
      </c>
      <c r="LH23" s="214">
        <v>1</v>
      </c>
      <c r="LI23" s="241">
        <v>-4</v>
      </c>
      <c r="LJ23">
        <v>-1</v>
      </c>
      <c r="LK23">
        <v>-1</v>
      </c>
      <c r="LL23" s="214">
        <v>1</v>
      </c>
      <c r="LM23">
        <v>0</v>
      </c>
      <c r="LN23">
        <v>1</v>
      </c>
      <c r="LO23">
        <v>0</v>
      </c>
      <c r="LP23">
        <v>0</v>
      </c>
      <c r="LQ23" s="249">
        <v>1.99470791777E-2</v>
      </c>
      <c r="LR23" s="202">
        <v>42537</v>
      </c>
      <c r="LS23">
        <v>60</v>
      </c>
      <c r="LT23" t="s">
        <v>1186</v>
      </c>
      <c r="LU23">
        <v>1</v>
      </c>
      <c r="LV23" s="253">
        <v>2</v>
      </c>
      <c r="LW23">
        <v>1</v>
      </c>
      <c r="LX23" s="138">
        <v>50110</v>
      </c>
      <c r="LY23" s="138">
        <v>50110</v>
      </c>
      <c r="LZ23" s="196">
        <v>-999.54813759454703</v>
      </c>
      <c r="MA23" s="196">
        <v>-999.54813759454703</v>
      </c>
      <c r="MB23" s="196">
        <v>999.54813759454703</v>
      </c>
      <c r="MC23" s="196">
        <v>-999.54813759454703</v>
      </c>
      <c r="MD23" s="196">
        <v>-999.54813759454703</v>
      </c>
      <c r="MF23">
        <v>-1</v>
      </c>
      <c r="MG23" s="240">
        <v>1</v>
      </c>
      <c r="MH23" s="214">
        <v>1</v>
      </c>
      <c r="MI23" s="241">
        <v>-5</v>
      </c>
      <c r="MJ23">
        <v>1</v>
      </c>
      <c r="MK23">
        <v>-1</v>
      </c>
      <c r="ML23" s="214">
        <v>-1</v>
      </c>
      <c r="MM23">
        <v>0</v>
      </c>
      <c r="MN23">
        <v>0</v>
      </c>
      <c r="MO23">
        <v>0</v>
      </c>
      <c r="MP23">
        <v>1</v>
      </c>
      <c r="MQ23" s="249">
        <v>-4.92915585711E-2</v>
      </c>
      <c r="MR23" s="202">
        <v>42537</v>
      </c>
      <c r="MS23">
        <v>60</v>
      </c>
      <c r="MT23" t="s">
        <v>1186</v>
      </c>
      <c r="MU23">
        <v>1</v>
      </c>
      <c r="MV23" s="253">
        <v>2</v>
      </c>
      <c r="MW23">
        <v>1</v>
      </c>
      <c r="MX23" s="138">
        <v>47640</v>
      </c>
      <c r="MY23" s="138">
        <v>47640</v>
      </c>
      <c r="MZ23" s="196">
        <v>-2348.2498503272041</v>
      </c>
      <c r="NA23" s="196">
        <v>-2348.2498503272041</v>
      </c>
      <c r="NB23" s="196">
        <v>-2348.2498503272041</v>
      </c>
      <c r="NC23" s="196">
        <v>-2348.2498503272041</v>
      </c>
      <c r="ND23" s="196">
        <v>2348.2498503272041</v>
      </c>
      <c r="NF23">
        <v>1</v>
      </c>
      <c r="NG23" s="240">
        <v>-1</v>
      </c>
      <c r="NH23" s="214">
        <v>1</v>
      </c>
      <c r="NI23" s="241">
        <v>-6</v>
      </c>
      <c r="NJ23">
        <v>-1</v>
      </c>
      <c r="NK23">
        <v>-1</v>
      </c>
      <c r="NL23" s="214">
        <v>-1</v>
      </c>
      <c r="NM23">
        <v>1</v>
      </c>
      <c r="NN23">
        <v>0</v>
      </c>
      <c r="NO23">
        <v>1</v>
      </c>
      <c r="NP23">
        <v>1</v>
      </c>
      <c r="NQ23" s="249">
        <v>-2.7497900923600001E-2</v>
      </c>
      <c r="NR23" s="202">
        <v>42537</v>
      </c>
      <c r="NS23">
        <v>60</v>
      </c>
      <c r="NT23" t="s">
        <v>1186</v>
      </c>
      <c r="NU23">
        <v>1</v>
      </c>
      <c r="NV23" s="253">
        <v>2</v>
      </c>
      <c r="NW23">
        <v>1</v>
      </c>
      <c r="NX23" s="138">
        <v>46330</v>
      </c>
      <c r="NY23" s="138">
        <v>46330</v>
      </c>
      <c r="NZ23" s="196">
        <v>1273.9777497903881</v>
      </c>
      <c r="OA23" s="196">
        <v>1273.9777497903881</v>
      </c>
      <c r="OB23" s="196">
        <v>-1273.9777497903881</v>
      </c>
      <c r="OC23" s="196">
        <v>1273.9777497903881</v>
      </c>
      <c r="OD23" s="196">
        <v>1273.9777497903881</v>
      </c>
      <c r="OF23">
        <v>-1</v>
      </c>
      <c r="OG23" s="240">
        <v>-1</v>
      </c>
      <c r="OH23" s="214">
        <v>1</v>
      </c>
      <c r="OI23" s="241">
        <v>2</v>
      </c>
      <c r="OJ23">
        <v>-1</v>
      </c>
      <c r="OK23">
        <v>1</v>
      </c>
      <c r="OL23" s="214">
        <v>1</v>
      </c>
      <c r="OM23">
        <v>0</v>
      </c>
      <c r="ON23">
        <v>1</v>
      </c>
      <c r="OO23">
        <v>0</v>
      </c>
      <c r="OP23">
        <v>1</v>
      </c>
      <c r="OQ23" s="249">
        <v>3.2808115691799998E-2</v>
      </c>
      <c r="OR23" s="202">
        <v>42537</v>
      </c>
      <c r="OS23">
        <v>60</v>
      </c>
      <c r="OT23" t="s">
        <v>1186</v>
      </c>
      <c r="OU23">
        <v>1</v>
      </c>
      <c r="OV23" s="253">
        <v>2</v>
      </c>
      <c r="OW23">
        <v>1</v>
      </c>
      <c r="OX23" s="138">
        <v>47850</v>
      </c>
      <c r="OY23" s="138">
        <v>47850</v>
      </c>
      <c r="OZ23" s="196">
        <v>-1569.8683358526298</v>
      </c>
      <c r="PA23" s="196">
        <v>-1569.8683358526298</v>
      </c>
      <c r="PB23" s="196">
        <v>1569.8683358526298</v>
      </c>
      <c r="PC23" s="196">
        <v>-1569.8683358526298</v>
      </c>
      <c r="PD23" s="196">
        <v>1569.8683358526298</v>
      </c>
      <c r="PF23">
        <v>-1</v>
      </c>
      <c r="PG23" s="240">
        <v>1</v>
      </c>
      <c r="PH23" s="240">
        <v>-1</v>
      </c>
      <c r="PI23" s="214">
        <v>1</v>
      </c>
      <c r="PJ23" s="241">
        <v>3</v>
      </c>
      <c r="PK23">
        <v>1</v>
      </c>
      <c r="PL23">
        <v>1</v>
      </c>
      <c r="PM23" s="214">
        <v>1</v>
      </c>
      <c r="PN23">
        <v>1</v>
      </c>
      <c r="PO23">
        <v>1</v>
      </c>
      <c r="PP23">
        <v>1</v>
      </c>
      <c r="PQ23">
        <v>1</v>
      </c>
      <c r="PR23" s="249">
        <v>4.2424242424200002E-2</v>
      </c>
      <c r="PS23" s="202">
        <v>42537</v>
      </c>
      <c r="PT23">
        <v>60</v>
      </c>
      <c r="PU23" t="s">
        <v>1186</v>
      </c>
      <c r="PV23">
        <v>1</v>
      </c>
      <c r="PW23" s="253">
        <v>2</v>
      </c>
      <c r="PX23">
        <v>1</v>
      </c>
      <c r="PY23" s="138">
        <v>48330</v>
      </c>
      <c r="PZ23" s="138">
        <v>48330</v>
      </c>
      <c r="QA23" s="196">
        <v>2050.363636361586</v>
      </c>
      <c r="QB23" s="196">
        <v>2050.363636361586</v>
      </c>
      <c r="QC23" s="196">
        <v>2050.363636361586</v>
      </c>
      <c r="QD23" s="196">
        <v>2050.363636361586</v>
      </c>
      <c r="QE23" s="196">
        <v>2050.363636361586</v>
      </c>
      <c r="QF23" s="196">
        <v>-2050.363636361586</v>
      </c>
      <c r="QH23">
        <v>1</v>
      </c>
      <c r="QI23" s="240">
        <v>-1</v>
      </c>
      <c r="QJ23" s="240">
        <v>1</v>
      </c>
      <c r="QK23" s="214">
        <v>1</v>
      </c>
      <c r="QL23" s="241">
        <v>-2</v>
      </c>
      <c r="QM23">
        <v>-1</v>
      </c>
      <c r="QN23">
        <v>-1</v>
      </c>
      <c r="QO23" s="214">
        <v>-1</v>
      </c>
      <c r="QP23">
        <v>1</v>
      </c>
      <c r="QQ23">
        <v>0</v>
      </c>
      <c r="QR23">
        <v>1</v>
      </c>
      <c r="QS23">
        <v>1</v>
      </c>
      <c r="QT23" s="249">
        <v>-3.1074578989600001E-2</v>
      </c>
      <c r="QU23" s="202">
        <v>42544</v>
      </c>
      <c r="QV23">
        <v>60</v>
      </c>
      <c r="QW23" t="s">
        <v>1186</v>
      </c>
      <c r="QX23">
        <v>1</v>
      </c>
      <c r="QY23" s="253">
        <v>2</v>
      </c>
      <c r="QZ23">
        <v>1</v>
      </c>
      <c r="RA23" s="138">
        <v>48330</v>
      </c>
      <c r="RB23" s="138">
        <v>48330</v>
      </c>
      <c r="RC23" s="196">
        <v>1501.834402567368</v>
      </c>
      <c r="RD23" s="196">
        <v>1501.834402567368</v>
      </c>
      <c r="RE23" s="196">
        <v>-1501.834402567368</v>
      </c>
      <c r="RF23" s="196">
        <v>1501.834402567368</v>
      </c>
      <c r="RG23" s="196">
        <v>1501.834402567368</v>
      </c>
      <c r="RH23" s="196">
        <v>-1501.834402567368</v>
      </c>
      <c r="RI23" s="196"/>
      <c r="RJ23" s="196">
        <v>-1501.834402567368</v>
      </c>
      <c r="RK23" s="196">
        <v>1501.834402567368</v>
      </c>
      <c r="RL23" s="196">
        <v>-1501.834402567368</v>
      </c>
      <c r="RM23" s="196">
        <v>1501.834402567368</v>
      </c>
      <c r="RO23">
        <v>-1</v>
      </c>
      <c r="RP23" s="240">
        <v>-1</v>
      </c>
      <c r="RQ23" s="240">
        <v>1</v>
      </c>
      <c r="RR23" s="240">
        <v>-1</v>
      </c>
      <c r="RS23" s="214">
        <v>1</v>
      </c>
      <c r="RT23" s="241">
        <v>-3</v>
      </c>
      <c r="RU23">
        <v>-1</v>
      </c>
      <c r="RV23">
        <v>-1</v>
      </c>
      <c r="RW23" s="214">
        <v>1</v>
      </c>
      <c r="RX23">
        <v>0</v>
      </c>
      <c r="RY23">
        <v>1</v>
      </c>
      <c r="RZ23">
        <v>0</v>
      </c>
      <c r="SA23">
        <v>0</v>
      </c>
      <c r="SB23" s="249">
        <v>1.3656114214799999E-2</v>
      </c>
      <c r="SC23" s="202">
        <v>42544</v>
      </c>
      <c r="SD23">
        <v>60</v>
      </c>
      <c r="SE23" t="s">
        <v>1186</v>
      </c>
      <c r="SF23">
        <v>1</v>
      </c>
      <c r="SG23" s="253">
        <v>2</v>
      </c>
      <c r="SH23">
        <v>1</v>
      </c>
      <c r="SI23" s="138">
        <v>48990</v>
      </c>
      <c r="SJ23" s="138">
        <v>48990</v>
      </c>
      <c r="SK23" s="196">
        <v>-669.01303538305194</v>
      </c>
      <c r="SL23" s="196">
        <v>-669.01303538305194</v>
      </c>
      <c r="SM23" s="196">
        <v>669.01303538305194</v>
      </c>
      <c r="SN23" s="196">
        <v>-669.01303538305194</v>
      </c>
      <c r="SO23" s="196">
        <v>-669.01303538305194</v>
      </c>
      <c r="SP23" s="196">
        <v>669.01303538305194</v>
      </c>
      <c r="SQ23" s="196">
        <v>-669.01303538305194</v>
      </c>
      <c r="SR23" s="196">
        <v>669.01303538305194</v>
      </c>
      <c r="SS23" s="196">
        <v>-669.01303538305194</v>
      </c>
      <c r="ST23" s="196">
        <v>-669.01303538305194</v>
      </c>
      <c r="SU23" s="196">
        <v>669.01303538305194</v>
      </c>
      <c r="SW23">
        <f t="shared" si="90"/>
        <v>1</v>
      </c>
      <c r="SX23" s="240">
        <v>1</v>
      </c>
      <c r="SY23" s="240">
        <v>1</v>
      </c>
      <c r="SZ23" s="240">
        <v>1</v>
      </c>
      <c r="TA23" s="214">
        <v>1</v>
      </c>
      <c r="TB23" s="241">
        <v>-4</v>
      </c>
      <c r="TC23">
        <f t="shared" si="91"/>
        <v>-1</v>
      </c>
      <c r="TD23">
        <f t="shared" si="92"/>
        <v>-1</v>
      </c>
      <c r="TE23" s="214">
        <v>1</v>
      </c>
      <c r="TF23">
        <f t="shared" si="140"/>
        <v>1</v>
      </c>
      <c r="TG23">
        <f t="shared" si="93"/>
        <v>1</v>
      </c>
      <c r="TH23">
        <f t="shared" si="132"/>
        <v>0</v>
      </c>
      <c r="TI23">
        <f t="shared" si="94"/>
        <v>0</v>
      </c>
      <c r="TJ23" s="249"/>
      <c r="TK23" s="202">
        <v>42548</v>
      </c>
      <c r="TL23">
        <v>60</v>
      </c>
      <c r="TM23" t="str">
        <f t="shared" si="81"/>
        <v>TRUE</v>
      </c>
      <c r="TN23">
        <f>VLOOKUP($A23,'FuturesInfo (3)'!$A$2:$V$80,22)</f>
        <v>1</v>
      </c>
      <c r="TO23" s="253">
        <v>1</v>
      </c>
      <c r="TP23">
        <f t="shared" si="95"/>
        <v>1</v>
      </c>
      <c r="TQ23" s="138">
        <f>VLOOKUP($A23,'FuturesInfo (3)'!$A$2:$O$80,15)*TN23</f>
        <v>48990</v>
      </c>
      <c r="TR23" s="138">
        <f>VLOOKUP($A23,'FuturesInfo (3)'!$A$2:$O$80,15)*TP23</f>
        <v>48990</v>
      </c>
      <c r="TS23" s="196">
        <f t="shared" si="96"/>
        <v>0</v>
      </c>
      <c r="TT23" s="196">
        <f t="shared" si="97"/>
        <v>0</v>
      </c>
      <c r="TU23" s="196">
        <f t="shared" si="98"/>
        <v>0</v>
      </c>
      <c r="TV23" s="196">
        <f t="shared" si="99"/>
        <v>0</v>
      </c>
      <c r="TW23" s="196">
        <f t="shared" si="148"/>
        <v>0</v>
      </c>
      <c r="TX23" s="196">
        <f t="shared" si="101"/>
        <v>0</v>
      </c>
      <c r="TY23" s="196">
        <f t="shared" si="133"/>
        <v>0</v>
      </c>
      <c r="TZ23" s="196">
        <f>IF(IF(sym!$O12=TE23,1,0)=1,ABS(TQ23*TJ23),-ABS(TQ23*TJ23))</f>
        <v>0</v>
      </c>
      <c r="UA23" s="196">
        <f>IF(IF(sym!$N12=TE23,1,0)=1,ABS(TQ23*TJ23),-ABS(TQ23*TJ23))</f>
        <v>0</v>
      </c>
      <c r="UB23" s="196">
        <f t="shared" si="141"/>
        <v>0</v>
      </c>
      <c r="UC23" s="196">
        <f t="shared" si="103"/>
        <v>0</v>
      </c>
      <c r="UE23">
        <f t="shared" si="104"/>
        <v>1</v>
      </c>
      <c r="UF23" s="240">
        <v>1</v>
      </c>
      <c r="UG23" s="240">
        <v>1</v>
      </c>
      <c r="UH23" s="240">
        <v>1</v>
      </c>
      <c r="UI23" s="214">
        <v>1</v>
      </c>
      <c r="UJ23" s="241">
        <v>-4</v>
      </c>
      <c r="UK23">
        <f t="shared" si="105"/>
        <v>-1</v>
      </c>
      <c r="UL23">
        <f t="shared" si="106"/>
        <v>-1</v>
      </c>
      <c r="UM23" s="214"/>
      <c r="UN23">
        <f t="shared" si="142"/>
        <v>0</v>
      </c>
      <c r="UO23">
        <f t="shared" ref="UO23:UO86" si="151">IF(UM23=UI23,1,0)</f>
        <v>0</v>
      </c>
      <c r="UP23">
        <f t="shared" si="134"/>
        <v>0</v>
      </c>
      <c r="UQ23">
        <f t="shared" si="108"/>
        <v>0</v>
      </c>
      <c r="UR23" s="249"/>
      <c r="US23" s="202">
        <v>42548</v>
      </c>
      <c r="UT23">
        <v>60</v>
      </c>
      <c r="UU23" t="str">
        <f t="shared" si="82"/>
        <v>TRUE</v>
      </c>
      <c r="UV23">
        <f>VLOOKUP($A23,'FuturesInfo (3)'!$A$2:$V$80,22)</f>
        <v>1</v>
      </c>
      <c r="UW23" s="253">
        <v>1</v>
      </c>
      <c r="UX23">
        <f t="shared" si="109"/>
        <v>1</v>
      </c>
      <c r="UY23" s="138">
        <f>VLOOKUP($A23,'FuturesInfo (3)'!$A$2:$O$80,15)*UV23</f>
        <v>48990</v>
      </c>
      <c r="UZ23" s="138">
        <f>VLOOKUP($A23,'FuturesInfo (3)'!$A$2:$O$80,15)*UX23</f>
        <v>48990</v>
      </c>
      <c r="VA23" s="196">
        <f t="shared" si="110"/>
        <v>0</v>
      </c>
      <c r="VB23" s="196">
        <f t="shared" si="111"/>
        <v>0</v>
      </c>
      <c r="VC23" s="196">
        <f t="shared" si="112"/>
        <v>0</v>
      </c>
      <c r="VD23" s="196">
        <f t="shared" si="113"/>
        <v>0</v>
      </c>
      <c r="VE23" s="196">
        <f t="shared" si="149"/>
        <v>0</v>
      </c>
      <c r="VF23" s="196">
        <f t="shared" si="115"/>
        <v>0</v>
      </c>
      <c r="VG23" s="196">
        <f t="shared" si="135"/>
        <v>0</v>
      </c>
      <c r="VH23" s="196">
        <f>IF(IF(sym!$O12=UM23,1,0)=1,ABS(UY23*UR23),-ABS(UY23*UR23))</f>
        <v>0</v>
      </c>
      <c r="VI23" s="196">
        <f>IF(IF(sym!$N12=UM23,1,0)=1,ABS(UY23*UR23),-ABS(UY23*UR23))</f>
        <v>0</v>
      </c>
      <c r="VJ23" s="196">
        <f t="shared" si="144"/>
        <v>0</v>
      </c>
      <c r="VK23" s="196">
        <f t="shared" si="117"/>
        <v>0</v>
      </c>
      <c r="VM23">
        <f t="shared" si="118"/>
        <v>0</v>
      </c>
      <c r="VN23" s="240"/>
      <c r="VO23" s="240"/>
      <c r="VP23" s="240"/>
      <c r="VQ23" s="214"/>
      <c r="VR23" s="241"/>
      <c r="VS23">
        <f t="shared" si="119"/>
        <v>1</v>
      </c>
      <c r="VT23">
        <f t="shared" si="120"/>
        <v>0</v>
      </c>
      <c r="VU23" s="214"/>
      <c r="VV23">
        <f t="shared" si="145"/>
        <v>1</v>
      </c>
      <c r="VW23">
        <f t="shared" ref="VW23:VW86" si="152">IF(VU23=VQ23,1,0)</f>
        <v>1</v>
      </c>
      <c r="VX23">
        <f t="shared" si="136"/>
        <v>0</v>
      </c>
      <c r="VY23">
        <f t="shared" si="122"/>
        <v>1</v>
      </c>
      <c r="VZ23" s="249"/>
      <c r="WA23" s="202"/>
      <c r="WB23">
        <v>60</v>
      </c>
      <c r="WC23" t="str">
        <f t="shared" si="83"/>
        <v>FALSE</v>
      </c>
      <c r="WD23">
        <f>VLOOKUP($A23,'FuturesInfo (3)'!$A$2:$V$80,22)</f>
        <v>1</v>
      </c>
      <c r="WE23" s="253"/>
      <c r="WF23">
        <f t="shared" si="123"/>
        <v>1</v>
      </c>
      <c r="WG23" s="138">
        <f>VLOOKUP($A23,'FuturesInfo (3)'!$A$2:$O$80,15)*WD23</f>
        <v>48990</v>
      </c>
      <c r="WH23" s="138">
        <f>VLOOKUP($A23,'FuturesInfo (3)'!$A$2:$O$80,15)*WF23</f>
        <v>48990</v>
      </c>
      <c r="WI23" s="196">
        <f t="shared" si="124"/>
        <v>0</v>
      </c>
      <c r="WJ23" s="196">
        <f t="shared" si="125"/>
        <v>0</v>
      </c>
      <c r="WK23" s="196">
        <f t="shared" si="126"/>
        <v>0</v>
      </c>
      <c r="WL23" s="196">
        <f t="shared" si="127"/>
        <v>0</v>
      </c>
      <c r="WM23" s="196">
        <f t="shared" si="150"/>
        <v>0</v>
      </c>
      <c r="WN23" s="196">
        <f t="shared" si="129"/>
        <v>0</v>
      </c>
      <c r="WO23" s="196">
        <f t="shared" si="137"/>
        <v>0</v>
      </c>
      <c r="WP23" s="196">
        <f>IF(IF(sym!$O12=VU23,1,0)=1,ABS(WG23*VZ23),-ABS(WG23*VZ23))</f>
        <v>0</v>
      </c>
      <c r="WQ23" s="196">
        <f>IF(IF(sym!$N12=VU23,1,0)=1,ABS(WG23*VZ23),-ABS(WG23*VZ23))</f>
        <v>0</v>
      </c>
      <c r="WR23" s="196">
        <f t="shared" si="147"/>
        <v>0</v>
      </c>
      <c r="WS23" s="196">
        <f t="shared" si="131"/>
        <v>0</v>
      </c>
    </row>
    <row r="24" spans="1:617" x14ac:dyDescent="0.25">
      <c r="A24" s="1" t="s">
        <v>314</v>
      </c>
      <c r="B24" s="150" t="str">
        <f>'FuturesInfo (3)'!M12</f>
        <v>@CT</v>
      </c>
      <c r="C24" s="200" t="str">
        <f>VLOOKUP(A24,'FuturesInfo (3)'!$A$2:$K$80,11)</f>
        <v>soft</v>
      </c>
      <c r="F24" s="3" t="e">
        <f>#REF!</f>
        <v>#REF!</v>
      </c>
      <c r="G24" s="3">
        <v>-1</v>
      </c>
      <c r="H24">
        <v>1</v>
      </c>
      <c r="I24" s="3">
        <v>1</v>
      </c>
      <c r="J24">
        <f t="shared" si="67"/>
        <v>0</v>
      </c>
      <c r="K24">
        <f t="shared" si="68"/>
        <v>1</v>
      </c>
      <c r="L24" s="185">
        <v>1.6701129279400002E-2</v>
      </c>
      <c r="M24" s="2">
        <v>10</v>
      </c>
      <c r="N24">
        <v>60</v>
      </c>
      <c r="O24" t="str">
        <f t="shared" si="69"/>
        <v>TRUE</v>
      </c>
      <c r="P24">
        <f>VLOOKUP($A24,'FuturesInfo (3)'!$A$2:$V$80,22)</f>
        <v>3</v>
      </c>
      <c r="Q24">
        <f t="shared" si="70"/>
        <v>3</v>
      </c>
      <c r="R24">
        <f t="shared" si="70"/>
        <v>3</v>
      </c>
      <c r="S24" s="138">
        <f>VLOOKUP($A24,'FuturesInfo (3)'!$A$2:$O$80,15)*Q24</f>
        <v>97485</v>
      </c>
      <c r="T24" s="144">
        <f t="shared" si="71"/>
        <v>-1628.1095878023091</v>
      </c>
      <c r="U24" s="144">
        <f t="shared" si="84"/>
        <v>1628.1095878023091</v>
      </c>
      <c r="W24" s="3">
        <f t="shared" si="72"/>
        <v>-1</v>
      </c>
      <c r="X24" s="3">
        <v>1</v>
      </c>
      <c r="Y24">
        <v>1</v>
      </c>
      <c r="Z24" s="3">
        <v>1</v>
      </c>
      <c r="AA24">
        <f t="shared" si="138"/>
        <v>1</v>
      </c>
      <c r="AB24">
        <f t="shared" si="73"/>
        <v>1</v>
      </c>
      <c r="AC24" s="5">
        <v>2.5504615866099999E-2</v>
      </c>
      <c r="AD24" s="2">
        <v>10</v>
      </c>
      <c r="AE24">
        <v>60</v>
      </c>
      <c r="AF24" t="str">
        <f t="shared" si="74"/>
        <v>TRUE</v>
      </c>
      <c r="AG24">
        <f>VLOOKUP($A24,'FuturesInfo (3)'!$A$2:$V$80,22)</f>
        <v>3</v>
      </c>
      <c r="AH24">
        <f t="shared" si="75"/>
        <v>4</v>
      </c>
      <c r="AI24">
        <f t="shared" si="85"/>
        <v>3</v>
      </c>
      <c r="AJ24" s="138">
        <f>VLOOKUP($A24,'FuturesInfo (3)'!$A$2:$O$80,15)*AI24</f>
        <v>97485</v>
      </c>
      <c r="AK24" s="196">
        <f t="shared" si="86"/>
        <v>2486.3174777067584</v>
      </c>
      <c r="AL24" s="196">
        <f t="shared" si="87"/>
        <v>2486.3174777067584</v>
      </c>
      <c r="AN24" s="3">
        <f t="shared" si="76"/>
        <v>1</v>
      </c>
      <c r="AO24" s="3">
        <v>1</v>
      </c>
      <c r="AP24">
        <v>1</v>
      </c>
      <c r="AQ24" s="3">
        <v>1</v>
      </c>
      <c r="AR24">
        <f t="shared" si="139"/>
        <v>1</v>
      </c>
      <c r="AS24">
        <f t="shared" si="77"/>
        <v>1</v>
      </c>
      <c r="AT24" s="5">
        <v>4.57735733903E-3</v>
      </c>
      <c r="AU24" s="2">
        <v>10</v>
      </c>
      <c r="AV24">
        <v>60</v>
      </c>
      <c r="AW24" t="str">
        <f t="shared" si="78"/>
        <v>TRUE</v>
      </c>
      <c r="AX24">
        <f>VLOOKUP($A24,'FuturesInfo (3)'!$A$2:$V$80,22)</f>
        <v>3</v>
      </c>
      <c r="AY24">
        <f t="shared" si="79"/>
        <v>4</v>
      </c>
      <c r="AZ24" s="182">
        <f>AY24</f>
        <v>4</v>
      </c>
      <c r="BA24" s="138">
        <f>VLOOKUP($A24,'FuturesInfo (3)'!$A$2:$O$80,15)*AZ24</f>
        <v>129980</v>
      </c>
      <c r="BB24" s="196">
        <f t="shared" si="80"/>
        <v>594.96490692711939</v>
      </c>
      <c r="BC24" s="196">
        <f t="shared" si="89"/>
        <v>594.96490692711939</v>
      </c>
      <c r="BE24" s="3">
        <v>1</v>
      </c>
      <c r="BF24" s="3">
        <v>-1</v>
      </c>
      <c r="BG24">
        <v>1</v>
      </c>
      <c r="BH24" s="3">
        <v>1</v>
      </c>
      <c r="BI24">
        <v>0</v>
      </c>
      <c r="BJ24">
        <v>1</v>
      </c>
      <c r="BK24" s="5">
        <v>1.8226002430100001E-3</v>
      </c>
      <c r="BL24" s="2">
        <v>10</v>
      </c>
      <c r="BM24">
        <v>60</v>
      </c>
      <c r="BN24" t="s">
        <v>1186</v>
      </c>
      <c r="BO24">
        <v>4</v>
      </c>
      <c r="BP24" s="96">
        <v>0</v>
      </c>
      <c r="BQ24">
        <v>4</v>
      </c>
      <c r="BR24" s="138">
        <v>130139.99999999999</v>
      </c>
      <c r="BS24" s="196">
        <v>-237.19319562532138</v>
      </c>
      <c r="BT24" s="196">
        <v>237.19319562532138</v>
      </c>
      <c r="BV24">
        <v>-1</v>
      </c>
      <c r="BW24" s="3">
        <v>-1</v>
      </c>
      <c r="BX24" s="214">
        <v>-1</v>
      </c>
      <c r="BY24">
        <v>-1</v>
      </c>
      <c r="BZ24" s="3">
        <v>-1</v>
      </c>
      <c r="CA24">
        <v>1</v>
      </c>
      <c r="CB24">
        <v>1</v>
      </c>
      <c r="CC24">
        <v>1</v>
      </c>
      <c r="CD24" s="5">
        <v>-1.0006064281400001E-2</v>
      </c>
      <c r="CE24" s="2">
        <v>10</v>
      </c>
      <c r="CF24">
        <v>60</v>
      </c>
      <c r="CG24" t="s">
        <v>1186</v>
      </c>
      <c r="CH24">
        <v>4</v>
      </c>
      <c r="CI24" s="96">
        <v>0</v>
      </c>
      <c r="CJ24">
        <v>4</v>
      </c>
      <c r="CK24" s="138">
        <v>130139.99999999999</v>
      </c>
      <c r="CL24" s="196">
        <v>1302.189205581396</v>
      </c>
      <c r="CM24" s="196">
        <v>1302.189205581396</v>
      </c>
      <c r="CN24" s="196">
        <v>1302.189205581396</v>
      </c>
      <c r="CP24">
        <v>-1</v>
      </c>
      <c r="CQ24" s="3">
        <v>-1</v>
      </c>
      <c r="CR24" s="214">
        <v>-1</v>
      </c>
      <c r="CS24">
        <v>-1</v>
      </c>
      <c r="CT24" s="3">
        <v>-1</v>
      </c>
      <c r="CU24">
        <v>1</v>
      </c>
      <c r="CV24">
        <v>1</v>
      </c>
      <c r="CW24">
        <v>1</v>
      </c>
      <c r="CX24" s="5">
        <v>-3.5222052067400002E-3</v>
      </c>
      <c r="CY24" s="2">
        <v>10</v>
      </c>
      <c r="CZ24">
        <v>60</v>
      </c>
      <c r="DA24" t="s">
        <v>1186</v>
      </c>
      <c r="DB24">
        <v>4</v>
      </c>
      <c r="DC24" s="96">
        <v>0</v>
      </c>
      <c r="DD24">
        <v>4</v>
      </c>
      <c r="DE24" s="138">
        <v>130139.99999999999</v>
      </c>
      <c r="DF24" s="196">
        <v>458.37978560514358</v>
      </c>
      <c r="DG24" s="196">
        <v>458.37978560514358</v>
      </c>
      <c r="DH24" s="196">
        <v>458.37978560514358</v>
      </c>
      <c r="DJ24">
        <v>-1</v>
      </c>
      <c r="DK24" s="242">
        <v>-1</v>
      </c>
      <c r="DL24" s="214">
        <v>1</v>
      </c>
      <c r="DM24" s="241">
        <v>4</v>
      </c>
      <c r="DN24">
        <v>1</v>
      </c>
      <c r="DO24">
        <v>1</v>
      </c>
      <c r="DP24" s="246">
        <v>-1</v>
      </c>
      <c r="DQ24">
        <v>1</v>
      </c>
      <c r="DR24">
        <v>0</v>
      </c>
      <c r="DS24">
        <v>0</v>
      </c>
      <c r="DT24">
        <v>0</v>
      </c>
      <c r="DU24" s="247">
        <v>-1.5214384508999999E-2</v>
      </c>
      <c r="DV24" s="2">
        <v>10</v>
      </c>
      <c r="DW24">
        <v>60</v>
      </c>
      <c r="DX24" t="s">
        <v>1186</v>
      </c>
      <c r="DY24">
        <v>3</v>
      </c>
      <c r="DZ24" s="96">
        <v>0</v>
      </c>
      <c r="EA24">
        <v>3</v>
      </c>
      <c r="EB24" s="138">
        <v>96119.999999999985</v>
      </c>
      <c r="EC24" s="196">
        <v>1462.4066390050798</v>
      </c>
      <c r="ED24" s="196">
        <v>-1462.4066390050798</v>
      </c>
      <c r="EE24" s="196">
        <v>-1462.4066390050798</v>
      </c>
      <c r="EF24" s="196">
        <v>-1462.4066390050798</v>
      </c>
      <c r="EH24">
        <v>-1</v>
      </c>
      <c r="EI24" s="242">
        <v>1</v>
      </c>
      <c r="EJ24" s="214">
        <v>-1</v>
      </c>
      <c r="EK24" s="241">
        <v>5</v>
      </c>
      <c r="EL24">
        <v>1</v>
      </c>
      <c r="EM24">
        <v>-1</v>
      </c>
      <c r="EN24" s="246">
        <v>-1</v>
      </c>
      <c r="EO24">
        <v>0</v>
      </c>
      <c r="EP24">
        <v>1</v>
      </c>
      <c r="EQ24">
        <v>0</v>
      </c>
      <c r="ER24">
        <v>1</v>
      </c>
      <c r="ES24" s="247">
        <v>-2.65293383271E-3</v>
      </c>
      <c r="ET24" s="264">
        <v>42501</v>
      </c>
      <c r="EU24">
        <v>60</v>
      </c>
      <c r="EV24" t="s">
        <v>1186</v>
      </c>
      <c r="EW24">
        <v>3</v>
      </c>
      <c r="EX24" s="253"/>
      <c r="EY24">
        <v>3</v>
      </c>
      <c r="EZ24" s="138">
        <v>95864.999999999985</v>
      </c>
      <c r="FA24" s="196">
        <v>-254.32350187274412</v>
      </c>
      <c r="FB24" s="196">
        <v>254.32350187274412</v>
      </c>
      <c r="FC24" s="196">
        <v>-254.32350187274412</v>
      </c>
      <c r="FD24" s="196">
        <v>254.32350187274412</v>
      </c>
      <c r="FF24">
        <v>1</v>
      </c>
      <c r="FG24" s="242">
        <v>1</v>
      </c>
      <c r="FH24" s="214">
        <v>-1</v>
      </c>
      <c r="FI24" s="241">
        <v>6</v>
      </c>
      <c r="FJ24">
        <v>-1</v>
      </c>
      <c r="FK24">
        <v>-1</v>
      </c>
      <c r="FL24" s="246">
        <v>-1</v>
      </c>
      <c r="FM24">
        <v>0</v>
      </c>
      <c r="FN24">
        <v>1</v>
      </c>
      <c r="FO24">
        <v>1</v>
      </c>
      <c r="FP24">
        <v>1</v>
      </c>
      <c r="FQ24" s="247">
        <v>-4.5376310436600004E-3</v>
      </c>
      <c r="FR24" s="264">
        <v>42501</v>
      </c>
      <c r="FS24">
        <v>60</v>
      </c>
      <c r="FT24" t="s">
        <v>1186</v>
      </c>
      <c r="FU24">
        <v>4</v>
      </c>
      <c r="FV24" s="253">
        <v>1</v>
      </c>
      <c r="FW24">
        <v>4</v>
      </c>
      <c r="FX24" s="138">
        <v>129860.00000000001</v>
      </c>
      <c r="FY24" s="138">
        <v>129860.00000000001</v>
      </c>
      <c r="FZ24" s="196">
        <v>-589.2567673296877</v>
      </c>
      <c r="GA24" s="196">
        <v>-589.2567673296877</v>
      </c>
      <c r="GB24" s="196">
        <v>589.2567673296877</v>
      </c>
      <c r="GC24" s="196">
        <v>589.2567673296877</v>
      </c>
      <c r="GD24" s="196">
        <v>589.2567673296877</v>
      </c>
      <c r="GF24">
        <v>1</v>
      </c>
      <c r="GG24" s="242">
        <v>1</v>
      </c>
      <c r="GH24" s="214">
        <v>-1</v>
      </c>
      <c r="GI24" s="241">
        <v>-5</v>
      </c>
      <c r="GJ24">
        <v>-1</v>
      </c>
      <c r="GK24">
        <v>1</v>
      </c>
      <c r="GL24" s="246">
        <v>1</v>
      </c>
      <c r="GM24">
        <v>1</v>
      </c>
      <c r="GN24">
        <v>0</v>
      </c>
      <c r="GO24">
        <v>0</v>
      </c>
      <c r="GP24">
        <v>1</v>
      </c>
      <c r="GQ24" s="247">
        <v>2.0591009116600001E-2</v>
      </c>
      <c r="GR24" s="264">
        <v>42501</v>
      </c>
      <c r="GS24">
        <v>60</v>
      </c>
      <c r="GT24" t="s">
        <v>1186</v>
      </c>
      <c r="GU24">
        <v>4</v>
      </c>
      <c r="GV24" s="253">
        <v>1</v>
      </c>
      <c r="GW24">
        <v>4</v>
      </c>
      <c r="GX24" s="138">
        <v>129860.00000000001</v>
      </c>
      <c r="GY24" s="138">
        <v>129860.00000000001</v>
      </c>
      <c r="GZ24" s="196">
        <v>2673.9484438816762</v>
      </c>
      <c r="HA24" s="196">
        <v>2673.9484438816762</v>
      </c>
      <c r="HB24" s="196">
        <v>-2673.9484438816762</v>
      </c>
      <c r="HC24" s="196">
        <v>-2673.9484438816762</v>
      </c>
      <c r="HD24" s="196">
        <v>2673.9484438816762</v>
      </c>
      <c r="HF24">
        <v>1</v>
      </c>
      <c r="HG24" s="242">
        <v>1</v>
      </c>
      <c r="HH24" s="214">
        <v>-1</v>
      </c>
      <c r="HI24" s="241">
        <v>-6</v>
      </c>
      <c r="HJ24">
        <v>1</v>
      </c>
      <c r="HK24">
        <v>1</v>
      </c>
      <c r="HL24" s="246">
        <v>1</v>
      </c>
      <c r="HM24">
        <v>1</v>
      </c>
      <c r="HN24">
        <v>0</v>
      </c>
      <c r="HO24">
        <v>1</v>
      </c>
      <c r="HP24">
        <v>1</v>
      </c>
      <c r="HQ24" s="247">
        <v>1.5247189280800001E-2</v>
      </c>
      <c r="HR24" s="202">
        <v>42501</v>
      </c>
      <c r="HS24">
        <v>60</v>
      </c>
      <c r="HT24" t="s">
        <v>1186</v>
      </c>
      <c r="HU24">
        <v>3</v>
      </c>
      <c r="HV24" s="253">
        <v>2</v>
      </c>
      <c r="HW24">
        <v>4</v>
      </c>
      <c r="HX24" s="138">
        <v>98880</v>
      </c>
      <c r="HY24" s="138">
        <v>131840</v>
      </c>
      <c r="HZ24" s="196">
        <v>1507.6420760855042</v>
      </c>
      <c r="IA24" s="196">
        <v>2010.1894347806722</v>
      </c>
      <c r="IB24" s="196">
        <v>-1507.6420760855042</v>
      </c>
      <c r="IC24" s="196">
        <v>1507.6420760855042</v>
      </c>
      <c r="ID24" s="196">
        <v>1507.6420760855042</v>
      </c>
      <c r="IF24">
        <v>1</v>
      </c>
      <c r="IG24" s="242">
        <v>1</v>
      </c>
      <c r="IH24" s="214">
        <v>-1</v>
      </c>
      <c r="II24" s="241">
        <v>2</v>
      </c>
      <c r="IJ24">
        <v>-1</v>
      </c>
      <c r="IK24">
        <v>-1</v>
      </c>
      <c r="IL24" s="246">
        <v>1</v>
      </c>
      <c r="IM24">
        <v>1</v>
      </c>
      <c r="IN24">
        <v>0</v>
      </c>
      <c r="IO24">
        <v>0</v>
      </c>
      <c r="IP24">
        <v>0</v>
      </c>
      <c r="IQ24" s="247">
        <v>1.0618932038800001E-3</v>
      </c>
      <c r="IR24" s="202">
        <v>42529</v>
      </c>
      <c r="IS24">
        <v>60</v>
      </c>
      <c r="IT24" t="s">
        <v>1186</v>
      </c>
      <c r="IU24">
        <v>3</v>
      </c>
      <c r="IV24" s="253">
        <v>2</v>
      </c>
      <c r="IW24">
        <v>4</v>
      </c>
      <c r="IX24" s="138">
        <v>98985</v>
      </c>
      <c r="IY24" s="138">
        <v>131980</v>
      </c>
      <c r="IZ24" s="196">
        <v>105.1114987860618</v>
      </c>
      <c r="JA24" s="196">
        <v>140.14866504808242</v>
      </c>
      <c r="JB24" s="196">
        <v>-105.1114987860618</v>
      </c>
      <c r="JC24" s="196">
        <v>-105.1114987860618</v>
      </c>
      <c r="JD24" s="196">
        <v>-105.1114987860618</v>
      </c>
      <c r="JF24">
        <v>1</v>
      </c>
      <c r="JG24" s="242">
        <v>-1</v>
      </c>
      <c r="JH24" s="214">
        <v>-1</v>
      </c>
      <c r="JI24" s="241">
        <v>3</v>
      </c>
      <c r="JJ24">
        <v>-1</v>
      </c>
      <c r="JK24">
        <v>-1</v>
      </c>
      <c r="JL24" s="246">
        <v>-1</v>
      </c>
      <c r="JM24">
        <v>1</v>
      </c>
      <c r="JN24">
        <v>1</v>
      </c>
      <c r="JO24">
        <v>1</v>
      </c>
      <c r="JP24">
        <v>1</v>
      </c>
      <c r="JQ24" s="247">
        <v>-2.4246097893600001E-2</v>
      </c>
      <c r="JR24" s="202">
        <v>42529</v>
      </c>
      <c r="JS24">
        <v>60</v>
      </c>
      <c r="JT24" t="s">
        <v>1186</v>
      </c>
      <c r="JU24">
        <v>3</v>
      </c>
      <c r="JV24" s="253">
        <v>2</v>
      </c>
      <c r="JW24">
        <v>4</v>
      </c>
      <c r="JX24" s="138">
        <v>96585</v>
      </c>
      <c r="JY24" s="138">
        <v>128780</v>
      </c>
      <c r="JZ24" s="196">
        <v>2341.809365053356</v>
      </c>
      <c r="KA24" s="196">
        <v>3122.4124867378082</v>
      </c>
      <c r="KB24" s="196">
        <v>2341.809365053356</v>
      </c>
      <c r="KC24" s="196">
        <v>2341.809365053356</v>
      </c>
      <c r="KD24" s="196">
        <v>2341.809365053356</v>
      </c>
      <c r="KF24">
        <v>-1</v>
      </c>
      <c r="KG24" s="242">
        <v>-1</v>
      </c>
      <c r="KH24" s="214">
        <v>-1</v>
      </c>
      <c r="KI24" s="241">
        <v>1</v>
      </c>
      <c r="KJ24">
        <v>-1</v>
      </c>
      <c r="KK24">
        <v>-1</v>
      </c>
      <c r="KL24" s="246">
        <v>1</v>
      </c>
      <c r="KM24">
        <v>0</v>
      </c>
      <c r="KN24">
        <v>0</v>
      </c>
      <c r="KO24">
        <v>0</v>
      </c>
      <c r="KP24">
        <v>0</v>
      </c>
      <c r="KQ24" s="247">
        <v>2.1742506600400001E-3</v>
      </c>
      <c r="KR24" s="202">
        <v>42536</v>
      </c>
      <c r="KS24">
        <v>60</v>
      </c>
      <c r="KT24" t="s">
        <v>1186</v>
      </c>
      <c r="KU24">
        <v>3</v>
      </c>
      <c r="KV24" s="253">
        <v>2</v>
      </c>
      <c r="KW24">
        <v>2</v>
      </c>
      <c r="KX24" s="138">
        <v>98130.000000000015</v>
      </c>
      <c r="KY24" s="138">
        <v>65420.000000000007</v>
      </c>
      <c r="KZ24" s="196">
        <v>-213.35921726972524</v>
      </c>
      <c r="LA24" s="196">
        <v>-142.23947817981681</v>
      </c>
      <c r="LB24" s="196">
        <v>-213.35921726972524</v>
      </c>
      <c r="LC24" s="196">
        <v>-213.35921726972524</v>
      </c>
      <c r="LD24" s="196">
        <v>-213.35921726972524</v>
      </c>
      <c r="LF24">
        <v>-1</v>
      </c>
      <c r="LG24" s="242">
        <v>-1</v>
      </c>
      <c r="LH24" s="214">
        <v>-1</v>
      </c>
      <c r="LI24" s="241">
        <v>2</v>
      </c>
      <c r="LJ24">
        <v>-1</v>
      </c>
      <c r="LK24">
        <v>-1</v>
      </c>
      <c r="LL24" s="246">
        <v>1</v>
      </c>
      <c r="LM24">
        <v>0</v>
      </c>
      <c r="LN24">
        <v>0</v>
      </c>
      <c r="LO24">
        <v>0</v>
      </c>
      <c r="LP24">
        <v>0</v>
      </c>
      <c r="LQ24" s="247">
        <v>1.37920347125E-2</v>
      </c>
      <c r="LR24" s="202">
        <v>42536</v>
      </c>
      <c r="LS24">
        <v>60</v>
      </c>
      <c r="LT24" t="s">
        <v>1186</v>
      </c>
      <c r="LU24">
        <v>3</v>
      </c>
      <c r="LV24" s="253">
        <v>1</v>
      </c>
      <c r="LW24">
        <v>4</v>
      </c>
      <c r="LX24" s="138">
        <v>98130.000000000015</v>
      </c>
      <c r="LY24" s="138">
        <v>130840.00000000001</v>
      </c>
      <c r="LZ24" s="196">
        <v>-1353.4123663376251</v>
      </c>
      <c r="MA24" s="196">
        <v>-1804.5498217835002</v>
      </c>
      <c r="MB24" s="196">
        <v>-1353.4123663376251</v>
      </c>
      <c r="MC24" s="196">
        <v>-1353.4123663376251</v>
      </c>
      <c r="MD24" s="196">
        <v>-1353.4123663376251</v>
      </c>
      <c r="MF24">
        <v>-1</v>
      </c>
      <c r="MG24" s="242">
        <v>1</v>
      </c>
      <c r="MH24" s="214">
        <v>-1</v>
      </c>
      <c r="MI24" s="241">
        <v>3</v>
      </c>
      <c r="MJ24">
        <v>1</v>
      </c>
      <c r="MK24">
        <v>-1</v>
      </c>
      <c r="ML24" s="246">
        <v>-1</v>
      </c>
      <c r="MM24">
        <v>0</v>
      </c>
      <c r="MN24">
        <v>1</v>
      </c>
      <c r="MO24">
        <v>0</v>
      </c>
      <c r="MP24">
        <v>1</v>
      </c>
      <c r="MQ24" s="247">
        <v>-1.5285845307200001E-2</v>
      </c>
      <c r="MR24" s="202">
        <v>42536</v>
      </c>
      <c r="MS24">
        <v>60</v>
      </c>
      <c r="MT24" t="s">
        <v>1186</v>
      </c>
      <c r="MU24">
        <v>3</v>
      </c>
      <c r="MV24" s="253">
        <v>2</v>
      </c>
      <c r="MW24">
        <v>2</v>
      </c>
      <c r="MX24" s="138">
        <v>96630.000000000015</v>
      </c>
      <c r="MY24" s="138">
        <v>64420.000000000007</v>
      </c>
      <c r="MZ24" s="196">
        <v>-1477.0712320347363</v>
      </c>
      <c r="NA24" s="196">
        <v>-984.71415468982411</v>
      </c>
      <c r="NB24" s="196">
        <v>1477.0712320347363</v>
      </c>
      <c r="NC24" s="196">
        <v>-1477.0712320347363</v>
      </c>
      <c r="ND24" s="196">
        <v>1477.0712320347363</v>
      </c>
      <c r="NF24">
        <v>1</v>
      </c>
      <c r="NG24" s="242">
        <v>-1</v>
      </c>
      <c r="NH24" s="214">
        <v>-1</v>
      </c>
      <c r="NI24" s="241">
        <v>4</v>
      </c>
      <c r="NJ24">
        <v>-1</v>
      </c>
      <c r="NK24">
        <v>-1</v>
      </c>
      <c r="NL24" s="246">
        <v>-1</v>
      </c>
      <c r="NM24">
        <v>1</v>
      </c>
      <c r="NN24">
        <v>1</v>
      </c>
      <c r="NO24">
        <v>1</v>
      </c>
      <c r="NP24">
        <v>1</v>
      </c>
      <c r="NQ24" s="247">
        <v>-6.2092517851599998E-4</v>
      </c>
      <c r="NR24" s="202">
        <v>42541</v>
      </c>
      <c r="NS24">
        <v>60</v>
      </c>
      <c r="NT24" t="s">
        <v>1186</v>
      </c>
      <c r="NU24">
        <v>3</v>
      </c>
      <c r="NV24" s="253">
        <v>2</v>
      </c>
      <c r="NW24">
        <v>2</v>
      </c>
      <c r="NX24" s="138">
        <v>96569.999999999985</v>
      </c>
      <c r="NY24" s="138">
        <v>64379.999999999993</v>
      </c>
      <c r="NZ24" s="196">
        <v>59.96274448929011</v>
      </c>
      <c r="OA24" s="196">
        <v>39.975162992860071</v>
      </c>
      <c r="OB24" s="196">
        <v>59.96274448929011</v>
      </c>
      <c r="OC24" s="196">
        <v>59.96274448929011</v>
      </c>
      <c r="OD24" s="196">
        <v>59.96274448929011</v>
      </c>
      <c r="OF24">
        <v>-1</v>
      </c>
      <c r="OG24" s="242">
        <v>-1</v>
      </c>
      <c r="OH24" s="214">
        <v>-1</v>
      </c>
      <c r="OI24" s="241">
        <v>5</v>
      </c>
      <c r="OJ24">
        <v>-1</v>
      </c>
      <c r="OK24">
        <v>-1</v>
      </c>
      <c r="OL24" s="246">
        <v>1</v>
      </c>
      <c r="OM24">
        <v>0</v>
      </c>
      <c r="ON24">
        <v>0</v>
      </c>
      <c r="OO24">
        <v>0</v>
      </c>
      <c r="OP24">
        <v>0</v>
      </c>
      <c r="OQ24" s="247">
        <v>2.2988505747099999E-2</v>
      </c>
      <c r="OR24" s="202">
        <v>42541</v>
      </c>
      <c r="OS24">
        <v>60</v>
      </c>
      <c r="OT24" t="s">
        <v>1186</v>
      </c>
      <c r="OU24">
        <v>3</v>
      </c>
      <c r="OV24" s="253">
        <v>2</v>
      </c>
      <c r="OW24">
        <v>2</v>
      </c>
      <c r="OX24" s="138">
        <v>98790</v>
      </c>
      <c r="OY24" s="138">
        <v>65860</v>
      </c>
      <c r="OZ24" s="196">
        <v>-2271.0344827560089</v>
      </c>
      <c r="PA24" s="196">
        <v>-1514.022988504006</v>
      </c>
      <c r="PB24" s="196">
        <v>-2271.0344827560089</v>
      </c>
      <c r="PC24" s="196">
        <v>-2271.0344827560089</v>
      </c>
      <c r="PD24" s="196">
        <v>-2271.0344827560089</v>
      </c>
      <c r="PF24">
        <v>-1</v>
      </c>
      <c r="PG24" s="242">
        <v>1</v>
      </c>
      <c r="PH24" s="242">
        <v>1</v>
      </c>
      <c r="PI24" s="214">
        <v>-1</v>
      </c>
      <c r="PJ24" s="241">
        <v>-1</v>
      </c>
      <c r="PK24">
        <v>-1</v>
      </c>
      <c r="PL24">
        <v>1</v>
      </c>
      <c r="PM24" s="246">
        <v>-1</v>
      </c>
      <c r="PN24">
        <v>0</v>
      </c>
      <c r="PO24">
        <v>1</v>
      </c>
      <c r="PP24">
        <v>1</v>
      </c>
      <c r="PQ24">
        <v>0</v>
      </c>
      <c r="PR24" s="247">
        <v>-1.51837230489E-4</v>
      </c>
      <c r="PS24" s="202">
        <v>42541</v>
      </c>
      <c r="PT24">
        <v>60</v>
      </c>
      <c r="PU24" t="s">
        <v>1186</v>
      </c>
      <c r="PV24">
        <v>3</v>
      </c>
      <c r="PW24" s="253">
        <v>2</v>
      </c>
      <c r="PX24">
        <v>2</v>
      </c>
      <c r="PY24" s="138">
        <v>96255.000000000015</v>
      </c>
      <c r="PZ24" s="138">
        <v>64170.000000000007</v>
      </c>
      <c r="QA24" s="196">
        <v>-14.615092620718697</v>
      </c>
      <c r="QB24" s="196">
        <v>-9.7433950804791305</v>
      </c>
      <c r="QC24" s="196">
        <v>14.615092620718697</v>
      </c>
      <c r="QD24" s="196">
        <v>14.615092620718697</v>
      </c>
      <c r="QE24" s="196">
        <v>-14.615092620718697</v>
      </c>
      <c r="QF24" s="196">
        <v>-14.615092620718697</v>
      </c>
      <c r="QH24">
        <v>-1</v>
      </c>
      <c r="QI24" s="242">
        <v>-1</v>
      </c>
      <c r="QJ24" s="242">
        <v>1</v>
      </c>
      <c r="QK24" s="214">
        <v>-1</v>
      </c>
      <c r="QL24" s="241">
        <v>-2</v>
      </c>
      <c r="QM24">
        <v>1</v>
      </c>
      <c r="QN24">
        <v>1</v>
      </c>
      <c r="QO24" s="246">
        <v>-1</v>
      </c>
      <c r="QP24">
        <v>1</v>
      </c>
      <c r="QQ24">
        <v>1</v>
      </c>
      <c r="QR24">
        <v>0</v>
      </c>
      <c r="QS24">
        <v>0</v>
      </c>
      <c r="QT24" s="247">
        <v>-2.5512528473799999E-2</v>
      </c>
      <c r="QU24" s="202">
        <v>42541</v>
      </c>
      <c r="QV24">
        <v>60</v>
      </c>
      <c r="QW24" t="s">
        <v>1186</v>
      </c>
      <c r="QX24">
        <v>3</v>
      </c>
      <c r="QY24" s="253">
        <v>1</v>
      </c>
      <c r="QZ24">
        <v>4</v>
      </c>
      <c r="RA24" s="138">
        <v>96255.000000000015</v>
      </c>
      <c r="RB24" s="138">
        <v>128340.00000000001</v>
      </c>
      <c r="RC24" s="196">
        <v>2455.7084282456194</v>
      </c>
      <c r="RD24" s="196">
        <v>3274.2779043274923</v>
      </c>
      <c r="RE24" s="196">
        <v>2455.7084282456194</v>
      </c>
      <c r="RF24" s="196">
        <v>-2455.7084282456194</v>
      </c>
      <c r="RG24" s="196">
        <v>-2455.7084282456194</v>
      </c>
      <c r="RH24" s="196">
        <v>-2455.7084282456194</v>
      </c>
      <c r="RI24" s="196"/>
      <c r="RJ24" s="196">
        <v>-2455.7084282456194</v>
      </c>
      <c r="RK24" s="196">
        <v>2455.7084282456194</v>
      </c>
      <c r="RL24" s="196">
        <v>-2455.7084282456194</v>
      </c>
      <c r="RM24" s="196">
        <v>2455.7084282456194</v>
      </c>
      <c r="RO24">
        <v>-1</v>
      </c>
      <c r="RP24" s="242">
        <v>1</v>
      </c>
      <c r="RQ24" s="242">
        <v>-1</v>
      </c>
      <c r="RR24" s="242">
        <v>1</v>
      </c>
      <c r="RS24" s="214">
        <v>-1</v>
      </c>
      <c r="RT24" s="241">
        <v>2</v>
      </c>
      <c r="RU24">
        <v>1</v>
      </c>
      <c r="RV24">
        <v>-1</v>
      </c>
      <c r="RW24" s="246">
        <v>1</v>
      </c>
      <c r="RX24">
        <v>1</v>
      </c>
      <c r="RY24">
        <v>0</v>
      </c>
      <c r="RZ24">
        <v>1</v>
      </c>
      <c r="SA24">
        <v>0</v>
      </c>
      <c r="SB24" s="247">
        <v>1.27785569581E-2</v>
      </c>
      <c r="SC24" s="202">
        <v>42541</v>
      </c>
      <c r="SD24">
        <v>60</v>
      </c>
      <c r="SE24" t="s">
        <v>1186</v>
      </c>
      <c r="SF24">
        <v>3</v>
      </c>
      <c r="SG24" s="253">
        <v>2</v>
      </c>
      <c r="SH24">
        <v>2</v>
      </c>
      <c r="SI24" s="138">
        <v>97485</v>
      </c>
      <c r="SJ24" s="138">
        <v>64990</v>
      </c>
      <c r="SK24" s="196">
        <v>1245.7176250603786</v>
      </c>
      <c r="SL24" s="196">
        <v>830.47841670691901</v>
      </c>
      <c r="SM24" s="196">
        <v>-1245.7176250603786</v>
      </c>
      <c r="SN24" s="196">
        <v>1245.7176250603786</v>
      </c>
      <c r="SO24" s="196">
        <v>-1245.7176250603786</v>
      </c>
      <c r="SP24" s="196">
        <v>-1245.7176250603786</v>
      </c>
      <c r="SQ24" s="196">
        <v>1245.7176250603786</v>
      </c>
      <c r="SR24" s="196">
        <v>1245.7176250603786</v>
      </c>
      <c r="SS24" s="196">
        <v>-1245.7176250603786</v>
      </c>
      <c r="ST24" s="196">
        <v>-1245.7176250603786</v>
      </c>
      <c r="SU24" s="196">
        <v>1245.7176250603786</v>
      </c>
      <c r="SW24">
        <f t="shared" si="90"/>
        <v>1</v>
      </c>
      <c r="SX24" s="242">
        <v>-1</v>
      </c>
      <c r="SY24" s="242">
        <v>1</v>
      </c>
      <c r="SZ24" s="242">
        <v>-1</v>
      </c>
      <c r="TA24" s="214">
        <v>-1</v>
      </c>
      <c r="TB24" s="241">
        <v>3</v>
      </c>
      <c r="TC24">
        <f t="shared" si="91"/>
        <v>1</v>
      </c>
      <c r="TD24">
        <f t="shared" si="92"/>
        <v>-1</v>
      </c>
      <c r="TE24" s="246">
        <v>1</v>
      </c>
      <c r="TF24">
        <f t="shared" si="140"/>
        <v>0</v>
      </c>
      <c r="TG24">
        <f t="shared" si="93"/>
        <v>0</v>
      </c>
      <c r="TH24">
        <f t="shared" si="132"/>
        <v>1</v>
      </c>
      <c r="TI24">
        <f t="shared" si="94"/>
        <v>0</v>
      </c>
      <c r="TJ24" s="247"/>
      <c r="TK24" s="202">
        <v>42548</v>
      </c>
      <c r="TL24">
        <v>60</v>
      </c>
      <c r="TM24" t="str">
        <f t="shared" si="81"/>
        <v>TRUE</v>
      </c>
      <c r="TN24">
        <f>VLOOKUP($A24,'FuturesInfo (3)'!$A$2:$V$80,22)</f>
        <v>3</v>
      </c>
      <c r="TO24" s="253">
        <v>2</v>
      </c>
      <c r="TP24">
        <f t="shared" si="95"/>
        <v>2</v>
      </c>
      <c r="TQ24" s="138">
        <f>VLOOKUP($A24,'FuturesInfo (3)'!$A$2:$O$80,15)*TN24</f>
        <v>97485</v>
      </c>
      <c r="TR24" s="138">
        <f>VLOOKUP($A24,'FuturesInfo (3)'!$A$2:$O$80,15)*TP24</f>
        <v>64990</v>
      </c>
      <c r="TS24" s="196">
        <f t="shared" si="96"/>
        <v>0</v>
      </c>
      <c r="TT24" s="196">
        <f t="shared" si="97"/>
        <v>0</v>
      </c>
      <c r="TU24" s="196">
        <f t="shared" si="98"/>
        <v>0</v>
      </c>
      <c r="TV24" s="196">
        <f t="shared" si="99"/>
        <v>0</v>
      </c>
      <c r="TW24" s="196">
        <f t="shared" si="148"/>
        <v>0</v>
      </c>
      <c r="TX24" s="196">
        <f t="shared" si="101"/>
        <v>0</v>
      </c>
      <c r="TY24" s="196">
        <f t="shared" si="133"/>
        <v>0</v>
      </c>
      <c r="TZ24" s="196">
        <f>IF(IF(sym!$O13=TE24,1,0)=1,ABS(TQ24*TJ24),-ABS(TQ24*TJ24))</f>
        <v>0</v>
      </c>
      <c r="UA24" s="196">
        <f>IF(IF(sym!$N13=TE24,1,0)=1,ABS(TQ24*TJ24),-ABS(TQ24*TJ24))</f>
        <v>0</v>
      </c>
      <c r="UB24" s="196">
        <f t="shared" si="141"/>
        <v>0</v>
      </c>
      <c r="UC24" s="196">
        <f t="shared" si="103"/>
        <v>0</v>
      </c>
      <c r="UE24">
        <f t="shared" si="104"/>
        <v>1</v>
      </c>
      <c r="UF24" s="242">
        <v>-1</v>
      </c>
      <c r="UG24" s="242">
        <v>1</v>
      </c>
      <c r="UH24" s="242">
        <v>-1</v>
      </c>
      <c r="UI24" s="214">
        <v>-1</v>
      </c>
      <c r="UJ24" s="241">
        <v>3</v>
      </c>
      <c r="UK24">
        <f t="shared" si="105"/>
        <v>1</v>
      </c>
      <c r="UL24">
        <f t="shared" si="106"/>
        <v>-1</v>
      </c>
      <c r="UM24" s="246"/>
      <c r="UN24">
        <f t="shared" si="142"/>
        <v>0</v>
      </c>
      <c r="UO24">
        <f t="shared" si="151"/>
        <v>0</v>
      </c>
      <c r="UP24">
        <f t="shared" si="134"/>
        <v>0</v>
      </c>
      <c r="UQ24">
        <f t="shared" si="108"/>
        <v>0</v>
      </c>
      <c r="UR24" s="247"/>
      <c r="US24" s="202">
        <v>42548</v>
      </c>
      <c r="UT24">
        <v>60</v>
      </c>
      <c r="UU24" t="str">
        <f t="shared" si="82"/>
        <v>TRUE</v>
      </c>
      <c r="UV24">
        <f>VLOOKUP($A24,'FuturesInfo (3)'!$A$2:$V$80,22)</f>
        <v>3</v>
      </c>
      <c r="UW24" s="253">
        <v>2</v>
      </c>
      <c r="UX24">
        <f t="shared" si="109"/>
        <v>2</v>
      </c>
      <c r="UY24" s="138">
        <f>VLOOKUP($A24,'FuturesInfo (3)'!$A$2:$O$80,15)*UV24</f>
        <v>97485</v>
      </c>
      <c r="UZ24" s="138">
        <f>VLOOKUP($A24,'FuturesInfo (3)'!$A$2:$O$80,15)*UX24</f>
        <v>64990</v>
      </c>
      <c r="VA24" s="196">
        <f t="shared" si="110"/>
        <v>0</v>
      </c>
      <c r="VB24" s="196">
        <f t="shared" si="111"/>
        <v>0</v>
      </c>
      <c r="VC24" s="196">
        <f t="shared" si="112"/>
        <v>0</v>
      </c>
      <c r="VD24" s="196">
        <f t="shared" si="113"/>
        <v>0</v>
      </c>
      <c r="VE24" s="196">
        <f t="shared" si="149"/>
        <v>0</v>
      </c>
      <c r="VF24" s="196">
        <f t="shared" si="115"/>
        <v>0</v>
      </c>
      <c r="VG24" s="196">
        <f t="shared" si="135"/>
        <v>0</v>
      </c>
      <c r="VH24" s="196">
        <f>IF(IF(sym!$O13=UM24,1,0)=1,ABS(UY24*UR24),-ABS(UY24*UR24))</f>
        <v>0</v>
      </c>
      <c r="VI24" s="196">
        <f>IF(IF(sym!$N13=UM24,1,0)=1,ABS(UY24*UR24),-ABS(UY24*UR24))</f>
        <v>0</v>
      </c>
      <c r="VJ24" s="196">
        <f t="shared" si="144"/>
        <v>0</v>
      </c>
      <c r="VK24" s="196">
        <f t="shared" si="117"/>
        <v>0</v>
      </c>
      <c r="VM24">
        <f t="shared" si="118"/>
        <v>0</v>
      </c>
      <c r="VN24" s="242"/>
      <c r="VO24" s="242"/>
      <c r="VP24" s="242"/>
      <c r="VQ24" s="214"/>
      <c r="VR24" s="241"/>
      <c r="VS24">
        <f t="shared" si="119"/>
        <v>1</v>
      </c>
      <c r="VT24">
        <f t="shared" si="120"/>
        <v>0</v>
      </c>
      <c r="VU24" s="246"/>
      <c r="VV24">
        <f t="shared" si="145"/>
        <v>1</v>
      </c>
      <c r="VW24">
        <f t="shared" si="152"/>
        <v>1</v>
      </c>
      <c r="VX24">
        <f t="shared" si="136"/>
        <v>0</v>
      </c>
      <c r="VY24">
        <f t="shared" si="122"/>
        <v>1</v>
      </c>
      <c r="VZ24" s="247"/>
      <c r="WA24" s="202"/>
      <c r="WB24">
        <v>60</v>
      </c>
      <c r="WC24" t="str">
        <f t="shared" si="83"/>
        <v>FALSE</v>
      </c>
      <c r="WD24">
        <f>VLOOKUP($A24,'FuturesInfo (3)'!$A$2:$V$80,22)</f>
        <v>3</v>
      </c>
      <c r="WE24" s="253"/>
      <c r="WF24">
        <f t="shared" si="123"/>
        <v>2</v>
      </c>
      <c r="WG24" s="138">
        <f>VLOOKUP($A24,'FuturesInfo (3)'!$A$2:$O$80,15)*WD24</f>
        <v>97485</v>
      </c>
      <c r="WH24" s="138">
        <f>VLOOKUP($A24,'FuturesInfo (3)'!$A$2:$O$80,15)*WF24</f>
        <v>64990</v>
      </c>
      <c r="WI24" s="196">
        <f t="shared" si="124"/>
        <v>0</v>
      </c>
      <c r="WJ24" s="196">
        <f t="shared" si="125"/>
        <v>0</v>
      </c>
      <c r="WK24" s="196">
        <f t="shared" si="126"/>
        <v>0</v>
      </c>
      <c r="WL24" s="196">
        <f t="shared" si="127"/>
        <v>0</v>
      </c>
      <c r="WM24" s="196">
        <f t="shared" si="150"/>
        <v>0</v>
      </c>
      <c r="WN24" s="196">
        <f t="shared" si="129"/>
        <v>0</v>
      </c>
      <c r="WO24" s="196">
        <f t="shared" si="137"/>
        <v>0</v>
      </c>
      <c r="WP24" s="196">
        <f>IF(IF(sym!$O13=VU24,1,0)=1,ABS(WG24*VZ24),-ABS(WG24*VZ24))</f>
        <v>0</v>
      </c>
      <c r="WQ24" s="196">
        <f>IF(IF(sym!$N13=VU24,1,0)=1,ABS(WG24*VZ24),-ABS(WG24*VZ24))</f>
        <v>0</v>
      </c>
      <c r="WR24" s="196">
        <f t="shared" si="147"/>
        <v>0</v>
      </c>
      <c r="WS24" s="196">
        <f t="shared" si="131"/>
        <v>0</v>
      </c>
    </row>
    <row r="25" spans="1:617" x14ac:dyDescent="0.25">
      <c r="A25" s="1" t="s">
        <v>1017</v>
      </c>
      <c r="B25" s="150" t="str">
        <f>'FuturesInfo (3)'!M13</f>
        <v>@EU</v>
      </c>
      <c r="C25" s="200" t="str">
        <f>VLOOKUP(A25,'FuturesInfo (3)'!$A$2:$K$80,11)</f>
        <v>currency</v>
      </c>
      <c r="F25" t="e">
        <f>#REF!</f>
        <v>#REF!</v>
      </c>
      <c r="G25">
        <v>1</v>
      </c>
      <c r="H25">
        <v>1</v>
      </c>
      <c r="I25">
        <v>1</v>
      </c>
      <c r="J25">
        <f t="shared" si="67"/>
        <v>1</v>
      </c>
      <c r="K25">
        <f t="shared" si="68"/>
        <v>1</v>
      </c>
      <c r="L25" s="184">
        <v>1.74840849996E-2</v>
      </c>
      <c r="M25" s="2">
        <v>10</v>
      </c>
      <c r="N25">
        <v>60</v>
      </c>
      <c r="O25" t="str">
        <f t="shared" si="69"/>
        <v>TRUE</v>
      </c>
      <c r="P25">
        <f>VLOOKUP($A25,'FuturesInfo (3)'!$A$2:$V$80,22)</f>
        <v>1</v>
      </c>
      <c r="Q25">
        <f t="shared" si="70"/>
        <v>1</v>
      </c>
      <c r="R25">
        <f t="shared" si="70"/>
        <v>1</v>
      </c>
      <c r="S25" s="138">
        <f>VLOOKUP($A25,'FuturesInfo (3)'!$A$2:$O$80,15)*Q25</f>
        <v>139562.5</v>
      </c>
      <c r="T25" s="144">
        <f t="shared" si="71"/>
        <v>2440.1226127566752</v>
      </c>
      <c r="U25" s="144">
        <f t="shared" si="84"/>
        <v>2440.1226127566752</v>
      </c>
      <c r="W25">
        <f t="shared" si="72"/>
        <v>1</v>
      </c>
      <c r="X25">
        <v>-1</v>
      </c>
      <c r="Y25">
        <v>1</v>
      </c>
      <c r="Z25">
        <v>1</v>
      </c>
      <c r="AA25">
        <f t="shared" si="138"/>
        <v>0</v>
      </c>
      <c r="AB25">
        <f t="shared" si="73"/>
        <v>1</v>
      </c>
      <c r="AC25" s="1">
        <v>2.4673951357099999E-3</v>
      </c>
      <c r="AD25" s="2">
        <v>10</v>
      </c>
      <c r="AE25">
        <v>60</v>
      </c>
      <c r="AF25" t="str">
        <f t="shared" si="74"/>
        <v>TRUE</v>
      </c>
      <c r="AG25">
        <f>VLOOKUP($A25,'FuturesInfo (3)'!$A$2:$V$80,22)</f>
        <v>1</v>
      </c>
      <c r="AH25">
        <f t="shared" si="75"/>
        <v>1</v>
      </c>
      <c r="AI25">
        <f t="shared" si="85"/>
        <v>1</v>
      </c>
      <c r="AJ25" s="138">
        <f>VLOOKUP($A25,'FuturesInfo (3)'!$A$2:$O$80,15)*AI25</f>
        <v>139562.5</v>
      </c>
      <c r="AK25" s="196">
        <f t="shared" si="86"/>
        <v>-344.35583362752686</v>
      </c>
      <c r="AL25" s="196">
        <f t="shared" si="87"/>
        <v>344.35583362752686</v>
      </c>
      <c r="AN25">
        <f t="shared" si="76"/>
        <v>-1</v>
      </c>
      <c r="AO25">
        <v>-1</v>
      </c>
      <c r="AP25">
        <v>1</v>
      </c>
      <c r="AQ25">
        <v>-1</v>
      </c>
      <c r="AR25">
        <f t="shared" si="139"/>
        <v>1</v>
      </c>
      <c r="AS25">
        <f t="shared" si="77"/>
        <v>0</v>
      </c>
      <c r="AT25" s="1">
        <v>-1.01090014065E-3</v>
      </c>
      <c r="AU25" s="2">
        <v>10</v>
      </c>
      <c r="AV25">
        <v>60</v>
      </c>
      <c r="AW25" t="str">
        <f t="shared" si="78"/>
        <v>TRUE</v>
      </c>
      <c r="AX25">
        <f>VLOOKUP($A25,'FuturesInfo (3)'!$A$2:$V$80,22)</f>
        <v>1</v>
      </c>
      <c r="AY25">
        <f t="shared" si="79"/>
        <v>1</v>
      </c>
      <c r="AZ25">
        <f t="shared" si="88"/>
        <v>1</v>
      </c>
      <c r="BA25" s="138">
        <f>VLOOKUP($A25,'FuturesInfo (3)'!$A$2:$O$80,15)*AZ25</f>
        <v>139562.5</v>
      </c>
      <c r="BB25" s="196">
        <f t="shared" si="80"/>
        <v>141.08375087946564</v>
      </c>
      <c r="BC25" s="196">
        <f t="shared" si="89"/>
        <v>-141.08375087946564</v>
      </c>
      <c r="BE25">
        <v>-1</v>
      </c>
      <c r="BF25">
        <v>-1</v>
      </c>
      <c r="BG25">
        <v>1</v>
      </c>
      <c r="BH25">
        <v>1</v>
      </c>
      <c r="BI25">
        <v>0</v>
      </c>
      <c r="BJ25">
        <v>1</v>
      </c>
      <c r="BK25" s="1">
        <v>3.0357692815300001E-3</v>
      </c>
      <c r="BL25" s="2">
        <v>10</v>
      </c>
      <c r="BM25">
        <v>60</v>
      </c>
      <c r="BN25" t="s">
        <v>1186</v>
      </c>
      <c r="BO25">
        <v>2</v>
      </c>
      <c r="BP25" s="96">
        <v>0</v>
      </c>
      <c r="BQ25">
        <v>2</v>
      </c>
      <c r="BR25" s="138">
        <v>281525</v>
      </c>
      <c r="BS25" s="196">
        <v>-854.64494698273325</v>
      </c>
      <c r="BT25" s="196">
        <v>854.64494698273325</v>
      </c>
      <c r="BV25">
        <v>-1</v>
      </c>
      <c r="BW25">
        <v>1</v>
      </c>
      <c r="BX25" s="214">
        <v>1</v>
      </c>
      <c r="BY25">
        <v>1</v>
      </c>
      <c r="BZ25">
        <v>-1</v>
      </c>
      <c r="CA25">
        <v>0</v>
      </c>
      <c r="CB25">
        <v>0</v>
      </c>
      <c r="CC25">
        <v>0</v>
      </c>
      <c r="CD25" s="1">
        <v>-5.87770857093E-3</v>
      </c>
      <c r="CE25" s="2">
        <v>10</v>
      </c>
      <c r="CF25">
        <v>60</v>
      </c>
      <c r="CG25" t="s">
        <v>1186</v>
      </c>
      <c r="CH25">
        <v>2</v>
      </c>
      <c r="CI25" s="96">
        <v>0</v>
      </c>
      <c r="CJ25">
        <v>2</v>
      </c>
      <c r="CK25" s="138">
        <v>281525</v>
      </c>
      <c r="CL25" s="196">
        <v>-1654.7219054310683</v>
      </c>
      <c r="CM25" s="196">
        <v>-1654.7219054310683</v>
      </c>
      <c r="CN25" s="196">
        <v>-1654.7219054310683</v>
      </c>
      <c r="CP25">
        <v>-1</v>
      </c>
      <c r="CQ25">
        <v>1</v>
      </c>
      <c r="CR25" s="214">
        <v>1</v>
      </c>
      <c r="CS25">
        <v>-1</v>
      </c>
      <c r="CT25">
        <v>-1</v>
      </c>
      <c r="CU25">
        <v>0</v>
      </c>
      <c r="CV25">
        <v>0</v>
      </c>
      <c r="CW25">
        <v>1</v>
      </c>
      <c r="CX25" s="1">
        <v>-6.2654429932900001E-3</v>
      </c>
      <c r="CY25" s="2">
        <v>10</v>
      </c>
      <c r="CZ25">
        <v>60</v>
      </c>
      <c r="DA25" t="s">
        <v>1186</v>
      </c>
      <c r="DB25">
        <v>2</v>
      </c>
      <c r="DC25" s="96">
        <v>0</v>
      </c>
      <c r="DD25">
        <v>2</v>
      </c>
      <c r="DE25" s="138">
        <v>281525</v>
      </c>
      <c r="DF25" s="196">
        <v>-1763.8788386859674</v>
      </c>
      <c r="DG25" s="196">
        <v>-1763.8788386859674</v>
      </c>
      <c r="DH25" s="196">
        <v>1763.8788386859674</v>
      </c>
      <c r="DJ25">
        <v>-1</v>
      </c>
      <c r="DK25" s="240">
        <v>-1</v>
      </c>
      <c r="DL25" s="214">
        <v>-1</v>
      </c>
      <c r="DM25" s="241">
        <v>-2</v>
      </c>
      <c r="DN25">
        <v>1</v>
      </c>
      <c r="DO25">
        <v>1</v>
      </c>
      <c r="DP25" s="214">
        <v>1</v>
      </c>
      <c r="DQ25">
        <v>0</v>
      </c>
      <c r="DR25">
        <v>0</v>
      </c>
      <c r="DS25">
        <v>1</v>
      </c>
      <c r="DT25">
        <v>1</v>
      </c>
      <c r="DU25" s="249">
        <v>2.0424440490800001E-3</v>
      </c>
      <c r="DV25" s="2">
        <v>10</v>
      </c>
      <c r="DW25">
        <v>60</v>
      </c>
      <c r="DX25" t="s">
        <v>1186</v>
      </c>
      <c r="DY25">
        <v>2</v>
      </c>
      <c r="DZ25" s="96">
        <v>0</v>
      </c>
      <c r="EA25">
        <v>2</v>
      </c>
      <c r="EB25" s="138">
        <v>283300</v>
      </c>
      <c r="EC25" s="196">
        <v>-578.62439910436399</v>
      </c>
      <c r="ED25" s="196">
        <v>-578.62439910436399</v>
      </c>
      <c r="EE25" s="196">
        <v>578.62439910436399</v>
      </c>
      <c r="EF25" s="196">
        <v>578.62439910436399</v>
      </c>
      <c r="EH25">
        <v>-1</v>
      </c>
      <c r="EI25" s="240">
        <v>-1</v>
      </c>
      <c r="EJ25" s="214">
        <v>1</v>
      </c>
      <c r="EK25" s="241">
        <v>-3</v>
      </c>
      <c r="EL25">
        <v>-1</v>
      </c>
      <c r="EM25">
        <v>-1</v>
      </c>
      <c r="EN25" s="214">
        <v>-1</v>
      </c>
      <c r="EO25">
        <v>1</v>
      </c>
      <c r="EP25">
        <v>0</v>
      </c>
      <c r="EQ25">
        <v>1</v>
      </c>
      <c r="ER25">
        <v>1</v>
      </c>
      <c r="ES25" s="249">
        <v>-7.9421108365699995E-3</v>
      </c>
      <c r="ET25" s="264">
        <v>42492</v>
      </c>
      <c r="EU25">
        <v>60</v>
      </c>
      <c r="EV25" t="s">
        <v>1186</v>
      </c>
      <c r="EW25">
        <v>2</v>
      </c>
      <c r="EX25" s="253"/>
      <c r="EY25">
        <v>2</v>
      </c>
      <c r="EZ25" s="138">
        <v>281050</v>
      </c>
      <c r="FA25" s="196">
        <v>2232.1302506179982</v>
      </c>
      <c r="FB25" s="196">
        <v>-2232.1302506179982</v>
      </c>
      <c r="FC25" s="196">
        <v>2232.1302506179982</v>
      </c>
      <c r="FD25" s="196">
        <v>2232.1302506179982</v>
      </c>
      <c r="FF25">
        <v>-1</v>
      </c>
      <c r="FG25" s="240">
        <v>1</v>
      </c>
      <c r="FH25" s="214">
        <v>1</v>
      </c>
      <c r="FI25" s="241">
        <v>-4</v>
      </c>
      <c r="FJ25">
        <v>-1</v>
      </c>
      <c r="FK25">
        <v>-1</v>
      </c>
      <c r="FL25" s="214">
        <v>1</v>
      </c>
      <c r="FM25">
        <v>1</v>
      </c>
      <c r="FN25">
        <v>1</v>
      </c>
      <c r="FO25">
        <v>0</v>
      </c>
      <c r="FP25">
        <v>0</v>
      </c>
      <c r="FQ25" s="249">
        <v>5.3816046966700002E-3</v>
      </c>
      <c r="FR25" s="264">
        <v>42492</v>
      </c>
      <c r="FS25">
        <v>60</v>
      </c>
      <c r="FT25" t="s">
        <v>1186</v>
      </c>
      <c r="FU25">
        <v>2</v>
      </c>
      <c r="FV25" s="253">
        <v>2</v>
      </c>
      <c r="FW25">
        <v>3</v>
      </c>
      <c r="FX25" s="138">
        <v>281887.5</v>
      </c>
      <c r="FY25" s="138">
        <v>422831.25</v>
      </c>
      <c r="FZ25" s="196">
        <v>1517.0070939325647</v>
      </c>
      <c r="GA25" s="196">
        <v>2275.5106408988472</v>
      </c>
      <c r="GB25" s="196">
        <v>1517.0070939325647</v>
      </c>
      <c r="GC25" s="196">
        <v>-1517.0070939325647</v>
      </c>
      <c r="GD25" s="196">
        <v>-1517.0070939325647</v>
      </c>
      <c r="GF25">
        <v>1</v>
      </c>
      <c r="GG25" s="240">
        <v>1</v>
      </c>
      <c r="GH25" s="214">
        <v>1</v>
      </c>
      <c r="GI25" s="241">
        <v>-5</v>
      </c>
      <c r="GJ25">
        <v>1</v>
      </c>
      <c r="GK25">
        <v>-1</v>
      </c>
      <c r="GL25" s="214">
        <v>-1</v>
      </c>
      <c r="GM25">
        <v>0</v>
      </c>
      <c r="GN25">
        <v>0</v>
      </c>
      <c r="GO25">
        <v>0</v>
      </c>
      <c r="GP25">
        <v>1</v>
      </c>
      <c r="GQ25" s="249">
        <v>-2.3888520238900001E-3</v>
      </c>
      <c r="GR25" s="264">
        <v>42515</v>
      </c>
      <c r="GS25">
        <v>60</v>
      </c>
      <c r="GT25" t="s">
        <v>1186</v>
      </c>
      <c r="GU25">
        <v>2</v>
      </c>
      <c r="GV25" s="253">
        <v>2</v>
      </c>
      <c r="GW25">
        <v>3</v>
      </c>
      <c r="GX25" s="138">
        <v>281887.5</v>
      </c>
      <c r="GY25" s="138">
        <v>422831.25</v>
      </c>
      <c r="GZ25" s="196">
        <v>-673.38752488429236</v>
      </c>
      <c r="HA25" s="196">
        <v>-1010.0812873264387</v>
      </c>
      <c r="HB25" s="196">
        <v>-673.38752488429236</v>
      </c>
      <c r="HC25" s="196">
        <v>-673.38752488429236</v>
      </c>
      <c r="HD25" s="196">
        <v>673.38752488429236</v>
      </c>
      <c r="HF25">
        <v>1</v>
      </c>
      <c r="HG25" s="240">
        <v>1</v>
      </c>
      <c r="HH25" s="214">
        <v>1</v>
      </c>
      <c r="HI25" s="241">
        <v>-6</v>
      </c>
      <c r="HJ25">
        <v>1</v>
      </c>
      <c r="HK25">
        <v>-1</v>
      </c>
      <c r="HL25" s="214">
        <v>1</v>
      </c>
      <c r="HM25">
        <v>1</v>
      </c>
      <c r="HN25">
        <v>1</v>
      </c>
      <c r="HO25">
        <v>1</v>
      </c>
      <c r="HP25">
        <v>0</v>
      </c>
      <c r="HQ25" s="249">
        <v>2.79366768658E-3</v>
      </c>
      <c r="HR25" s="202">
        <v>42515</v>
      </c>
      <c r="HS25">
        <v>60</v>
      </c>
      <c r="HT25" t="s">
        <v>1186</v>
      </c>
      <c r="HU25">
        <v>2</v>
      </c>
      <c r="HV25" s="253">
        <v>1</v>
      </c>
      <c r="HW25">
        <v>2</v>
      </c>
      <c r="HX25" s="138">
        <v>282675</v>
      </c>
      <c r="HY25" s="138">
        <v>282675</v>
      </c>
      <c r="HZ25" s="196">
        <v>789.70001330400146</v>
      </c>
      <c r="IA25" s="196">
        <v>789.70001330400146</v>
      </c>
      <c r="IB25" s="196">
        <v>789.70001330400146</v>
      </c>
      <c r="IC25" s="196">
        <v>789.70001330400146</v>
      </c>
      <c r="ID25" s="196">
        <v>-789.70001330400146</v>
      </c>
      <c r="IF25">
        <v>1</v>
      </c>
      <c r="IG25" s="240">
        <v>1</v>
      </c>
      <c r="IH25" s="214">
        <v>1</v>
      </c>
      <c r="II25" s="241">
        <v>-7</v>
      </c>
      <c r="IJ25">
        <v>1</v>
      </c>
      <c r="IK25">
        <v>-1</v>
      </c>
      <c r="IL25" s="214">
        <v>1</v>
      </c>
      <c r="IM25">
        <v>1</v>
      </c>
      <c r="IN25">
        <v>1</v>
      </c>
      <c r="IO25">
        <v>1</v>
      </c>
      <c r="IP25">
        <v>0</v>
      </c>
      <c r="IQ25" s="249">
        <v>3.9356151056900001E-3</v>
      </c>
      <c r="IR25" s="202">
        <v>42529</v>
      </c>
      <c r="IS25">
        <v>60</v>
      </c>
      <c r="IT25" t="s">
        <v>1186</v>
      </c>
      <c r="IU25">
        <v>2</v>
      </c>
      <c r="IV25" s="253">
        <v>2</v>
      </c>
      <c r="IW25">
        <v>3</v>
      </c>
      <c r="IX25" s="138">
        <v>283787.5</v>
      </c>
      <c r="IY25" s="138">
        <v>425681.25</v>
      </c>
      <c r="IZ25" s="196">
        <v>1116.8783718060008</v>
      </c>
      <c r="JA25" s="196">
        <v>1675.3175577090014</v>
      </c>
      <c r="JB25" s="196">
        <v>1116.8783718060008</v>
      </c>
      <c r="JC25" s="196">
        <v>1116.8783718060008</v>
      </c>
      <c r="JD25" s="196">
        <v>-1116.8783718060008</v>
      </c>
      <c r="JF25">
        <v>1</v>
      </c>
      <c r="JG25" s="240">
        <v>1</v>
      </c>
      <c r="JH25" s="214">
        <v>1</v>
      </c>
      <c r="JI25" s="241">
        <v>-3</v>
      </c>
      <c r="JJ25">
        <v>1</v>
      </c>
      <c r="JK25">
        <v>-1</v>
      </c>
      <c r="JL25" s="214">
        <v>-1</v>
      </c>
      <c r="JM25">
        <v>0</v>
      </c>
      <c r="JN25">
        <v>0</v>
      </c>
      <c r="JO25">
        <v>0</v>
      </c>
      <c r="JP25">
        <v>1</v>
      </c>
      <c r="JQ25" s="249">
        <v>-5.0654098577299998E-3</v>
      </c>
      <c r="JR25" s="202">
        <v>42529</v>
      </c>
      <c r="JS25">
        <v>60</v>
      </c>
      <c r="JT25" t="s">
        <v>1186</v>
      </c>
      <c r="JU25">
        <v>2</v>
      </c>
      <c r="JV25" s="253">
        <v>2</v>
      </c>
      <c r="JW25">
        <v>3</v>
      </c>
      <c r="JX25" s="138">
        <v>282350</v>
      </c>
      <c r="JY25" s="138">
        <v>423525</v>
      </c>
      <c r="JZ25" s="196">
        <v>-1430.2184733300655</v>
      </c>
      <c r="KA25" s="196">
        <v>-2145.3277099950983</v>
      </c>
      <c r="KB25" s="196">
        <v>-1430.2184733300655</v>
      </c>
      <c r="KC25" s="196">
        <v>-1430.2184733300655</v>
      </c>
      <c r="KD25" s="196">
        <v>1430.2184733300655</v>
      </c>
      <c r="KF25">
        <v>1</v>
      </c>
      <c r="KG25" s="240">
        <v>1</v>
      </c>
      <c r="KH25" s="214">
        <v>1</v>
      </c>
      <c r="KI25" s="241">
        <v>-4</v>
      </c>
      <c r="KJ25">
        <v>-1</v>
      </c>
      <c r="KK25">
        <v>-1</v>
      </c>
      <c r="KL25" s="214">
        <v>1</v>
      </c>
      <c r="KM25">
        <v>1</v>
      </c>
      <c r="KN25">
        <v>1</v>
      </c>
      <c r="KO25">
        <v>0</v>
      </c>
      <c r="KP25">
        <v>0</v>
      </c>
      <c r="KQ25" s="249">
        <v>4.6042146272400001E-3</v>
      </c>
      <c r="KR25" s="202">
        <v>42536</v>
      </c>
      <c r="KS25">
        <v>60</v>
      </c>
      <c r="KT25" t="s">
        <v>1186</v>
      </c>
      <c r="KU25">
        <v>2</v>
      </c>
      <c r="KV25" s="253">
        <v>2</v>
      </c>
      <c r="KW25">
        <v>2</v>
      </c>
      <c r="KX25" s="138">
        <v>284762.5</v>
      </c>
      <c r="KY25" s="138">
        <v>284762.5</v>
      </c>
      <c r="KZ25" s="196">
        <v>1311.1076677894305</v>
      </c>
      <c r="LA25" s="196">
        <v>1311.1076677894305</v>
      </c>
      <c r="LB25" s="196">
        <v>1311.1076677894305</v>
      </c>
      <c r="LC25" s="196">
        <v>-1311.1076677894305</v>
      </c>
      <c r="LD25" s="196">
        <v>-1311.1076677894305</v>
      </c>
      <c r="LF25">
        <v>1</v>
      </c>
      <c r="LG25" s="240">
        <v>-1</v>
      </c>
      <c r="LH25" s="214">
        <v>1</v>
      </c>
      <c r="LI25" s="241">
        <v>-5</v>
      </c>
      <c r="LJ25">
        <v>1</v>
      </c>
      <c r="LK25">
        <v>-1</v>
      </c>
      <c r="LL25" s="214">
        <v>1</v>
      </c>
      <c r="LM25">
        <v>0</v>
      </c>
      <c r="LN25">
        <v>1</v>
      </c>
      <c r="LO25">
        <v>1</v>
      </c>
      <c r="LP25">
        <v>0</v>
      </c>
      <c r="LQ25" s="249">
        <v>3.9220870791500002E-3</v>
      </c>
      <c r="LR25" s="202">
        <v>42536</v>
      </c>
      <c r="LS25">
        <v>60</v>
      </c>
      <c r="LT25" t="s">
        <v>1186</v>
      </c>
      <c r="LU25">
        <v>2</v>
      </c>
      <c r="LV25" s="253">
        <v>2</v>
      </c>
      <c r="LW25">
        <v>2</v>
      </c>
      <c r="LX25" s="138">
        <v>284762.5</v>
      </c>
      <c r="LY25" s="138">
        <v>284762.5</v>
      </c>
      <c r="LZ25" s="196">
        <v>-1116.8633218764519</v>
      </c>
      <c r="MA25" s="196">
        <v>-1116.8633218764519</v>
      </c>
      <c r="MB25" s="196">
        <v>1116.8633218764519</v>
      </c>
      <c r="MC25" s="196">
        <v>1116.8633218764519</v>
      </c>
      <c r="MD25" s="196">
        <v>-1116.8633218764519</v>
      </c>
      <c r="MF25">
        <v>-1</v>
      </c>
      <c r="MG25" s="240">
        <v>-1</v>
      </c>
      <c r="MH25" s="214">
        <v>1</v>
      </c>
      <c r="MI25" s="241">
        <v>-6</v>
      </c>
      <c r="MJ25">
        <v>1</v>
      </c>
      <c r="MK25">
        <v>-1</v>
      </c>
      <c r="ML25" s="214">
        <v>-1</v>
      </c>
      <c r="MM25">
        <v>1</v>
      </c>
      <c r="MN25">
        <v>0</v>
      </c>
      <c r="MO25">
        <v>0</v>
      </c>
      <c r="MP25">
        <v>1</v>
      </c>
      <c r="MQ25" s="249">
        <v>-2.06312277775E-2</v>
      </c>
      <c r="MR25" s="202">
        <v>42536</v>
      </c>
      <c r="MS25">
        <v>60</v>
      </c>
      <c r="MT25" t="s">
        <v>1186</v>
      </c>
      <c r="MU25">
        <v>1</v>
      </c>
      <c r="MV25" s="253">
        <v>1</v>
      </c>
      <c r="MW25">
        <v>1</v>
      </c>
      <c r="MX25" s="138">
        <v>139443.75</v>
      </c>
      <c r="MY25" s="138">
        <v>139443.75</v>
      </c>
      <c r="MZ25" s="196">
        <v>2876.8957683987655</v>
      </c>
      <c r="NA25" s="196">
        <v>2876.8957683987655</v>
      </c>
      <c r="NB25" s="196">
        <v>-2876.8957683987655</v>
      </c>
      <c r="NC25" s="196">
        <v>-2876.8957683987655</v>
      </c>
      <c r="ND25" s="196">
        <v>2876.8957683987655</v>
      </c>
      <c r="NF25">
        <v>-1</v>
      </c>
      <c r="NG25" s="240">
        <v>-1</v>
      </c>
      <c r="NH25" s="214">
        <v>1</v>
      </c>
      <c r="NI25" s="241">
        <v>-7</v>
      </c>
      <c r="NJ25">
        <v>-1</v>
      </c>
      <c r="NK25">
        <v>-1</v>
      </c>
      <c r="NL25" s="214">
        <v>-1</v>
      </c>
      <c r="NM25">
        <v>1</v>
      </c>
      <c r="NN25">
        <v>0</v>
      </c>
      <c r="NO25">
        <v>1</v>
      </c>
      <c r="NP25">
        <v>1</v>
      </c>
      <c r="NQ25" s="249">
        <v>-1.0712204742100001E-2</v>
      </c>
      <c r="NR25" s="202">
        <v>42536</v>
      </c>
      <c r="NS25">
        <v>60</v>
      </c>
      <c r="NT25" t="s">
        <v>1186</v>
      </c>
      <c r="NU25">
        <v>1</v>
      </c>
      <c r="NV25" s="253">
        <v>2</v>
      </c>
      <c r="NW25">
        <v>1</v>
      </c>
      <c r="NX25" s="138">
        <v>137950</v>
      </c>
      <c r="NY25" s="138">
        <v>137950</v>
      </c>
      <c r="NZ25" s="196">
        <v>1477.7486441726951</v>
      </c>
      <c r="OA25" s="196">
        <v>1477.7486441726951</v>
      </c>
      <c r="OB25" s="196">
        <v>-1477.7486441726951</v>
      </c>
      <c r="OC25" s="196">
        <v>1477.7486441726951</v>
      </c>
      <c r="OD25" s="196">
        <v>1477.7486441726951</v>
      </c>
      <c r="OF25">
        <v>-1</v>
      </c>
      <c r="OG25" s="240">
        <v>-1</v>
      </c>
      <c r="OH25" s="214">
        <v>1</v>
      </c>
      <c r="OI25" s="241">
        <v>-8</v>
      </c>
      <c r="OJ25">
        <v>-1</v>
      </c>
      <c r="OK25">
        <v>-1</v>
      </c>
      <c r="OL25" s="214">
        <v>1</v>
      </c>
      <c r="OM25">
        <v>0</v>
      </c>
      <c r="ON25">
        <v>1</v>
      </c>
      <c r="OO25">
        <v>0</v>
      </c>
      <c r="OP25">
        <v>0</v>
      </c>
      <c r="OQ25" s="249">
        <v>3.9416455237399999E-3</v>
      </c>
      <c r="OR25" s="202">
        <v>42536</v>
      </c>
      <c r="OS25">
        <v>60</v>
      </c>
      <c r="OT25" t="s">
        <v>1186</v>
      </c>
      <c r="OU25">
        <v>1</v>
      </c>
      <c r="OV25" s="253">
        <v>2</v>
      </c>
      <c r="OW25">
        <v>1</v>
      </c>
      <c r="OX25" s="138">
        <v>138493.75</v>
      </c>
      <c r="OY25" s="138">
        <v>138493.75</v>
      </c>
      <c r="OZ25" s="196">
        <v>-545.8932697534666</v>
      </c>
      <c r="PA25" s="196">
        <v>-545.8932697534666</v>
      </c>
      <c r="PB25" s="196">
        <v>545.8932697534666</v>
      </c>
      <c r="PC25" s="196">
        <v>-545.8932697534666</v>
      </c>
      <c r="PD25" s="196">
        <v>-545.8932697534666</v>
      </c>
      <c r="PF25">
        <v>-1</v>
      </c>
      <c r="PG25" s="240">
        <v>-1</v>
      </c>
      <c r="PH25" s="240">
        <v>1</v>
      </c>
      <c r="PI25" s="214">
        <v>1</v>
      </c>
      <c r="PJ25" s="241">
        <v>-9</v>
      </c>
      <c r="PK25">
        <v>1</v>
      </c>
      <c r="PL25">
        <v>-1</v>
      </c>
      <c r="PM25" s="214">
        <v>1</v>
      </c>
      <c r="PN25">
        <v>0</v>
      </c>
      <c r="PO25">
        <v>1</v>
      </c>
      <c r="PP25">
        <v>1</v>
      </c>
      <c r="PQ25">
        <v>0</v>
      </c>
      <c r="PR25" s="249">
        <v>5.2800216616300001E-3</v>
      </c>
      <c r="PS25" s="202">
        <v>42536</v>
      </c>
      <c r="PT25">
        <v>60</v>
      </c>
      <c r="PU25" t="s">
        <v>1186</v>
      </c>
      <c r="PV25">
        <v>1</v>
      </c>
      <c r="PW25" s="253">
        <v>2</v>
      </c>
      <c r="PX25">
        <v>1</v>
      </c>
      <c r="PY25" s="138">
        <v>138843.75</v>
      </c>
      <c r="PZ25" s="138">
        <v>138843.75</v>
      </c>
      <c r="QA25" s="196">
        <v>-733.09800758194035</v>
      </c>
      <c r="QB25" s="196">
        <v>-733.09800758194035</v>
      </c>
      <c r="QC25" s="196">
        <v>733.09800758194035</v>
      </c>
      <c r="QD25" s="196">
        <v>733.09800758194035</v>
      </c>
      <c r="QE25" s="196">
        <v>-733.09800758194035</v>
      </c>
      <c r="QF25" s="196">
        <v>733.09800758194035</v>
      </c>
      <c r="QH25">
        <v>1</v>
      </c>
      <c r="QI25" s="240">
        <v>-1</v>
      </c>
      <c r="QJ25" s="240">
        <v>1</v>
      </c>
      <c r="QK25" s="214">
        <v>1</v>
      </c>
      <c r="QL25" s="241">
        <v>-10</v>
      </c>
      <c r="QM25">
        <v>-1</v>
      </c>
      <c r="QN25">
        <v>-1</v>
      </c>
      <c r="QO25" s="214">
        <v>-1</v>
      </c>
      <c r="QP25">
        <v>1</v>
      </c>
      <c r="QQ25">
        <v>0</v>
      </c>
      <c r="QR25">
        <v>1</v>
      </c>
      <c r="QS25">
        <v>1</v>
      </c>
      <c r="QT25" s="249">
        <v>-2.7383731370099998E-3</v>
      </c>
      <c r="QU25" s="202">
        <v>42536</v>
      </c>
      <c r="QV25">
        <v>60</v>
      </c>
      <c r="QW25" t="s">
        <v>1186</v>
      </c>
      <c r="QX25">
        <v>1</v>
      </c>
      <c r="QY25" s="253">
        <v>2</v>
      </c>
      <c r="QZ25">
        <v>1</v>
      </c>
      <c r="RA25" s="138">
        <v>138843.75</v>
      </c>
      <c r="RB25" s="138">
        <v>138843.75</v>
      </c>
      <c r="RC25" s="196">
        <v>380.20599524173218</v>
      </c>
      <c r="RD25" s="196">
        <v>380.20599524173218</v>
      </c>
      <c r="RE25" s="196">
        <v>-380.20599524173218</v>
      </c>
      <c r="RF25" s="196">
        <v>380.20599524173218</v>
      </c>
      <c r="RG25" s="196">
        <v>380.20599524173218</v>
      </c>
      <c r="RH25" s="196">
        <v>-380.20599524173218</v>
      </c>
      <c r="RI25" s="196"/>
      <c r="RJ25" s="196">
        <v>-380.20599524173218</v>
      </c>
      <c r="RK25" s="196">
        <v>380.20599524173218</v>
      </c>
      <c r="RL25" s="196">
        <v>-380.20599524173218</v>
      </c>
      <c r="RM25" s="196">
        <v>380.20599524173218</v>
      </c>
      <c r="RO25">
        <v>-1</v>
      </c>
      <c r="RP25" s="240">
        <v>-1</v>
      </c>
      <c r="RQ25" s="240">
        <v>-1</v>
      </c>
      <c r="RR25" s="240">
        <v>-1</v>
      </c>
      <c r="RS25" s="214">
        <v>1</v>
      </c>
      <c r="RT25" s="241">
        <v>-5</v>
      </c>
      <c r="RU25">
        <v>-1</v>
      </c>
      <c r="RV25">
        <v>-1</v>
      </c>
      <c r="RW25" s="214">
        <v>1</v>
      </c>
      <c r="RX25">
        <v>0</v>
      </c>
      <c r="RY25">
        <v>1</v>
      </c>
      <c r="RZ25">
        <v>0</v>
      </c>
      <c r="SA25">
        <v>0</v>
      </c>
      <c r="SB25" s="249">
        <v>5.1766824217899998E-3</v>
      </c>
      <c r="SC25" s="202">
        <v>42544</v>
      </c>
      <c r="SD25">
        <v>60</v>
      </c>
      <c r="SE25" t="s">
        <v>1186</v>
      </c>
      <c r="SF25">
        <v>1</v>
      </c>
      <c r="SG25" s="253">
        <v>1</v>
      </c>
      <c r="SH25">
        <v>1</v>
      </c>
      <c r="SI25" s="138">
        <v>139562.5</v>
      </c>
      <c r="SJ25" s="138">
        <v>139562.5</v>
      </c>
      <c r="SK25" s="196">
        <v>-722.47074049106686</v>
      </c>
      <c r="SL25" s="196">
        <v>-722.47074049106686</v>
      </c>
      <c r="SM25" s="196">
        <v>722.47074049106686</v>
      </c>
      <c r="SN25" s="196">
        <v>-722.47074049106686</v>
      </c>
      <c r="SO25" s="196">
        <v>-722.47074049106686</v>
      </c>
      <c r="SP25" s="196">
        <v>-722.47074049106686</v>
      </c>
      <c r="SQ25" s="196">
        <v>-722.47074049106686</v>
      </c>
      <c r="SR25" s="196">
        <v>722.47074049106686</v>
      </c>
      <c r="SS25" s="196">
        <v>-722.47074049106686</v>
      </c>
      <c r="ST25" s="196">
        <v>-722.47074049106686</v>
      </c>
      <c r="SU25" s="196">
        <v>722.47074049106686</v>
      </c>
      <c r="SW25">
        <f t="shared" si="90"/>
        <v>1</v>
      </c>
      <c r="SX25" s="240">
        <v>1</v>
      </c>
      <c r="SY25" s="240">
        <v>-1</v>
      </c>
      <c r="SZ25" s="240">
        <v>1</v>
      </c>
      <c r="TA25" s="214">
        <v>1</v>
      </c>
      <c r="TB25" s="241">
        <v>-12</v>
      </c>
      <c r="TC25">
        <f t="shared" si="91"/>
        <v>-1</v>
      </c>
      <c r="TD25">
        <f t="shared" si="92"/>
        <v>-1</v>
      </c>
      <c r="TE25" s="214">
        <v>1</v>
      </c>
      <c r="TF25">
        <f t="shared" si="140"/>
        <v>1</v>
      </c>
      <c r="TG25">
        <f t="shared" si="93"/>
        <v>1</v>
      </c>
      <c r="TH25">
        <f t="shared" si="132"/>
        <v>0</v>
      </c>
      <c r="TI25">
        <f t="shared" si="94"/>
        <v>0</v>
      </c>
      <c r="TJ25" s="249"/>
      <c r="TK25" s="202">
        <v>42536</v>
      </c>
      <c r="TL25">
        <v>60</v>
      </c>
      <c r="TM25" t="str">
        <f t="shared" si="81"/>
        <v>TRUE</v>
      </c>
      <c r="TN25">
        <f>VLOOKUP($A25,'FuturesInfo (3)'!$A$2:$V$80,22)</f>
        <v>1</v>
      </c>
      <c r="TO25" s="253">
        <v>1</v>
      </c>
      <c r="TP25">
        <f t="shared" si="95"/>
        <v>1</v>
      </c>
      <c r="TQ25" s="138">
        <f>VLOOKUP($A25,'FuturesInfo (3)'!$A$2:$O$80,15)*TN25</f>
        <v>139562.5</v>
      </c>
      <c r="TR25" s="138">
        <f>VLOOKUP($A25,'FuturesInfo (3)'!$A$2:$O$80,15)*TP25</f>
        <v>139562.5</v>
      </c>
      <c r="TS25" s="196">
        <f t="shared" si="96"/>
        <v>0</v>
      </c>
      <c r="TT25" s="196">
        <f t="shared" si="97"/>
        <v>0</v>
      </c>
      <c r="TU25" s="196">
        <f t="shared" si="98"/>
        <v>0</v>
      </c>
      <c r="TV25" s="196">
        <f t="shared" si="99"/>
        <v>0</v>
      </c>
      <c r="TW25" s="196">
        <f t="shared" si="148"/>
        <v>0</v>
      </c>
      <c r="TX25" s="196">
        <f t="shared" si="101"/>
        <v>0</v>
      </c>
      <c r="TY25" s="196">
        <f t="shared" si="133"/>
        <v>0</v>
      </c>
      <c r="TZ25" s="196">
        <f>IF(IF(sym!$O14=TE25,1,0)=1,ABS(TQ25*TJ25),-ABS(TQ25*TJ25))</f>
        <v>0</v>
      </c>
      <c r="UA25" s="196">
        <f>IF(IF(sym!$N14=TE25,1,0)=1,ABS(TQ25*TJ25),-ABS(TQ25*TJ25))</f>
        <v>0</v>
      </c>
      <c r="UB25" s="196">
        <f t="shared" si="141"/>
        <v>0</v>
      </c>
      <c r="UC25" s="196">
        <f t="shared" si="103"/>
        <v>0</v>
      </c>
      <c r="UE25">
        <f t="shared" si="104"/>
        <v>1</v>
      </c>
      <c r="UF25" s="240">
        <v>1</v>
      </c>
      <c r="UG25" s="240">
        <v>-1</v>
      </c>
      <c r="UH25" s="240">
        <v>1</v>
      </c>
      <c r="UI25" s="214">
        <v>1</v>
      </c>
      <c r="UJ25" s="241">
        <v>-12</v>
      </c>
      <c r="UK25">
        <f t="shared" si="105"/>
        <v>-1</v>
      </c>
      <c r="UL25">
        <f t="shared" si="106"/>
        <v>-1</v>
      </c>
      <c r="UM25" s="214"/>
      <c r="UN25">
        <f t="shared" si="142"/>
        <v>0</v>
      </c>
      <c r="UO25">
        <f t="shared" si="151"/>
        <v>0</v>
      </c>
      <c r="UP25">
        <f t="shared" si="134"/>
        <v>0</v>
      </c>
      <c r="UQ25">
        <f t="shared" si="108"/>
        <v>0</v>
      </c>
      <c r="UR25" s="249"/>
      <c r="US25" s="202">
        <v>42536</v>
      </c>
      <c r="UT25">
        <v>60</v>
      </c>
      <c r="UU25" t="str">
        <f t="shared" si="82"/>
        <v>TRUE</v>
      </c>
      <c r="UV25">
        <f>VLOOKUP($A25,'FuturesInfo (3)'!$A$2:$V$80,22)</f>
        <v>1</v>
      </c>
      <c r="UW25" s="253">
        <v>1</v>
      </c>
      <c r="UX25">
        <f t="shared" si="109"/>
        <v>1</v>
      </c>
      <c r="UY25" s="138">
        <f>VLOOKUP($A25,'FuturesInfo (3)'!$A$2:$O$80,15)*UV25</f>
        <v>139562.5</v>
      </c>
      <c r="UZ25" s="138">
        <f>VLOOKUP($A25,'FuturesInfo (3)'!$A$2:$O$80,15)*UX25</f>
        <v>139562.5</v>
      </c>
      <c r="VA25" s="196">
        <f t="shared" si="110"/>
        <v>0</v>
      </c>
      <c r="VB25" s="196">
        <f t="shared" si="111"/>
        <v>0</v>
      </c>
      <c r="VC25" s="196">
        <f t="shared" si="112"/>
        <v>0</v>
      </c>
      <c r="VD25" s="196">
        <f t="shared" si="113"/>
        <v>0</v>
      </c>
      <c r="VE25" s="196">
        <f t="shared" si="149"/>
        <v>0</v>
      </c>
      <c r="VF25" s="196">
        <f t="shared" si="115"/>
        <v>0</v>
      </c>
      <c r="VG25" s="196">
        <f t="shared" si="135"/>
        <v>0</v>
      </c>
      <c r="VH25" s="196">
        <f>IF(IF(sym!$O14=UM25,1,0)=1,ABS(UY25*UR25),-ABS(UY25*UR25))</f>
        <v>0</v>
      </c>
      <c r="VI25" s="196">
        <f>IF(IF(sym!$N14=UM25,1,0)=1,ABS(UY25*UR25),-ABS(UY25*UR25))</f>
        <v>0</v>
      </c>
      <c r="VJ25" s="196">
        <f t="shared" si="144"/>
        <v>0</v>
      </c>
      <c r="VK25" s="196">
        <f t="shared" si="117"/>
        <v>0</v>
      </c>
      <c r="VM25">
        <f t="shared" si="118"/>
        <v>0</v>
      </c>
      <c r="VN25" s="240"/>
      <c r="VO25" s="240"/>
      <c r="VP25" s="240"/>
      <c r="VQ25" s="214"/>
      <c r="VR25" s="241"/>
      <c r="VS25">
        <f t="shared" si="119"/>
        <v>1</v>
      </c>
      <c r="VT25">
        <f t="shared" si="120"/>
        <v>0</v>
      </c>
      <c r="VU25" s="214"/>
      <c r="VV25">
        <f t="shared" si="145"/>
        <v>1</v>
      </c>
      <c r="VW25">
        <f t="shared" si="152"/>
        <v>1</v>
      </c>
      <c r="VX25">
        <f t="shared" si="136"/>
        <v>0</v>
      </c>
      <c r="VY25">
        <f t="shared" si="122"/>
        <v>1</v>
      </c>
      <c r="VZ25" s="249"/>
      <c r="WA25" s="202"/>
      <c r="WB25">
        <v>60</v>
      </c>
      <c r="WC25" t="str">
        <f t="shared" si="83"/>
        <v>FALSE</v>
      </c>
      <c r="WD25">
        <f>VLOOKUP($A25,'FuturesInfo (3)'!$A$2:$V$80,22)</f>
        <v>1</v>
      </c>
      <c r="WE25" s="253"/>
      <c r="WF25">
        <f t="shared" si="123"/>
        <v>1</v>
      </c>
      <c r="WG25" s="138">
        <f>VLOOKUP($A25,'FuturesInfo (3)'!$A$2:$O$80,15)*WD25</f>
        <v>139562.5</v>
      </c>
      <c r="WH25" s="138">
        <f>VLOOKUP($A25,'FuturesInfo (3)'!$A$2:$O$80,15)*WF25</f>
        <v>139562.5</v>
      </c>
      <c r="WI25" s="196">
        <f t="shared" si="124"/>
        <v>0</v>
      </c>
      <c r="WJ25" s="196">
        <f t="shared" si="125"/>
        <v>0</v>
      </c>
      <c r="WK25" s="196">
        <f t="shared" si="126"/>
        <v>0</v>
      </c>
      <c r="WL25" s="196">
        <f t="shared" si="127"/>
        <v>0</v>
      </c>
      <c r="WM25" s="196">
        <f t="shared" si="150"/>
        <v>0</v>
      </c>
      <c r="WN25" s="196">
        <f t="shared" si="129"/>
        <v>0</v>
      </c>
      <c r="WO25" s="196">
        <f t="shared" si="137"/>
        <v>0</v>
      </c>
      <c r="WP25" s="196">
        <f>IF(IF(sym!$O14=VU25,1,0)=1,ABS(WG25*VZ25),-ABS(WG25*VZ25))</f>
        <v>0</v>
      </c>
      <c r="WQ25" s="196">
        <f>IF(IF(sym!$N14=VU25,1,0)=1,ABS(WG25*VZ25),-ABS(WG25*VZ25))</f>
        <v>0</v>
      </c>
      <c r="WR25" s="196">
        <f t="shared" si="147"/>
        <v>0</v>
      </c>
      <c r="WS25" s="196">
        <f t="shared" si="131"/>
        <v>0</v>
      </c>
    </row>
    <row r="26" spans="1:617" x14ac:dyDescent="0.25">
      <c r="A26" s="1" t="s">
        <v>317</v>
      </c>
      <c r="B26" s="150" t="str">
        <f>'FuturesInfo (3)'!M14</f>
        <v>@DX</v>
      </c>
      <c r="C26" s="200" t="str">
        <f>VLOOKUP(A26,'FuturesInfo (3)'!$A$2:$K$80,11)</f>
        <v>currency</v>
      </c>
      <c r="F26" t="e">
        <f>#REF!</f>
        <v>#REF!</v>
      </c>
      <c r="G26">
        <v>1</v>
      </c>
      <c r="H26">
        <v>-1</v>
      </c>
      <c r="I26">
        <v>-1</v>
      </c>
      <c r="J26">
        <f t="shared" si="67"/>
        <v>0</v>
      </c>
      <c r="K26">
        <f t="shared" si="68"/>
        <v>1</v>
      </c>
      <c r="L26" s="184">
        <v>-1.6093589770399999E-2</v>
      </c>
      <c r="M26" s="2">
        <v>10</v>
      </c>
      <c r="N26">
        <v>60</v>
      </c>
      <c r="O26" t="str">
        <f t="shared" si="69"/>
        <v>TRUE</v>
      </c>
      <c r="P26">
        <f>VLOOKUP($A26,'FuturesInfo (3)'!$A$2:$V$80,22)</f>
        <v>2</v>
      </c>
      <c r="Q26">
        <f t="shared" si="70"/>
        <v>2</v>
      </c>
      <c r="R26">
        <f t="shared" si="70"/>
        <v>2</v>
      </c>
      <c r="S26" s="138">
        <f>VLOOKUP($A26,'FuturesInfo (3)'!$A$2:$O$80,15)*Q26</f>
        <v>191428</v>
      </c>
      <c r="T26" s="144">
        <f t="shared" si="71"/>
        <v>-3080.7637025681311</v>
      </c>
      <c r="U26" s="144">
        <f t="shared" si="84"/>
        <v>3080.7637025681311</v>
      </c>
      <c r="W26">
        <f t="shared" si="72"/>
        <v>1</v>
      </c>
      <c r="X26">
        <v>1</v>
      </c>
      <c r="Y26">
        <v>-1</v>
      </c>
      <c r="Z26">
        <v>-1</v>
      </c>
      <c r="AA26">
        <f t="shared" si="138"/>
        <v>0</v>
      </c>
      <c r="AB26">
        <f t="shared" si="73"/>
        <v>1</v>
      </c>
      <c r="AC26" s="1">
        <v>-1.4676479346600001E-3</v>
      </c>
      <c r="AD26" s="2">
        <v>10</v>
      </c>
      <c r="AE26">
        <v>60</v>
      </c>
      <c r="AF26" t="str">
        <f t="shared" si="74"/>
        <v>TRUE</v>
      </c>
      <c r="AG26">
        <f>VLOOKUP($A26,'FuturesInfo (3)'!$A$2:$V$80,22)</f>
        <v>2</v>
      </c>
      <c r="AH26">
        <f t="shared" si="75"/>
        <v>2</v>
      </c>
      <c r="AI26">
        <f t="shared" si="85"/>
        <v>2</v>
      </c>
      <c r="AJ26" s="138">
        <f>VLOOKUP($A26,'FuturesInfo (3)'!$A$2:$O$80,15)*AI26</f>
        <v>191428</v>
      </c>
      <c r="AK26" s="196">
        <f t="shared" si="86"/>
        <v>-280.94890883609452</v>
      </c>
      <c r="AL26" s="196">
        <f t="shared" si="87"/>
        <v>280.94890883609452</v>
      </c>
      <c r="AN26">
        <f t="shared" si="76"/>
        <v>1</v>
      </c>
      <c r="AO26">
        <v>1</v>
      </c>
      <c r="AP26">
        <v>-1</v>
      </c>
      <c r="AQ26">
        <v>-1</v>
      </c>
      <c r="AR26">
        <f t="shared" si="139"/>
        <v>0</v>
      </c>
      <c r="AS26">
        <f t="shared" si="77"/>
        <v>1</v>
      </c>
      <c r="AT26" s="1">
        <v>-6.1774416870799998E-4</v>
      </c>
      <c r="AU26" s="2">
        <v>10</v>
      </c>
      <c r="AV26">
        <v>60</v>
      </c>
      <c r="AW26" t="str">
        <f t="shared" si="78"/>
        <v>TRUE</v>
      </c>
      <c r="AX26">
        <f>VLOOKUP($A26,'FuturesInfo (3)'!$A$2:$V$80,22)</f>
        <v>2</v>
      </c>
      <c r="AY26">
        <f t="shared" si="79"/>
        <v>2</v>
      </c>
      <c r="AZ26">
        <f t="shared" si="88"/>
        <v>2</v>
      </c>
      <c r="BA26" s="138">
        <f>VLOOKUP($A26,'FuturesInfo (3)'!$A$2:$O$80,15)*AZ26</f>
        <v>191428</v>
      </c>
      <c r="BB26" s="196">
        <f t="shared" si="80"/>
        <v>-118.25353072743502</v>
      </c>
      <c r="BC26" s="196">
        <f t="shared" si="89"/>
        <v>118.25353072743502</v>
      </c>
      <c r="BE26">
        <v>1</v>
      </c>
      <c r="BF26">
        <v>1</v>
      </c>
      <c r="BG26">
        <v>-1</v>
      </c>
      <c r="BH26">
        <v>-1</v>
      </c>
      <c r="BI26">
        <v>0</v>
      </c>
      <c r="BJ26">
        <v>1</v>
      </c>
      <c r="BK26" s="1">
        <v>-2.6856509506399998E-3</v>
      </c>
      <c r="BL26" s="2">
        <v>10</v>
      </c>
      <c r="BM26">
        <v>60</v>
      </c>
      <c r="BN26" t="s">
        <v>1186</v>
      </c>
      <c r="BO26">
        <v>4</v>
      </c>
      <c r="BP26" s="96">
        <v>0</v>
      </c>
      <c r="BQ26">
        <v>4</v>
      </c>
      <c r="BR26" s="138">
        <v>378244</v>
      </c>
      <c r="BS26" s="196">
        <v>-1015.8313581738761</v>
      </c>
      <c r="BT26" s="196">
        <v>1015.8313581738761</v>
      </c>
      <c r="BV26">
        <v>1</v>
      </c>
      <c r="BW26">
        <v>-1</v>
      </c>
      <c r="BX26" s="214">
        <v>-1</v>
      </c>
      <c r="BY26">
        <v>-1</v>
      </c>
      <c r="BZ26">
        <v>1</v>
      </c>
      <c r="CA26">
        <v>0</v>
      </c>
      <c r="CB26">
        <v>0</v>
      </c>
      <c r="CC26">
        <v>0</v>
      </c>
      <c r="CD26" s="1">
        <v>3.9752083778600003E-3</v>
      </c>
      <c r="CE26" s="2">
        <v>10</v>
      </c>
      <c r="CF26">
        <v>60</v>
      </c>
      <c r="CG26" t="s">
        <v>1186</v>
      </c>
      <c r="CH26">
        <v>4</v>
      </c>
      <c r="CI26" s="96">
        <v>0</v>
      </c>
      <c r="CJ26">
        <v>4</v>
      </c>
      <c r="CK26" s="138">
        <v>378244</v>
      </c>
      <c r="CL26" s="196">
        <v>-1503.5987176752778</v>
      </c>
      <c r="CM26" s="196">
        <v>-1503.5987176752778</v>
      </c>
      <c r="CN26" s="196">
        <v>-1503.5987176752778</v>
      </c>
      <c r="CP26">
        <v>1</v>
      </c>
      <c r="CQ26">
        <v>1</v>
      </c>
      <c r="CR26" s="214">
        <v>-1</v>
      </c>
      <c r="CS26">
        <v>-1</v>
      </c>
      <c r="CT26">
        <v>1</v>
      </c>
      <c r="CU26">
        <v>1</v>
      </c>
      <c r="CV26">
        <v>0</v>
      </c>
      <c r="CW26">
        <v>0</v>
      </c>
      <c r="CX26" s="1">
        <v>6.48203337875E-3</v>
      </c>
      <c r="CY26" s="2">
        <v>10</v>
      </c>
      <c r="CZ26">
        <v>60</v>
      </c>
      <c r="DA26" t="s">
        <v>1186</v>
      </c>
      <c r="DB26">
        <v>4</v>
      </c>
      <c r="DC26" s="96">
        <v>0</v>
      </c>
      <c r="DD26">
        <v>4</v>
      </c>
      <c r="DE26" s="138">
        <v>378244</v>
      </c>
      <c r="DF26" s="196">
        <v>2451.790233311915</v>
      </c>
      <c r="DG26" s="196">
        <v>-2451.790233311915</v>
      </c>
      <c r="DH26" s="196">
        <v>-2451.790233311915</v>
      </c>
      <c r="DJ26">
        <v>1</v>
      </c>
      <c r="DK26" s="240">
        <v>1</v>
      </c>
      <c r="DL26" s="214">
        <v>-1</v>
      </c>
      <c r="DM26" s="241">
        <v>7</v>
      </c>
      <c r="DN26">
        <v>-1</v>
      </c>
      <c r="DO26">
        <v>-1</v>
      </c>
      <c r="DP26" s="214">
        <v>-1</v>
      </c>
      <c r="DQ26">
        <v>0</v>
      </c>
      <c r="DR26">
        <v>1</v>
      </c>
      <c r="DS26">
        <v>1</v>
      </c>
      <c r="DT26">
        <v>1</v>
      </c>
      <c r="DU26" s="249">
        <v>-1.71317980321E-3</v>
      </c>
      <c r="DV26" s="2">
        <v>10</v>
      </c>
      <c r="DW26">
        <v>60</v>
      </c>
      <c r="DX26" t="s">
        <v>1186</v>
      </c>
      <c r="DY26">
        <v>4</v>
      </c>
      <c r="DZ26" s="96">
        <v>0</v>
      </c>
      <c r="EA26">
        <v>4</v>
      </c>
      <c r="EB26" s="138">
        <v>377684</v>
      </c>
      <c r="EC26" s="196">
        <v>-647.04060079556564</v>
      </c>
      <c r="ED26" s="196">
        <v>647.04060079556564</v>
      </c>
      <c r="EE26" s="196">
        <v>647.04060079556564</v>
      </c>
      <c r="EF26" s="196">
        <v>647.04060079556564</v>
      </c>
      <c r="EH26">
        <v>1</v>
      </c>
      <c r="EI26" s="240">
        <v>-1</v>
      </c>
      <c r="EJ26" s="214">
        <v>-1</v>
      </c>
      <c r="EK26" s="241">
        <v>-6</v>
      </c>
      <c r="EL26">
        <v>-1</v>
      </c>
      <c r="EM26">
        <v>1</v>
      </c>
      <c r="EN26" s="214">
        <v>1</v>
      </c>
      <c r="EO26">
        <v>0</v>
      </c>
      <c r="EP26">
        <v>0</v>
      </c>
      <c r="EQ26">
        <v>0</v>
      </c>
      <c r="ER26">
        <v>1</v>
      </c>
      <c r="ES26" s="249">
        <v>6.5557450143500003E-3</v>
      </c>
      <c r="ET26" s="264">
        <v>42492</v>
      </c>
      <c r="EU26">
        <v>60</v>
      </c>
      <c r="EV26" t="s">
        <v>1186</v>
      </c>
      <c r="EW26">
        <v>4</v>
      </c>
      <c r="EX26" s="253"/>
      <c r="EY26">
        <v>4</v>
      </c>
      <c r="EZ26" s="138">
        <v>380160</v>
      </c>
      <c r="FA26" s="196">
        <v>-2492.2320246552963</v>
      </c>
      <c r="FB26" s="196">
        <v>-2492.2320246552963</v>
      </c>
      <c r="FC26" s="196">
        <v>-2492.2320246552963</v>
      </c>
      <c r="FD26" s="196">
        <v>2492.2320246552963</v>
      </c>
      <c r="FF26">
        <v>-1</v>
      </c>
      <c r="FG26" s="240">
        <v>-1</v>
      </c>
      <c r="FH26" s="214">
        <v>-1</v>
      </c>
      <c r="FI26" s="241">
        <v>-7</v>
      </c>
      <c r="FJ26">
        <v>-1</v>
      </c>
      <c r="FK26">
        <v>1</v>
      </c>
      <c r="FL26" s="214">
        <v>-1</v>
      </c>
      <c r="FM26">
        <v>1</v>
      </c>
      <c r="FN26">
        <v>1</v>
      </c>
      <c r="FO26">
        <v>1</v>
      </c>
      <c r="FP26">
        <v>0</v>
      </c>
      <c r="FQ26" s="249">
        <v>-3.7878787878800001E-3</v>
      </c>
      <c r="FR26" s="264">
        <v>42492</v>
      </c>
      <c r="FS26">
        <v>60</v>
      </c>
      <c r="FT26" t="s">
        <v>1186</v>
      </c>
      <c r="FU26">
        <v>3</v>
      </c>
      <c r="FV26" s="253">
        <v>2</v>
      </c>
      <c r="FW26">
        <v>4</v>
      </c>
      <c r="FX26" s="138">
        <v>284118</v>
      </c>
      <c r="FY26" s="138">
        <v>378824</v>
      </c>
      <c r="FZ26" s="196">
        <v>1076.20454545489</v>
      </c>
      <c r="GA26" s="196">
        <v>1434.9393939398531</v>
      </c>
      <c r="GB26" s="196">
        <v>1076.20454545489</v>
      </c>
      <c r="GC26" s="196">
        <v>1076.20454545489</v>
      </c>
      <c r="GD26" s="196">
        <v>-1076.20454545489</v>
      </c>
      <c r="GF26">
        <v>-1</v>
      </c>
      <c r="GG26" s="240">
        <v>-1</v>
      </c>
      <c r="GH26" s="214">
        <v>-1</v>
      </c>
      <c r="GI26" s="241">
        <v>-8</v>
      </c>
      <c r="GJ26">
        <v>1</v>
      </c>
      <c r="GK26">
        <v>1</v>
      </c>
      <c r="GL26" s="214">
        <v>1</v>
      </c>
      <c r="GM26">
        <v>0</v>
      </c>
      <c r="GN26">
        <v>0</v>
      </c>
      <c r="GO26">
        <v>1</v>
      </c>
      <c r="GP26">
        <v>1</v>
      </c>
      <c r="GQ26" s="249">
        <v>2.7460920996999998E-4</v>
      </c>
      <c r="GR26" s="264">
        <v>42492</v>
      </c>
      <c r="GS26">
        <v>60</v>
      </c>
      <c r="GT26" t="s">
        <v>1186</v>
      </c>
      <c r="GU26">
        <v>3</v>
      </c>
      <c r="GV26" s="253">
        <v>2</v>
      </c>
      <c r="GW26">
        <v>4</v>
      </c>
      <c r="GX26" s="138">
        <v>284118</v>
      </c>
      <c r="GY26" s="138">
        <v>378824</v>
      </c>
      <c r="GZ26" s="196">
        <v>-78.021419518256451</v>
      </c>
      <c r="HA26" s="196">
        <v>-104.02855935767528</v>
      </c>
      <c r="HB26" s="196">
        <v>-78.021419518256451</v>
      </c>
      <c r="HC26" s="196">
        <v>78.021419518256451</v>
      </c>
      <c r="HD26" s="196">
        <v>78.021419518256451</v>
      </c>
      <c r="HF26">
        <v>-1</v>
      </c>
      <c r="HG26" s="240">
        <v>-1</v>
      </c>
      <c r="HH26" s="214">
        <v>-1</v>
      </c>
      <c r="HI26" s="241">
        <v>4</v>
      </c>
      <c r="HJ26">
        <v>-1</v>
      </c>
      <c r="HK26">
        <v>-1</v>
      </c>
      <c r="HL26" s="214">
        <v>-1</v>
      </c>
      <c r="HM26">
        <v>1</v>
      </c>
      <c r="HN26">
        <v>1</v>
      </c>
      <c r="HO26">
        <v>1</v>
      </c>
      <c r="HP26">
        <v>1</v>
      </c>
      <c r="HQ26" s="249">
        <v>-3.8645914725599999E-3</v>
      </c>
      <c r="HR26" s="202">
        <v>42492</v>
      </c>
      <c r="HS26">
        <v>60</v>
      </c>
      <c r="HT26" t="s">
        <v>1186</v>
      </c>
      <c r="HU26">
        <v>3</v>
      </c>
      <c r="HV26" s="253">
        <v>1</v>
      </c>
      <c r="HW26">
        <v>3</v>
      </c>
      <c r="HX26" s="138">
        <v>283020</v>
      </c>
      <c r="HY26" s="138">
        <v>283020</v>
      </c>
      <c r="HZ26" s="196">
        <v>1093.7566785639312</v>
      </c>
      <c r="IA26" s="196">
        <v>1093.7566785639312</v>
      </c>
      <c r="IB26" s="196">
        <v>1093.7566785639312</v>
      </c>
      <c r="IC26" s="196">
        <v>1093.7566785639312</v>
      </c>
      <c r="ID26" s="196">
        <v>1093.7566785639312</v>
      </c>
      <c r="IF26">
        <v>-1</v>
      </c>
      <c r="IG26" s="240">
        <v>-1</v>
      </c>
      <c r="IH26" s="214">
        <v>-1</v>
      </c>
      <c r="II26" s="241">
        <v>5</v>
      </c>
      <c r="IJ26">
        <v>-1</v>
      </c>
      <c r="IK26">
        <v>-1</v>
      </c>
      <c r="IL26" s="214">
        <v>-1</v>
      </c>
      <c r="IM26">
        <v>1</v>
      </c>
      <c r="IN26">
        <v>1</v>
      </c>
      <c r="IO26">
        <v>1</v>
      </c>
      <c r="IP26">
        <v>1</v>
      </c>
      <c r="IQ26" s="249">
        <v>-6.9535721857100002E-3</v>
      </c>
      <c r="IR26" s="202">
        <v>42531</v>
      </c>
      <c r="IS26">
        <v>60</v>
      </c>
      <c r="IT26" t="s">
        <v>1186</v>
      </c>
      <c r="IU26">
        <v>3</v>
      </c>
      <c r="IV26" s="253">
        <v>2</v>
      </c>
      <c r="IW26">
        <v>4</v>
      </c>
      <c r="IX26" s="138">
        <v>281052</v>
      </c>
      <c r="IY26" s="138">
        <v>374736</v>
      </c>
      <c r="IZ26" s="196">
        <v>1954.3153699381669</v>
      </c>
      <c r="JA26" s="196">
        <v>2605.7538265842227</v>
      </c>
      <c r="JB26" s="196">
        <v>1954.3153699381669</v>
      </c>
      <c r="JC26" s="196">
        <v>1954.3153699381669</v>
      </c>
      <c r="JD26" s="196">
        <v>1954.3153699381669</v>
      </c>
      <c r="JF26">
        <v>-1</v>
      </c>
      <c r="JG26" s="240">
        <v>-1</v>
      </c>
      <c r="JH26" s="214">
        <v>-1</v>
      </c>
      <c r="JI26" s="241">
        <v>4</v>
      </c>
      <c r="JJ26">
        <v>-1</v>
      </c>
      <c r="JK26">
        <v>-1</v>
      </c>
      <c r="JL26" s="214">
        <v>1</v>
      </c>
      <c r="JM26">
        <v>0</v>
      </c>
      <c r="JN26">
        <v>0</v>
      </c>
      <c r="JO26">
        <v>0</v>
      </c>
      <c r="JP26">
        <v>0</v>
      </c>
      <c r="JQ26" s="249">
        <v>4.02416634644E-3</v>
      </c>
      <c r="JR26" s="202">
        <v>42535</v>
      </c>
      <c r="JS26">
        <v>60</v>
      </c>
      <c r="JT26" t="s">
        <v>1186</v>
      </c>
      <c r="JU26">
        <v>3</v>
      </c>
      <c r="JV26" s="253">
        <v>2</v>
      </c>
      <c r="JW26">
        <v>4</v>
      </c>
      <c r="JX26" s="138">
        <v>282183</v>
      </c>
      <c r="JY26" s="138">
        <v>376244</v>
      </c>
      <c r="JZ26" s="196">
        <v>-1135.5513321374785</v>
      </c>
      <c r="KA26" s="196">
        <v>-1514.0684428499715</v>
      </c>
      <c r="KB26" s="196">
        <v>-1135.5513321374785</v>
      </c>
      <c r="KC26" s="196">
        <v>-1135.5513321374785</v>
      </c>
      <c r="KD26" s="196">
        <v>-1135.5513321374785</v>
      </c>
      <c r="KF26">
        <v>-1</v>
      </c>
      <c r="KG26" s="240">
        <v>1</v>
      </c>
      <c r="KH26" s="214">
        <v>-1</v>
      </c>
      <c r="KI26" s="241">
        <v>5</v>
      </c>
      <c r="KJ26">
        <v>1</v>
      </c>
      <c r="KK26">
        <v>-1</v>
      </c>
      <c r="KL26" s="214">
        <v>-1</v>
      </c>
      <c r="KM26">
        <v>0</v>
      </c>
      <c r="KN26">
        <v>1</v>
      </c>
      <c r="KO26">
        <v>0</v>
      </c>
      <c r="KP26">
        <v>1</v>
      </c>
      <c r="KQ26" s="249">
        <v>-3.22131382826E-3</v>
      </c>
      <c r="KR26" s="202">
        <v>42535</v>
      </c>
      <c r="KS26">
        <v>60</v>
      </c>
      <c r="KT26" t="s">
        <v>1186</v>
      </c>
      <c r="KU26">
        <v>3</v>
      </c>
      <c r="KV26" s="253">
        <v>2</v>
      </c>
      <c r="KW26">
        <v>2</v>
      </c>
      <c r="KX26" s="138">
        <v>280581</v>
      </c>
      <c r="KY26" s="138">
        <v>187054</v>
      </c>
      <c r="KZ26" s="196">
        <v>-903.83945524701903</v>
      </c>
      <c r="LA26" s="196">
        <v>-602.5596368313461</v>
      </c>
      <c r="LB26" s="196">
        <v>903.83945524701903</v>
      </c>
      <c r="LC26" s="196">
        <v>-903.83945524701903</v>
      </c>
      <c r="LD26" s="196">
        <v>903.83945524701903</v>
      </c>
      <c r="LF26">
        <v>1</v>
      </c>
      <c r="LG26" s="240">
        <v>1</v>
      </c>
      <c r="LH26" s="214">
        <v>-1</v>
      </c>
      <c r="LI26" s="241">
        <v>6</v>
      </c>
      <c r="LJ26">
        <v>1</v>
      </c>
      <c r="LK26">
        <v>-1</v>
      </c>
      <c r="LL26" s="214">
        <v>-1</v>
      </c>
      <c r="LM26">
        <v>0</v>
      </c>
      <c r="LN26">
        <v>1</v>
      </c>
      <c r="LO26">
        <v>0</v>
      </c>
      <c r="LP26">
        <v>1</v>
      </c>
      <c r="LQ26" s="249">
        <v>-2.46378975661E-3</v>
      </c>
      <c r="LR26" s="202">
        <v>42535</v>
      </c>
      <c r="LS26">
        <v>60</v>
      </c>
      <c r="LT26" t="s">
        <v>1186</v>
      </c>
      <c r="LU26">
        <v>3</v>
      </c>
      <c r="LV26" s="253">
        <v>1</v>
      </c>
      <c r="LW26">
        <v>4</v>
      </c>
      <c r="LX26" s="138">
        <v>280581</v>
      </c>
      <c r="LY26" s="138">
        <v>374108</v>
      </c>
      <c r="LZ26" s="196">
        <v>-691.29259369939041</v>
      </c>
      <c r="MA26" s="196">
        <v>-921.72345826585388</v>
      </c>
      <c r="MB26" s="196">
        <v>691.29259369939041</v>
      </c>
      <c r="MC26" s="196">
        <v>-691.29259369939041</v>
      </c>
      <c r="MD26" s="196">
        <v>691.29259369939041</v>
      </c>
      <c r="MF26">
        <v>1</v>
      </c>
      <c r="MG26" s="240">
        <v>-1</v>
      </c>
      <c r="MH26" s="214">
        <v>-1</v>
      </c>
      <c r="MI26" s="241">
        <v>7</v>
      </c>
      <c r="MJ26">
        <v>-1</v>
      </c>
      <c r="MK26">
        <v>-1</v>
      </c>
      <c r="ML26" s="214">
        <v>1</v>
      </c>
      <c r="MM26">
        <v>0</v>
      </c>
      <c r="MN26">
        <v>0</v>
      </c>
      <c r="MO26">
        <v>0</v>
      </c>
      <c r="MP26">
        <v>0</v>
      </c>
      <c r="MQ26" s="249">
        <v>2.18867278968E-2</v>
      </c>
      <c r="MR26" s="202">
        <v>42535</v>
      </c>
      <c r="MS26">
        <v>60</v>
      </c>
      <c r="MT26" t="s">
        <v>1186</v>
      </c>
      <c r="MU26">
        <v>3</v>
      </c>
      <c r="MV26" s="253">
        <v>2</v>
      </c>
      <c r="MW26">
        <v>2</v>
      </c>
      <c r="MX26" s="138">
        <v>286722</v>
      </c>
      <c r="MY26" s="138">
        <v>191148</v>
      </c>
      <c r="MZ26" s="196">
        <v>-6275.4063960262902</v>
      </c>
      <c r="NA26" s="196">
        <v>-4183.6042640175265</v>
      </c>
      <c r="NB26" s="196">
        <v>-6275.4063960262902</v>
      </c>
      <c r="NC26" s="196">
        <v>-6275.4063960262902</v>
      </c>
      <c r="ND26" s="196">
        <v>-6275.4063960262902</v>
      </c>
      <c r="NF26">
        <v>-1</v>
      </c>
      <c r="NG26" s="240">
        <v>1</v>
      </c>
      <c r="NH26" s="214">
        <v>-1</v>
      </c>
      <c r="NI26" s="241">
        <v>-1</v>
      </c>
      <c r="NJ26">
        <v>1</v>
      </c>
      <c r="NK26">
        <v>1</v>
      </c>
      <c r="NL26" s="214">
        <v>1</v>
      </c>
      <c r="NM26">
        <v>1</v>
      </c>
      <c r="NN26">
        <v>0</v>
      </c>
      <c r="NO26">
        <v>1</v>
      </c>
      <c r="NP26">
        <v>1</v>
      </c>
      <c r="NQ26" s="249">
        <v>1.1812836126999999E-2</v>
      </c>
      <c r="NR26" s="202">
        <v>42535</v>
      </c>
      <c r="NS26">
        <v>60</v>
      </c>
      <c r="NT26" t="s">
        <v>1186</v>
      </c>
      <c r="NU26">
        <v>2</v>
      </c>
      <c r="NV26" s="253">
        <v>2</v>
      </c>
      <c r="NW26">
        <v>2</v>
      </c>
      <c r="NX26" s="138">
        <v>193406</v>
      </c>
      <c r="NY26" s="138">
        <v>193406</v>
      </c>
      <c r="NZ26" s="196">
        <v>2284.673383978562</v>
      </c>
      <c r="OA26" s="196">
        <v>2284.673383978562</v>
      </c>
      <c r="OB26" s="196">
        <v>-2284.673383978562</v>
      </c>
      <c r="OC26" s="196">
        <v>2284.673383978562</v>
      </c>
      <c r="OD26" s="196">
        <v>2284.673383978562</v>
      </c>
      <c r="OF26">
        <v>1</v>
      </c>
      <c r="OG26" s="240">
        <v>1</v>
      </c>
      <c r="OH26" s="214">
        <v>-1</v>
      </c>
      <c r="OI26" s="241">
        <v>-2</v>
      </c>
      <c r="OJ26">
        <v>1</v>
      </c>
      <c r="OK26">
        <v>1</v>
      </c>
      <c r="OL26" s="214">
        <v>-1</v>
      </c>
      <c r="OM26">
        <v>0</v>
      </c>
      <c r="ON26">
        <v>1</v>
      </c>
      <c r="OO26">
        <v>0</v>
      </c>
      <c r="OP26">
        <v>0</v>
      </c>
      <c r="OQ26" s="249">
        <v>-3.8468299845900002E-3</v>
      </c>
      <c r="OR26" s="202">
        <v>42535</v>
      </c>
      <c r="OS26">
        <v>60</v>
      </c>
      <c r="OT26" t="s">
        <v>1186</v>
      </c>
      <c r="OU26">
        <v>2</v>
      </c>
      <c r="OV26" s="253">
        <v>2</v>
      </c>
      <c r="OW26">
        <v>2</v>
      </c>
      <c r="OX26" s="138">
        <v>192662</v>
      </c>
      <c r="OY26" s="138">
        <v>192662</v>
      </c>
      <c r="OZ26" s="196">
        <v>-741.13795849107862</v>
      </c>
      <c r="PA26" s="196">
        <v>-741.13795849107862</v>
      </c>
      <c r="PB26" s="196">
        <v>741.13795849107862</v>
      </c>
      <c r="PC26" s="196">
        <v>-741.13795849107862</v>
      </c>
      <c r="PD26" s="196">
        <v>-741.13795849107862</v>
      </c>
      <c r="PF26">
        <v>1</v>
      </c>
      <c r="PG26" s="240">
        <v>-1</v>
      </c>
      <c r="PH26" s="240">
        <v>1</v>
      </c>
      <c r="PI26" s="214">
        <v>-1</v>
      </c>
      <c r="PJ26" s="241">
        <v>-3</v>
      </c>
      <c r="PK26">
        <v>-1</v>
      </c>
      <c r="PL26">
        <v>1</v>
      </c>
      <c r="PM26" s="214">
        <v>-1</v>
      </c>
      <c r="PN26">
        <v>1</v>
      </c>
      <c r="PO26">
        <v>1</v>
      </c>
      <c r="PP26">
        <v>1</v>
      </c>
      <c r="PQ26">
        <v>0</v>
      </c>
      <c r="PR26" s="249">
        <v>-5.4395781212699997E-3</v>
      </c>
      <c r="PS26" s="202">
        <v>42535</v>
      </c>
      <c r="PT26">
        <v>60</v>
      </c>
      <c r="PU26" t="s">
        <v>1186</v>
      </c>
      <c r="PV26">
        <v>2</v>
      </c>
      <c r="PW26" s="253">
        <v>2</v>
      </c>
      <c r="PX26">
        <v>2</v>
      </c>
      <c r="PY26" s="138">
        <v>192406</v>
      </c>
      <c r="PZ26" s="138">
        <v>192406</v>
      </c>
      <c r="QA26" s="196">
        <v>1046.6074680010756</v>
      </c>
      <c r="QB26" s="196">
        <v>1046.6074680010756</v>
      </c>
      <c r="QC26" s="196">
        <v>1046.6074680010756</v>
      </c>
      <c r="QD26" s="196">
        <v>1046.6074680010756</v>
      </c>
      <c r="QE26" s="196">
        <v>-1046.6074680010756</v>
      </c>
      <c r="QF26" s="196">
        <v>-1046.6074680010756</v>
      </c>
      <c r="QH26">
        <v>-1</v>
      </c>
      <c r="QI26" s="240">
        <v>-1</v>
      </c>
      <c r="QJ26" s="240">
        <v>-1</v>
      </c>
      <c r="QK26" s="214">
        <v>-1</v>
      </c>
      <c r="QL26" s="241">
        <v>-4</v>
      </c>
      <c r="QM26">
        <v>1</v>
      </c>
      <c r="QN26">
        <v>1</v>
      </c>
      <c r="QO26" s="214">
        <v>1</v>
      </c>
      <c r="QP26">
        <v>0</v>
      </c>
      <c r="QQ26">
        <v>0</v>
      </c>
      <c r="QR26">
        <v>1</v>
      </c>
      <c r="QS26">
        <v>1</v>
      </c>
      <c r="QT26" s="249">
        <v>4.1333096746599997E-3</v>
      </c>
      <c r="QU26" s="202">
        <v>42544</v>
      </c>
      <c r="QV26">
        <v>60</v>
      </c>
      <c r="QW26" t="s">
        <v>1186</v>
      </c>
      <c r="QX26">
        <v>2</v>
      </c>
      <c r="QY26" s="253">
        <v>2</v>
      </c>
      <c r="QZ26">
        <v>2</v>
      </c>
      <c r="RA26" s="138">
        <v>192406</v>
      </c>
      <c r="RB26" s="138">
        <v>192406</v>
      </c>
      <c r="RC26" s="196">
        <v>-795.27358126263186</v>
      </c>
      <c r="RD26" s="196">
        <v>-795.27358126263186</v>
      </c>
      <c r="RE26" s="196">
        <v>-795.27358126263186</v>
      </c>
      <c r="RF26" s="196">
        <v>795.27358126263186</v>
      </c>
      <c r="RG26" s="196">
        <v>795.27358126263186</v>
      </c>
      <c r="RH26" s="196">
        <v>-795.27358126263186</v>
      </c>
      <c r="RI26" s="196"/>
      <c r="RJ26" s="196">
        <v>-795.27358126263186</v>
      </c>
      <c r="RK26" s="196">
        <v>795.27358126263186</v>
      </c>
      <c r="RL26" s="196">
        <v>-795.27358126263186</v>
      </c>
      <c r="RM26" s="196">
        <v>795.27358126263186</v>
      </c>
      <c r="RO26">
        <v>1</v>
      </c>
      <c r="RP26" s="240">
        <v>-1</v>
      </c>
      <c r="RQ26" s="240">
        <v>1</v>
      </c>
      <c r="RR26" s="240">
        <v>-1</v>
      </c>
      <c r="RS26" s="214">
        <v>-1</v>
      </c>
      <c r="RT26" s="241">
        <v>-5</v>
      </c>
      <c r="RU26">
        <v>1</v>
      </c>
      <c r="RV26">
        <v>1</v>
      </c>
      <c r="RW26" s="214">
        <v>-1</v>
      </c>
      <c r="RX26">
        <v>1</v>
      </c>
      <c r="RY26">
        <v>1</v>
      </c>
      <c r="RZ26">
        <v>0</v>
      </c>
      <c r="SA26">
        <v>0</v>
      </c>
      <c r="SB26" s="249">
        <v>-5.0830015696000002E-3</v>
      </c>
      <c r="SC26" s="202">
        <v>42544</v>
      </c>
      <c r="SD26">
        <v>60</v>
      </c>
      <c r="SE26" t="s">
        <v>1186</v>
      </c>
      <c r="SF26">
        <v>2</v>
      </c>
      <c r="SG26" s="253">
        <v>2</v>
      </c>
      <c r="SH26">
        <v>2</v>
      </c>
      <c r="SI26" s="138">
        <v>191428</v>
      </c>
      <c r="SJ26" s="138">
        <v>191428</v>
      </c>
      <c r="SK26" s="196">
        <v>973.02882446538888</v>
      </c>
      <c r="SL26" s="196">
        <v>973.02882446538888</v>
      </c>
      <c r="SM26" s="196">
        <v>973.02882446538888</v>
      </c>
      <c r="SN26" s="196">
        <v>-973.02882446538888</v>
      </c>
      <c r="SO26" s="196">
        <v>-973.02882446538888</v>
      </c>
      <c r="SP26" s="196">
        <v>-973.02882446538888</v>
      </c>
      <c r="SQ26" s="196">
        <v>973.02882446538888</v>
      </c>
      <c r="SR26" s="196">
        <v>973.02882446538888</v>
      </c>
      <c r="SS26" s="196">
        <v>-973.02882446538888</v>
      </c>
      <c r="ST26" s="196">
        <v>-973.02882446538888</v>
      </c>
      <c r="SU26" s="196">
        <v>973.02882446538888</v>
      </c>
      <c r="SW26">
        <f t="shared" si="90"/>
        <v>-1</v>
      </c>
      <c r="SX26" s="240">
        <v>-1</v>
      </c>
      <c r="SY26" s="240">
        <v>1</v>
      </c>
      <c r="SZ26" s="240">
        <v>-1</v>
      </c>
      <c r="TA26" s="214">
        <v>-1</v>
      </c>
      <c r="TB26" s="241">
        <v>-6</v>
      </c>
      <c r="TC26">
        <f t="shared" si="91"/>
        <v>1</v>
      </c>
      <c r="TD26">
        <f t="shared" si="92"/>
        <v>1</v>
      </c>
      <c r="TE26" s="214">
        <v>1</v>
      </c>
      <c r="TF26">
        <f t="shared" si="140"/>
        <v>0</v>
      </c>
      <c r="TG26">
        <f t="shared" si="93"/>
        <v>0</v>
      </c>
      <c r="TH26">
        <f t="shared" si="132"/>
        <v>1</v>
      </c>
      <c r="TI26">
        <f t="shared" si="94"/>
        <v>1</v>
      </c>
      <c r="TJ26" s="249">
        <v>0</v>
      </c>
      <c r="TK26" s="202">
        <v>42544</v>
      </c>
      <c r="TL26">
        <v>60</v>
      </c>
      <c r="TM26" t="str">
        <f t="shared" si="81"/>
        <v>TRUE</v>
      </c>
      <c r="TN26">
        <f>VLOOKUP($A26,'FuturesInfo (3)'!$A$2:$V$80,22)</f>
        <v>2</v>
      </c>
      <c r="TO26" s="253">
        <v>2</v>
      </c>
      <c r="TP26">
        <f t="shared" si="95"/>
        <v>2</v>
      </c>
      <c r="TQ26" s="138">
        <f>VLOOKUP($A26,'FuturesInfo (3)'!$A$2:$O$80,15)*TN26</f>
        <v>191428</v>
      </c>
      <c r="TR26" s="138">
        <f>VLOOKUP($A26,'FuturesInfo (3)'!$A$2:$O$80,15)*TP26</f>
        <v>191428</v>
      </c>
      <c r="TS26" s="196">
        <f t="shared" si="96"/>
        <v>0</v>
      </c>
      <c r="TT26" s="196">
        <f t="shared" si="97"/>
        <v>0</v>
      </c>
      <c r="TU26" s="196">
        <f t="shared" si="98"/>
        <v>0</v>
      </c>
      <c r="TV26" s="196">
        <f t="shared" si="99"/>
        <v>0</v>
      </c>
      <c r="TW26" s="196">
        <f t="shared" si="148"/>
        <v>0</v>
      </c>
      <c r="TX26" s="196">
        <f t="shared" si="101"/>
        <v>0</v>
      </c>
      <c r="TY26" s="196">
        <f t="shared" si="133"/>
        <v>0</v>
      </c>
      <c r="TZ26" s="196">
        <f>IF(IF(sym!$O15=TE26,1,0)=1,ABS(TQ26*TJ26),-ABS(TQ26*TJ26))</f>
        <v>0</v>
      </c>
      <c r="UA26" s="196">
        <f>IF(IF(sym!$N15=TE26,1,0)=1,ABS(TQ26*TJ26),-ABS(TQ26*TJ26))</f>
        <v>0</v>
      </c>
      <c r="UB26" s="196">
        <f t="shared" si="141"/>
        <v>0</v>
      </c>
      <c r="UC26" s="196">
        <f t="shared" si="103"/>
        <v>0</v>
      </c>
      <c r="UE26">
        <f t="shared" si="104"/>
        <v>1</v>
      </c>
      <c r="UF26" s="240">
        <v>1</v>
      </c>
      <c r="UG26" s="240">
        <v>1</v>
      </c>
      <c r="UH26" s="240">
        <v>1</v>
      </c>
      <c r="UI26" s="214">
        <v>-1</v>
      </c>
      <c r="UJ26" s="241">
        <v>-7</v>
      </c>
      <c r="UK26">
        <f t="shared" si="105"/>
        <v>1</v>
      </c>
      <c r="UL26">
        <f t="shared" si="106"/>
        <v>1</v>
      </c>
      <c r="UM26" s="214"/>
      <c r="UN26">
        <f t="shared" si="142"/>
        <v>0</v>
      </c>
      <c r="UO26">
        <f t="shared" si="151"/>
        <v>0</v>
      </c>
      <c r="UP26">
        <f t="shared" si="134"/>
        <v>0</v>
      </c>
      <c r="UQ26">
        <f t="shared" si="108"/>
        <v>0</v>
      </c>
      <c r="UR26" s="249"/>
      <c r="US26" s="202">
        <v>42544</v>
      </c>
      <c r="UT26">
        <v>60</v>
      </c>
      <c r="UU26" t="str">
        <f t="shared" si="82"/>
        <v>TRUE</v>
      </c>
      <c r="UV26">
        <f>VLOOKUP($A26,'FuturesInfo (3)'!$A$2:$V$80,22)</f>
        <v>2</v>
      </c>
      <c r="UW26" s="253">
        <v>2</v>
      </c>
      <c r="UX26">
        <f t="shared" si="109"/>
        <v>2</v>
      </c>
      <c r="UY26" s="138">
        <f>VLOOKUP($A26,'FuturesInfo (3)'!$A$2:$O$80,15)*UV26</f>
        <v>191428</v>
      </c>
      <c r="UZ26" s="138">
        <f>VLOOKUP($A26,'FuturesInfo (3)'!$A$2:$O$80,15)*UX26</f>
        <v>191428</v>
      </c>
      <c r="VA26" s="196">
        <f t="shared" si="110"/>
        <v>0</v>
      </c>
      <c r="VB26" s="196">
        <f t="shared" si="111"/>
        <v>0</v>
      </c>
      <c r="VC26" s="196">
        <f t="shared" si="112"/>
        <v>0</v>
      </c>
      <c r="VD26" s="196">
        <f t="shared" si="113"/>
        <v>0</v>
      </c>
      <c r="VE26" s="196">
        <f t="shared" si="149"/>
        <v>0</v>
      </c>
      <c r="VF26" s="196">
        <f t="shared" si="115"/>
        <v>0</v>
      </c>
      <c r="VG26" s="196">
        <f t="shared" si="135"/>
        <v>0</v>
      </c>
      <c r="VH26" s="196">
        <f>IF(IF(sym!$O15=UM26,1,0)=1,ABS(UY26*UR26),-ABS(UY26*UR26))</f>
        <v>0</v>
      </c>
      <c r="VI26" s="196">
        <f>IF(IF(sym!$N15=UM26,1,0)=1,ABS(UY26*UR26),-ABS(UY26*UR26))</f>
        <v>0</v>
      </c>
      <c r="VJ26" s="196">
        <f t="shared" si="144"/>
        <v>0</v>
      </c>
      <c r="VK26" s="196">
        <f t="shared" si="117"/>
        <v>0</v>
      </c>
      <c r="VM26">
        <f t="shared" si="118"/>
        <v>0</v>
      </c>
      <c r="VN26" s="240"/>
      <c r="VO26" s="240"/>
      <c r="VP26" s="240"/>
      <c r="VQ26" s="214"/>
      <c r="VR26" s="241"/>
      <c r="VS26">
        <f t="shared" si="119"/>
        <v>1</v>
      </c>
      <c r="VT26">
        <f t="shared" si="120"/>
        <v>0</v>
      </c>
      <c r="VU26" s="214"/>
      <c r="VV26">
        <f t="shared" si="145"/>
        <v>1</v>
      </c>
      <c r="VW26">
        <f t="shared" si="152"/>
        <v>1</v>
      </c>
      <c r="VX26">
        <f t="shared" si="136"/>
        <v>0</v>
      </c>
      <c r="VY26">
        <f t="shared" si="122"/>
        <v>1</v>
      </c>
      <c r="VZ26" s="249"/>
      <c r="WA26" s="202"/>
      <c r="WB26">
        <v>60</v>
      </c>
      <c r="WC26" t="str">
        <f t="shared" si="83"/>
        <v>FALSE</v>
      </c>
      <c r="WD26">
        <f>VLOOKUP($A26,'FuturesInfo (3)'!$A$2:$V$80,22)</f>
        <v>2</v>
      </c>
      <c r="WE26" s="253"/>
      <c r="WF26">
        <f t="shared" si="123"/>
        <v>2</v>
      </c>
      <c r="WG26" s="138">
        <f>VLOOKUP($A26,'FuturesInfo (3)'!$A$2:$O$80,15)*WD26</f>
        <v>191428</v>
      </c>
      <c r="WH26" s="138">
        <f>VLOOKUP($A26,'FuturesInfo (3)'!$A$2:$O$80,15)*WF26</f>
        <v>191428</v>
      </c>
      <c r="WI26" s="196">
        <f t="shared" si="124"/>
        <v>0</v>
      </c>
      <c r="WJ26" s="196">
        <f t="shared" si="125"/>
        <v>0</v>
      </c>
      <c r="WK26" s="196">
        <f t="shared" si="126"/>
        <v>0</v>
      </c>
      <c r="WL26" s="196">
        <f t="shared" si="127"/>
        <v>0</v>
      </c>
      <c r="WM26" s="196">
        <f t="shared" si="150"/>
        <v>0</v>
      </c>
      <c r="WN26" s="196">
        <f t="shared" si="129"/>
        <v>0</v>
      </c>
      <c r="WO26" s="196">
        <f t="shared" si="137"/>
        <v>0</v>
      </c>
      <c r="WP26" s="196">
        <f>IF(IF(sym!$O15=VU26,1,0)=1,ABS(WG26*VZ26),-ABS(WG26*VZ26))</f>
        <v>0</v>
      </c>
      <c r="WQ26" s="196">
        <f>IF(IF(sym!$N15=VU26,1,0)=1,ABS(WG26*VZ26),-ABS(WG26*VZ26))</f>
        <v>0</v>
      </c>
      <c r="WR26" s="196">
        <f t="shared" si="147"/>
        <v>0</v>
      </c>
      <c r="WS26" s="196">
        <f t="shared" si="131"/>
        <v>0</v>
      </c>
    </row>
    <row r="27" spans="1:617" x14ac:dyDescent="0.25">
      <c r="A27" s="1" t="s">
        <v>319</v>
      </c>
      <c r="B27" s="150" t="str">
        <f>'FuturesInfo (3)'!M15</f>
        <v>BD</v>
      </c>
      <c r="C27" s="200" t="str">
        <f>VLOOKUP(A27,'FuturesInfo (3)'!$A$2:$K$80,11)</f>
        <v>rates</v>
      </c>
      <c r="F27" t="e">
        <f>#REF!</f>
        <v>#REF!</v>
      </c>
      <c r="G27">
        <v>1</v>
      </c>
      <c r="H27">
        <v>1</v>
      </c>
      <c r="I27">
        <v>1</v>
      </c>
      <c r="J27">
        <f t="shared" si="67"/>
        <v>1</v>
      </c>
      <c r="K27">
        <f t="shared" si="68"/>
        <v>1</v>
      </c>
      <c r="L27" s="184">
        <v>3.7084321235299998E-3</v>
      </c>
      <c r="M27" s="2">
        <v>10</v>
      </c>
      <c r="N27">
        <v>60</v>
      </c>
      <c r="O27" t="str">
        <f t="shared" si="69"/>
        <v>TRUE</v>
      </c>
      <c r="P27">
        <f>VLOOKUP($A27,'FuturesInfo (3)'!$A$2:$V$80,22)</f>
        <v>2</v>
      </c>
      <c r="Q27">
        <f t="shared" si="70"/>
        <v>2</v>
      </c>
      <c r="R27">
        <f t="shared" si="70"/>
        <v>2</v>
      </c>
      <c r="S27" s="138">
        <f>VLOOKUP($A27,'FuturesInfo (3)'!$A$2:$O$80,15)*Q27</f>
        <v>372481.46879999997</v>
      </c>
      <c r="T27" s="144">
        <f t="shared" si="71"/>
        <v>1381.3222443175573</v>
      </c>
      <c r="U27" s="144">
        <f t="shared" si="84"/>
        <v>1381.3222443175573</v>
      </c>
      <c r="W27">
        <f t="shared" si="72"/>
        <v>1</v>
      </c>
      <c r="X27">
        <v>1</v>
      </c>
      <c r="Y27">
        <v>1</v>
      </c>
      <c r="Z27">
        <v>-1</v>
      </c>
      <c r="AA27">
        <f t="shared" si="138"/>
        <v>0</v>
      </c>
      <c r="AB27">
        <f t="shared" si="73"/>
        <v>0</v>
      </c>
      <c r="AC27" s="1">
        <v>-9.0854027861900005E-4</v>
      </c>
      <c r="AD27" s="2">
        <v>10</v>
      </c>
      <c r="AE27">
        <v>60</v>
      </c>
      <c r="AF27" t="str">
        <f t="shared" si="74"/>
        <v>TRUE</v>
      </c>
      <c r="AG27">
        <f>VLOOKUP($A27,'FuturesInfo (3)'!$A$2:$V$80,22)</f>
        <v>2</v>
      </c>
      <c r="AH27">
        <f t="shared" si="75"/>
        <v>3</v>
      </c>
      <c r="AI27">
        <f t="shared" si="85"/>
        <v>2</v>
      </c>
      <c r="AJ27" s="138">
        <f>VLOOKUP($A27,'FuturesInfo (3)'!$A$2:$O$80,15)*AI27</f>
        <v>372481.46879999997</v>
      </c>
      <c r="AK27" s="196">
        <f t="shared" si="86"/>
        <v>-338.41441744396633</v>
      </c>
      <c r="AL27" s="196">
        <f t="shared" si="87"/>
        <v>-338.41441744396633</v>
      </c>
      <c r="AN27">
        <f t="shared" si="76"/>
        <v>1</v>
      </c>
      <c r="AO27">
        <v>-1</v>
      </c>
      <c r="AP27">
        <v>1</v>
      </c>
      <c r="AQ27">
        <v>1</v>
      </c>
      <c r="AR27">
        <f t="shared" si="139"/>
        <v>0</v>
      </c>
      <c r="AS27">
        <f t="shared" si="77"/>
        <v>1</v>
      </c>
      <c r="AT27" s="1">
        <v>2.60685054981E-3</v>
      </c>
      <c r="AU27" s="2">
        <v>10</v>
      </c>
      <c r="AV27">
        <v>60</v>
      </c>
      <c r="AW27" t="str">
        <f t="shared" si="78"/>
        <v>TRUE</v>
      </c>
      <c r="AX27">
        <f>VLOOKUP($A27,'FuturesInfo (3)'!$A$2:$V$80,22)</f>
        <v>2</v>
      </c>
      <c r="AY27">
        <f t="shared" si="79"/>
        <v>2</v>
      </c>
      <c r="AZ27">
        <f t="shared" si="88"/>
        <v>2</v>
      </c>
      <c r="BA27" s="138">
        <f>VLOOKUP($A27,'FuturesInfo (3)'!$A$2:$O$80,15)*AZ27</f>
        <v>372481.46879999997</v>
      </c>
      <c r="BB27" s="196">
        <f t="shared" si="80"/>
        <v>-971.00352173531633</v>
      </c>
      <c r="BC27" s="196">
        <f t="shared" si="89"/>
        <v>971.00352173531633</v>
      </c>
      <c r="BE27">
        <v>-1</v>
      </c>
      <c r="BF27">
        <v>1</v>
      </c>
      <c r="BG27">
        <v>1</v>
      </c>
      <c r="BH27">
        <v>-1</v>
      </c>
      <c r="BI27">
        <v>0</v>
      </c>
      <c r="BJ27">
        <v>0</v>
      </c>
      <c r="BK27" s="1">
        <v>-4.86499635125E-4</v>
      </c>
      <c r="BL27" s="2">
        <v>10</v>
      </c>
      <c r="BM27">
        <v>60</v>
      </c>
      <c r="BN27" t="s">
        <v>1186</v>
      </c>
      <c r="BO27">
        <v>3</v>
      </c>
      <c r="BP27" s="96">
        <v>0</v>
      </c>
      <c r="BQ27">
        <v>3</v>
      </c>
      <c r="BR27" s="138">
        <v>559652.56200000003</v>
      </c>
      <c r="BS27" s="196">
        <v>-272.27076720977146</v>
      </c>
      <c r="BT27" s="196">
        <v>-272.27076720977146</v>
      </c>
      <c r="BV27">
        <v>1</v>
      </c>
      <c r="BW27">
        <v>1</v>
      </c>
      <c r="BX27" s="214">
        <v>1</v>
      </c>
      <c r="BY27">
        <v>1</v>
      </c>
      <c r="BZ27">
        <v>1</v>
      </c>
      <c r="CA27">
        <v>1</v>
      </c>
      <c r="CB27">
        <v>1</v>
      </c>
      <c r="CC27">
        <v>1</v>
      </c>
      <c r="CD27" s="1">
        <v>1.15599902653E-3</v>
      </c>
      <c r="CE27" s="2">
        <v>10</v>
      </c>
      <c r="CF27">
        <v>60</v>
      </c>
      <c r="CG27" t="s">
        <v>1186</v>
      </c>
      <c r="CH27">
        <v>3</v>
      </c>
      <c r="CI27" s="96">
        <v>0</v>
      </c>
      <c r="CJ27">
        <v>3</v>
      </c>
      <c r="CK27" s="138">
        <v>559652.56200000003</v>
      </c>
      <c r="CL27" s="196">
        <v>646.95781686702048</v>
      </c>
      <c r="CM27" s="196">
        <v>646.95781686702048</v>
      </c>
      <c r="CN27" s="196">
        <v>646.95781686702048</v>
      </c>
      <c r="CP27">
        <v>1</v>
      </c>
      <c r="CQ27">
        <v>1</v>
      </c>
      <c r="CR27" s="214">
        <v>1</v>
      </c>
      <c r="CS27">
        <v>1</v>
      </c>
      <c r="CT27">
        <v>1</v>
      </c>
      <c r="CU27">
        <v>1</v>
      </c>
      <c r="CV27">
        <v>1</v>
      </c>
      <c r="CW27">
        <v>1</v>
      </c>
      <c r="CX27" s="1">
        <v>1.8231540565200001E-3</v>
      </c>
      <c r="CY27" s="2">
        <v>10</v>
      </c>
      <c r="CZ27">
        <v>60</v>
      </c>
      <c r="DA27" t="s">
        <v>1186</v>
      </c>
      <c r="DB27">
        <v>3</v>
      </c>
      <c r="DC27" s="96">
        <v>0</v>
      </c>
      <c r="DD27">
        <v>3</v>
      </c>
      <c r="DE27" s="138">
        <v>559652.56200000003</v>
      </c>
      <c r="DF27" s="196">
        <v>1020.3328386521109</v>
      </c>
      <c r="DG27" s="196">
        <v>1020.3328386521109</v>
      </c>
      <c r="DH27" s="196">
        <v>1020.3328386521109</v>
      </c>
      <c r="DJ27">
        <v>1</v>
      </c>
      <c r="DK27" s="240">
        <v>1</v>
      </c>
      <c r="DL27" s="214">
        <v>-1</v>
      </c>
      <c r="DM27" s="241">
        <v>31</v>
      </c>
      <c r="DN27">
        <v>-1</v>
      </c>
      <c r="DO27">
        <v>-1</v>
      </c>
      <c r="DP27" s="214">
        <v>-1</v>
      </c>
      <c r="DQ27">
        <v>0</v>
      </c>
      <c r="DR27">
        <v>1</v>
      </c>
      <c r="DS27">
        <v>1</v>
      </c>
      <c r="DT27">
        <v>1</v>
      </c>
      <c r="DU27" s="249">
        <v>-9.0991810736999995E-4</v>
      </c>
      <c r="DV27" s="2">
        <v>10</v>
      </c>
      <c r="DW27">
        <v>60</v>
      </c>
      <c r="DX27" t="s">
        <v>1186</v>
      </c>
      <c r="DY27">
        <v>3</v>
      </c>
      <c r="DZ27" s="96">
        <v>0</v>
      </c>
      <c r="EA27">
        <v>3</v>
      </c>
      <c r="EB27" s="138">
        <v>559143.32400000002</v>
      </c>
      <c r="EC27" s="196">
        <v>-508.77463512265069</v>
      </c>
      <c r="ED27" s="196">
        <v>508.77463512265069</v>
      </c>
      <c r="EE27" s="196">
        <v>508.77463512265069</v>
      </c>
      <c r="EF27" s="196">
        <v>508.77463512265069</v>
      </c>
      <c r="EH27">
        <v>1</v>
      </c>
      <c r="EI27" s="240">
        <v>1</v>
      </c>
      <c r="EJ27" s="214">
        <v>-1</v>
      </c>
      <c r="EK27" s="241">
        <v>-4</v>
      </c>
      <c r="EL27">
        <v>-1</v>
      </c>
      <c r="EM27">
        <v>1</v>
      </c>
      <c r="EN27" s="214">
        <v>1</v>
      </c>
      <c r="EO27">
        <v>1</v>
      </c>
      <c r="EP27">
        <v>0</v>
      </c>
      <c r="EQ27">
        <v>0</v>
      </c>
      <c r="ER27">
        <v>1</v>
      </c>
      <c r="ES27" s="249">
        <v>3.0965391621100001E-3</v>
      </c>
      <c r="ET27" s="264">
        <v>42488</v>
      </c>
      <c r="EU27">
        <v>60</v>
      </c>
      <c r="EV27" t="s">
        <v>1186</v>
      </c>
      <c r="EW27">
        <v>3</v>
      </c>
      <c r="EX27" s="253"/>
      <c r="EY27">
        <v>3</v>
      </c>
      <c r="EZ27" s="138">
        <v>556934.47470000002</v>
      </c>
      <c r="FA27" s="196">
        <v>1724.569411637711</v>
      </c>
      <c r="FB27" s="196">
        <v>-1724.569411637711</v>
      </c>
      <c r="FC27" s="196">
        <v>-1724.569411637711</v>
      </c>
      <c r="FD27" s="196">
        <v>1724.569411637711</v>
      </c>
      <c r="FF27">
        <v>1</v>
      </c>
      <c r="FG27" s="240">
        <v>1</v>
      </c>
      <c r="FH27" s="214">
        <v>-1</v>
      </c>
      <c r="FI27" s="241">
        <v>-5</v>
      </c>
      <c r="FJ27">
        <v>1</v>
      </c>
      <c r="FK27">
        <v>1</v>
      </c>
      <c r="FL27" s="214">
        <v>1</v>
      </c>
      <c r="FM27">
        <v>1</v>
      </c>
      <c r="FN27">
        <v>0</v>
      </c>
      <c r="FO27">
        <v>1</v>
      </c>
      <c r="FP27">
        <v>1</v>
      </c>
      <c r="FQ27" s="249">
        <v>1.81587071E-4</v>
      </c>
      <c r="FR27" s="264">
        <v>42488</v>
      </c>
      <c r="FS27">
        <v>60</v>
      </c>
      <c r="FT27" t="s">
        <v>1186</v>
      </c>
      <c r="FU27">
        <v>3</v>
      </c>
      <c r="FV27" s="253">
        <v>2</v>
      </c>
      <c r="FW27">
        <v>4</v>
      </c>
      <c r="FX27" s="138">
        <v>557108.20349999995</v>
      </c>
      <c r="FY27" s="138">
        <v>742810.93799999997</v>
      </c>
      <c r="FZ27" s="196">
        <v>101.16364690363693</v>
      </c>
      <c r="GA27" s="196">
        <v>134.8848625381826</v>
      </c>
      <c r="GB27" s="196">
        <v>-101.16364690363693</v>
      </c>
      <c r="GC27" s="196">
        <v>101.16364690363693</v>
      </c>
      <c r="GD27" s="196">
        <v>101.16364690363693</v>
      </c>
      <c r="GF27">
        <v>1</v>
      </c>
      <c r="GG27" s="240">
        <v>1</v>
      </c>
      <c r="GH27" s="214">
        <v>-1</v>
      </c>
      <c r="GI27" s="241">
        <v>-6</v>
      </c>
      <c r="GJ27">
        <v>-1</v>
      </c>
      <c r="GK27">
        <v>1</v>
      </c>
      <c r="GL27" s="214">
        <v>1</v>
      </c>
      <c r="GM27">
        <v>1</v>
      </c>
      <c r="GN27">
        <v>0</v>
      </c>
      <c r="GO27">
        <v>0</v>
      </c>
      <c r="GP27">
        <v>1</v>
      </c>
      <c r="GQ27" s="249">
        <v>1.27087872186E-3</v>
      </c>
      <c r="GR27" s="264">
        <v>42488</v>
      </c>
      <c r="GS27">
        <v>60</v>
      </c>
      <c r="GT27" t="s">
        <v>1186</v>
      </c>
      <c r="GU27">
        <v>3</v>
      </c>
      <c r="GV27" s="253">
        <v>2</v>
      </c>
      <c r="GW27">
        <v>4</v>
      </c>
      <c r="GX27" s="138">
        <v>557108.20349999995</v>
      </c>
      <c r="GY27" s="138">
        <v>742810.93799999997</v>
      </c>
      <c r="GZ27" s="196">
        <v>708.01696160180074</v>
      </c>
      <c r="HA27" s="196">
        <v>944.02261546906766</v>
      </c>
      <c r="HB27" s="196">
        <v>-708.01696160180074</v>
      </c>
      <c r="HC27" s="196">
        <v>-708.01696160180074</v>
      </c>
      <c r="HD27" s="196">
        <v>708.01696160180074</v>
      </c>
      <c r="HF27">
        <v>1</v>
      </c>
      <c r="HG27" s="240">
        <v>1</v>
      </c>
      <c r="HH27" s="214">
        <v>1</v>
      </c>
      <c r="HI27" s="241">
        <v>-7</v>
      </c>
      <c r="HJ27">
        <v>1</v>
      </c>
      <c r="HK27">
        <v>-1</v>
      </c>
      <c r="HL27" s="214">
        <v>-1</v>
      </c>
      <c r="HM27">
        <v>0</v>
      </c>
      <c r="HN27">
        <v>0</v>
      </c>
      <c r="HO27">
        <v>0</v>
      </c>
      <c r="HP27">
        <v>1</v>
      </c>
      <c r="HQ27" s="249">
        <v>-3.5055908129300001E-3</v>
      </c>
      <c r="HR27" s="202">
        <v>42488</v>
      </c>
      <c r="HS27">
        <v>60</v>
      </c>
      <c r="HT27" t="s">
        <v>1186</v>
      </c>
      <c r="HU27">
        <v>3</v>
      </c>
      <c r="HV27" s="253">
        <v>2</v>
      </c>
      <c r="HW27">
        <v>4</v>
      </c>
      <c r="HX27" s="138">
        <v>559616.5922999999</v>
      </c>
      <c r="HY27" s="138">
        <v>746155.45639999991</v>
      </c>
      <c r="HZ27" s="196">
        <v>-1961.7867847300731</v>
      </c>
      <c r="IA27" s="196">
        <v>-2615.715712973431</v>
      </c>
      <c r="IB27" s="196">
        <v>-1961.7867847300731</v>
      </c>
      <c r="IC27" s="196">
        <v>-1961.7867847300731</v>
      </c>
      <c r="ID27" s="196">
        <v>1961.7867847300731</v>
      </c>
      <c r="IF27">
        <v>1</v>
      </c>
      <c r="IG27" s="240">
        <v>-1</v>
      </c>
      <c r="IH27" s="214">
        <v>-1</v>
      </c>
      <c r="II27" s="241">
        <v>-8</v>
      </c>
      <c r="IJ27">
        <v>1</v>
      </c>
      <c r="IK27">
        <v>1</v>
      </c>
      <c r="IL27" s="214">
        <v>-1</v>
      </c>
      <c r="IM27">
        <v>1</v>
      </c>
      <c r="IN27">
        <v>1</v>
      </c>
      <c r="IO27">
        <v>0</v>
      </c>
      <c r="IP27">
        <v>0</v>
      </c>
      <c r="IQ27" s="249">
        <v>-3.7605386061699999E-3</v>
      </c>
      <c r="IR27" s="202">
        <v>42528</v>
      </c>
      <c r="IS27">
        <v>60</v>
      </c>
      <c r="IT27" t="s">
        <v>1186</v>
      </c>
      <c r="IU27">
        <v>3</v>
      </c>
      <c r="IV27" s="253">
        <v>2</v>
      </c>
      <c r="IW27">
        <v>4</v>
      </c>
      <c r="IX27" s="138">
        <v>557512.13249999995</v>
      </c>
      <c r="IY27" s="138">
        <v>743349.50999999989</v>
      </c>
      <c r="IZ27" s="196">
        <v>2096.5458976744139</v>
      </c>
      <c r="JA27" s="196">
        <v>2795.3945302325519</v>
      </c>
      <c r="JB27" s="196">
        <v>2096.5458976744139</v>
      </c>
      <c r="JC27" s="196">
        <v>-2096.5458976744139</v>
      </c>
      <c r="JD27" s="196">
        <v>-2096.5458976744139</v>
      </c>
      <c r="JF27">
        <v>-1</v>
      </c>
      <c r="JG27" s="240">
        <v>1</v>
      </c>
      <c r="JH27" s="214">
        <v>1</v>
      </c>
      <c r="JI27" s="241">
        <v>37</v>
      </c>
      <c r="JJ27">
        <v>-1</v>
      </c>
      <c r="JK27">
        <v>1</v>
      </c>
      <c r="JL27" s="214">
        <v>1</v>
      </c>
      <c r="JM27">
        <v>1</v>
      </c>
      <c r="JN27">
        <v>1</v>
      </c>
      <c r="JO27">
        <v>0</v>
      </c>
      <c r="JP27">
        <v>1</v>
      </c>
      <c r="JQ27" s="249">
        <v>1.1567732115700001E-3</v>
      </c>
      <c r="JR27" s="202">
        <v>42488</v>
      </c>
      <c r="JS27">
        <v>60</v>
      </c>
      <c r="JT27" t="s">
        <v>1186</v>
      </c>
      <c r="JU27">
        <v>3</v>
      </c>
      <c r="JV27" s="253">
        <v>2</v>
      </c>
      <c r="JW27">
        <v>4</v>
      </c>
      <c r="JX27" s="138">
        <v>554585.41080000007</v>
      </c>
      <c r="JY27" s="138">
        <v>739447.21440000006</v>
      </c>
      <c r="JZ27" s="196">
        <v>641.52954674098385</v>
      </c>
      <c r="KA27" s="196">
        <v>855.37272898797846</v>
      </c>
      <c r="KB27" s="196">
        <v>641.52954674098385</v>
      </c>
      <c r="KC27" s="196">
        <v>-641.52954674098385</v>
      </c>
      <c r="KD27" s="196">
        <v>641.52954674098385</v>
      </c>
      <c r="KF27">
        <v>1</v>
      </c>
      <c r="KG27" s="240">
        <v>1</v>
      </c>
      <c r="KH27" s="214">
        <v>1</v>
      </c>
      <c r="KI27" s="241">
        <v>-10</v>
      </c>
      <c r="KJ27">
        <v>-1</v>
      </c>
      <c r="KK27">
        <v>-1</v>
      </c>
      <c r="KL27" s="214">
        <v>-1</v>
      </c>
      <c r="KM27">
        <v>0</v>
      </c>
      <c r="KN27">
        <v>0</v>
      </c>
      <c r="KO27">
        <v>1</v>
      </c>
      <c r="KP27">
        <v>1</v>
      </c>
      <c r="KQ27" s="249">
        <v>-1.2770615422000001E-3</v>
      </c>
      <c r="KR27" s="202">
        <v>42528</v>
      </c>
      <c r="KS27">
        <v>60</v>
      </c>
      <c r="KT27" t="s">
        <v>1186</v>
      </c>
      <c r="KU27">
        <v>3</v>
      </c>
      <c r="KV27" s="253">
        <v>2</v>
      </c>
      <c r="KW27">
        <v>2</v>
      </c>
      <c r="KX27" s="138">
        <v>559926.95849999995</v>
      </c>
      <c r="KY27" s="138">
        <v>373284.63899999997</v>
      </c>
      <c r="KZ27" s="196">
        <v>-715.0611851413654</v>
      </c>
      <c r="LA27" s="196">
        <v>-476.70745676091025</v>
      </c>
      <c r="LB27" s="196">
        <v>-715.0611851413654</v>
      </c>
      <c r="LC27" s="196">
        <v>715.0611851413654</v>
      </c>
      <c r="LD27" s="196">
        <v>715.0611851413654</v>
      </c>
      <c r="LF27">
        <v>1</v>
      </c>
      <c r="LG27" s="240">
        <v>1</v>
      </c>
      <c r="LH27" s="214">
        <v>1</v>
      </c>
      <c r="LI27" s="241">
        <v>-2</v>
      </c>
      <c r="LJ27">
        <v>1</v>
      </c>
      <c r="LK27">
        <v>-1</v>
      </c>
      <c r="LL27" s="214">
        <v>-1</v>
      </c>
      <c r="LM27">
        <v>0</v>
      </c>
      <c r="LN27">
        <v>0</v>
      </c>
      <c r="LO27">
        <v>0</v>
      </c>
      <c r="LP27">
        <v>1</v>
      </c>
      <c r="LQ27" s="249">
        <v>-1.7049260183900001E-3</v>
      </c>
      <c r="LR27" s="202">
        <v>42537</v>
      </c>
      <c r="LS27">
        <v>60</v>
      </c>
      <c r="LT27" t="s">
        <v>1186</v>
      </c>
      <c r="LU27">
        <v>3</v>
      </c>
      <c r="LV27" s="253">
        <v>1</v>
      </c>
      <c r="LW27">
        <v>4</v>
      </c>
      <c r="LX27" s="138">
        <v>559926.95849999995</v>
      </c>
      <c r="LY27" s="138">
        <v>746569.27799999993</v>
      </c>
      <c r="LZ27" s="196">
        <v>-954.63403994462772</v>
      </c>
      <c r="MA27" s="196">
        <v>-1272.845386592837</v>
      </c>
      <c r="MB27" s="196">
        <v>-954.63403994462772</v>
      </c>
      <c r="MC27" s="196">
        <v>-954.63403994462772</v>
      </c>
      <c r="MD27" s="196">
        <v>954.63403994462772</v>
      </c>
      <c r="MF27">
        <v>1</v>
      </c>
      <c r="MG27" s="240">
        <v>1</v>
      </c>
      <c r="MH27" s="214">
        <v>1</v>
      </c>
      <c r="MI27" s="241">
        <v>-3</v>
      </c>
      <c r="MJ27">
        <v>-1</v>
      </c>
      <c r="MK27">
        <v>-1</v>
      </c>
      <c r="ML27" s="214">
        <v>1</v>
      </c>
      <c r="MM27">
        <v>1</v>
      </c>
      <c r="MN27">
        <v>1</v>
      </c>
      <c r="MO27">
        <v>0</v>
      </c>
      <c r="MP27">
        <v>0</v>
      </c>
      <c r="MQ27" s="249">
        <v>1.2442817932299999E-2</v>
      </c>
      <c r="MR27" s="202">
        <v>42537</v>
      </c>
      <c r="MS27">
        <v>60</v>
      </c>
      <c r="MT27" t="s">
        <v>1186</v>
      </c>
      <c r="MU27">
        <v>2</v>
      </c>
      <c r="MV27" s="253">
        <v>1</v>
      </c>
      <c r="MW27">
        <v>3</v>
      </c>
      <c r="MX27" s="138">
        <v>370645.71060000005</v>
      </c>
      <c r="MY27" s="138">
        <v>555968.56590000005</v>
      </c>
      <c r="MZ27" s="196">
        <v>4611.8770943837562</v>
      </c>
      <c r="NA27" s="196">
        <v>6917.8156415756348</v>
      </c>
      <c r="NB27" s="196">
        <v>4611.8770943837562</v>
      </c>
      <c r="NC27" s="196">
        <v>-4611.8770943837562</v>
      </c>
      <c r="ND27" s="196">
        <v>-4611.8770943837562</v>
      </c>
      <c r="NF27">
        <v>1</v>
      </c>
      <c r="NG27" s="240">
        <v>-1</v>
      </c>
      <c r="NH27" s="214">
        <v>1</v>
      </c>
      <c r="NI27" s="241">
        <v>1</v>
      </c>
      <c r="NJ27">
        <v>1</v>
      </c>
      <c r="NK27">
        <v>1</v>
      </c>
      <c r="NL27" s="214">
        <v>1</v>
      </c>
      <c r="NM27">
        <v>0</v>
      </c>
      <c r="NN27">
        <v>1</v>
      </c>
      <c r="NO27">
        <v>1</v>
      </c>
      <c r="NP27">
        <v>1</v>
      </c>
      <c r="NQ27" s="249">
        <v>4.2171215133399997E-3</v>
      </c>
      <c r="NR27" s="202">
        <v>42541</v>
      </c>
      <c r="NS27">
        <v>60</v>
      </c>
      <c r="NT27" t="s">
        <v>1186</v>
      </c>
      <c r="NU27">
        <v>2</v>
      </c>
      <c r="NV27" s="253">
        <v>1</v>
      </c>
      <c r="NW27">
        <v>3</v>
      </c>
      <c r="NX27" s="138">
        <v>367954.83980000002</v>
      </c>
      <c r="NY27" s="138">
        <v>551932.25970000005</v>
      </c>
      <c r="NZ27" s="196">
        <v>-1551.7102708581533</v>
      </c>
      <c r="OA27" s="196">
        <v>-2327.56540628723</v>
      </c>
      <c r="OB27" s="196">
        <v>1551.7102708581533</v>
      </c>
      <c r="OC27" s="196">
        <v>1551.7102708581533</v>
      </c>
      <c r="OD27" s="196">
        <v>1551.7102708581533</v>
      </c>
      <c r="OF27">
        <v>-1</v>
      </c>
      <c r="OG27" s="240">
        <v>1</v>
      </c>
      <c r="OH27" s="214">
        <v>1</v>
      </c>
      <c r="OI27" s="241">
        <v>2</v>
      </c>
      <c r="OJ27">
        <v>1</v>
      </c>
      <c r="OK27">
        <v>1</v>
      </c>
      <c r="OL27" s="214">
        <v>1</v>
      </c>
      <c r="OM27">
        <v>1</v>
      </c>
      <c r="ON27">
        <v>1</v>
      </c>
      <c r="OO27">
        <v>1</v>
      </c>
      <c r="OP27">
        <v>1</v>
      </c>
      <c r="OQ27" s="249">
        <v>1.0198572199900001E-3</v>
      </c>
      <c r="OR27" s="202">
        <v>42541</v>
      </c>
      <c r="OS27">
        <v>60</v>
      </c>
      <c r="OT27" t="s">
        <v>1186</v>
      </c>
      <c r="OU27">
        <v>2</v>
      </c>
      <c r="OV27" s="253">
        <v>1</v>
      </c>
      <c r="OW27">
        <v>3</v>
      </c>
      <c r="OX27" s="138">
        <v>371160.04680000001</v>
      </c>
      <c r="OY27" s="138">
        <v>556740.07019999996</v>
      </c>
      <c r="OZ27" s="196">
        <v>378.53025350080634</v>
      </c>
      <c r="PA27" s="196">
        <v>567.79538025120939</v>
      </c>
      <c r="PB27" s="196">
        <v>378.53025350080634</v>
      </c>
      <c r="PC27" s="196">
        <v>378.53025350080634</v>
      </c>
      <c r="PD27" s="196">
        <v>378.53025350080634</v>
      </c>
      <c r="PF27">
        <v>1</v>
      </c>
      <c r="PG27" s="240">
        <v>-1</v>
      </c>
      <c r="PH27" s="240">
        <v>1</v>
      </c>
      <c r="PI27" s="214">
        <v>1</v>
      </c>
      <c r="PJ27" s="241">
        <v>3</v>
      </c>
      <c r="PK27">
        <v>1</v>
      </c>
      <c r="PL27">
        <v>1</v>
      </c>
      <c r="PM27" s="214">
        <v>1</v>
      </c>
      <c r="PN27">
        <v>0</v>
      </c>
      <c r="PO27">
        <v>1</v>
      </c>
      <c r="PP27">
        <v>1</v>
      </c>
      <c r="PQ27">
        <v>1</v>
      </c>
      <c r="PR27" s="249">
        <v>3.5958288385499999E-4</v>
      </c>
      <c r="PS27" s="202">
        <v>42541</v>
      </c>
      <c r="PT27">
        <v>60</v>
      </c>
      <c r="PU27" t="s">
        <v>1186</v>
      </c>
      <c r="PV27">
        <v>2</v>
      </c>
      <c r="PW27" s="253">
        <v>2</v>
      </c>
      <c r="PX27">
        <v>2</v>
      </c>
      <c r="PY27" s="138">
        <v>370083.89759999997</v>
      </c>
      <c r="PZ27" s="138">
        <v>370083.89759999997</v>
      </c>
      <c r="QA27" s="196">
        <v>-133.07583516730651</v>
      </c>
      <c r="QB27" s="196">
        <v>-133.07583516730651</v>
      </c>
      <c r="QC27" s="196">
        <v>133.07583516730651</v>
      </c>
      <c r="QD27" s="196">
        <v>133.07583516730651</v>
      </c>
      <c r="QE27" s="196">
        <v>133.07583516730651</v>
      </c>
      <c r="QF27" s="196">
        <v>133.07583516730651</v>
      </c>
      <c r="QH27">
        <v>1</v>
      </c>
      <c r="QI27" s="240">
        <v>1</v>
      </c>
      <c r="QJ27" s="240">
        <v>-1</v>
      </c>
      <c r="QK27" s="214">
        <v>1</v>
      </c>
      <c r="QL27" s="241">
        <v>-3</v>
      </c>
      <c r="QM27">
        <v>-1</v>
      </c>
      <c r="QN27">
        <v>-1</v>
      </c>
      <c r="QO27" s="214">
        <v>1</v>
      </c>
      <c r="QP27">
        <v>1</v>
      </c>
      <c r="QQ27">
        <v>1</v>
      </c>
      <c r="QR27">
        <v>0</v>
      </c>
      <c r="QS27">
        <v>0</v>
      </c>
      <c r="QT27" s="249">
        <v>1.19817876827E-3</v>
      </c>
      <c r="QU27" s="202">
        <v>42544</v>
      </c>
      <c r="QV27">
        <v>60</v>
      </c>
      <c r="QW27" t="s">
        <v>1186</v>
      </c>
      <c r="QX27">
        <v>2</v>
      </c>
      <c r="QY27" s="253">
        <v>2</v>
      </c>
      <c r="QZ27">
        <v>2</v>
      </c>
      <c r="RA27" s="138">
        <v>370083.89759999997</v>
      </c>
      <c r="RB27" s="138">
        <v>370083.89759999997</v>
      </c>
      <c r="RC27" s="196">
        <v>443.42666858292876</v>
      </c>
      <c r="RD27" s="196">
        <v>443.42666858292876</v>
      </c>
      <c r="RE27" s="196">
        <v>443.42666858292876</v>
      </c>
      <c r="RF27" s="196">
        <v>-443.42666858292876</v>
      </c>
      <c r="RG27" s="196">
        <v>-443.42666858292876</v>
      </c>
      <c r="RH27" s="196">
        <v>-443.42666858292876</v>
      </c>
      <c r="RI27" s="196"/>
      <c r="RJ27" s="196">
        <v>-443.42666858292876</v>
      </c>
      <c r="RK27" s="196">
        <v>443.42666858292876</v>
      </c>
      <c r="RL27" s="196">
        <v>-443.42666858292876</v>
      </c>
      <c r="RM27" s="196">
        <v>443.42666858292876</v>
      </c>
      <c r="RO27">
        <v>1</v>
      </c>
      <c r="RP27" s="240">
        <v>1</v>
      </c>
      <c r="RQ27" s="240">
        <v>-1</v>
      </c>
      <c r="RR27" s="240">
        <v>1</v>
      </c>
      <c r="RS27" s="214">
        <v>1</v>
      </c>
      <c r="RT27" s="241">
        <v>5</v>
      </c>
      <c r="RU27">
        <v>-1</v>
      </c>
      <c r="RV27">
        <v>1</v>
      </c>
      <c r="RW27" s="214">
        <v>-1</v>
      </c>
      <c r="RX27">
        <v>0</v>
      </c>
      <c r="RY27">
        <v>0</v>
      </c>
      <c r="RZ27">
        <v>1</v>
      </c>
      <c r="SA27">
        <v>0</v>
      </c>
      <c r="SB27" s="249">
        <v>-8.9755864049800003E-4</v>
      </c>
      <c r="SC27" s="202">
        <v>42544</v>
      </c>
      <c r="SD27">
        <v>60</v>
      </c>
      <c r="SE27" t="s">
        <v>1186</v>
      </c>
      <c r="SF27">
        <v>2</v>
      </c>
      <c r="SG27" s="253">
        <v>2</v>
      </c>
      <c r="SH27">
        <v>2</v>
      </c>
      <c r="SI27" s="138">
        <v>372481.46879999997</v>
      </c>
      <c r="SJ27" s="138">
        <v>372481.46879999997</v>
      </c>
      <c r="SK27" s="196">
        <v>-334.32396074682617</v>
      </c>
      <c r="SL27" s="196">
        <v>-334.32396074682617</v>
      </c>
      <c r="SM27" s="196">
        <v>-334.32396074682617</v>
      </c>
      <c r="SN27" s="196">
        <v>334.32396074682617</v>
      </c>
      <c r="SO27" s="196">
        <v>-334.32396074682617</v>
      </c>
      <c r="SP27" s="196">
        <v>334.32396074682617</v>
      </c>
      <c r="SQ27" s="196">
        <v>-334.32396074682617</v>
      </c>
      <c r="SR27" s="196">
        <v>334.32396074682617</v>
      </c>
      <c r="SS27" s="196">
        <v>-334.32396074682617</v>
      </c>
      <c r="ST27" s="196">
        <v>-334.32396074682617</v>
      </c>
      <c r="SU27" s="196">
        <v>334.32396074682617</v>
      </c>
      <c r="SW27">
        <f t="shared" si="90"/>
        <v>-1</v>
      </c>
      <c r="SX27" s="240">
        <v>-1</v>
      </c>
      <c r="SY27" s="240">
        <v>-1</v>
      </c>
      <c r="SZ27" s="240">
        <v>1</v>
      </c>
      <c r="TA27" s="214">
        <v>1</v>
      </c>
      <c r="TB27" s="241">
        <v>6</v>
      </c>
      <c r="TC27">
        <f t="shared" si="91"/>
        <v>-1</v>
      </c>
      <c r="TD27">
        <f t="shared" si="92"/>
        <v>1</v>
      </c>
      <c r="TE27" s="214">
        <v>1</v>
      </c>
      <c r="TF27">
        <f t="shared" si="140"/>
        <v>0</v>
      </c>
      <c r="TG27">
        <f t="shared" si="93"/>
        <v>1</v>
      </c>
      <c r="TH27">
        <f t="shared" si="132"/>
        <v>0</v>
      </c>
      <c r="TI27">
        <f t="shared" si="94"/>
        <v>1</v>
      </c>
      <c r="TJ27" s="249">
        <v>6.5880098221199996E-4</v>
      </c>
      <c r="TK27" s="202">
        <v>42544</v>
      </c>
      <c r="TL27">
        <v>60</v>
      </c>
      <c r="TM27" t="str">
        <f t="shared" si="81"/>
        <v>TRUE</v>
      </c>
      <c r="TN27">
        <f>VLOOKUP($A27,'FuturesInfo (3)'!$A$2:$V$80,22)</f>
        <v>2</v>
      </c>
      <c r="TO27" s="253">
        <v>1</v>
      </c>
      <c r="TP27">
        <f t="shared" si="95"/>
        <v>3</v>
      </c>
      <c r="TQ27" s="138">
        <f>VLOOKUP($A27,'FuturesInfo (3)'!$A$2:$O$80,15)*TN27</f>
        <v>372481.46879999997</v>
      </c>
      <c r="TR27" s="138">
        <f>VLOOKUP($A27,'FuturesInfo (3)'!$A$2:$O$80,15)*TP27</f>
        <v>558722.20319999999</v>
      </c>
      <c r="TS27" s="196">
        <f t="shared" si="96"/>
        <v>-245.3911575012084</v>
      </c>
      <c r="TT27" s="196">
        <f t="shared" si="97"/>
        <v>-368.08673625181262</v>
      </c>
      <c r="TU27" s="196">
        <f t="shared" si="98"/>
        <v>245.3911575012084</v>
      </c>
      <c r="TV27" s="196">
        <f t="shared" si="99"/>
        <v>-245.3911575012084</v>
      </c>
      <c r="TW27" s="196">
        <f t="shared" si="148"/>
        <v>245.3911575012084</v>
      </c>
      <c r="TX27" s="196">
        <f t="shared" si="101"/>
        <v>-245.3911575012084</v>
      </c>
      <c r="TY27" s="196">
        <f t="shared" si="133"/>
        <v>245.3911575012084</v>
      </c>
      <c r="TZ27" s="196">
        <f>IF(IF(sym!$O16=TE27,1,0)=1,ABS(TQ27*TJ27),-ABS(TQ27*TJ27))</f>
        <v>-245.3911575012084</v>
      </c>
      <c r="UA27" s="196">
        <f>IF(IF(sym!$N16=TE27,1,0)=1,ABS(TQ27*TJ27),-ABS(TQ27*TJ27))</f>
        <v>245.3911575012084</v>
      </c>
      <c r="UB27" s="196">
        <f t="shared" si="141"/>
        <v>-245.3911575012084</v>
      </c>
      <c r="UC27" s="196">
        <f t="shared" si="103"/>
        <v>245.3911575012084</v>
      </c>
      <c r="UE27">
        <f t="shared" si="104"/>
        <v>1</v>
      </c>
      <c r="UF27" s="240">
        <v>-1</v>
      </c>
      <c r="UG27" s="240">
        <v>-1</v>
      </c>
      <c r="UH27" s="240">
        <v>-1</v>
      </c>
      <c r="UI27" s="214">
        <v>1</v>
      </c>
      <c r="UJ27" s="241">
        <v>7</v>
      </c>
      <c r="UK27">
        <f t="shared" si="105"/>
        <v>-1</v>
      </c>
      <c r="UL27">
        <f t="shared" si="106"/>
        <v>1</v>
      </c>
      <c r="UM27" s="214"/>
      <c r="UN27">
        <f t="shared" si="142"/>
        <v>0</v>
      </c>
      <c r="UO27">
        <f t="shared" si="151"/>
        <v>0</v>
      </c>
      <c r="UP27">
        <f t="shared" si="134"/>
        <v>0</v>
      </c>
      <c r="UQ27">
        <f t="shared" si="108"/>
        <v>0</v>
      </c>
      <c r="UR27" s="249"/>
      <c r="US27" s="202">
        <v>42544</v>
      </c>
      <c r="UT27">
        <v>60</v>
      </c>
      <c r="UU27" t="str">
        <f t="shared" si="82"/>
        <v>TRUE</v>
      </c>
      <c r="UV27">
        <f>VLOOKUP($A27,'FuturesInfo (3)'!$A$2:$V$80,22)</f>
        <v>2</v>
      </c>
      <c r="UW27" s="253">
        <v>1</v>
      </c>
      <c r="UX27">
        <f t="shared" si="109"/>
        <v>3</v>
      </c>
      <c r="UY27" s="138">
        <f>VLOOKUP($A27,'FuturesInfo (3)'!$A$2:$O$80,15)*UV27</f>
        <v>372481.46879999997</v>
      </c>
      <c r="UZ27" s="138">
        <f>VLOOKUP($A27,'FuturesInfo (3)'!$A$2:$O$80,15)*UX27</f>
        <v>558722.20319999999</v>
      </c>
      <c r="VA27" s="196">
        <f t="shared" si="110"/>
        <v>0</v>
      </c>
      <c r="VB27" s="196">
        <f t="shared" si="111"/>
        <v>0</v>
      </c>
      <c r="VC27" s="196">
        <f t="shared" si="112"/>
        <v>0</v>
      </c>
      <c r="VD27" s="196">
        <f t="shared" si="113"/>
        <v>0</v>
      </c>
      <c r="VE27" s="196">
        <f t="shared" si="149"/>
        <v>0</v>
      </c>
      <c r="VF27" s="196">
        <f t="shared" si="115"/>
        <v>0</v>
      </c>
      <c r="VG27" s="196">
        <f t="shared" si="135"/>
        <v>0</v>
      </c>
      <c r="VH27" s="196">
        <f>IF(IF(sym!$O16=UM27,1,0)=1,ABS(UY27*UR27),-ABS(UY27*UR27))</f>
        <v>0</v>
      </c>
      <c r="VI27" s="196">
        <f>IF(IF(sym!$N16=UM27,1,0)=1,ABS(UY27*UR27),-ABS(UY27*UR27))</f>
        <v>0</v>
      </c>
      <c r="VJ27" s="196">
        <f t="shared" si="144"/>
        <v>0</v>
      </c>
      <c r="VK27" s="196">
        <f t="shared" si="117"/>
        <v>0</v>
      </c>
      <c r="VM27">
        <f t="shared" si="118"/>
        <v>0</v>
      </c>
      <c r="VN27" s="240"/>
      <c r="VO27" s="240"/>
      <c r="VP27" s="240"/>
      <c r="VQ27" s="214"/>
      <c r="VR27" s="241"/>
      <c r="VS27">
        <f t="shared" si="119"/>
        <v>1</v>
      </c>
      <c r="VT27">
        <f t="shared" si="120"/>
        <v>0</v>
      </c>
      <c r="VU27" s="214"/>
      <c r="VV27">
        <f t="shared" si="145"/>
        <v>1</v>
      </c>
      <c r="VW27">
        <f t="shared" si="152"/>
        <v>1</v>
      </c>
      <c r="VX27">
        <f t="shared" si="136"/>
        <v>0</v>
      </c>
      <c r="VY27">
        <f t="shared" si="122"/>
        <v>1</v>
      </c>
      <c r="VZ27" s="249"/>
      <c r="WA27" s="202"/>
      <c r="WB27">
        <v>60</v>
      </c>
      <c r="WC27" t="str">
        <f t="shared" si="83"/>
        <v>FALSE</v>
      </c>
      <c r="WD27">
        <f>VLOOKUP($A27,'FuturesInfo (3)'!$A$2:$V$80,22)</f>
        <v>2</v>
      </c>
      <c r="WE27" s="253"/>
      <c r="WF27">
        <f t="shared" si="123"/>
        <v>2</v>
      </c>
      <c r="WG27" s="138">
        <f>VLOOKUP($A27,'FuturesInfo (3)'!$A$2:$O$80,15)*WD27</f>
        <v>372481.46879999997</v>
      </c>
      <c r="WH27" s="138">
        <f>VLOOKUP($A27,'FuturesInfo (3)'!$A$2:$O$80,15)*WF27</f>
        <v>372481.46879999997</v>
      </c>
      <c r="WI27" s="196">
        <f t="shared" si="124"/>
        <v>0</v>
      </c>
      <c r="WJ27" s="196">
        <f t="shared" si="125"/>
        <v>0</v>
      </c>
      <c r="WK27" s="196">
        <f t="shared" si="126"/>
        <v>0</v>
      </c>
      <c r="WL27" s="196">
        <f t="shared" si="127"/>
        <v>0</v>
      </c>
      <c r="WM27" s="196">
        <f t="shared" si="150"/>
        <v>0</v>
      </c>
      <c r="WN27" s="196">
        <f t="shared" si="129"/>
        <v>0</v>
      </c>
      <c r="WO27" s="196">
        <f t="shared" si="137"/>
        <v>0</v>
      </c>
      <c r="WP27" s="196">
        <f>IF(IF(sym!$O16=VU27,1,0)=1,ABS(WG27*VZ27),-ABS(WG27*VZ27))</f>
        <v>0</v>
      </c>
      <c r="WQ27" s="196">
        <f>IF(IF(sym!$N16=VU27,1,0)=1,ABS(WG27*VZ27),-ABS(WG27*VZ27))</f>
        <v>0</v>
      </c>
      <c r="WR27" s="196">
        <f t="shared" si="147"/>
        <v>0</v>
      </c>
      <c r="WS27" s="196">
        <f t="shared" si="131"/>
        <v>0</v>
      </c>
    </row>
    <row r="28" spans="1:617" x14ac:dyDescent="0.25">
      <c r="A28" s="1" t="s">
        <v>321</v>
      </c>
      <c r="B28" s="150" t="str">
        <f>'FuturesInfo (3)'!M16</f>
        <v>BL</v>
      </c>
      <c r="C28" s="200" t="str">
        <f>VLOOKUP(A28,'FuturesInfo (3)'!$A$2:$K$80,11)</f>
        <v>rates</v>
      </c>
      <c r="F28" t="e">
        <f>#REF!</f>
        <v>#REF!</v>
      </c>
      <c r="G28">
        <v>-1</v>
      </c>
      <c r="H28">
        <v>1</v>
      </c>
      <c r="I28">
        <v>1</v>
      </c>
      <c r="J28">
        <f t="shared" si="67"/>
        <v>0</v>
      </c>
      <c r="K28">
        <f t="shared" si="68"/>
        <v>1</v>
      </c>
      <c r="L28" s="184">
        <v>1.0649627263E-3</v>
      </c>
      <c r="M28" s="2">
        <v>10</v>
      </c>
      <c r="N28">
        <v>60</v>
      </c>
      <c r="O28" t="str">
        <f t="shared" si="69"/>
        <v>TRUE</v>
      </c>
      <c r="P28">
        <f>VLOOKUP($A28,'FuturesInfo (3)'!$A$2:$V$80,22)</f>
        <v>7</v>
      </c>
      <c r="Q28">
        <f t="shared" si="70"/>
        <v>7</v>
      </c>
      <c r="R28">
        <f t="shared" si="70"/>
        <v>7</v>
      </c>
      <c r="S28" s="138">
        <f>VLOOKUP($A28,'FuturesInfo (3)'!$A$2:$O$80,15)*Q28</f>
        <v>1042916.9015999999</v>
      </c>
      <c r="T28" s="144">
        <f t="shared" si="71"/>
        <v>-1110.6676268322847</v>
      </c>
      <c r="U28" s="144">
        <f t="shared" si="84"/>
        <v>1110.6676268322847</v>
      </c>
      <c r="W28">
        <f t="shared" si="72"/>
        <v>-1</v>
      </c>
      <c r="X28">
        <v>1</v>
      </c>
      <c r="Y28">
        <v>1</v>
      </c>
      <c r="Z28">
        <v>1</v>
      </c>
      <c r="AA28">
        <f t="shared" si="138"/>
        <v>1</v>
      </c>
      <c r="AB28">
        <f t="shared" si="73"/>
        <v>1</v>
      </c>
      <c r="AC28" s="171">
        <v>0</v>
      </c>
      <c r="AD28" s="2">
        <v>10</v>
      </c>
      <c r="AE28">
        <v>60</v>
      </c>
      <c r="AF28" t="str">
        <f t="shared" si="74"/>
        <v>TRUE</v>
      </c>
      <c r="AG28">
        <f>VLOOKUP($A28,'FuturesInfo (3)'!$A$2:$V$80,22)</f>
        <v>7</v>
      </c>
      <c r="AH28">
        <f t="shared" si="75"/>
        <v>9</v>
      </c>
      <c r="AI28">
        <f t="shared" si="85"/>
        <v>7</v>
      </c>
      <c r="AJ28" s="138">
        <f>VLOOKUP($A28,'FuturesInfo (3)'!$A$2:$O$80,15)*AI28</f>
        <v>1042916.9015999999</v>
      </c>
      <c r="AK28" s="196">
        <f t="shared" si="86"/>
        <v>0</v>
      </c>
      <c r="AL28" s="196">
        <f t="shared" si="87"/>
        <v>0</v>
      </c>
      <c r="AN28">
        <f t="shared" si="76"/>
        <v>1</v>
      </c>
      <c r="AO28">
        <v>1</v>
      </c>
      <c r="AP28">
        <v>-1</v>
      </c>
      <c r="AQ28">
        <v>1</v>
      </c>
      <c r="AR28">
        <f t="shared" si="139"/>
        <v>1</v>
      </c>
      <c r="AS28">
        <f t="shared" si="77"/>
        <v>0</v>
      </c>
      <c r="AT28" s="171">
        <v>9.1185409898399995E-4</v>
      </c>
      <c r="AU28" s="2">
        <v>10</v>
      </c>
      <c r="AV28">
        <v>60</v>
      </c>
      <c r="AW28" t="str">
        <f t="shared" si="78"/>
        <v>TRUE</v>
      </c>
      <c r="AX28">
        <f>VLOOKUP($A28,'FuturesInfo (3)'!$A$2:$V$80,22)</f>
        <v>7</v>
      </c>
      <c r="AY28">
        <f t="shared" si="79"/>
        <v>5</v>
      </c>
      <c r="AZ28">
        <f t="shared" si="88"/>
        <v>7</v>
      </c>
      <c r="BA28" s="138">
        <f>VLOOKUP($A28,'FuturesInfo (3)'!$A$2:$O$80,15)*AZ28</f>
        <v>1042916.9015999999</v>
      </c>
      <c r="BB28" s="196">
        <f t="shared" si="80"/>
        <v>950.98805162365284</v>
      </c>
      <c r="BC28" s="196">
        <f t="shared" si="89"/>
        <v>-950.98805162365284</v>
      </c>
      <c r="BE28">
        <v>1</v>
      </c>
      <c r="BF28">
        <v>1</v>
      </c>
      <c r="BG28">
        <v>-1</v>
      </c>
      <c r="BH28">
        <v>1</v>
      </c>
      <c r="BI28">
        <v>1</v>
      </c>
      <c r="BJ28">
        <v>0</v>
      </c>
      <c r="BK28" s="171">
        <v>0</v>
      </c>
      <c r="BL28" s="2">
        <v>10</v>
      </c>
      <c r="BM28">
        <v>60</v>
      </c>
      <c r="BN28" t="s">
        <v>1186</v>
      </c>
      <c r="BO28">
        <v>13</v>
      </c>
      <c r="BP28" s="96">
        <v>0</v>
      </c>
      <c r="BQ28">
        <v>13</v>
      </c>
      <c r="BR28" s="138">
        <v>1952192.1639999999</v>
      </c>
      <c r="BS28" s="196">
        <v>0</v>
      </c>
      <c r="BT28" s="196">
        <v>0</v>
      </c>
      <c r="BV28">
        <v>1</v>
      </c>
      <c r="BW28">
        <v>1</v>
      </c>
      <c r="BX28" s="214">
        <v>-1</v>
      </c>
      <c r="BY28">
        <v>-1</v>
      </c>
      <c r="BZ28">
        <v>1</v>
      </c>
      <c r="CA28">
        <v>1</v>
      </c>
      <c r="CB28">
        <v>0</v>
      </c>
      <c r="CC28">
        <v>0</v>
      </c>
      <c r="CD28" s="171">
        <v>3.7707390648599999E-4</v>
      </c>
      <c r="CE28" s="2">
        <v>10</v>
      </c>
      <c r="CF28">
        <v>60</v>
      </c>
      <c r="CG28" t="s">
        <v>1186</v>
      </c>
      <c r="CH28">
        <v>13</v>
      </c>
      <c r="CI28" s="96">
        <v>0</v>
      </c>
      <c r="CJ28">
        <v>13</v>
      </c>
      <c r="CK28" s="138">
        <v>1952192.1639999999</v>
      </c>
      <c r="CL28" s="196">
        <v>736.12072549083791</v>
      </c>
      <c r="CM28" s="196">
        <v>-736.12072549083791</v>
      </c>
      <c r="CN28" s="196">
        <v>-736.12072549083791</v>
      </c>
      <c r="CP28">
        <v>1</v>
      </c>
      <c r="CQ28">
        <v>1</v>
      </c>
      <c r="CR28" s="214">
        <v>-1</v>
      </c>
      <c r="CS28">
        <v>-1</v>
      </c>
      <c r="CT28">
        <v>1</v>
      </c>
      <c r="CU28">
        <v>1</v>
      </c>
      <c r="CV28">
        <v>0</v>
      </c>
      <c r="CW28">
        <v>0</v>
      </c>
      <c r="CX28" s="171">
        <v>3.7693177534900001E-4</v>
      </c>
      <c r="CY28" s="2">
        <v>10</v>
      </c>
      <c r="CZ28">
        <v>60</v>
      </c>
      <c r="DA28" t="s">
        <v>1186</v>
      </c>
      <c r="DB28">
        <v>13</v>
      </c>
      <c r="DC28" s="96">
        <v>0</v>
      </c>
      <c r="DD28">
        <v>13</v>
      </c>
      <c r="DE28" s="138">
        <v>1952192.1639999999</v>
      </c>
      <c r="DF28" s="196">
        <v>735.84325819892615</v>
      </c>
      <c r="DG28" s="196">
        <v>-735.84325819892615</v>
      </c>
      <c r="DH28" s="196">
        <v>-735.84325819892615</v>
      </c>
      <c r="DJ28">
        <v>1</v>
      </c>
      <c r="DK28" s="240">
        <v>1</v>
      </c>
      <c r="DL28" s="214">
        <v>-1</v>
      </c>
      <c r="DM28" s="241">
        <v>15</v>
      </c>
      <c r="DN28">
        <v>-1</v>
      </c>
      <c r="DO28">
        <v>-1</v>
      </c>
      <c r="DP28" s="214">
        <v>1</v>
      </c>
      <c r="DQ28">
        <v>1</v>
      </c>
      <c r="DR28">
        <v>0</v>
      </c>
      <c r="DS28">
        <v>0</v>
      </c>
      <c r="DT28">
        <v>0</v>
      </c>
      <c r="DU28" s="250">
        <v>1.5071590052800001E-4</v>
      </c>
      <c r="DV28" s="2">
        <v>10</v>
      </c>
      <c r="DW28">
        <v>60</v>
      </c>
      <c r="DX28" t="s">
        <v>1186</v>
      </c>
      <c r="DY28">
        <v>14</v>
      </c>
      <c r="DZ28" s="96">
        <v>0</v>
      </c>
      <c r="EA28">
        <v>14</v>
      </c>
      <c r="EB28" s="138">
        <v>2102677.6512000002</v>
      </c>
      <c r="EC28" s="196">
        <v>316.90695572070791</v>
      </c>
      <c r="ED28" s="196">
        <v>-316.90695572070791</v>
      </c>
      <c r="EE28" s="196">
        <v>-316.90695572070791</v>
      </c>
      <c r="EF28" s="196">
        <v>-316.90695572070791</v>
      </c>
      <c r="EH28">
        <v>1</v>
      </c>
      <c r="EI28" s="240">
        <v>1</v>
      </c>
      <c r="EJ28" s="214">
        <v>-1</v>
      </c>
      <c r="EK28" s="241">
        <v>16</v>
      </c>
      <c r="EL28">
        <v>-1</v>
      </c>
      <c r="EM28">
        <v>-1</v>
      </c>
      <c r="EN28" s="214">
        <v>1</v>
      </c>
      <c r="EO28">
        <v>1</v>
      </c>
      <c r="EP28">
        <v>0</v>
      </c>
      <c r="EQ28">
        <v>0</v>
      </c>
      <c r="ER28">
        <v>0</v>
      </c>
      <c r="ES28" s="250">
        <v>1.9590114526799999E-3</v>
      </c>
      <c r="ET28" s="264">
        <v>42510</v>
      </c>
      <c r="EU28">
        <v>60</v>
      </c>
      <c r="EV28" t="s">
        <v>1186</v>
      </c>
      <c r="EW28">
        <v>13</v>
      </c>
      <c r="EX28" s="253"/>
      <c r="EY28">
        <v>13</v>
      </c>
      <c r="EZ28" s="138">
        <v>1942567.8506000002</v>
      </c>
      <c r="FA28" s="196">
        <v>3805.5126669333713</v>
      </c>
      <c r="FB28" s="196">
        <v>-3805.5126669333713</v>
      </c>
      <c r="FC28" s="196">
        <v>-3805.5126669333713</v>
      </c>
      <c r="FD28" s="196">
        <v>-3805.5126669333713</v>
      </c>
      <c r="FF28">
        <v>1</v>
      </c>
      <c r="FG28" s="240">
        <v>1</v>
      </c>
      <c r="FH28" s="214">
        <v>-1</v>
      </c>
      <c r="FI28" s="241">
        <v>17</v>
      </c>
      <c r="FJ28">
        <v>1</v>
      </c>
      <c r="FK28">
        <v>-1</v>
      </c>
      <c r="FL28" s="214">
        <v>1</v>
      </c>
      <c r="FM28">
        <v>1</v>
      </c>
      <c r="FN28">
        <v>0</v>
      </c>
      <c r="FO28">
        <v>1</v>
      </c>
      <c r="FP28">
        <v>0</v>
      </c>
      <c r="FQ28" s="250">
        <v>4.5119566852200001E-4</v>
      </c>
      <c r="FR28" s="264">
        <v>42510</v>
      </c>
      <c r="FS28">
        <v>60</v>
      </c>
      <c r="FT28" t="s">
        <v>1186</v>
      </c>
      <c r="FU28">
        <v>13</v>
      </c>
      <c r="FV28" s="253">
        <v>2</v>
      </c>
      <c r="FW28">
        <v>16</v>
      </c>
      <c r="FX28" s="138">
        <v>1942981.5027999999</v>
      </c>
      <c r="FY28" s="138">
        <v>2391361.8495999998</v>
      </c>
      <c r="FZ28" s="196">
        <v>876.6648380817262</v>
      </c>
      <c r="GA28" s="196">
        <v>1078.9721084082785</v>
      </c>
      <c r="GB28" s="196">
        <v>-876.6648380817262</v>
      </c>
      <c r="GC28" s="196">
        <v>876.6648380817262</v>
      </c>
      <c r="GD28" s="196">
        <v>-876.6648380817262</v>
      </c>
      <c r="GF28">
        <v>1</v>
      </c>
      <c r="GG28" s="240">
        <v>1</v>
      </c>
      <c r="GH28" s="214">
        <v>-1</v>
      </c>
      <c r="GI28" s="241">
        <v>18</v>
      </c>
      <c r="GJ28">
        <v>-1</v>
      </c>
      <c r="GK28">
        <v>-1</v>
      </c>
      <c r="GL28" s="214">
        <v>1</v>
      </c>
      <c r="GM28">
        <v>1</v>
      </c>
      <c r="GN28">
        <v>0</v>
      </c>
      <c r="GO28">
        <v>0</v>
      </c>
      <c r="GP28">
        <v>0</v>
      </c>
      <c r="GQ28" s="250">
        <v>9.0198436560399997E-4</v>
      </c>
      <c r="GR28" s="264">
        <v>42510</v>
      </c>
      <c r="GS28">
        <v>60</v>
      </c>
      <c r="GT28" t="s">
        <v>1186</v>
      </c>
      <c r="GU28">
        <v>13</v>
      </c>
      <c r="GV28" s="253">
        <v>2</v>
      </c>
      <c r="GW28">
        <v>16</v>
      </c>
      <c r="GX28" s="138">
        <v>1942981.5027999999</v>
      </c>
      <c r="GY28" s="138">
        <v>2391361.8495999998</v>
      </c>
      <c r="GZ28" s="196">
        <v>1752.5389381833645</v>
      </c>
      <c r="HA28" s="196">
        <v>2156.9710008410639</v>
      </c>
      <c r="HB28" s="196">
        <v>-1752.5389381833645</v>
      </c>
      <c r="HC28" s="196">
        <v>-1752.5389381833645</v>
      </c>
      <c r="HD28" s="196">
        <v>-1752.5389381833645</v>
      </c>
      <c r="HF28">
        <v>1</v>
      </c>
      <c r="HG28" s="240">
        <v>1</v>
      </c>
      <c r="HH28" s="214">
        <v>1</v>
      </c>
      <c r="HI28" s="241">
        <v>-9</v>
      </c>
      <c r="HJ28">
        <v>1</v>
      </c>
      <c r="HK28">
        <v>-1</v>
      </c>
      <c r="HL28" s="214">
        <v>1</v>
      </c>
      <c r="HM28">
        <v>1</v>
      </c>
      <c r="HN28">
        <v>1</v>
      </c>
      <c r="HO28">
        <v>1</v>
      </c>
      <c r="HP28">
        <v>0</v>
      </c>
      <c r="HQ28" s="250">
        <v>0</v>
      </c>
      <c r="HR28" s="202">
        <v>42510</v>
      </c>
      <c r="HS28">
        <v>60</v>
      </c>
      <c r="HT28" t="s">
        <v>1186</v>
      </c>
      <c r="HU28">
        <v>13</v>
      </c>
      <c r="HV28" s="253">
        <v>2</v>
      </c>
      <c r="HW28">
        <v>16</v>
      </c>
      <c r="HX28" s="138">
        <v>1958595.8443999996</v>
      </c>
      <c r="HY28" s="138">
        <v>2410579.5007999996</v>
      </c>
      <c r="HZ28" s="196">
        <v>0</v>
      </c>
      <c r="IA28" s="196">
        <v>0</v>
      </c>
      <c r="IB28" s="196">
        <v>0</v>
      </c>
      <c r="IC28" s="196">
        <v>0</v>
      </c>
      <c r="ID28" s="196">
        <v>0</v>
      </c>
      <c r="IF28">
        <v>1</v>
      </c>
      <c r="IG28" s="240">
        <v>1</v>
      </c>
      <c r="IH28" s="214">
        <v>-1</v>
      </c>
      <c r="II28" s="241">
        <v>-10</v>
      </c>
      <c r="IJ28">
        <v>1</v>
      </c>
      <c r="IK28">
        <v>1</v>
      </c>
      <c r="IL28" s="214">
        <v>-1</v>
      </c>
      <c r="IM28">
        <v>0</v>
      </c>
      <c r="IN28">
        <v>1</v>
      </c>
      <c r="IO28">
        <v>0</v>
      </c>
      <c r="IP28">
        <v>0</v>
      </c>
      <c r="IQ28" s="250">
        <v>-1.57705016521E-3</v>
      </c>
      <c r="IR28" s="202">
        <v>42524</v>
      </c>
      <c r="IS28">
        <v>60</v>
      </c>
      <c r="IT28" t="s">
        <v>1186</v>
      </c>
      <c r="IU28">
        <v>12</v>
      </c>
      <c r="IV28" s="253">
        <v>2</v>
      </c>
      <c r="IW28">
        <v>15</v>
      </c>
      <c r="IX28" s="138">
        <v>1805083.4219999998</v>
      </c>
      <c r="IY28" s="138">
        <v>2256354.2774999999</v>
      </c>
      <c r="IZ28" s="196">
        <v>-2846.7071088829316</v>
      </c>
      <c r="JA28" s="196">
        <v>-3558.3838861036647</v>
      </c>
      <c r="JB28" s="196">
        <v>2846.7071088829316</v>
      </c>
      <c r="JC28" s="196">
        <v>-2846.7071088829316</v>
      </c>
      <c r="JD28" s="196">
        <v>-2846.7071088829316</v>
      </c>
      <c r="JF28">
        <v>1</v>
      </c>
      <c r="JG28" s="240">
        <v>1</v>
      </c>
      <c r="JH28" s="214">
        <v>1</v>
      </c>
      <c r="JI28" s="241">
        <v>-11</v>
      </c>
      <c r="JJ28">
        <v>-1</v>
      </c>
      <c r="JK28">
        <v>-1</v>
      </c>
      <c r="JL28" s="214">
        <v>1</v>
      </c>
      <c r="JM28">
        <v>1</v>
      </c>
      <c r="JN28">
        <v>1</v>
      </c>
      <c r="JO28">
        <v>0</v>
      </c>
      <c r="JP28">
        <v>0</v>
      </c>
      <c r="JQ28" s="250">
        <v>0</v>
      </c>
      <c r="JR28" s="202">
        <v>42524</v>
      </c>
      <c r="JS28">
        <v>60</v>
      </c>
      <c r="JT28" t="s">
        <v>1186</v>
      </c>
      <c r="JU28">
        <v>12</v>
      </c>
      <c r="JV28" s="253">
        <v>1</v>
      </c>
      <c r="JW28">
        <v>12</v>
      </c>
      <c r="JX28" s="138">
        <v>1793532.7259999998</v>
      </c>
      <c r="JY28" s="138">
        <v>1793532.7259999998</v>
      </c>
      <c r="JZ28" s="196">
        <v>0</v>
      </c>
      <c r="KA28" s="196">
        <v>0</v>
      </c>
      <c r="KB28" s="196">
        <v>0</v>
      </c>
      <c r="KC28" s="196">
        <v>0</v>
      </c>
      <c r="KD28" s="196">
        <v>0</v>
      </c>
      <c r="KF28">
        <v>1</v>
      </c>
      <c r="KG28" s="240">
        <v>1</v>
      </c>
      <c r="KH28" s="214">
        <v>1</v>
      </c>
      <c r="KI28" s="241">
        <v>-12</v>
      </c>
      <c r="KJ28">
        <v>-1</v>
      </c>
      <c r="KK28">
        <v>-1</v>
      </c>
      <c r="KL28" s="214">
        <v>-1</v>
      </c>
      <c r="KM28">
        <v>0</v>
      </c>
      <c r="KN28">
        <v>0</v>
      </c>
      <c r="KO28">
        <v>1</v>
      </c>
      <c r="KP28">
        <v>1</v>
      </c>
      <c r="KQ28" s="250">
        <v>-6.7694622038300004E-4</v>
      </c>
      <c r="KR28" s="202">
        <v>42524</v>
      </c>
      <c r="KS28">
        <v>60</v>
      </c>
      <c r="KT28" t="s">
        <v>1186</v>
      </c>
      <c r="KU28">
        <v>11</v>
      </c>
      <c r="KV28" s="253">
        <v>1</v>
      </c>
      <c r="KW28">
        <v>14</v>
      </c>
      <c r="KX28" s="138">
        <v>1662989.3279999997</v>
      </c>
      <c r="KY28" s="138">
        <v>2116531.8719999995</v>
      </c>
      <c r="KZ28" s="196">
        <v>-1125.7543401268649</v>
      </c>
      <c r="LA28" s="196">
        <v>-1432.7782510705554</v>
      </c>
      <c r="LB28" s="196">
        <v>-1125.7543401268649</v>
      </c>
      <c r="LC28" s="196">
        <v>1125.7543401268649</v>
      </c>
      <c r="LD28" s="196">
        <v>1125.7543401268649</v>
      </c>
      <c r="LF28">
        <v>1</v>
      </c>
      <c r="LG28" s="240">
        <v>-1</v>
      </c>
      <c r="LH28" s="214">
        <v>1</v>
      </c>
      <c r="LI28" s="241">
        <v>2</v>
      </c>
      <c r="LJ28">
        <v>1</v>
      </c>
      <c r="LK28">
        <v>1</v>
      </c>
      <c r="LL28" s="214">
        <v>-1</v>
      </c>
      <c r="LM28">
        <v>1</v>
      </c>
      <c r="LN28">
        <v>0</v>
      </c>
      <c r="LO28">
        <v>0</v>
      </c>
      <c r="LP28">
        <v>0</v>
      </c>
      <c r="LQ28" s="250">
        <v>-4.5160319132900003E-4</v>
      </c>
      <c r="LR28" s="202">
        <v>42524</v>
      </c>
      <c r="LS28">
        <v>60</v>
      </c>
      <c r="LT28" t="s">
        <v>1186</v>
      </c>
      <c r="LU28">
        <v>11</v>
      </c>
      <c r="LV28" s="253">
        <v>2</v>
      </c>
      <c r="LW28">
        <v>8</v>
      </c>
      <c r="LX28" s="138">
        <v>1662989.3279999997</v>
      </c>
      <c r="LY28" s="138">
        <v>1209446.7839999998</v>
      </c>
      <c r="LZ28" s="196">
        <v>751.01128767086902</v>
      </c>
      <c r="MA28" s="196">
        <v>546.19002739699567</v>
      </c>
      <c r="MB28" s="196">
        <v>-751.01128767086902</v>
      </c>
      <c r="MC28" s="196">
        <v>-751.01128767086902</v>
      </c>
      <c r="MD28" s="196">
        <v>-751.01128767086902</v>
      </c>
      <c r="MF28">
        <v>-1</v>
      </c>
      <c r="MG28" s="240">
        <v>-1</v>
      </c>
      <c r="MH28" s="214">
        <v>1</v>
      </c>
      <c r="MI28" s="241">
        <v>-3</v>
      </c>
      <c r="MJ28">
        <v>-1</v>
      </c>
      <c r="MK28">
        <v>-1</v>
      </c>
      <c r="ML28" s="214">
        <v>1</v>
      </c>
      <c r="MM28">
        <v>0</v>
      </c>
      <c r="MN28">
        <v>1</v>
      </c>
      <c r="MO28">
        <v>0</v>
      </c>
      <c r="MP28">
        <v>0</v>
      </c>
      <c r="MQ28" s="250">
        <v>5.1957831325299998E-3</v>
      </c>
      <c r="MR28" s="202">
        <v>42537</v>
      </c>
      <c r="MS28">
        <v>60</v>
      </c>
      <c r="MT28" t="s">
        <v>1186</v>
      </c>
      <c r="MU28">
        <v>8</v>
      </c>
      <c r="MV28" s="253">
        <v>2</v>
      </c>
      <c r="MW28">
        <v>6</v>
      </c>
      <c r="MX28" s="138">
        <v>1192300.6424</v>
      </c>
      <c r="MY28" s="138">
        <v>894225.48179999995</v>
      </c>
      <c r="MZ28" s="196">
        <v>-6194.9355666866031</v>
      </c>
      <c r="NA28" s="196">
        <v>-4646.2016750149523</v>
      </c>
      <c r="NB28" s="196">
        <v>6194.9355666866031</v>
      </c>
      <c r="NC28" s="196">
        <v>-6194.9355666866031</v>
      </c>
      <c r="ND28" s="196">
        <v>-6194.9355666866031</v>
      </c>
      <c r="NF28">
        <v>-1</v>
      </c>
      <c r="NG28" s="240">
        <v>1</v>
      </c>
      <c r="NH28" s="214">
        <v>1</v>
      </c>
      <c r="NI28" s="241">
        <v>-1</v>
      </c>
      <c r="NJ28">
        <v>1</v>
      </c>
      <c r="NK28">
        <v>-1</v>
      </c>
      <c r="NL28" s="214">
        <v>1</v>
      </c>
      <c r="NM28">
        <v>1</v>
      </c>
      <c r="NN28">
        <v>1</v>
      </c>
      <c r="NO28">
        <v>1</v>
      </c>
      <c r="NP28">
        <v>0</v>
      </c>
      <c r="NQ28" s="250">
        <v>0</v>
      </c>
      <c r="NR28" s="202">
        <v>42537</v>
      </c>
      <c r="NS28">
        <v>60</v>
      </c>
      <c r="NT28" t="s">
        <v>1186</v>
      </c>
      <c r="NU28">
        <v>8</v>
      </c>
      <c r="NV28" s="253">
        <v>1</v>
      </c>
      <c r="NW28">
        <v>10</v>
      </c>
      <c r="NX28" s="138">
        <v>1178673.9831999999</v>
      </c>
      <c r="NY28" s="138">
        <v>1473342.4789999998</v>
      </c>
      <c r="NZ28" s="196">
        <v>0</v>
      </c>
      <c r="OA28" s="196">
        <v>0</v>
      </c>
      <c r="OB28" s="196">
        <v>0</v>
      </c>
      <c r="OC28" s="196">
        <v>0</v>
      </c>
      <c r="OD28" s="196">
        <v>0</v>
      </c>
      <c r="OF28">
        <v>1</v>
      </c>
      <c r="OG28" s="240">
        <v>1</v>
      </c>
      <c r="OH28" s="214">
        <v>1</v>
      </c>
      <c r="OI28" s="241">
        <v>2</v>
      </c>
      <c r="OJ28">
        <v>1</v>
      </c>
      <c r="OK28">
        <v>1</v>
      </c>
      <c r="OL28" s="214">
        <v>1</v>
      </c>
      <c r="OM28">
        <v>1</v>
      </c>
      <c r="ON28">
        <v>1</v>
      </c>
      <c r="OO28">
        <v>1</v>
      </c>
      <c r="OP28">
        <v>1</v>
      </c>
      <c r="OQ28" s="250">
        <v>8.2403176267899995E-4</v>
      </c>
      <c r="OR28" s="202">
        <v>42541</v>
      </c>
      <c r="OS28">
        <v>60</v>
      </c>
      <c r="OT28" t="s">
        <v>1186</v>
      </c>
      <c r="OU28">
        <v>8</v>
      </c>
      <c r="OV28" s="253">
        <v>1</v>
      </c>
      <c r="OW28">
        <v>10</v>
      </c>
      <c r="OX28" s="138">
        <v>1188708.672</v>
      </c>
      <c r="OY28" s="138">
        <v>1485885.84</v>
      </c>
      <c r="OZ28" s="196">
        <v>979.53370229997324</v>
      </c>
      <c r="PA28" s="196">
        <v>1224.4171278749666</v>
      </c>
      <c r="PB28" s="196">
        <v>979.53370229997324</v>
      </c>
      <c r="PC28" s="196">
        <v>979.53370229997324</v>
      </c>
      <c r="PD28" s="196">
        <v>979.53370229997324</v>
      </c>
      <c r="PF28">
        <v>1</v>
      </c>
      <c r="PG28" s="240">
        <v>1</v>
      </c>
      <c r="PH28" s="240">
        <v>1</v>
      </c>
      <c r="PI28" s="214">
        <v>1</v>
      </c>
      <c r="PJ28" s="241">
        <v>3</v>
      </c>
      <c r="PK28">
        <v>1</v>
      </c>
      <c r="PL28">
        <v>1</v>
      </c>
      <c r="PM28" s="214">
        <v>-1</v>
      </c>
      <c r="PN28">
        <v>0</v>
      </c>
      <c r="PO28">
        <v>0</v>
      </c>
      <c r="PP28">
        <v>0</v>
      </c>
      <c r="PQ28">
        <v>0</v>
      </c>
      <c r="PR28" s="250">
        <v>-2.2455089820400001E-4</v>
      </c>
      <c r="PS28" s="202">
        <v>42541</v>
      </c>
      <c r="PT28">
        <v>60</v>
      </c>
      <c r="PU28" t="s">
        <v>1186</v>
      </c>
      <c r="PV28">
        <v>7</v>
      </c>
      <c r="PW28" s="253">
        <v>2</v>
      </c>
      <c r="PX28">
        <v>5</v>
      </c>
      <c r="PY28" s="138">
        <v>1035490.848</v>
      </c>
      <c r="PZ28" s="138">
        <v>739636.32</v>
      </c>
      <c r="QA28" s="196">
        <v>-232.52040000042166</v>
      </c>
      <c r="QB28" s="196">
        <v>-166.08600000030117</v>
      </c>
      <c r="QC28" s="196">
        <v>-232.52040000042166</v>
      </c>
      <c r="QD28" s="196">
        <v>-232.52040000042166</v>
      </c>
      <c r="QE28" s="196">
        <v>-232.52040000042166</v>
      </c>
      <c r="QF28" s="196">
        <v>-232.52040000042166</v>
      </c>
      <c r="QH28">
        <v>1</v>
      </c>
      <c r="QI28" s="240">
        <v>-1</v>
      </c>
      <c r="QJ28" s="240">
        <v>1</v>
      </c>
      <c r="QK28" s="214">
        <v>1</v>
      </c>
      <c r="QL28" s="241">
        <v>-3</v>
      </c>
      <c r="QM28">
        <v>-1</v>
      </c>
      <c r="QN28">
        <v>-1</v>
      </c>
      <c r="QO28" s="214">
        <v>1</v>
      </c>
      <c r="QP28">
        <v>0</v>
      </c>
      <c r="QQ28">
        <v>1</v>
      </c>
      <c r="QR28">
        <v>0</v>
      </c>
      <c r="QS28">
        <v>0</v>
      </c>
      <c r="QT28" s="250">
        <v>2.24601332635E-4</v>
      </c>
      <c r="QU28" s="202">
        <v>42544</v>
      </c>
      <c r="QV28">
        <v>60</v>
      </c>
      <c r="QW28" t="s">
        <v>1186</v>
      </c>
      <c r="QX28">
        <v>7</v>
      </c>
      <c r="QY28" s="253">
        <v>2</v>
      </c>
      <c r="QZ28">
        <v>5</v>
      </c>
      <c r="RA28" s="138">
        <v>1035490.848</v>
      </c>
      <c r="RB28" s="138">
        <v>739636.32</v>
      </c>
      <c r="RC28" s="196">
        <v>-232.57262439214622</v>
      </c>
      <c r="RD28" s="196">
        <v>-166.12330313724729</v>
      </c>
      <c r="RE28" s="196">
        <v>232.57262439214622</v>
      </c>
      <c r="RF28" s="196">
        <v>-232.57262439214622</v>
      </c>
      <c r="RG28" s="196">
        <v>-232.57262439214622</v>
      </c>
      <c r="RH28" s="196">
        <v>232.57262439214622</v>
      </c>
      <c r="RI28" s="196"/>
      <c r="RJ28" s="196">
        <v>-232.57262439214622</v>
      </c>
      <c r="RK28" s="196">
        <v>232.57262439214622</v>
      </c>
      <c r="RL28" s="196">
        <v>-232.57262439214622</v>
      </c>
      <c r="RM28" s="196">
        <v>232.57262439214622</v>
      </c>
      <c r="RO28">
        <v>1</v>
      </c>
      <c r="RP28" s="240">
        <v>-1</v>
      </c>
      <c r="RQ28" s="240">
        <v>1</v>
      </c>
      <c r="RR28" s="240">
        <v>-1</v>
      </c>
      <c r="RS28" s="214">
        <v>1</v>
      </c>
      <c r="RT28" s="241">
        <v>5</v>
      </c>
      <c r="RU28">
        <v>-1</v>
      </c>
      <c r="RV28">
        <v>1</v>
      </c>
      <c r="RW28" s="214">
        <v>-1</v>
      </c>
      <c r="RX28">
        <v>1</v>
      </c>
      <c r="RY28">
        <v>0</v>
      </c>
      <c r="RZ28">
        <v>1</v>
      </c>
      <c r="SA28">
        <v>0</v>
      </c>
      <c r="SB28" s="250">
        <v>-2.9940119760499999E-4</v>
      </c>
      <c r="SC28" s="202">
        <v>42544</v>
      </c>
      <c r="SD28">
        <v>60</v>
      </c>
      <c r="SE28" t="s">
        <v>1186</v>
      </c>
      <c r="SF28">
        <v>7</v>
      </c>
      <c r="SG28" s="253">
        <v>2</v>
      </c>
      <c r="SH28">
        <v>5</v>
      </c>
      <c r="SI28" s="138">
        <v>1042916.9015999999</v>
      </c>
      <c r="SJ28" s="138">
        <v>744940.64399999985</v>
      </c>
      <c r="SK28" s="196">
        <v>312.25056934153588</v>
      </c>
      <c r="SL28" s="196">
        <v>223.03612095823991</v>
      </c>
      <c r="SM28" s="196">
        <v>-312.25056934153588</v>
      </c>
      <c r="SN28" s="196">
        <v>312.25056934153588</v>
      </c>
      <c r="SO28" s="196">
        <v>-312.25056934153588</v>
      </c>
      <c r="SP28" s="196">
        <v>-312.25056934153588</v>
      </c>
      <c r="SQ28" s="196">
        <v>312.25056934153588</v>
      </c>
      <c r="SR28" s="196">
        <v>312.25056934153588</v>
      </c>
      <c r="SS28" s="196">
        <v>-312.25056934153588</v>
      </c>
      <c r="ST28" s="196">
        <v>-312.25056934153588</v>
      </c>
      <c r="SU28" s="196">
        <v>312.25056934153588</v>
      </c>
      <c r="SW28">
        <f t="shared" si="90"/>
        <v>-1</v>
      </c>
      <c r="SX28" s="240">
        <v>1</v>
      </c>
      <c r="SY28" s="240">
        <v>1</v>
      </c>
      <c r="SZ28" s="240">
        <v>1</v>
      </c>
      <c r="TA28" s="214">
        <v>1</v>
      </c>
      <c r="TB28" s="241">
        <v>6</v>
      </c>
      <c r="TC28">
        <f t="shared" si="91"/>
        <v>-1</v>
      </c>
      <c r="TD28">
        <f t="shared" si="92"/>
        <v>1</v>
      </c>
      <c r="TE28" s="214">
        <v>1</v>
      </c>
      <c r="TF28">
        <f t="shared" si="140"/>
        <v>1</v>
      </c>
      <c r="TG28">
        <f t="shared" si="93"/>
        <v>1</v>
      </c>
      <c r="TH28">
        <f t="shared" si="132"/>
        <v>0</v>
      </c>
      <c r="TI28">
        <f t="shared" si="94"/>
        <v>1</v>
      </c>
      <c r="TJ28" s="250">
        <v>7.4872716382099998E-4</v>
      </c>
      <c r="TK28" s="202">
        <v>42544</v>
      </c>
      <c r="TL28">
        <v>60</v>
      </c>
      <c r="TM28" t="str">
        <f t="shared" si="81"/>
        <v>TRUE</v>
      </c>
      <c r="TN28">
        <f>VLOOKUP($A28,'FuturesInfo (3)'!$A$2:$V$80,22)</f>
        <v>7</v>
      </c>
      <c r="TO28" s="253">
        <v>2</v>
      </c>
      <c r="TP28">
        <f t="shared" si="95"/>
        <v>5</v>
      </c>
      <c r="TQ28" s="138">
        <f>VLOOKUP($A28,'FuturesInfo (3)'!$A$2:$O$80,15)*TN28</f>
        <v>1042916.9015999999</v>
      </c>
      <c r="TR28" s="138">
        <f>VLOOKUP($A28,'FuturesInfo (3)'!$A$2:$O$80,15)*TP28</f>
        <v>744940.64399999985</v>
      </c>
      <c r="TS28" s="196">
        <f t="shared" si="96"/>
        <v>780.86021383595278</v>
      </c>
      <c r="TT28" s="196">
        <f t="shared" si="97"/>
        <v>557.75729559710908</v>
      </c>
      <c r="TU28" s="196">
        <f t="shared" si="98"/>
        <v>780.86021383595278</v>
      </c>
      <c r="TV28" s="196">
        <f t="shared" si="99"/>
        <v>-780.86021383595278</v>
      </c>
      <c r="TW28" s="196">
        <f t="shared" si="148"/>
        <v>780.86021383595278</v>
      </c>
      <c r="TX28" s="196">
        <f t="shared" si="101"/>
        <v>780.86021383595278</v>
      </c>
      <c r="TY28" s="196">
        <f t="shared" si="133"/>
        <v>780.86021383595278</v>
      </c>
      <c r="TZ28" s="196">
        <f>IF(IF(sym!$O17=TE28,1,0)=1,ABS(TQ28*TJ28),-ABS(TQ28*TJ28))</f>
        <v>-780.86021383595278</v>
      </c>
      <c r="UA28" s="196">
        <f>IF(IF(sym!$N17=TE28,1,0)=1,ABS(TQ28*TJ28),-ABS(TQ28*TJ28))</f>
        <v>780.86021383595278</v>
      </c>
      <c r="UB28" s="196">
        <f t="shared" si="141"/>
        <v>-780.86021383595278</v>
      </c>
      <c r="UC28" s="196">
        <f t="shared" si="103"/>
        <v>780.86021383595278</v>
      </c>
      <c r="UE28">
        <f t="shared" si="104"/>
        <v>1</v>
      </c>
      <c r="UF28" s="240">
        <v>1</v>
      </c>
      <c r="UG28" s="240">
        <v>-1</v>
      </c>
      <c r="UH28" s="240">
        <v>1</v>
      </c>
      <c r="UI28" s="214">
        <v>1</v>
      </c>
      <c r="UJ28" s="241">
        <v>7</v>
      </c>
      <c r="UK28">
        <f t="shared" si="105"/>
        <v>-1</v>
      </c>
      <c r="UL28">
        <f t="shared" si="106"/>
        <v>1</v>
      </c>
      <c r="UM28" s="214"/>
      <c r="UN28">
        <f t="shared" si="142"/>
        <v>0</v>
      </c>
      <c r="UO28">
        <f t="shared" si="151"/>
        <v>0</v>
      </c>
      <c r="UP28">
        <f t="shared" si="134"/>
        <v>0</v>
      </c>
      <c r="UQ28">
        <f t="shared" si="108"/>
        <v>0</v>
      </c>
      <c r="UR28" s="250"/>
      <c r="US28" s="202">
        <v>42544</v>
      </c>
      <c r="UT28">
        <v>60</v>
      </c>
      <c r="UU28" t="str">
        <f t="shared" si="82"/>
        <v>TRUE</v>
      </c>
      <c r="UV28">
        <f>VLOOKUP($A28,'FuturesInfo (3)'!$A$2:$V$80,22)</f>
        <v>7</v>
      </c>
      <c r="UW28" s="253">
        <v>2</v>
      </c>
      <c r="UX28">
        <f t="shared" si="109"/>
        <v>5</v>
      </c>
      <c r="UY28" s="138">
        <f>VLOOKUP($A28,'FuturesInfo (3)'!$A$2:$O$80,15)*UV28</f>
        <v>1042916.9015999999</v>
      </c>
      <c r="UZ28" s="138">
        <f>VLOOKUP($A28,'FuturesInfo (3)'!$A$2:$O$80,15)*UX28</f>
        <v>744940.64399999985</v>
      </c>
      <c r="VA28" s="196">
        <f t="shared" si="110"/>
        <v>0</v>
      </c>
      <c r="VB28" s="196">
        <f t="shared" si="111"/>
        <v>0</v>
      </c>
      <c r="VC28" s="196">
        <f t="shared" si="112"/>
        <v>0</v>
      </c>
      <c r="VD28" s="196">
        <f t="shared" si="113"/>
        <v>0</v>
      </c>
      <c r="VE28" s="196">
        <f t="shared" si="149"/>
        <v>0</v>
      </c>
      <c r="VF28" s="196">
        <f t="shared" si="115"/>
        <v>0</v>
      </c>
      <c r="VG28" s="196">
        <f t="shared" si="135"/>
        <v>0</v>
      </c>
      <c r="VH28" s="196">
        <f>IF(IF(sym!$O17=UM28,1,0)=1,ABS(UY28*UR28),-ABS(UY28*UR28))</f>
        <v>0</v>
      </c>
      <c r="VI28" s="196">
        <f>IF(IF(sym!$N17=UM28,1,0)=1,ABS(UY28*UR28),-ABS(UY28*UR28))</f>
        <v>0</v>
      </c>
      <c r="VJ28" s="196">
        <f t="shared" si="144"/>
        <v>0</v>
      </c>
      <c r="VK28" s="196">
        <f t="shared" si="117"/>
        <v>0</v>
      </c>
      <c r="VM28">
        <f t="shared" si="118"/>
        <v>0</v>
      </c>
      <c r="VN28" s="240"/>
      <c r="VO28" s="240"/>
      <c r="VP28" s="240"/>
      <c r="VQ28" s="214"/>
      <c r="VR28" s="241"/>
      <c r="VS28">
        <f t="shared" si="119"/>
        <v>1</v>
      </c>
      <c r="VT28">
        <f t="shared" si="120"/>
        <v>0</v>
      </c>
      <c r="VU28" s="214"/>
      <c r="VV28">
        <f t="shared" si="145"/>
        <v>1</v>
      </c>
      <c r="VW28">
        <f t="shared" si="152"/>
        <v>1</v>
      </c>
      <c r="VX28">
        <f t="shared" si="136"/>
        <v>0</v>
      </c>
      <c r="VY28">
        <f t="shared" si="122"/>
        <v>1</v>
      </c>
      <c r="VZ28" s="250"/>
      <c r="WA28" s="202"/>
      <c r="WB28">
        <v>60</v>
      </c>
      <c r="WC28" t="str">
        <f t="shared" si="83"/>
        <v>FALSE</v>
      </c>
      <c r="WD28">
        <f>VLOOKUP($A28,'FuturesInfo (3)'!$A$2:$V$80,22)</f>
        <v>7</v>
      </c>
      <c r="WE28" s="253"/>
      <c r="WF28">
        <f t="shared" si="123"/>
        <v>5</v>
      </c>
      <c r="WG28" s="138">
        <f>VLOOKUP($A28,'FuturesInfo (3)'!$A$2:$O$80,15)*WD28</f>
        <v>1042916.9015999999</v>
      </c>
      <c r="WH28" s="138">
        <f>VLOOKUP($A28,'FuturesInfo (3)'!$A$2:$O$80,15)*WF28</f>
        <v>744940.64399999985</v>
      </c>
      <c r="WI28" s="196">
        <f t="shared" si="124"/>
        <v>0</v>
      </c>
      <c r="WJ28" s="196">
        <f t="shared" si="125"/>
        <v>0</v>
      </c>
      <c r="WK28" s="196">
        <f t="shared" si="126"/>
        <v>0</v>
      </c>
      <c r="WL28" s="196">
        <f t="shared" si="127"/>
        <v>0</v>
      </c>
      <c r="WM28" s="196">
        <f t="shared" si="150"/>
        <v>0</v>
      </c>
      <c r="WN28" s="196">
        <f t="shared" si="129"/>
        <v>0</v>
      </c>
      <c r="WO28" s="196">
        <f t="shared" si="137"/>
        <v>0</v>
      </c>
      <c r="WP28" s="196">
        <f>IF(IF(sym!$O17=VU28,1,0)=1,ABS(WG28*VZ28),-ABS(WG28*VZ28))</f>
        <v>0</v>
      </c>
      <c r="WQ28" s="196">
        <f>IF(IF(sym!$N17=VU28,1,0)=1,ABS(WG28*VZ28),-ABS(WG28*VZ28))</f>
        <v>0</v>
      </c>
      <c r="WR28" s="196">
        <f t="shared" si="147"/>
        <v>0</v>
      </c>
      <c r="WS28" s="196">
        <f t="shared" si="131"/>
        <v>0</v>
      </c>
    </row>
    <row r="29" spans="1:617" x14ac:dyDescent="0.25">
      <c r="A29" s="1" t="s">
        <v>323</v>
      </c>
      <c r="B29" s="150" t="str">
        <f>'FuturesInfo (3)'!M17</f>
        <v>EZ</v>
      </c>
      <c r="C29" s="200" t="str">
        <f>VLOOKUP(A29,'FuturesInfo (3)'!$A$2:$K$80,11)</f>
        <v>rates</v>
      </c>
      <c r="F29" t="e">
        <f>#REF!</f>
        <v>#REF!</v>
      </c>
      <c r="G29">
        <v>-1</v>
      </c>
      <c r="H29">
        <v>1</v>
      </c>
      <c r="I29">
        <v>1</v>
      </c>
      <c r="J29">
        <f t="shared" si="67"/>
        <v>0</v>
      </c>
      <c r="K29">
        <f t="shared" si="68"/>
        <v>1</v>
      </c>
      <c r="L29" s="184">
        <v>2.6822835173700001E-4</v>
      </c>
      <c r="M29" s="2">
        <v>10</v>
      </c>
      <c r="N29">
        <v>60</v>
      </c>
      <c r="O29" t="str">
        <f t="shared" si="69"/>
        <v>TRUE</v>
      </c>
      <c r="P29">
        <f>VLOOKUP($A29,'FuturesInfo (3)'!$A$2:$V$80,22)</f>
        <v>0</v>
      </c>
      <c r="Q29">
        <f t="shared" si="70"/>
        <v>0</v>
      </c>
      <c r="R29">
        <f t="shared" si="70"/>
        <v>0</v>
      </c>
      <c r="S29" s="138">
        <f>VLOOKUP($A29,'FuturesInfo (3)'!$A$2:$O$80,15)*Q29</f>
        <v>0</v>
      </c>
      <c r="T29" s="144">
        <f t="shared" si="71"/>
        <v>0</v>
      </c>
      <c r="U29" s="144">
        <f t="shared" si="84"/>
        <v>0</v>
      </c>
      <c r="W29">
        <f t="shared" si="72"/>
        <v>-1</v>
      </c>
      <c r="X29">
        <v>-1</v>
      </c>
      <c r="Y29">
        <v>1</v>
      </c>
      <c r="Z29">
        <v>1</v>
      </c>
      <c r="AA29">
        <f t="shared" si="138"/>
        <v>0</v>
      </c>
      <c r="AB29">
        <f t="shared" si="73"/>
        <v>1</v>
      </c>
      <c r="AC29" s="171">
        <v>2.68156424581E-4</v>
      </c>
      <c r="AD29" s="2">
        <v>10</v>
      </c>
      <c r="AE29">
        <v>60</v>
      </c>
      <c r="AF29" t="str">
        <f t="shared" si="74"/>
        <v>TRUE</v>
      </c>
      <c r="AG29">
        <f>VLOOKUP($A29,'FuturesInfo (3)'!$A$2:$V$80,22)</f>
        <v>0</v>
      </c>
      <c r="AH29">
        <f t="shared" si="75"/>
        <v>0</v>
      </c>
      <c r="AI29">
        <f t="shared" si="85"/>
        <v>0</v>
      </c>
      <c r="AJ29" s="138">
        <f>VLOOKUP($A29,'FuturesInfo (3)'!$A$2:$O$80,15)*AI29</f>
        <v>0</v>
      </c>
      <c r="AK29" s="196">
        <f t="shared" si="86"/>
        <v>0</v>
      </c>
      <c r="AL29" s="196">
        <f t="shared" si="87"/>
        <v>0</v>
      </c>
      <c r="AN29">
        <f t="shared" si="76"/>
        <v>-1</v>
      </c>
      <c r="AO29">
        <v>1</v>
      </c>
      <c r="AP29">
        <v>-1</v>
      </c>
      <c r="AQ29">
        <v>1</v>
      </c>
      <c r="AR29">
        <f t="shared" si="139"/>
        <v>1</v>
      </c>
      <c r="AS29">
        <f t="shared" si="77"/>
        <v>0</v>
      </c>
      <c r="AT29" s="171">
        <v>8.93615255413E-5</v>
      </c>
      <c r="AU29" s="2">
        <v>10</v>
      </c>
      <c r="AV29">
        <v>60</v>
      </c>
      <c r="AW29" t="str">
        <f t="shared" si="78"/>
        <v>TRUE</v>
      </c>
      <c r="AX29">
        <f>VLOOKUP($A29,'FuturesInfo (3)'!$A$2:$V$80,22)</f>
        <v>0</v>
      </c>
      <c r="AY29">
        <f t="shared" si="79"/>
        <v>0</v>
      </c>
      <c r="AZ29">
        <f t="shared" si="88"/>
        <v>0</v>
      </c>
      <c r="BA29" s="138">
        <f>VLOOKUP($A29,'FuturesInfo (3)'!$A$2:$O$80,15)*AZ29</f>
        <v>0</v>
      </c>
      <c r="BB29" s="196">
        <f t="shared" si="80"/>
        <v>0</v>
      </c>
      <c r="BC29" s="196">
        <f t="shared" si="89"/>
        <v>0</v>
      </c>
      <c r="BE29">
        <v>1</v>
      </c>
      <c r="BF29">
        <v>1</v>
      </c>
      <c r="BG29">
        <v>-1</v>
      </c>
      <c r="BH29">
        <v>-1</v>
      </c>
      <c r="BI29">
        <v>0</v>
      </c>
      <c r="BJ29">
        <v>1</v>
      </c>
      <c r="BK29" s="171">
        <v>-4.47067238913E-5</v>
      </c>
      <c r="BL29" s="2">
        <v>10</v>
      </c>
      <c r="BM29">
        <v>60</v>
      </c>
      <c r="BN29" t="s">
        <v>1186</v>
      </c>
      <c r="BO29">
        <v>0</v>
      </c>
      <c r="BP29" s="96">
        <v>0</v>
      </c>
      <c r="BQ29">
        <v>0</v>
      </c>
      <c r="BR29" s="138">
        <v>0</v>
      </c>
      <c r="BS29" s="196">
        <v>0</v>
      </c>
      <c r="BT29" s="196">
        <v>0</v>
      </c>
      <c r="BV29">
        <v>1</v>
      </c>
      <c r="BW29">
        <v>1</v>
      </c>
      <c r="BX29" s="214">
        <v>-1</v>
      </c>
      <c r="BY29">
        <v>-1</v>
      </c>
      <c r="BZ29">
        <v>1</v>
      </c>
      <c r="CA29">
        <v>1</v>
      </c>
      <c r="CB29">
        <v>0</v>
      </c>
      <c r="CC29">
        <v>0</v>
      </c>
      <c r="CD29" s="171">
        <v>1.3412616801500001E-4</v>
      </c>
      <c r="CE29" s="2">
        <v>10</v>
      </c>
      <c r="CF29">
        <v>60</v>
      </c>
      <c r="CG29" t="s">
        <v>1186</v>
      </c>
      <c r="CH29">
        <v>0</v>
      </c>
      <c r="CI29" s="96">
        <v>0</v>
      </c>
      <c r="CJ29">
        <v>0</v>
      </c>
      <c r="CK29" s="138">
        <v>0</v>
      </c>
      <c r="CL29" s="196">
        <v>0</v>
      </c>
      <c r="CM29" s="196">
        <v>0</v>
      </c>
      <c r="CN29" s="196">
        <v>0</v>
      </c>
      <c r="CP29">
        <v>1</v>
      </c>
      <c r="CQ29">
        <v>1</v>
      </c>
      <c r="CR29" s="214">
        <v>-1</v>
      </c>
      <c r="CS29">
        <v>-1</v>
      </c>
      <c r="CT29">
        <v>-1</v>
      </c>
      <c r="CU29">
        <v>0</v>
      </c>
      <c r="CV29">
        <v>1</v>
      </c>
      <c r="CW29">
        <v>1</v>
      </c>
      <c r="CX29" s="171">
        <v>-4.4702726866299998E-5</v>
      </c>
      <c r="CY29" s="2">
        <v>10</v>
      </c>
      <c r="CZ29">
        <v>60</v>
      </c>
      <c r="DA29" t="s">
        <v>1186</v>
      </c>
      <c r="DB29">
        <v>0</v>
      </c>
      <c r="DC29" s="96">
        <v>0</v>
      </c>
      <c r="DD29">
        <v>0</v>
      </c>
      <c r="DE29" s="138">
        <v>0</v>
      </c>
      <c r="DF29" s="196">
        <v>0</v>
      </c>
      <c r="DG29" s="196">
        <v>0</v>
      </c>
      <c r="DH29" s="196">
        <v>0</v>
      </c>
      <c r="DJ29">
        <v>-1</v>
      </c>
      <c r="DK29" s="240">
        <v>1</v>
      </c>
      <c r="DL29" s="214">
        <v>1</v>
      </c>
      <c r="DM29" s="241">
        <v>8</v>
      </c>
      <c r="DN29">
        <v>1</v>
      </c>
      <c r="DO29">
        <v>1</v>
      </c>
      <c r="DP29" s="214">
        <v>1</v>
      </c>
      <c r="DQ29">
        <v>1</v>
      </c>
      <c r="DR29">
        <v>1</v>
      </c>
      <c r="DS29">
        <v>1</v>
      </c>
      <c r="DT29">
        <v>1</v>
      </c>
      <c r="DU29" s="250">
        <v>4.4704725289400002E-5</v>
      </c>
      <c r="DV29" s="2">
        <v>10</v>
      </c>
      <c r="DW29">
        <v>60</v>
      </c>
      <c r="DX29" t="s">
        <v>1186</v>
      </c>
      <c r="DY29">
        <v>0</v>
      </c>
      <c r="DZ29" s="96">
        <v>0</v>
      </c>
      <c r="EA29">
        <v>0</v>
      </c>
      <c r="EB29" s="138">
        <v>0</v>
      </c>
      <c r="EC29" s="196">
        <v>0</v>
      </c>
      <c r="ED29" s="196">
        <v>0</v>
      </c>
      <c r="EE29" s="196">
        <v>0</v>
      </c>
      <c r="EF29" s="196">
        <v>0</v>
      </c>
      <c r="EH29">
        <v>1</v>
      </c>
      <c r="EI29" s="240">
        <v>1</v>
      </c>
      <c r="EJ29" s="214">
        <v>-1</v>
      </c>
      <c r="EK29" s="241">
        <v>-14</v>
      </c>
      <c r="EL29">
        <v>-1</v>
      </c>
      <c r="EM29">
        <v>1</v>
      </c>
      <c r="EN29" s="214">
        <v>1</v>
      </c>
      <c r="EO29">
        <v>1</v>
      </c>
      <c r="EP29">
        <v>0</v>
      </c>
      <c r="EQ29">
        <v>0</v>
      </c>
      <c r="ER29">
        <v>1</v>
      </c>
      <c r="ES29" s="250">
        <v>7.1524362986199997E-4</v>
      </c>
      <c r="ET29" s="264">
        <v>42514</v>
      </c>
      <c r="EU29">
        <v>60</v>
      </c>
      <c r="EV29" t="s">
        <v>1186</v>
      </c>
      <c r="EW29">
        <v>0</v>
      </c>
      <c r="EX29" s="253"/>
      <c r="EY29">
        <v>0</v>
      </c>
      <c r="EZ29" s="138">
        <v>0</v>
      </c>
      <c r="FA29" s="196">
        <v>0</v>
      </c>
      <c r="FB29" s="196">
        <v>0</v>
      </c>
      <c r="FC29" s="196">
        <v>0</v>
      </c>
      <c r="FD29" s="196">
        <v>0</v>
      </c>
      <c r="FF29">
        <v>1</v>
      </c>
      <c r="FG29" s="240">
        <v>1</v>
      </c>
      <c r="FH29" s="214">
        <v>-1</v>
      </c>
      <c r="FI29" s="241">
        <v>10</v>
      </c>
      <c r="FJ29">
        <v>1</v>
      </c>
      <c r="FK29">
        <v>-1</v>
      </c>
      <c r="FL29" s="214">
        <v>1</v>
      </c>
      <c r="FM29">
        <v>1</v>
      </c>
      <c r="FN29">
        <v>0</v>
      </c>
      <c r="FO29">
        <v>1</v>
      </c>
      <c r="FP29">
        <v>0</v>
      </c>
      <c r="FQ29" s="250">
        <v>8.9341552756100004E-5</v>
      </c>
      <c r="FR29" s="264">
        <v>42514</v>
      </c>
      <c r="FS29">
        <v>60</v>
      </c>
      <c r="FT29" t="s">
        <v>1186</v>
      </c>
      <c r="FU29">
        <v>0</v>
      </c>
      <c r="FV29" s="253">
        <v>2</v>
      </c>
      <c r="FW29">
        <v>0</v>
      </c>
      <c r="FX29" s="138">
        <v>0</v>
      </c>
      <c r="FY29" s="138">
        <v>0</v>
      </c>
      <c r="FZ29" s="196">
        <v>0</v>
      </c>
      <c r="GA29" s="196">
        <v>0</v>
      </c>
      <c r="GB29" s="196">
        <v>0</v>
      </c>
      <c r="GC29" s="196">
        <v>0</v>
      </c>
      <c r="GD29" s="196">
        <v>0</v>
      </c>
      <c r="GF29">
        <v>1</v>
      </c>
      <c r="GG29" s="240">
        <v>1</v>
      </c>
      <c r="GH29" s="214">
        <v>-1</v>
      </c>
      <c r="GI29" s="241">
        <v>11</v>
      </c>
      <c r="GJ29">
        <v>-1</v>
      </c>
      <c r="GK29">
        <v>-1</v>
      </c>
      <c r="GL29" s="214">
        <v>1</v>
      </c>
      <c r="GM29">
        <v>1</v>
      </c>
      <c r="GN29">
        <v>0</v>
      </c>
      <c r="GO29">
        <v>0</v>
      </c>
      <c r="GP29">
        <v>0</v>
      </c>
      <c r="GQ29" s="250">
        <v>2.6800071466800003E-4</v>
      </c>
      <c r="GR29" s="264">
        <v>42514</v>
      </c>
      <c r="GS29">
        <v>60</v>
      </c>
      <c r="GT29" t="s">
        <v>1186</v>
      </c>
      <c r="GU29">
        <v>0</v>
      </c>
      <c r="GV29" s="253">
        <v>2</v>
      </c>
      <c r="GW29">
        <v>0</v>
      </c>
      <c r="GX29" s="138">
        <v>0</v>
      </c>
      <c r="GY29" s="138">
        <v>0</v>
      </c>
      <c r="GZ29" s="196">
        <v>0</v>
      </c>
      <c r="HA29" s="196">
        <v>0</v>
      </c>
      <c r="HB29" s="196">
        <v>0</v>
      </c>
      <c r="HC29" s="196">
        <v>0</v>
      </c>
      <c r="HD29" s="196">
        <v>0</v>
      </c>
      <c r="HF29">
        <v>1</v>
      </c>
      <c r="HG29" s="240">
        <v>1</v>
      </c>
      <c r="HH29" s="214">
        <v>1</v>
      </c>
      <c r="HI29" s="241">
        <v>-2</v>
      </c>
      <c r="HJ29">
        <v>1</v>
      </c>
      <c r="HK29">
        <v>-1</v>
      </c>
      <c r="HL29" s="214">
        <v>1</v>
      </c>
      <c r="HM29">
        <v>1</v>
      </c>
      <c r="HN29">
        <v>1</v>
      </c>
      <c r="HO29">
        <v>1</v>
      </c>
      <c r="HP29">
        <v>0</v>
      </c>
      <c r="HQ29" s="250">
        <v>4.4654818254899997E-5</v>
      </c>
      <c r="HR29" s="202">
        <v>42514</v>
      </c>
      <c r="HS29">
        <v>60</v>
      </c>
      <c r="HT29" t="s">
        <v>1186</v>
      </c>
      <c r="HU29">
        <v>0</v>
      </c>
      <c r="HV29" s="253">
        <v>2</v>
      </c>
      <c r="HW29">
        <v>0</v>
      </c>
      <c r="HX29" s="138">
        <v>0</v>
      </c>
      <c r="HY29" s="138">
        <v>0</v>
      </c>
      <c r="HZ29" s="196">
        <v>0</v>
      </c>
      <c r="IA29" s="196">
        <v>0</v>
      </c>
      <c r="IB29" s="196">
        <v>0</v>
      </c>
      <c r="IC29" s="196">
        <v>0</v>
      </c>
      <c r="ID29" s="196">
        <v>0</v>
      </c>
      <c r="IF29">
        <v>1</v>
      </c>
      <c r="IG29" s="240">
        <v>1</v>
      </c>
      <c r="IH29" s="214">
        <v>-1</v>
      </c>
      <c r="II29" s="241">
        <v>-1</v>
      </c>
      <c r="IJ29">
        <v>1</v>
      </c>
      <c r="IK29">
        <v>1</v>
      </c>
      <c r="IL29" s="214">
        <v>-1</v>
      </c>
      <c r="IM29">
        <v>0</v>
      </c>
      <c r="IN29">
        <v>1</v>
      </c>
      <c r="IO29">
        <v>0</v>
      </c>
      <c r="IP29">
        <v>0</v>
      </c>
      <c r="IQ29" s="250">
        <v>-4.4652824291099998E-4</v>
      </c>
      <c r="IR29" s="202">
        <v>42521</v>
      </c>
      <c r="IS29">
        <v>60</v>
      </c>
      <c r="IT29" t="s">
        <v>1186</v>
      </c>
      <c r="IU29">
        <v>0</v>
      </c>
      <c r="IV29" s="253">
        <v>2</v>
      </c>
      <c r="IW29">
        <v>0</v>
      </c>
      <c r="IX29" s="138">
        <v>0</v>
      </c>
      <c r="IY29" s="138">
        <v>0</v>
      </c>
      <c r="IZ29" s="196">
        <v>0</v>
      </c>
      <c r="JA29" s="196">
        <v>0</v>
      </c>
      <c r="JB29" s="196">
        <v>0</v>
      </c>
      <c r="JC29" s="196">
        <v>0</v>
      </c>
      <c r="JD29" s="196">
        <v>0</v>
      </c>
      <c r="JF29">
        <v>1</v>
      </c>
      <c r="JG29" s="240">
        <v>1</v>
      </c>
      <c r="JH29" s="214">
        <v>1</v>
      </c>
      <c r="JI29" s="241">
        <v>14</v>
      </c>
      <c r="JJ29">
        <v>-1</v>
      </c>
      <c r="JK29">
        <v>1</v>
      </c>
      <c r="JL29" s="214">
        <v>-1</v>
      </c>
      <c r="JM29">
        <v>0</v>
      </c>
      <c r="JN29">
        <v>0</v>
      </c>
      <c r="JO29">
        <v>1</v>
      </c>
      <c r="JP29">
        <v>0</v>
      </c>
      <c r="JQ29" s="250">
        <v>-4.4672771945399999E-5</v>
      </c>
      <c r="JR29" s="202">
        <v>42521</v>
      </c>
      <c r="JS29">
        <v>60</v>
      </c>
      <c r="JT29" t="s">
        <v>1186</v>
      </c>
      <c r="JU29">
        <v>0</v>
      </c>
      <c r="JV29" s="253">
        <v>1</v>
      </c>
      <c r="JW29">
        <v>0</v>
      </c>
      <c r="JX29" s="138">
        <v>0</v>
      </c>
      <c r="JY29" s="138">
        <v>0</v>
      </c>
      <c r="JZ29" s="196">
        <v>0</v>
      </c>
      <c r="KA29" s="196">
        <v>0</v>
      </c>
      <c r="KB29" s="196">
        <v>0</v>
      </c>
      <c r="KC29" s="196">
        <v>0</v>
      </c>
      <c r="KD29" s="196">
        <v>0</v>
      </c>
      <c r="KF29">
        <v>1</v>
      </c>
      <c r="KG29" s="240">
        <v>1</v>
      </c>
      <c r="KH29" s="214">
        <v>1</v>
      </c>
      <c r="KI29" s="241">
        <v>-3</v>
      </c>
      <c r="KJ29">
        <v>-1</v>
      </c>
      <c r="KK29">
        <v>-1</v>
      </c>
      <c r="KL29" s="214">
        <v>-1</v>
      </c>
      <c r="KM29">
        <v>0</v>
      </c>
      <c r="KN29">
        <v>0</v>
      </c>
      <c r="KO29">
        <v>1</v>
      </c>
      <c r="KP29">
        <v>1</v>
      </c>
      <c r="KQ29" s="250">
        <v>-4.4674767691199997E-5</v>
      </c>
      <c r="KR29" s="202">
        <v>42521</v>
      </c>
      <c r="KS29">
        <v>60</v>
      </c>
      <c r="KT29" t="s">
        <v>1186</v>
      </c>
      <c r="KU29">
        <v>0</v>
      </c>
      <c r="KV29" s="253">
        <v>1</v>
      </c>
      <c r="KW29">
        <v>0</v>
      </c>
      <c r="KX29" s="138">
        <v>0</v>
      </c>
      <c r="KY29" s="138">
        <v>0</v>
      </c>
      <c r="KZ29" s="196">
        <v>0</v>
      </c>
      <c r="LA29" s="196">
        <v>0</v>
      </c>
      <c r="LB29" s="196">
        <v>0</v>
      </c>
      <c r="LC29" s="196">
        <v>0</v>
      </c>
      <c r="LD29" s="196">
        <v>0</v>
      </c>
      <c r="LF29">
        <v>1</v>
      </c>
      <c r="LG29" s="240">
        <v>1</v>
      </c>
      <c r="LH29" s="214">
        <v>1</v>
      </c>
      <c r="LI29" s="241">
        <v>2</v>
      </c>
      <c r="LJ29">
        <v>1</v>
      </c>
      <c r="LK29">
        <v>1</v>
      </c>
      <c r="LL29" s="214">
        <v>-1</v>
      </c>
      <c r="LM29">
        <v>0</v>
      </c>
      <c r="LN29">
        <v>0</v>
      </c>
      <c r="LO29">
        <v>0</v>
      </c>
      <c r="LP29">
        <v>0</v>
      </c>
      <c r="LQ29" s="250">
        <v>-2.2338381807599999E-4</v>
      </c>
      <c r="LR29" s="202">
        <v>42537</v>
      </c>
      <c r="LS29">
        <v>60</v>
      </c>
      <c r="LT29" t="s">
        <v>1186</v>
      </c>
      <c r="LU29">
        <v>0</v>
      </c>
      <c r="LV29" s="253">
        <v>1</v>
      </c>
      <c r="LW29">
        <v>0</v>
      </c>
      <c r="LX29" s="138">
        <v>0</v>
      </c>
      <c r="LY29" s="138">
        <v>0</v>
      </c>
      <c r="LZ29" s="196">
        <v>0</v>
      </c>
      <c r="MA29" s="196">
        <v>0</v>
      </c>
      <c r="MB29" s="196">
        <v>0</v>
      </c>
      <c r="MC29" s="196">
        <v>0</v>
      </c>
      <c r="MD29" s="196">
        <v>0</v>
      </c>
      <c r="MF29">
        <v>1</v>
      </c>
      <c r="MG29" s="240">
        <v>-1</v>
      </c>
      <c r="MH29" s="214">
        <v>1</v>
      </c>
      <c r="MI29" s="241">
        <v>4</v>
      </c>
      <c r="MJ29">
        <v>-1</v>
      </c>
      <c r="MK29">
        <v>1</v>
      </c>
      <c r="ML29" s="214">
        <v>1</v>
      </c>
      <c r="MM29">
        <v>0</v>
      </c>
      <c r="MN29">
        <v>1</v>
      </c>
      <c r="MO29">
        <v>0</v>
      </c>
      <c r="MP29">
        <v>1</v>
      </c>
      <c r="MQ29" s="250">
        <v>1.5640361068900001E-3</v>
      </c>
      <c r="MR29" s="202">
        <v>42538</v>
      </c>
      <c r="MS29">
        <v>60</v>
      </c>
      <c r="MT29" t="s">
        <v>1186</v>
      </c>
      <c r="MU29">
        <v>0</v>
      </c>
      <c r="MV29" s="253">
        <v>1</v>
      </c>
      <c r="MW29">
        <v>0</v>
      </c>
      <c r="MX29" s="138">
        <v>0</v>
      </c>
      <c r="MY29" s="138">
        <v>0</v>
      </c>
      <c r="MZ29" s="196">
        <v>0</v>
      </c>
      <c r="NA29" s="196">
        <v>0</v>
      </c>
      <c r="NB29" s="196">
        <v>0</v>
      </c>
      <c r="NC29" s="196">
        <v>0</v>
      </c>
      <c r="ND29" s="196">
        <v>0</v>
      </c>
      <c r="NF29">
        <v>-1</v>
      </c>
      <c r="NG29" s="240">
        <v>1</v>
      </c>
      <c r="NH29" s="214">
        <v>1</v>
      </c>
      <c r="NI29" s="241">
        <v>-1</v>
      </c>
      <c r="NJ29">
        <v>1</v>
      </c>
      <c r="NK29">
        <v>-1</v>
      </c>
      <c r="NL29" s="214">
        <v>-1</v>
      </c>
      <c r="NM29">
        <v>0</v>
      </c>
      <c r="NN29">
        <v>0</v>
      </c>
      <c r="NO29">
        <v>0</v>
      </c>
      <c r="NP29">
        <v>1</v>
      </c>
      <c r="NQ29" s="250">
        <v>-8.9233926738899993E-5</v>
      </c>
      <c r="NR29" s="202">
        <v>42538</v>
      </c>
      <c r="NS29">
        <v>60</v>
      </c>
      <c r="NT29" t="s">
        <v>1186</v>
      </c>
      <c r="NU29">
        <v>0</v>
      </c>
      <c r="NV29" s="253">
        <v>1</v>
      </c>
      <c r="NW29">
        <v>0</v>
      </c>
      <c r="NX29" s="138">
        <v>0</v>
      </c>
      <c r="NY29" s="138">
        <v>0</v>
      </c>
      <c r="NZ29" s="196">
        <v>0</v>
      </c>
      <c r="OA29" s="196">
        <v>0</v>
      </c>
      <c r="OB29" s="196">
        <v>0</v>
      </c>
      <c r="OC29" s="196">
        <v>0</v>
      </c>
      <c r="OD29" s="196">
        <v>0</v>
      </c>
      <c r="OF29">
        <v>1</v>
      </c>
      <c r="OG29" s="240">
        <v>-1</v>
      </c>
      <c r="OH29" s="214">
        <v>-1</v>
      </c>
      <c r="OI29" s="241">
        <v>2</v>
      </c>
      <c r="OJ29">
        <v>-1</v>
      </c>
      <c r="OK29">
        <v>-1</v>
      </c>
      <c r="OL29" s="214">
        <v>1</v>
      </c>
      <c r="OM29">
        <v>0</v>
      </c>
      <c r="ON29">
        <v>0</v>
      </c>
      <c r="OO29">
        <v>0</v>
      </c>
      <c r="OP29">
        <v>0</v>
      </c>
      <c r="OQ29" s="250">
        <v>2.6772567043E-4</v>
      </c>
      <c r="OR29" s="202">
        <v>42541</v>
      </c>
      <c r="OS29">
        <v>60</v>
      </c>
      <c r="OT29" t="s">
        <v>1186</v>
      </c>
      <c r="OU29">
        <v>0</v>
      </c>
      <c r="OV29" s="253">
        <v>1</v>
      </c>
      <c r="OW29">
        <v>0</v>
      </c>
      <c r="OX29" s="138">
        <v>0</v>
      </c>
      <c r="OY29" s="138">
        <v>0</v>
      </c>
      <c r="OZ29" s="196">
        <v>0</v>
      </c>
      <c r="PA29" s="196">
        <v>0</v>
      </c>
      <c r="PB29" s="196">
        <v>0</v>
      </c>
      <c r="PC29" s="196">
        <v>0</v>
      </c>
      <c r="PD29" s="196">
        <v>0</v>
      </c>
      <c r="PF29">
        <v>-1</v>
      </c>
      <c r="PG29" s="240">
        <v>-1</v>
      </c>
      <c r="PH29" s="240">
        <v>-1</v>
      </c>
      <c r="PI29" s="214">
        <v>-1</v>
      </c>
      <c r="PJ29" s="241">
        <v>-2</v>
      </c>
      <c r="PK29">
        <v>-1</v>
      </c>
      <c r="PL29">
        <v>1</v>
      </c>
      <c r="PM29" s="214">
        <v>-1</v>
      </c>
      <c r="PN29">
        <v>1</v>
      </c>
      <c r="PO29">
        <v>1</v>
      </c>
      <c r="PP29">
        <v>1</v>
      </c>
      <c r="PQ29">
        <v>0</v>
      </c>
      <c r="PR29" s="250">
        <v>-2.23045010483E-4</v>
      </c>
      <c r="PS29" s="202">
        <v>42541</v>
      </c>
      <c r="PT29">
        <v>60</v>
      </c>
      <c r="PU29" t="s">
        <v>1186</v>
      </c>
      <c r="PV29">
        <v>0</v>
      </c>
      <c r="PW29" s="253">
        <v>1</v>
      </c>
      <c r="PX29">
        <v>0</v>
      </c>
      <c r="PY29" s="138">
        <v>0</v>
      </c>
      <c r="PZ29" s="138">
        <v>0</v>
      </c>
      <c r="QA29" s="196">
        <v>0</v>
      </c>
      <c r="QB29" s="196">
        <v>0</v>
      </c>
      <c r="QC29" s="196">
        <v>0</v>
      </c>
      <c r="QD29" s="196">
        <v>0</v>
      </c>
      <c r="QE29" s="196">
        <v>0</v>
      </c>
      <c r="QF29" s="196">
        <v>0</v>
      </c>
      <c r="QH29">
        <v>-1</v>
      </c>
      <c r="QI29" s="240">
        <v>1</v>
      </c>
      <c r="QJ29" s="240">
        <v>1</v>
      </c>
      <c r="QK29" s="214">
        <v>-1</v>
      </c>
      <c r="QL29" s="241">
        <v>-3</v>
      </c>
      <c r="QM29">
        <v>1</v>
      </c>
      <c r="QN29">
        <v>1</v>
      </c>
      <c r="QO29" s="214">
        <v>1</v>
      </c>
      <c r="QP29">
        <v>1</v>
      </c>
      <c r="QQ29">
        <v>0</v>
      </c>
      <c r="QR29">
        <v>1</v>
      </c>
      <c r="QS29">
        <v>1</v>
      </c>
      <c r="QT29" s="250">
        <v>4.4618954131699998E-5</v>
      </c>
      <c r="QU29" s="202">
        <v>42544</v>
      </c>
      <c r="QV29">
        <v>60</v>
      </c>
      <c r="QW29" t="s">
        <v>1186</v>
      </c>
      <c r="QX29">
        <v>0</v>
      </c>
      <c r="QY29" s="253">
        <v>1</v>
      </c>
      <c r="QZ29">
        <v>0</v>
      </c>
      <c r="RA29" s="138">
        <v>0</v>
      </c>
      <c r="RB29" s="138">
        <v>0</v>
      </c>
      <c r="RC29" s="196">
        <v>0</v>
      </c>
      <c r="RD29" s="196">
        <v>0</v>
      </c>
      <c r="RE29" s="196">
        <v>0</v>
      </c>
      <c r="RF29" s="196">
        <v>0</v>
      </c>
      <c r="RG29" s="196">
        <v>0</v>
      </c>
      <c r="RH29" s="196">
        <v>0</v>
      </c>
      <c r="RI29" s="196"/>
      <c r="RJ29" s="196">
        <v>0</v>
      </c>
      <c r="RK29" s="196">
        <v>0</v>
      </c>
      <c r="RL29" s="196">
        <v>0</v>
      </c>
      <c r="RM29" s="196">
        <v>0</v>
      </c>
      <c r="RO29">
        <v>1</v>
      </c>
      <c r="RP29" s="240">
        <v>-1</v>
      </c>
      <c r="RQ29" s="240">
        <v>1</v>
      </c>
      <c r="RR29" s="240">
        <v>-1</v>
      </c>
      <c r="RS29" s="214">
        <v>-1</v>
      </c>
      <c r="RT29" s="241">
        <v>-4</v>
      </c>
      <c r="RU29">
        <v>1</v>
      </c>
      <c r="RV29">
        <v>1</v>
      </c>
      <c r="RW29" s="214">
        <v>-1</v>
      </c>
      <c r="RX29">
        <v>1</v>
      </c>
      <c r="RY29">
        <v>1</v>
      </c>
      <c r="RZ29">
        <v>0</v>
      </c>
      <c r="SA29">
        <v>0</v>
      </c>
      <c r="SB29" s="250">
        <v>-1.33850890108E-4</v>
      </c>
      <c r="SC29" s="202">
        <v>42545</v>
      </c>
      <c r="SD29">
        <v>60</v>
      </c>
      <c r="SE29" t="s">
        <v>1186</v>
      </c>
      <c r="SF29">
        <v>0</v>
      </c>
      <c r="SG29" s="253">
        <v>2</v>
      </c>
      <c r="SH29">
        <v>0</v>
      </c>
      <c r="SI29" s="138">
        <v>0</v>
      </c>
      <c r="SJ29" s="138">
        <v>0</v>
      </c>
      <c r="SK29" s="196">
        <v>0</v>
      </c>
      <c r="SL29" s="196">
        <v>0</v>
      </c>
      <c r="SM29" s="196">
        <v>0</v>
      </c>
      <c r="SN29" s="196">
        <v>0</v>
      </c>
      <c r="SO29" s="196">
        <v>0</v>
      </c>
      <c r="SP29" s="196">
        <v>0</v>
      </c>
      <c r="SQ29" s="196">
        <v>0</v>
      </c>
      <c r="SR29" s="196">
        <v>0</v>
      </c>
      <c r="SS29" s="196">
        <v>0</v>
      </c>
      <c r="ST29" s="196">
        <v>0</v>
      </c>
      <c r="SU29" s="196">
        <v>0</v>
      </c>
      <c r="SW29">
        <f t="shared" si="90"/>
        <v>-1</v>
      </c>
      <c r="SX29" s="240">
        <v>-1</v>
      </c>
      <c r="SY29" s="240">
        <v>1</v>
      </c>
      <c r="SZ29" s="240">
        <v>-1</v>
      </c>
      <c r="TA29" s="214">
        <v>1</v>
      </c>
      <c r="TB29" s="241">
        <v>-5</v>
      </c>
      <c r="TC29">
        <f t="shared" si="91"/>
        <v>-1</v>
      </c>
      <c r="TD29">
        <f t="shared" si="92"/>
        <v>-1</v>
      </c>
      <c r="TE29" s="214">
        <v>1</v>
      </c>
      <c r="TF29">
        <f t="shared" si="140"/>
        <v>0</v>
      </c>
      <c r="TG29">
        <f t="shared" si="93"/>
        <v>1</v>
      </c>
      <c r="TH29">
        <f t="shared" si="132"/>
        <v>0</v>
      </c>
      <c r="TI29">
        <f t="shared" si="94"/>
        <v>0</v>
      </c>
      <c r="TJ29" s="250">
        <v>3.1236055332399998E-4</v>
      </c>
      <c r="TK29" s="202">
        <v>42545</v>
      </c>
      <c r="TL29">
        <v>60</v>
      </c>
      <c r="TM29" t="str">
        <f t="shared" si="81"/>
        <v>TRUE</v>
      </c>
      <c r="TN29">
        <f>VLOOKUP($A29,'FuturesInfo (3)'!$A$2:$V$80,22)</f>
        <v>0</v>
      </c>
      <c r="TO29" s="253">
        <v>2</v>
      </c>
      <c r="TP29">
        <f t="shared" si="95"/>
        <v>0</v>
      </c>
      <c r="TQ29" s="138">
        <f>VLOOKUP($A29,'FuturesInfo (3)'!$A$2:$O$80,15)*TN29</f>
        <v>0</v>
      </c>
      <c r="TR29" s="138">
        <f>VLOOKUP($A29,'FuturesInfo (3)'!$A$2:$O$80,15)*TP29</f>
        <v>0</v>
      </c>
      <c r="TS29" s="196">
        <f t="shared" si="96"/>
        <v>0</v>
      </c>
      <c r="TT29" s="196">
        <f t="shared" si="97"/>
        <v>0</v>
      </c>
      <c r="TU29" s="196">
        <f t="shared" si="98"/>
        <v>0</v>
      </c>
      <c r="TV29" s="196">
        <f t="shared" si="99"/>
        <v>0</v>
      </c>
      <c r="TW29" s="196">
        <f t="shared" si="148"/>
        <v>0</v>
      </c>
      <c r="TX29" s="196">
        <f t="shared" si="101"/>
        <v>0</v>
      </c>
      <c r="TY29" s="196">
        <f t="shared" si="133"/>
        <v>0</v>
      </c>
      <c r="TZ29" s="196">
        <f>IF(IF(sym!$O18=TE29,1,0)=1,ABS(TQ29*TJ29),-ABS(TQ29*TJ29))</f>
        <v>0</v>
      </c>
      <c r="UA29" s="196">
        <f>IF(IF(sym!$N18=TE29,1,0)=1,ABS(TQ29*TJ29),-ABS(TQ29*TJ29))</f>
        <v>0</v>
      </c>
      <c r="UB29" s="196">
        <f t="shared" si="141"/>
        <v>0</v>
      </c>
      <c r="UC29" s="196">
        <f t="shared" si="103"/>
        <v>0</v>
      </c>
      <c r="UE29">
        <f t="shared" si="104"/>
        <v>1</v>
      </c>
      <c r="UF29" s="240">
        <v>1</v>
      </c>
      <c r="UG29" s="240">
        <v>1</v>
      </c>
      <c r="UH29" s="240">
        <v>1</v>
      </c>
      <c r="UI29" s="214">
        <v>-1</v>
      </c>
      <c r="UJ29" s="241">
        <v>-6</v>
      </c>
      <c r="UK29">
        <f t="shared" si="105"/>
        <v>1</v>
      </c>
      <c r="UL29">
        <f t="shared" si="106"/>
        <v>1</v>
      </c>
      <c r="UM29" s="214"/>
      <c r="UN29">
        <f t="shared" si="142"/>
        <v>0</v>
      </c>
      <c r="UO29">
        <f t="shared" si="151"/>
        <v>0</v>
      </c>
      <c r="UP29">
        <f t="shared" si="134"/>
        <v>0</v>
      </c>
      <c r="UQ29">
        <f t="shared" si="108"/>
        <v>0</v>
      </c>
      <c r="UR29" s="250"/>
      <c r="US29" s="202">
        <v>42545</v>
      </c>
      <c r="UT29">
        <v>60</v>
      </c>
      <c r="UU29" t="str">
        <f t="shared" si="82"/>
        <v>TRUE</v>
      </c>
      <c r="UV29">
        <f>VLOOKUP($A29,'FuturesInfo (3)'!$A$2:$V$80,22)</f>
        <v>0</v>
      </c>
      <c r="UW29" s="253">
        <v>1</v>
      </c>
      <c r="UX29">
        <f t="shared" si="109"/>
        <v>0</v>
      </c>
      <c r="UY29" s="138">
        <f>VLOOKUP($A29,'FuturesInfo (3)'!$A$2:$O$80,15)*UV29</f>
        <v>0</v>
      </c>
      <c r="UZ29" s="138">
        <f>VLOOKUP($A29,'FuturesInfo (3)'!$A$2:$O$80,15)*UX29</f>
        <v>0</v>
      </c>
      <c r="VA29" s="196">
        <f t="shared" si="110"/>
        <v>0</v>
      </c>
      <c r="VB29" s="196">
        <f t="shared" si="111"/>
        <v>0</v>
      </c>
      <c r="VC29" s="196">
        <f t="shared" si="112"/>
        <v>0</v>
      </c>
      <c r="VD29" s="196">
        <f t="shared" si="113"/>
        <v>0</v>
      </c>
      <c r="VE29" s="196">
        <f t="shared" si="149"/>
        <v>0</v>
      </c>
      <c r="VF29" s="196">
        <f t="shared" si="115"/>
        <v>0</v>
      </c>
      <c r="VG29" s="196">
        <f t="shared" si="135"/>
        <v>0</v>
      </c>
      <c r="VH29" s="196">
        <f>IF(IF(sym!$O18=UM29,1,0)=1,ABS(UY29*UR29),-ABS(UY29*UR29))</f>
        <v>0</v>
      </c>
      <c r="VI29" s="196">
        <f>IF(IF(sym!$N18=UM29,1,0)=1,ABS(UY29*UR29),-ABS(UY29*UR29))</f>
        <v>0</v>
      </c>
      <c r="VJ29" s="196">
        <f t="shared" si="144"/>
        <v>0</v>
      </c>
      <c r="VK29" s="196">
        <f t="shared" si="117"/>
        <v>0</v>
      </c>
      <c r="VM29">
        <f t="shared" si="118"/>
        <v>0</v>
      </c>
      <c r="VN29" s="240"/>
      <c r="VO29" s="240"/>
      <c r="VP29" s="240"/>
      <c r="VQ29" s="214"/>
      <c r="VR29" s="241"/>
      <c r="VS29">
        <f t="shared" si="119"/>
        <v>1</v>
      </c>
      <c r="VT29">
        <f t="shared" si="120"/>
        <v>0</v>
      </c>
      <c r="VU29" s="214"/>
      <c r="VV29">
        <f t="shared" si="145"/>
        <v>1</v>
      </c>
      <c r="VW29">
        <f t="shared" si="152"/>
        <v>1</v>
      </c>
      <c r="VX29">
        <f t="shared" si="136"/>
        <v>0</v>
      </c>
      <c r="VY29">
        <f t="shared" si="122"/>
        <v>1</v>
      </c>
      <c r="VZ29" s="250"/>
      <c r="WA29" s="202"/>
      <c r="WB29">
        <v>60</v>
      </c>
      <c r="WC29" t="str">
        <f t="shared" si="83"/>
        <v>FALSE</v>
      </c>
      <c r="WD29">
        <f>VLOOKUP($A29,'FuturesInfo (3)'!$A$2:$V$80,22)</f>
        <v>0</v>
      </c>
      <c r="WE29" s="253"/>
      <c r="WF29">
        <f t="shared" si="123"/>
        <v>0</v>
      </c>
      <c r="WG29" s="138">
        <f>VLOOKUP($A29,'FuturesInfo (3)'!$A$2:$O$80,15)*WD29</f>
        <v>0</v>
      </c>
      <c r="WH29" s="138">
        <f>VLOOKUP($A29,'FuturesInfo (3)'!$A$2:$O$80,15)*WF29</f>
        <v>0</v>
      </c>
      <c r="WI29" s="196">
        <f t="shared" si="124"/>
        <v>0</v>
      </c>
      <c r="WJ29" s="196">
        <f t="shared" si="125"/>
        <v>0</v>
      </c>
      <c r="WK29" s="196">
        <f t="shared" si="126"/>
        <v>0</v>
      </c>
      <c r="WL29" s="196">
        <f t="shared" si="127"/>
        <v>0</v>
      </c>
      <c r="WM29" s="196">
        <f t="shared" si="150"/>
        <v>0</v>
      </c>
      <c r="WN29" s="196">
        <f t="shared" si="129"/>
        <v>0</v>
      </c>
      <c r="WO29" s="196">
        <f t="shared" si="137"/>
        <v>0</v>
      </c>
      <c r="WP29" s="196">
        <f>IF(IF(sym!$O18=VU29,1,0)=1,ABS(WG29*VZ29),-ABS(WG29*VZ29))</f>
        <v>0</v>
      </c>
      <c r="WQ29" s="196">
        <f>IF(IF(sym!$N18=VU29,1,0)=1,ABS(WG29*VZ29),-ABS(WG29*VZ29))</f>
        <v>0</v>
      </c>
      <c r="WR29" s="196">
        <f t="shared" si="147"/>
        <v>0</v>
      </c>
      <c r="WS29" s="196">
        <f t="shared" si="131"/>
        <v>0</v>
      </c>
    </row>
    <row r="30" spans="1:617" x14ac:dyDescent="0.25">
      <c r="A30" s="1" t="s">
        <v>326</v>
      </c>
      <c r="B30" s="150" t="str">
        <f>'FuturesInfo (3)'!M18</f>
        <v>@ED</v>
      </c>
      <c r="C30" s="200" t="str">
        <f>VLOOKUP(A30,'FuturesInfo (3)'!$A$2:$K$80,11)</f>
        <v>rates</v>
      </c>
      <c r="F30" t="e">
        <f>#REF!</f>
        <v>#REF!</v>
      </c>
      <c r="G30">
        <v>-1</v>
      </c>
      <c r="H30">
        <v>1</v>
      </c>
      <c r="I30">
        <v>1</v>
      </c>
      <c r="J30">
        <f t="shared" si="67"/>
        <v>0</v>
      </c>
      <c r="K30">
        <f t="shared" si="68"/>
        <v>1</v>
      </c>
      <c r="L30" s="184">
        <v>1.00969305331E-3</v>
      </c>
      <c r="M30" s="2">
        <v>10</v>
      </c>
      <c r="N30">
        <v>60</v>
      </c>
      <c r="O30" t="str">
        <f t="shared" si="69"/>
        <v>TRUE</v>
      </c>
      <c r="P30">
        <f>VLOOKUP($A30,'FuturesInfo (3)'!$A$2:$V$80,22)</f>
        <v>0</v>
      </c>
      <c r="Q30">
        <f t="shared" si="70"/>
        <v>0</v>
      </c>
      <c r="R30">
        <f t="shared" si="70"/>
        <v>0</v>
      </c>
      <c r="S30" s="138">
        <f>VLOOKUP($A30,'FuturesInfo (3)'!$A$2:$O$80,15)*Q30</f>
        <v>0</v>
      </c>
      <c r="T30" s="144">
        <f t="shared" si="71"/>
        <v>0</v>
      </c>
      <c r="U30" s="144">
        <f t="shared" si="84"/>
        <v>0</v>
      </c>
      <c r="W30">
        <f t="shared" si="72"/>
        <v>-1</v>
      </c>
      <c r="X30">
        <v>1</v>
      </c>
      <c r="Y30">
        <v>1</v>
      </c>
      <c r="Z30">
        <v>-1</v>
      </c>
      <c r="AA30">
        <f t="shared" si="138"/>
        <v>0</v>
      </c>
      <c r="AB30">
        <f t="shared" si="73"/>
        <v>0</v>
      </c>
      <c r="AC30" s="171">
        <v>-1.00867460157E-4</v>
      </c>
      <c r="AD30" s="2">
        <v>10</v>
      </c>
      <c r="AE30">
        <v>60</v>
      </c>
      <c r="AF30" t="str">
        <f t="shared" si="74"/>
        <v>TRUE</v>
      </c>
      <c r="AG30">
        <f>VLOOKUP($A30,'FuturesInfo (3)'!$A$2:$V$80,22)</f>
        <v>0</v>
      </c>
      <c r="AH30">
        <f t="shared" si="75"/>
        <v>0</v>
      </c>
      <c r="AI30">
        <f t="shared" si="85"/>
        <v>0</v>
      </c>
      <c r="AJ30" s="138">
        <f>VLOOKUP($A30,'FuturesInfo (3)'!$A$2:$O$80,15)*AI30</f>
        <v>0</v>
      </c>
      <c r="AK30" s="196">
        <f t="shared" si="86"/>
        <v>0</v>
      </c>
      <c r="AL30" s="196">
        <f t="shared" si="87"/>
        <v>0</v>
      </c>
      <c r="AN30">
        <f t="shared" si="76"/>
        <v>1</v>
      </c>
      <c r="AO30">
        <v>1</v>
      </c>
      <c r="AP30">
        <v>1</v>
      </c>
      <c r="AQ30">
        <v>1</v>
      </c>
      <c r="AR30">
        <f t="shared" si="139"/>
        <v>1</v>
      </c>
      <c r="AS30">
        <f t="shared" si="77"/>
        <v>1</v>
      </c>
      <c r="AT30" s="171">
        <v>1.51316453142E-4</v>
      </c>
      <c r="AU30" s="2">
        <v>10</v>
      </c>
      <c r="AV30">
        <v>60</v>
      </c>
      <c r="AW30" t="str">
        <f t="shared" si="78"/>
        <v>TRUE</v>
      </c>
      <c r="AX30">
        <f>VLOOKUP($A30,'FuturesInfo (3)'!$A$2:$V$80,22)</f>
        <v>0</v>
      </c>
      <c r="AY30">
        <f t="shared" si="79"/>
        <v>0</v>
      </c>
      <c r="AZ30">
        <f t="shared" si="88"/>
        <v>0</v>
      </c>
      <c r="BA30" s="138">
        <f>VLOOKUP($A30,'FuturesInfo (3)'!$A$2:$O$80,15)*AZ30</f>
        <v>0</v>
      </c>
      <c r="BB30" s="196">
        <f t="shared" si="80"/>
        <v>0</v>
      </c>
      <c r="BC30" s="196">
        <f t="shared" si="89"/>
        <v>0</v>
      </c>
      <c r="BE30">
        <v>1</v>
      </c>
      <c r="BF30">
        <v>1</v>
      </c>
      <c r="BG30">
        <v>1</v>
      </c>
      <c r="BH30">
        <v>1</v>
      </c>
      <c r="BI30">
        <v>1</v>
      </c>
      <c r="BJ30">
        <v>1</v>
      </c>
      <c r="BK30" s="171">
        <v>5.0431186645799997E-5</v>
      </c>
      <c r="BL30" s="2">
        <v>10</v>
      </c>
      <c r="BM30">
        <v>60</v>
      </c>
      <c r="BN30" t="s">
        <v>1186</v>
      </c>
      <c r="BO30">
        <v>0</v>
      </c>
      <c r="BP30" s="96">
        <v>0</v>
      </c>
      <c r="BQ30">
        <v>0</v>
      </c>
      <c r="BR30" s="138">
        <v>0</v>
      </c>
      <c r="BS30" s="196">
        <v>0</v>
      </c>
      <c r="BT30" s="196">
        <v>0</v>
      </c>
      <c r="BV30">
        <v>1</v>
      </c>
      <c r="BW30">
        <v>-1</v>
      </c>
      <c r="BX30" s="214">
        <v>1</v>
      </c>
      <c r="BY30">
        <v>1</v>
      </c>
      <c r="BZ30">
        <v>1</v>
      </c>
      <c r="CA30">
        <v>0</v>
      </c>
      <c r="CB30">
        <v>1</v>
      </c>
      <c r="CC30">
        <v>1</v>
      </c>
      <c r="CD30" s="171">
        <v>1.00857286939E-4</v>
      </c>
      <c r="CE30" s="2">
        <v>10</v>
      </c>
      <c r="CF30">
        <v>60</v>
      </c>
      <c r="CG30" t="s">
        <v>1186</v>
      </c>
      <c r="CH30">
        <v>0</v>
      </c>
      <c r="CI30" s="96">
        <v>0</v>
      </c>
      <c r="CJ30">
        <v>0</v>
      </c>
      <c r="CK30" s="138">
        <v>0</v>
      </c>
      <c r="CL30" s="196">
        <v>0</v>
      </c>
      <c r="CM30" s="196">
        <v>0</v>
      </c>
      <c r="CN30" s="196">
        <v>0</v>
      </c>
      <c r="CP30">
        <v>1</v>
      </c>
      <c r="CQ30">
        <v>-1</v>
      </c>
      <c r="CR30" s="214">
        <v>1</v>
      </c>
      <c r="CS30">
        <v>1</v>
      </c>
      <c r="CT30">
        <v>1</v>
      </c>
      <c r="CU30">
        <v>0</v>
      </c>
      <c r="CV30">
        <v>1</v>
      </c>
      <c r="CW30">
        <v>1</v>
      </c>
      <c r="CX30" s="171">
        <v>2.0169423154500001E-4</v>
      </c>
      <c r="CY30" s="2">
        <v>10</v>
      </c>
      <c r="CZ30">
        <v>60</v>
      </c>
      <c r="DA30" t="s">
        <v>1186</v>
      </c>
      <c r="DB30">
        <v>0</v>
      </c>
      <c r="DC30" s="96">
        <v>0</v>
      </c>
      <c r="DD30">
        <v>0</v>
      </c>
      <c r="DE30" s="138">
        <v>0</v>
      </c>
      <c r="DF30" s="196">
        <v>0</v>
      </c>
      <c r="DG30" s="196">
        <v>0</v>
      </c>
      <c r="DH30" s="196">
        <v>0</v>
      </c>
      <c r="DJ30">
        <v>1</v>
      </c>
      <c r="DK30" s="240">
        <v>1</v>
      </c>
      <c r="DL30" s="214">
        <v>1</v>
      </c>
      <c r="DM30" s="241">
        <v>12</v>
      </c>
      <c r="DN30">
        <v>1</v>
      </c>
      <c r="DO30">
        <v>1</v>
      </c>
      <c r="DP30" s="214">
        <v>1</v>
      </c>
      <c r="DQ30">
        <v>1</v>
      </c>
      <c r="DR30">
        <v>1</v>
      </c>
      <c r="DS30">
        <v>1</v>
      </c>
      <c r="DT30">
        <v>1</v>
      </c>
      <c r="DU30" s="250">
        <v>2.01653559185E-4</v>
      </c>
      <c r="DV30" s="2">
        <v>10</v>
      </c>
      <c r="DW30">
        <v>60</v>
      </c>
      <c r="DX30" t="s">
        <v>1186</v>
      </c>
      <c r="DY30">
        <v>0</v>
      </c>
      <c r="DZ30" s="96">
        <v>0</v>
      </c>
      <c r="EA30">
        <v>0</v>
      </c>
      <c r="EB30" s="138">
        <v>0</v>
      </c>
      <c r="EC30" s="196">
        <v>0</v>
      </c>
      <c r="ED30" s="196">
        <v>0</v>
      </c>
      <c r="EE30" s="196">
        <v>0</v>
      </c>
      <c r="EF30" s="196">
        <v>0</v>
      </c>
      <c r="EH30">
        <v>1</v>
      </c>
      <c r="EI30" s="240">
        <v>1</v>
      </c>
      <c r="EJ30" s="214">
        <v>1</v>
      </c>
      <c r="EK30" s="241">
        <v>13</v>
      </c>
      <c r="EL30">
        <v>1</v>
      </c>
      <c r="EM30">
        <v>1</v>
      </c>
      <c r="EN30" s="214">
        <v>-1</v>
      </c>
      <c r="EO30">
        <v>0</v>
      </c>
      <c r="EP30">
        <v>0</v>
      </c>
      <c r="EQ30">
        <v>0</v>
      </c>
      <c r="ER30">
        <v>0</v>
      </c>
      <c r="ES30" s="250">
        <v>-1.5120967741900001E-4</v>
      </c>
      <c r="ET30" s="264">
        <v>42499</v>
      </c>
      <c r="EU30">
        <v>60</v>
      </c>
      <c r="EV30" t="s">
        <v>1186</v>
      </c>
      <c r="EW30">
        <v>0</v>
      </c>
      <c r="EX30" s="253"/>
      <c r="EY30">
        <v>0</v>
      </c>
      <c r="EZ30" s="138">
        <v>0</v>
      </c>
      <c r="FA30" s="196">
        <v>0</v>
      </c>
      <c r="FB30" s="196">
        <v>0</v>
      </c>
      <c r="FC30" s="196">
        <v>0</v>
      </c>
      <c r="FD30" s="196">
        <v>0</v>
      </c>
      <c r="FF30">
        <v>1</v>
      </c>
      <c r="FG30" s="240">
        <v>-1</v>
      </c>
      <c r="FH30" s="214">
        <v>1</v>
      </c>
      <c r="FI30" s="241">
        <v>14</v>
      </c>
      <c r="FJ30">
        <v>-1</v>
      </c>
      <c r="FK30">
        <v>1</v>
      </c>
      <c r="FL30" s="214">
        <v>1</v>
      </c>
      <c r="FM30">
        <v>0</v>
      </c>
      <c r="FN30">
        <v>1</v>
      </c>
      <c r="FO30">
        <v>0</v>
      </c>
      <c r="FP30">
        <v>1</v>
      </c>
      <c r="FQ30" s="250">
        <v>3.5287593890199998E-4</v>
      </c>
      <c r="FR30" s="264">
        <v>42514</v>
      </c>
      <c r="FS30">
        <v>60</v>
      </c>
      <c r="FT30" t="s">
        <v>1186</v>
      </c>
      <c r="FU30">
        <v>0</v>
      </c>
      <c r="FV30" s="253">
        <v>1</v>
      </c>
      <c r="FW30">
        <v>0</v>
      </c>
      <c r="FX30" s="138">
        <v>0</v>
      </c>
      <c r="FY30" s="138">
        <v>0</v>
      </c>
      <c r="FZ30" s="196">
        <v>0</v>
      </c>
      <c r="GA30" s="196">
        <v>0</v>
      </c>
      <c r="GB30" s="196">
        <v>0</v>
      </c>
      <c r="GC30" s="196">
        <v>0</v>
      </c>
      <c r="GD30" s="196">
        <v>0</v>
      </c>
      <c r="GF30">
        <v>-1</v>
      </c>
      <c r="GG30" s="240">
        <v>-1</v>
      </c>
      <c r="GH30" s="214">
        <v>1</v>
      </c>
      <c r="GI30" s="241">
        <v>15</v>
      </c>
      <c r="GJ30">
        <v>1</v>
      </c>
      <c r="GK30">
        <v>1</v>
      </c>
      <c r="GL30" s="214">
        <v>1</v>
      </c>
      <c r="GM30">
        <v>0</v>
      </c>
      <c r="GN30">
        <v>1</v>
      </c>
      <c r="GO30">
        <v>1</v>
      </c>
      <c r="GP30">
        <v>1</v>
      </c>
      <c r="GQ30" s="250">
        <v>1.51179197742E-4</v>
      </c>
      <c r="GR30" s="264">
        <v>42514</v>
      </c>
      <c r="GS30">
        <v>60</v>
      </c>
      <c r="GT30" t="s">
        <v>1186</v>
      </c>
      <c r="GU30">
        <v>0</v>
      </c>
      <c r="GV30" s="253">
        <v>1</v>
      </c>
      <c r="GW30">
        <v>0</v>
      </c>
      <c r="GX30" s="138">
        <v>0</v>
      </c>
      <c r="GY30" s="138">
        <v>0</v>
      </c>
      <c r="GZ30" s="196">
        <v>0</v>
      </c>
      <c r="HA30" s="196">
        <v>0</v>
      </c>
      <c r="HB30" s="196">
        <v>0</v>
      </c>
      <c r="HC30" s="196">
        <v>0</v>
      </c>
      <c r="HD30" s="196">
        <v>0</v>
      </c>
      <c r="HF30">
        <v>-1</v>
      </c>
      <c r="HG30" s="240">
        <v>-1</v>
      </c>
      <c r="HH30" s="214">
        <v>1</v>
      </c>
      <c r="HI30" s="241">
        <v>16</v>
      </c>
      <c r="HJ30">
        <v>1</v>
      </c>
      <c r="HK30">
        <v>1</v>
      </c>
      <c r="HL30" s="214">
        <v>-1</v>
      </c>
      <c r="HM30">
        <v>1</v>
      </c>
      <c r="HN30">
        <v>0</v>
      </c>
      <c r="HO30">
        <v>0</v>
      </c>
      <c r="HP30">
        <v>0</v>
      </c>
      <c r="HQ30" s="250">
        <v>-1.51156346047E-4</v>
      </c>
      <c r="HR30" s="202">
        <v>42514</v>
      </c>
      <c r="HS30">
        <v>60</v>
      </c>
      <c r="HT30" t="s">
        <v>1186</v>
      </c>
      <c r="HU30">
        <v>0</v>
      </c>
      <c r="HV30" s="253">
        <v>1</v>
      </c>
      <c r="HW30">
        <v>0</v>
      </c>
      <c r="HX30" s="138">
        <v>0</v>
      </c>
      <c r="HY30" s="138">
        <v>0</v>
      </c>
      <c r="HZ30" s="196">
        <v>0</v>
      </c>
      <c r="IA30" s="196">
        <v>0</v>
      </c>
      <c r="IB30" s="196">
        <v>0</v>
      </c>
      <c r="IC30" s="196">
        <v>0</v>
      </c>
      <c r="ID30" s="196">
        <v>0</v>
      </c>
      <c r="IF30">
        <v>-1</v>
      </c>
      <c r="IG30" s="240">
        <v>-1</v>
      </c>
      <c r="IH30" s="214">
        <v>1</v>
      </c>
      <c r="II30" s="241">
        <v>17</v>
      </c>
      <c r="IJ30">
        <v>-1</v>
      </c>
      <c r="IK30">
        <v>1</v>
      </c>
      <c r="IL30" s="214">
        <v>-1</v>
      </c>
      <c r="IM30">
        <v>1</v>
      </c>
      <c r="IN30">
        <v>0</v>
      </c>
      <c r="IO30">
        <v>1</v>
      </c>
      <c r="IP30">
        <v>0</v>
      </c>
      <c r="IQ30" s="250">
        <v>-3.0235839548500002E-4</v>
      </c>
      <c r="IR30" s="202">
        <v>42514</v>
      </c>
      <c r="IS30">
        <v>60</v>
      </c>
      <c r="IT30" t="s">
        <v>1186</v>
      </c>
      <c r="IU30">
        <v>0</v>
      </c>
      <c r="IV30" s="253">
        <v>1</v>
      </c>
      <c r="IW30">
        <v>0</v>
      </c>
      <c r="IX30" s="138">
        <v>0</v>
      </c>
      <c r="IY30" s="138">
        <v>0</v>
      </c>
      <c r="IZ30" s="196">
        <v>0</v>
      </c>
      <c r="JA30" s="196">
        <v>0</v>
      </c>
      <c r="JB30" s="196">
        <v>0</v>
      </c>
      <c r="JC30" s="196">
        <v>0</v>
      </c>
      <c r="JD30" s="196">
        <v>0</v>
      </c>
      <c r="JF30">
        <v>-1</v>
      </c>
      <c r="JG30" s="240">
        <v>1</v>
      </c>
      <c r="JH30" s="214">
        <v>1</v>
      </c>
      <c r="JI30" s="241">
        <v>18</v>
      </c>
      <c r="JJ30">
        <v>-1</v>
      </c>
      <c r="JK30">
        <v>1</v>
      </c>
      <c r="JL30" s="214">
        <v>-1</v>
      </c>
      <c r="JM30">
        <v>0</v>
      </c>
      <c r="JN30">
        <v>0</v>
      </c>
      <c r="JO30">
        <v>1</v>
      </c>
      <c r="JP30">
        <v>0</v>
      </c>
      <c r="JQ30" s="250">
        <v>-5.0408307289E-5</v>
      </c>
      <c r="JR30" s="202">
        <v>42514</v>
      </c>
      <c r="JS30">
        <v>60</v>
      </c>
      <c r="JT30" t="s">
        <v>1186</v>
      </c>
      <c r="JU30">
        <v>0</v>
      </c>
      <c r="JV30" s="253">
        <v>2</v>
      </c>
      <c r="JW30">
        <v>0</v>
      </c>
      <c r="JX30" s="138">
        <v>0</v>
      </c>
      <c r="JY30" s="138">
        <v>0</v>
      </c>
      <c r="JZ30" s="196">
        <v>0</v>
      </c>
      <c r="KA30" s="196">
        <v>0</v>
      </c>
      <c r="KB30" s="196">
        <v>0</v>
      </c>
      <c r="KC30" s="196">
        <v>0</v>
      </c>
      <c r="KD30" s="196">
        <v>0</v>
      </c>
      <c r="KF30">
        <v>1</v>
      </c>
      <c r="KG30" s="240">
        <v>1</v>
      </c>
      <c r="KH30" s="214">
        <v>1</v>
      </c>
      <c r="KI30" s="241">
        <v>19</v>
      </c>
      <c r="KJ30">
        <v>-1</v>
      </c>
      <c r="KK30">
        <v>1</v>
      </c>
      <c r="KL30" s="214">
        <v>1</v>
      </c>
      <c r="KM30">
        <v>1</v>
      </c>
      <c r="KN30">
        <v>1</v>
      </c>
      <c r="KO30">
        <v>0</v>
      </c>
      <c r="KP30">
        <v>1</v>
      </c>
      <c r="KQ30" s="250">
        <v>1.0082169682899999E-4</v>
      </c>
      <c r="KR30" s="202">
        <v>42514</v>
      </c>
      <c r="KS30">
        <v>60</v>
      </c>
      <c r="KT30" t="s">
        <v>1186</v>
      </c>
      <c r="KU30">
        <v>0</v>
      </c>
      <c r="KV30" s="253">
        <v>1</v>
      </c>
      <c r="KW30">
        <v>0</v>
      </c>
      <c r="KX30" s="138">
        <v>0</v>
      </c>
      <c r="KY30" s="138">
        <v>0</v>
      </c>
      <c r="KZ30" s="196">
        <v>0</v>
      </c>
      <c r="LA30" s="196">
        <v>0</v>
      </c>
      <c r="LB30" s="196">
        <v>0</v>
      </c>
      <c r="LC30" s="196">
        <v>0</v>
      </c>
      <c r="LD30" s="196">
        <v>0</v>
      </c>
      <c r="LF30">
        <v>1</v>
      </c>
      <c r="LG30" s="240">
        <v>-1</v>
      </c>
      <c r="LH30" s="214">
        <v>1</v>
      </c>
      <c r="LI30" s="241">
        <v>20</v>
      </c>
      <c r="LJ30">
        <v>1</v>
      </c>
      <c r="LK30">
        <v>1</v>
      </c>
      <c r="LL30" s="214">
        <v>-1</v>
      </c>
      <c r="LM30">
        <v>1</v>
      </c>
      <c r="LN30">
        <v>0</v>
      </c>
      <c r="LO30">
        <v>0</v>
      </c>
      <c r="LP30">
        <v>0</v>
      </c>
      <c r="LQ30" s="250">
        <v>-2.01623065679E-4</v>
      </c>
      <c r="LR30" s="202">
        <v>42514</v>
      </c>
      <c r="LS30">
        <v>60</v>
      </c>
      <c r="LT30" t="s">
        <v>1186</v>
      </c>
      <c r="LU30">
        <v>0</v>
      </c>
      <c r="LV30" s="253">
        <v>1</v>
      </c>
      <c r="LW30">
        <v>0</v>
      </c>
      <c r="LX30" s="138">
        <v>0</v>
      </c>
      <c r="LY30" s="138">
        <v>0</v>
      </c>
      <c r="LZ30" s="196">
        <v>0</v>
      </c>
      <c r="MA30" s="196">
        <v>0</v>
      </c>
      <c r="MB30" s="196">
        <v>0</v>
      </c>
      <c r="MC30" s="196">
        <v>0</v>
      </c>
      <c r="MD30" s="196">
        <v>0</v>
      </c>
      <c r="MF30">
        <v>-1</v>
      </c>
      <c r="MG30" s="240">
        <v>1</v>
      </c>
      <c r="MH30" s="214">
        <v>1</v>
      </c>
      <c r="MI30" s="241">
        <v>-5</v>
      </c>
      <c r="MJ30">
        <v>-1</v>
      </c>
      <c r="MK30">
        <v>-1</v>
      </c>
      <c r="ML30" s="214">
        <v>1</v>
      </c>
      <c r="MM30">
        <v>1</v>
      </c>
      <c r="MN30">
        <v>1</v>
      </c>
      <c r="MO30">
        <v>0</v>
      </c>
      <c r="MP30">
        <v>0</v>
      </c>
      <c r="MQ30" s="250">
        <v>1.31081421729E-3</v>
      </c>
      <c r="MR30" s="202">
        <v>42537</v>
      </c>
      <c r="MS30">
        <v>60</v>
      </c>
      <c r="MT30" t="s">
        <v>1186</v>
      </c>
      <c r="MU30">
        <v>0</v>
      </c>
      <c r="MV30" s="253">
        <v>2</v>
      </c>
      <c r="MW30">
        <v>0</v>
      </c>
      <c r="MX30" s="138">
        <v>0</v>
      </c>
      <c r="MY30" s="138">
        <v>0</v>
      </c>
      <c r="MZ30" s="196">
        <v>0</v>
      </c>
      <c r="NA30" s="196">
        <v>0</v>
      </c>
      <c r="NB30" s="196">
        <v>0</v>
      </c>
      <c r="NC30" s="196">
        <v>0</v>
      </c>
      <c r="ND30" s="196">
        <v>0</v>
      </c>
      <c r="NF30">
        <v>1</v>
      </c>
      <c r="NG30" s="240">
        <v>1</v>
      </c>
      <c r="NH30" s="214">
        <v>1</v>
      </c>
      <c r="NI30" s="241">
        <v>1</v>
      </c>
      <c r="NJ30">
        <v>1</v>
      </c>
      <c r="NK30">
        <v>1</v>
      </c>
      <c r="NL30" s="214">
        <v>1</v>
      </c>
      <c r="NM30">
        <v>1</v>
      </c>
      <c r="NN30">
        <v>1</v>
      </c>
      <c r="NO30">
        <v>1</v>
      </c>
      <c r="NP30">
        <v>1</v>
      </c>
      <c r="NQ30" s="250">
        <v>3.52449524193E-4</v>
      </c>
      <c r="NR30" s="202">
        <v>42537</v>
      </c>
      <c r="NS30">
        <v>60</v>
      </c>
      <c r="NT30" t="s">
        <v>1186</v>
      </c>
      <c r="NU30">
        <v>0</v>
      </c>
      <c r="NV30" s="253">
        <v>2</v>
      </c>
      <c r="NW30">
        <v>0</v>
      </c>
      <c r="NX30" s="138">
        <v>0</v>
      </c>
      <c r="NY30" s="138">
        <v>0</v>
      </c>
      <c r="NZ30" s="196">
        <v>0</v>
      </c>
      <c r="OA30" s="196">
        <v>0</v>
      </c>
      <c r="OB30" s="196">
        <v>0</v>
      </c>
      <c r="OC30" s="196">
        <v>0</v>
      </c>
      <c r="OD30" s="196">
        <v>0</v>
      </c>
      <c r="OF30">
        <v>1</v>
      </c>
      <c r="OG30" s="240">
        <v>1</v>
      </c>
      <c r="OH30" s="214">
        <v>1</v>
      </c>
      <c r="OI30" s="241">
        <v>2</v>
      </c>
      <c r="OJ30">
        <v>1</v>
      </c>
      <c r="OK30">
        <v>1</v>
      </c>
      <c r="OL30" s="214">
        <v>-1</v>
      </c>
      <c r="OM30">
        <v>0</v>
      </c>
      <c r="ON30">
        <v>0</v>
      </c>
      <c r="OO30">
        <v>0</v>
      </c>
      <c r="OP30">
        <v>0</v>
      </c>
      <c r="OQ30" s="250">
        <v>-5.0332192470400002E-5</v>
      </c>
      <c r="OR30" s="202">
        <v>42537</v>
      </c>
      <c r="OS30">
        <v>60</v>
      </c>
      <c r="OT30" t="s">
        <v>1186</v>
      </c>
      <c r="OU30">
        <v>0</v>
      </c>
      <c r="OV30" s="253">
        <v>2</v>
      </c>
      <c r="OW30">
        <v>0</v>
      </c>
      <c r="OX30" s="138">
        <v>0</v>
      </c>
      <c r="OY30" s="138">
        <v>0</v>
      </c>
      <c r="OZ30" s="196">
        <v>0</v>
      </c>
      <c r="PA30" s="196">
        <v>0</v>
      </c>
      <c r="PB30" s="196">
        <v>0</v>
      </c>
      <c r="PC30" s="196">
        <v>0</v>
      </c>
      <c r="PD30" s="196">
        <v>0</v>
      </c>
      <c r="PF30">
        <v>1</v>
      </c>
      <c r="PG30" s="240">
        <v>1</v>
      </c>
      <c r="PH30" s="240">
        <v>-1</v>
      </c>
      <c r="PI30" s="214">
        <v>1</v>
      </c>
      <c r="PJ30" s="241">
        <v>3</v>
      </c>
      <c r="PK30">
        <v>1</v>
      </c>
      <c r="PL30">
        <v>1</v>
      </c>
      <c r="PM30" s="214">
        <v>-1</v>
      </c>
      <c r="PN30">
        <v>0</v>
      </c>
      <c r="PO30">
        <v>0</v>
      </c>
      <c r="PP30">
        <v>0</v>
      </c>
      <c r="PQ30">
        <v>0</v>
      </c>
      <c r="PR30" s="250">
        <v>-2.5167362963699998E-4</v>
      </c>
      <c r="PS30" s="202">
        <v>42537</v>
      </c>
      <c r="PT30">
        <v>60</v>
      </c>
      <c r="PU30" t="s">
        <v>1186</v>
      </c>
      <c r="PV30">
        <v>0</v>
      </c>
      <c r="PW30" s="253">
        <v>1</v>
      </c>
      <c r="PX30">
        <v>0</v>
      </c>
      <c r="PY30" s="138">
        <v>0</v>
      </c>
      <c r="PZ30" s="138">
        <v>0</v>
      </c>
      <c r="QA30" s="196">
        <v>0</v>
      </c>
      <c r="QB30" s="196">
        <v>0</v>
      </c>
      <c r="QC30" s="196">
        <v>0</v>
      </c>
      <c r="QD30" s="196">
        <v>0</v>
      </c>
      <c r="QE30" s="196">
        <v>0</v>
      </c>
      <c r="QF30" s="196">
        <v>0</v>
      </c>
      <c r="QH30">
        <v>1</v>
      </c>
      <c r="QI30" s="240">
        <v>1</v>
      </c>
      <c r="QJ30" s="240">
        <v>1</v>
      </c>
      <c r="QK30" s="214">
        <v>1</v>
      </c>
      <c r="QL30" s="241">
        <v>4</v>
      </c>
      <c r="QM30">
        <v>-1</v>
      </c>
      <c r="QN30">
        <v>1</v>
      </c>
      <c r="QO30" s="214">
        <v>1</v>
      </c>
      <c r="QP30">
        <v>1</v>
      </c>
      <c r="QQ30">
        <v>1</v>
      </c>
      <c r="QR30">
        <v>0</v>
      </c>
      <c r="QS30">
        <v>1</v>
      </c>
      <c r="QT30" s="250">
        <v>1.5104219111899999E-4</v>
      </c>
      <c r="QU30" s="202">
        <v>42544</v>
      </c>
      <c r="QV30">
        <v>60</v>
      </c>
      <c r="QW30" t="s">
        <v>1186</v>
      </c>
      <c r="QX30">
        <v>0</v>
      </c>
      <c r="QY30" s="253">
        <v>1</v>
      </c>
      <c r="QZ30">
        <v>0</v>
      </c>
      <c r="RA30" s="138">
        <v>0</v>
      </c>
      <c r="RB30" s="138">
        <v>0</v>
      </c>
      <c r="RC30" s="196">
        <v>0</v>
      </c>
      <c r="RD30" s="196">
        <v>0</v>
      </c>
      <c r="RE30" s="196">
        <v>0</v>
      </c>
      <c r="RF30" s="196">
        <v>0</v>
      </c>
      <c r="RG30" s="196">
        <v>0</v>
      </c>
      <c r="RH30" s="196">
        <v>0</v>
      </c>
      <c r="RI30" s="196"/>
      <c r="RJ30" s="196">
        <v>0</v>
      </c>
      <c r="RK30" s="196">
        <v>0</v>
      </c>
      <c r="RL30" s="196">
        <v>0</v>
      </c>
      <c r="RM30" s="196">
        <v>0</v>
      </c>
      <c r="RO30">
        <v>1</v>
      </c>
      <c r="RP30" s="240">
        <v>1</v>
      </c>
      <c r="RQ30" s="240">
        <v>1</v>
      </c>
      <c r="RR30" s="240">
        <v>1</v>
      </c>
      <c r="RS30" s="214">
        <v>1</v>
      </c>
      <c r="RT30" s="241">
        <v>5</v>
      </c>
      <c r="RU30">
        <v>-1</v>
      </c>
      <c r="RV30">
        <v>1</v>
      </c>
      <c r="RW30" s="214">
        <v>-1</v>
      </c>
      <c r="RX30">
        <v>0</v>
      </c>
      <c r="RY30">
        <v>0</v>
      </c>
      <c r="RZ30">
        <v>1</v>
      </c>
      <c r="SA30">
        <v>0</v>
      </c>
      <c r="SB30" s="250">
        <v>-1.5101938082099999E-4</v>
      </c>
      <c r="SC30" s="202">
        <v>42544</v>
      </c>
      <c r="SD30">
        <v>60</v>
      </c>
      <c r="SE30" t="s">
        <v>1186</v>
      </c>
      <c r="SF30">
        <v>0</v>
      </c>
      <c r="SG30" s="253">
        <v>1</v>
      </c>
      <c r="SH30">
        <v>0</v>
      </c>
      <c r="SI30" s="138">
        <v>0</v>
      </c>
      <c r="SJ30" s="138">
        <v>0</v>
      </c>
      <c r="SK30" s="196">
        <v>0</v>
      </c>
      <c r="SL30" s="196">
        <v>0</v>
      </c>
      <c r="SM30" s="196">
        <v>0</v>
      </c>
      <c r="SN30" s="196">
        <v>0</v>
      </c>
      <c r="SO30" s="196">
        <v>0</v>
      </c>
      <c r="SP30" s="196">
        <v>0</v>
      </c>
      <c r="SQ30" s="196">
        <v>0</v>
      </c>
      <c r="SR30" s="196">
        <v>0</v>
      </c>
      <c r="SS30" s="196">
        <v>0</v>
      </c>
      <c r="ST30" s="196">
        <v>0</v>
      </c>
      <c r="SU30" s="196">
        <v>0</v>
      </c>
      <c r="SW30">
        <f t="shared" si="90"/>
        <v>-1</v>
      </c>
      <c r="SX30" s="240">
        <v>1</v>
      </c>
      <c r="SY30" s="240">
        <v>1</v>
      </c>
      <c r="SZ30" s="240">
        <v>-1</v>
      </c>
      <c r="TA30" s="214">
        <v>1</v>
      </c>
      <c r="TB30" s="241">
        <v>6</v>
      </c>
      <c r="TC30">
        <f t="shared" si="91"/>
        <v>-1</v>
      </c>
      <c r="TD30">
        <f t="shared" si="92"/>
        <v>1</v>
      </c>
      <c r="TE30" s="214">
        <v>-1</v>
      </c>
      <c r="TF30">
        <f t="shared" si="140"/>
        <v>0</v>
      </c>
      <c r="TG30">
        <f t="shared" si="93"/>
        <v>0</v>
      </c>
      <c r="TH30">
        <f t="shared" si="132"/>
        <v>1</v>
      </c>
      <c r="TI30">
        <f t="shared" si="94"/>
        <v>0</v>
      </c>
      <c r="TJ30" s="250"/>
      <c r="TK30" s="202">
        <v>42544</v>
      </c>
      <c r="TL30">
        <v>60</v>
      </c>
      <c r="TM30" t="str">
        <f t="shared" si="81"/>
        <v>TRUE</v>
      </c>
      <c r="TN30">
        <f>VLOOKUP($A30,'FuturesInfo (3)'!$A$2:$V$80,22)</f>
        <v>0</v>
      </c>
      <c r="TO30" s="253">
        <v>1</v>
      </c>
      <c r="TP30">
        <f t="shared" si="95"/>
        <v>0</v>
      </c>
      <c r="TQ30" s="138">
        <f>VLOOKUP($A30,'FuturesInfo (3)'!$A$2:$O$80,15)*TN30</f>
        <v>0</v>
      </c>
      <c r="TR30" s="138">
        <f>VLOOKUP($A30,'FuturesInfo (3)'!$A$2:$O$80,15)*TP30</f>
        <v>0</v>
      </c>
      <c r="TS30" s="196">
        <f t="shared" si="96"/>
        <v>0</v>
      </c>
      <c r="TT30" s="196">
        <f t="shared" si="97"/>
        <v>0</v>
      </c>
      <c r="TU30" s="196">
        <f t="shared" si="98"/>
        <v>0</v>
      </c>
      <c r="TV30" s="196">
        <f t="shared" si="99"/>
        <v>0</v>
      </c>
      <c r="TW30" s="196">
        <f t="shared" si="148"/>
        <v>0</v>
      </c>
      <c r="TX30" s="196">
        <f t="shared" si="101"/>
        <v>0</v>
      </c>
      <c r="TY30" s="196">
        <f t="shared" si="133"/>
        <v>0</v>
      </c>
      <c r="TZ30" s="196">
        <f>IF(IF(sym!$O19=TE30,1,0)=1,ABS(TQ30*TJ30),-ABS(TQ30*TJ30))</f>
        <v>0</v>
      </c>
      <c r="UA30" s="196">
        <f>IF(IF(sym!$N19=TE30,1,0)=1,ABS(TQ30*TJ30),-ABS(TQ30*TJ30))</f>
        <v>0</v>
      </c>
      <c r="UB30" s="196">
        <f t="shared" si="141"/>
        <v>0</v>
      </c>
      <c r="UC30" s="196">
        <f t="shared" si="103"/>
        <v>0</v>
      </c>
      <c r="UE30">
        <f t="shared" si="104"/>
        <v>-1</v>
      </c>
      <c r="UF30" s="240">
        <v>1</v>
      </c>
      <c r="UG30" s="240">
        <v>1</v>
      </c>
      <c r="UH30" s="240">
        <v>-1</v>
      </c>
      <c r="UI30" s="214">
        <v>1</v>
      </c>
      <c r="UJ30" s="241">
        <v>6</v>
      </c>
      <c r="UK30">
        <f t="shared" si="105"/>
        <v>-1</v>
      </c>
      <c r="UL30">
        <f t="shared" si="106"/>
        <v>1</v>
      </c>
      <c r="UM30" s="214"/>
      <c r="UN30">
        <f t="shared" si="142"/>
        <v>0</v>
      </c>
      <c r="UO30">
        <f t="shared" si="151"/>
        <v>0</v>
      </c>
      <c r="UP30">
        <f t="shared" si="134"/>
        <v>0</v>
      </c>
      <c r="UQ30">
        <f t="shared" si="108"/>
        <v>0</v>
      </c>
      <c r="UR30" s="250"/>
      <c r="US30" s="202">
        <v>42544</v>
      </c>
      <c r="UT30">
        <v>60</v>
      </c>
      <c r="UU30" t="str">
        <f t="shared" si="82"/>
        <v>TRUE</v>
      </c>
      <c r="UV30">
        <f>VLOOKUP($A30,'FuturesInfo (3)'!$A$2:$V$80,22)</f>
        <v>0</v>
      </c>
      <c r="UW30" s="253">
        <v>1</v>
      </c>
      <c r="UX30">
        <f t="shared" si="109"/>
        <v>0</v>
      </c>
      <c r="UY30" s="138">
        <f>VLOOKUP($A30,'FuturesInfo (3)'!$A$2:$O$80,15)*UV30</f>
        <v>0</v>
      </c>
      <c r="UZ30" s="138">
        <f>VLOOKUP($A30,'FuturesInfo (3)'!$A$2:$O$80,15)*UX30</f>
        <v>0</v>
      </c>
      <c r="VA30" s="196">
        <f t="shared" si="110"/>
        <v>0</v>
      </c>
      <c r="VB30" s="196">
        <f t="shared" si="111"/>
        <v>0</v>
      </c>
      <c r="VC30" s="196">
        <f t="shared" si="112"/>
        <v>0</v>
      </c>
      <c r="VD30" s="196">
        <f t="shared" si="113"/>
        <v>0</v>
      </c>
      <c r="VE30" s="196">
        <f t="shared" si="149"/>
        <v>0</v>
      </c>
      <c r="VF30" s="196">
        <f t="shared" si="115"/>
        <v>0</v>
      </c>
      <c r="VG30" s="196">
        <f t="shared" si="135"/>
        <v>0</v>
      </c>
      <c r="VH30" s="196">
        <f>IF(IF(sym!$O19=UM30,1,0)=1,ABS(UY30*UR30),-ABS(UY30*UR30))</f>
        <v>0</v>
      </c>
      <c r="VI30" s="196">
        <f>IF(IF(sym!$N19=UM30,1,0)=1,ABS(UY30*UR30),-ABS(UY30*UR30))</f>
        <v>0</v>
      </c>
      <c r="VJ30" s="196">
        <f t="shared" si="144"/>
        <v>0</v>
      </c>
      <c r="VK30" s="196">
        <f t="shared" si="117"/>
        <v>0</v>
      </c>
      <c r="VM30">
        <f t="shared" si="118"/>
        <v>0</v>
      </c>
      <c r="VN30" s="240"/>
      <c r="VO30" s="240"/>
      <c r="VP30" s="240"/>
      <c r="VQ30" s="214"/>
      <c r="VR30" s="241"/>
      <c r="VS30">
        <f t="shared" si="119"/>
        <v>1</v>
      </c>
      <c r="VT30">
        <f t="shared" si="120"/>
        <v>0</v>
      </c>
      <c r="VU30" s="214"/>
      <c r="VV30">
        <f t="shared" si="145"/>
        <v>1</v>
      </c>
      <c r="VW30">
        <f t="shared" si="152"/>
        <v>1</v>
      </c>
      <c r="VX30">
        <f t="shared" si="136"/>
        <v>0</v>
      </c>
      <c r="VY30">
        <f t="shared" si="122"/>
        <v>1</v>
      </c>
      <c r="VZ30" s="250"/>
      <c r="WA30" s="202"/>
      <c r="WB30">
        <v>60</v>
      </c>
      <c r="WC30" t="str">
        <f t="shared" si="83"/>
        <v>FALSE</v>
      </c>
      <c r="WD30">
        <f>VLOOKUP($A30,'FuturesInfo (3)'!$A$2:$V$80,22)</f>
        <v>0</v>
      </c>
      <c r="WE30" s="253"/>
      <c r="WF30">
        <f t="shared" si="123"/>
        <v>0</v>
      </c>
      <c r="WG30" s="138">
        <f>VLOOKUP($A30,'FuturesInfo (3)'!$A$2:$O$80,15)*WD30</f>
        <v>0</v>
      </c>
      <c r="WH30" s="138">
        <f>VLOOKUP($A30,'FuturesInfo (3)'!$A$2:$O$80,15)*WF30</f>
        <v>0</v>
      </c>
      <c r="WI30" s="196">
        <f t="shared" si="124"/>
        <v>0</v>
      </c>
      <c r="WJ30" s="196">
        <f t="shared" si="125"/>
        <v>0</v>
      </c>
      <c r="WK30" s="196">
        <f t="shared" si="126"/>
        <v>0</v>
      </c>
      <c r="WL30" s="196">
        <f t="shared" si="127"/>
        <v>0</v>
      </c>
      <c r="WM30" s="196">
        <f t="shared" si="150"/>
        <v>0</v>
      </c>
      <c r="WN30" s="196">
        <f t="shared" si="129"/>
        <v>0</v>
      </c>
      <c r="WO30" s="196">
        <f t="shared" si="137"/>
        <v>0</v>
      </c>
      <c r="WP30" s="196">
        <f>IF(IF(sym!$O19=VU30,1,0)=1,ABS(WG30*VZ30),-ABS(WG30*VZ30))</f>
        <v>0</v>
      </c>
      <c r="WQ30" s="196">
        <f>IF(IF(sym!$N19=VU30,1,0)=1,ABS(WG30*VZ30),-ABS(WG30*VZ30))</f>
        <v>0</v>
      </c>
      <c r="WR30" s="196">
        <f t="shared" si="147"/>
        <v>0</v>
      </c>
      <c r="WS30" s="196">
        <f t="shared" si="131"/>
        <v>0</v>
      </c>
    </row>
    <row r="31" spans="1:617" x14ac:dyDescent="0.25">
      <c r="A31" s="1" t="s">
        <v>328</v>
      </c>
      <c r="B31" s="150" t="str">
        <f>'FuturesInfo (3)'!M19</f>
        <v>@EMD</v>
      </c>
      <c r="C31" s="200" t="str">
        <f>VLOOKUP(A31,'FuturesInfo (3)'!$A$2:$K$80,11)</f>
        <v>index</v>
      </c>
      <c r="F31" t="e">
        <f>#REF!</f>
        <v>#REF!</v>
      </c>
      <c r="G31">
        <v>1</v>
      </c>
      <c r="H31">
        <v>-1</v>
      </c>
      <c r="I31">
        <v>-1</v>
      </c>
      <c r="J31">
        <f t="shared" si="67"/>
        <v>0</v>
      </c>
      <c r="K31">
        <f t="shared" si="68"/>
        <v>1</v>
      </c>
      <c r="L31" s="184">
        <v>-5.8363178140300002E-3</v>
      </c>
      <c r="M31" s="2">
        <v>10</v>
      </c>
      <c r="N31">
        <v>60</v>
      </c>
      <c r="O31" t="str">
        <f t="shared" si="69"/>
        <v>TRUE</v>
      </c>
      <c r="P31">
        <f>VLOOKUP($A31,'FuturesInfo (3)'!$A$2:$V$80,22)</f>
        <v>1</v>
      </c>
      <c r="Q31">
        <f t="shared" si="70"/>
        <v>1</v>
      </c>
      <c r="R31">
        <f t="shared" si="70"/>
        <v>1</v>
      </c>
      <c r="S31" s="138">
        <f>VLOOKUP($A31,'FuturesInfo (3)'!$A$2:$O$80,15)*Q31</f>
        <v>149670</v>
      </c>
      <c r="T31" s="144">
        <f t="shared" si="71"/>
        <v>-873.5216872258701</v>
      </c>
      <c r="U31" s="144">
        <f t="shared" si="84"/>
        <v>873.5216872258701</v>
      </c>
      <c r="W31">
        <f t="shared" si="72"/>
        <v>1</v>
      </c>
      <c r="X31">
        <v>1</v>
      </c>
      <c r="Y31">
        <v>-1</v>
      </c>
      <c r="Z31">
        <v>1</v>
      </c>
      <c r="AA31">
        <f t="shared" si="138"/>
        <v>1</v>
      </c>
      <c r="AB31">
        <f t="shared" si="73"/>
        <v>0</v>
      </c>
      <c r="AC31" s="1">
        <v>9.2728485657099999E-3</v>
      </c>
      <c r="AD31" s="2">
        <v>10</v>
      </c>
      <c r="AE31">
        <v>60</v>
      </c>
      <c r="AF31" t="str">
        <f t="shared" si="74"/>
        <v>TRUE</v>
      </c>
      <c r="AG31">
        <f>VLOOKUP($A31,'FuturesInfo (3)'!$A$2:$V$80,22)</f>
        <v>1</v>
      </c>
      <c r="AH31">
        <f t="shared" si="75"/>
        <v>1</v>
      </c>
      <c r="AI31">
        <f t="shared" si="85"/>
        <v>1</v>
      </c>
      <c r="AJ31" s="138">
        <f>VLOOKUP($A31,'FuturesInfo (3)'!$A$2:$O$80,15)*AI31</f>
        <v>149670</v>
      </c>
      <c r="AK31" s="196">
        <f t="shared" si="86"/>
        <v>1387.8672448298157</v>
      </c>
      <c r="AL31" s="196">
        <f t="shared" si="87"/>
        <v>-1387.8672448298157</v>
      </c>
      <c r="AN31">
        <f t="shared" si="76"/>
        <v>1</v>
      </c>
      <c r="AO31">
        <v>1</v>
      </c>
      <c r="AP31">
        <v>-1</v>
      </c>
      <c r="AQ31">
        <v>1</v>
      </c>
      <c r="AR31">
        <f t="shared" si="139"/>
        <v>1</v>
      </c>
      <c r="AS31">
        <f t="shared" si="77"/>
        <v>0</v>
      </c>
      <c r="AT31" s="1">
        <v>3.2388128759300002E-3</v>
      </c>
      <c r="AU31" s="2">
        <v>10</v>
      </c>
      <c r="AV31">
        <v>60</v>
      </c>
      <c r="AW31" t="str">
        <f t="shared" si="78"/>
        <v>TRUE</v>
      </c>
      <c r="AX31">
        <f>VLOOKUP($A31,'FuturesInfo (3)'!$A$2:$V$80,22)</f>
        <v>1</v>
      </c>
      <c r="AY31">
        <f t="shared" si="79"/>
        <v>1</v>
      </c>
      <c r="AZ31">
        <f t="shared" si="88"/>
        <v>1</v>
      </c>
      <c r="BA31" s="138">
        <f>VLOOKUP($A31,'FuturesInfo (3)'!$A$2:$O$80,15)*AZ31</f>
        <v>149670</v>
      </c>
      <c r="BB31" s="196">
        <f t="shared" si="80"/>
        <v>484.75312314044311</v>
      </c>
      <c r="BC31" s="196">
        <f t="shared" si="89"/>
        <v>-484.75312314044311</v>
      </c>
      <c r="BE31">
        <v>1</v>
      </c>
      <c r="BF31">
        <v>1</v>
      </c>
      <c r="BG31">
        <v>-1</v>
      </c>
      <c r="BH31">
        <v>1</v>
      </c>
      <c r="BI31">
        <v>1</v>
      </c>
      <c r="BJ31">
        <v>0</v>
      </c>
      <c r="BK31" s="1">
        <v>4.2825141652399999E-3</v>
      </c>
      <c r="BL31" s="2">
        <v>10</v>
      </c>
      <c r="BM31">
        <v>60</v>
      </c>
      <c r="BN31" t="s">
        <v>1186</v>
      </c>
      <c r="BO31">
        <v>1</v>
      </c>
      <c r="BP31" s="96">
        <v>0</v>
      </c>
      <c r="BQ31">
        <v>1</v>
      </c>
      <c r="BR31" s="138">
        <v>149810</v>
      </c>
      <c r="BS31" s="196">
        <v>641.56344709460438</v>
      </c>
      <c r="BT31" s="196">
        <v>-641.56344709460438</v>
      </c>
      <c r="BV31">
        <v>1</v>
      </c>
      <c r="BW31">
        <v>1</v>
      </c>
      <c r="BX31" s="214">
        <v>-1</v>
      </c>
      <c r="BY31">
        <v>-1</v>
      </c>
      <c r="BZ31">
        <v>-1</v>
      </c>
      <c r="CA31">
        <v>0</v>
      </c>
      <c r="CB31">
        <v>1</v>
      </c>
      <c r="CC31">
        <v>1</v>
      </c>
      <c r="CD31" s="1">
        <v>-2.8209670012499998E-3</v>
      </c>
      <c r="CE31" s="2">
        <v>10</v>
      </c>
      <c r="CF31">
        <v>60</v>
      </c>
      <c r="CG31" t="s">
        <v>1186</v>
      </c>
      <c r="CH31">
        <v>1</v>
      </c>
      <c r="CI31" s="96">
        <v>0</v>
      </c>
      <c r="CJ31">
        <v>1</v>
      </c>
      <c r="CK31" s="138">
        <v>149810</v>
      </c>
      <c r="CL31" s="196">
        <v>-422.60906645726249</v>
      </c>
      <c r="CM31" s="196">
        <v>422.60906645726249</v>
      </c>
      <c r="CN31" s="196">
        <v>422.60906645726249</v>
      </c>
      <c r="CP31">
        <v>-1</v>
      </c>
      <c r="CQ31">
        <v>1</v>
      </c>
      <c r="CR31" s="214">
        <v>-1</v>
      </c>
      <c r="CS31">
        <v>-1</v>
      </c>
      <c r="CT31">
        <v>-1</v>
      </c>
      <c r="CU31">
        <v>0</v>
      </c>
      <c r="CV31">
        <v>1</v>
      </c>
      <c r="CW31">
        <v>1</v>
      </c>
      <c r="CX31" s="1">
        <v>-1.44078947368E-2</v>
      </c>
      <c r="CY31" s="2">
        <v>10</v>
      </c>
      <c r="CZ31">
        <v>60</v>
      </c>
      <c r="DA31" t="s">
        <v>1186</v>
      </c>
      <c r="DB31">
        <v>1</v>
      </c>
      <c r="DC31" s="96">
        <v>0</v>
      </c>
      <c r="DD31">
        <v>1</v>
      </c>
      <c r="DE31" s="138">
        <v>149810</v>
      </c>
      <c r="DF31" s="196">
        <v>-2158.4467105200079</v>
      </c>
      <c r="DG31" s="196">
        <v>2158.4467105200079</v>
      </c>
      <c r="DH31" s="196">
        <v>2158.4467105200079</v>
      </c>
      <c r="DJ31">
        <v>-1</v>
      </c>
      <c r="DK31" s="240">
        <v>-1</v>
      </c>
      <c r="DL31" s="214">
        <v>1</v>
      </c>
      <c r="DM31" s="241">
        <v>-6</v>
      </c>
      <c r="DN31">
        <v>1</v>
      </c>
      <c r="DO31">
        <v>-1</v>
      </c>
      <c r="DP31" s="214">
        <v>-1</v>
      </c>
      <c r="DQ31">
        <v>1</v>
      </c>
      <c r="DR31">
        <v>0</v>
      </c>
      <c r="DS31">
        <v>0</v>
      </c>
      <c r="DT31">
        <v>1</v>
      </c>
      <c r="DU31" s="249">
        <v>-1.14144583139E-2</v>
      </c>
      <c r="DV31" s="2">
        <v>10</v>
      </c>
      <c r="DW31">
        <v>60</v>
      </c>
      <c r="DX31" t="s">
        <v>1186</v>
      </c>
      <c r="DY31">
        <v>1</v>
      </c>
      <c r="DZ31" s="96">
        <v>0</v>
      </c>
      <c r="EA31">
        <v>1</v>
      </c>
      <c r="EB31" s="138">
        <v>148100</v>
      </c>
      <c r="EC31" s="196">
        <v>1690.4812762885902</v>
      </c>
      <c r="ED31" s="196">
        <v>-1690.4812762885902</v>
      </c>
      <c r="EE31" s="196">
        <v>-1690.4812762885902</v>
      </c>
      <c r="EF31" s="196">
        <v>1690.4812762885902</v>
      </c>
      <c r="EH31">
        <v>-1</v>
      </c>
      <c r="EI31" s="240">
        <v>1</v>
      </c>
      <c r="EJ31" s="214">
        <v>1</v>
      </c>
      <c r="EK31" s="241">
        <v>-7</v>
      </c>
      <c r="EL31">
        <v>1</v>
      </c>
      <c r="EM31">
        <v>-1</v>
      </c>
      <c r="EN31" s="214">
        <v>-1</v>
      </c>
      <c r="EO31">
        <v>0</v>
      </c>
      <c r="EP31">
        <v>0</v>
      </c>
      <c r="EQ31">
        <v>0</v>
      </c>
      <c r="ER31">
        <v>1</v>
      </c>
      <c r="ES31" s="249">
        <v>-1.8906144497E-3</v>
      </c>
      <c r="ET31" s="264">
        <v>42509</v>
      </c>
      <c r="EU31">
        <v>60</v>
      </c>
      <c r="EV31" t="s">
        <v>1186</v>
      </c>
      <c r="EW31">
        <v>1</v>
      </c>
      <c r="EX31" s="253"/>
      <c r="EY31">
        <v>1</v>
      </c>
      <c r="EZ31" s="138">
        <v>147820</v>
      </c>
      <c r="FA31" s="196">
        <v>-279.47062795465399</v>
      </c>
      <c r="FB31" s="196">
        <v>-279.47062795465399</v>
      </c>
      <c r="FC31" s="196">
        <v>-279.47062795465399</v>
      </c>
      <c r="FD31" s="196">
        <v>279.47062795465399</v>
      </c>
      <c r="FF31">
        <v>1</v>
      </c>
      <c r="FG31" s="240">
        <v>1</v>
      </c>
      <c r="FH31" s="214">
        <v>-1</v>
      </c>
      <c r="FI31" s="241">
        <v>-8</v>
      </c>
      <c r="FJ31">
        <v>-1</v>
      </c>
      <c r="FK31">
        <v>1</v>
      </c>
      <c r="FL31" s="214">
        <v>1</v>
      </c>
      <c r="FM31">
        <v>1</v>
      </c>
      <c r="FN31">
        <v>0</v>
      </c>
      <c r="FO31">
        <v>0</v>
      </c>
      <c r="FP31">
        <v>1</v>
      </c>
      <c r="FQ31" s="249">
        <v>9.4709781943699996E-4</v>
      </c>
      <c r="FR31" s="264">
        <v>42514</v>
      </c>
      <c r="FS31">
        <v>60</v>
      </c>
      <c r="FT31" t="s">
        <v>1186</v>
      </c>
      <c r="FU31">
        <v>1</v>
      </c>
      <c r="FV31" s="253">
        <v>1</v>
      </c>
      <c r="FW31">
        <v>1</v>
      </c>
      <c r="FX31" s="138">
        <v>147480</v>
      </c>
      <c r="FY31" s="138">
        <v>147480</v>
      </c>
      <c r="FZ31" s="196">
        <v>139.67798641056876</v>
      </c>
      <c r="GA31" s="196">
        <v>139.67798641056876</v>
      </c>
      <c r="GB31" s="196">
        <v>-139.67798641056876</v>
      </c>
      <c r="GC31" s="196">
        <v>-139.67798641056876</v>
      </c>
      <c r="GD31" s="196">
        <v>139.67798641056876</v>
      </c>
      <c r="GF31">
        <v>1</v>
      </c>
      <c r="GG31" s="240">
        <v>1</v>
      </c>
      <c r="GH31" s="214">
        <v>-1</v>
      </c>
      <c r="GI31" s="241">
        <v>-9</v>
      </c>
      <c r="GJ31">
        <v>1</v>
      </c>
      <c r="GK31">
        <v>1</v>
      </c>
      <c r="GL31" s="214">
        <v>-1</v>
      </c>
      <c r="GM31">
        <v>0</v>
      </c>
      <c r="GN31">
        <v>1</v>
      </c>
      <c r="GO31">
        <v>0</v>
      </c>
      <c r="GP31">
        <v>0</v>
      </c>
      <c r="GQ31" s="249">
        <v>-5.4215234480899999E-4</v>
      </c>
      <c r="GR31" s="264">
        <v>42514</v>
      </c>
      <c r="GS31">
        <v>60</v>
      </c>
      <c r="GT31" t="s">
        <v>1186</v>
      </c>
      <c r="GU31">
        <v>1</v>
      </c>
      <c r="GV31" s="253">
        <v>2</v>
      </c>
      <c r="GW31">
        <v>1</v>
      </c>
      <c r="GX31" s="138">
        <v>147480</v>
      </c>
      <c r="GY31" s="138">
        <v>147480</v>
      </c>
      <c r="GZ31" s="196">
        <v>-79.956627812431321</v>
      </c>
      <c r="HA31" s="196">
        <v>-79.956627812431321</v>
      </c>
      <c r="HB31" s="196">
        <v>79.956627812431321</v>
      </c>
      <c r="HC31" s="196">
        <v>-79.956627812431321</v>
      </c>
      <c r="HD31" s="196">
        <v>-79.956627812431321</v>
      </c>
      <c r="HF31">
        <v>1</v>
      </c>
      <c r="HG31" s="240">
        <v>-1</v>
      </c>
      <c r="HH31" s="214">
        <v>-1</v>
      </c>
      <c r="HI31" s="241">
        <v>-10</v>
      </c>
      <c r="HJ31">
        <v>-1</v>
      </c>
      <c r="HK31">
        <v>1</v>
      </c>
      <c r="HL31" s="214">
        <v>-1</v>
      </c>
      <c r="HM31">
        <v>1</v>
      </c>
      <c r="HN31">
        <v>1</v>
      </c>
      <c r="HO31">
        <v>1</v>
      </c>
      <c r="HP31">
        <v>0</v>
      </c>
      <c r="HQ31" s="249">
        <v>-7.4586384594499996E-4</v>
      </c>
      <c r="HR31" s="202">
        <v>42514</v>
      </c>
      <c r="HS31">
        <v>60</v>
      </c>
      <c r="HT31" t="s">
        <v>1186</v>
      </c>
      <c r="HU31">
        <v>1</v>
      </c>
      <c r="HV31" s="253">
        <v>2</v>
      </c>
      <c r="HW31">
        <v>1</v>
      </c>
      <c r="HX31" s="138">
        <v>147370</v>
      </c>
      <c r="HY31" s="138">
        <v>147370</v>
      </c>
      <c r="HZ31" s="196">
        <v>109.91795497691464</v>
      </c>
      <c r="IA31" s="196">
        <v>109.91795497691464</v>
      </c>
      <c r="IB31" s="196">
        <v>109.91795497691464</v>
      </c>
      <c r="IC31" s="196">
        <v>109.91795497691464</v>
      </c>
      <c r="ID31" s="196">
        <v>-109.91795497691464</v>
      </c>
      <c r="IF31">
        <v>-1</v>
      </c>
      <c r="IG31" s="240">
        <v>1</v>
      </c>
      <c r="IH31" s="214">
        <v>-1</v>
      </c>
      <c r="II31" s="241">
        <v>-11</v>
      </c>
      <c r="IJ31">
        <v>-1</v>
      </c>
      <c r="IK31">
        <v>1</v>
      </c>
      <c r="IL31" s="214">
        <v>1</v>
      </c>
      <c r="IM31">
        <v>1</v>
      </c>
      <c r="IN31">
        <v>0</v>
      </c>
      <c r="IO31">
        <v>0</v>
      </c>
      <c r="IP31">
        <v>1</v>
      </c>
      <c r="IQ31" s="249">
        <v>1.1942729185000001E-2</v>
      </c>
      <c r="IR31" s="202">
        <v>42529</v>
      </c>
      <c r="IS31">
        <v>60</v>
      </c>
      <c r="IT31" t="s">
        <v>1186</v>
      </c>
      <c r="IU31">
        <v>1</v>
      </c>
      <c r="IV31" s="253">
        <v>2</v>
      </c>
      <c r="IW31">
        <v>1</v>
      </c>
      <c r="IX31" s="138">
        <v>149130</v>
      </c>
      <c r="IY31" s="138">
        <v>149130</v>
      </c>
      <c r="IZ31" s="196">
        <v>1781.0192033590502</v>
      </c>
      <c r="JA31" s="196">
        <v>1781.0192033590502</v>
      </c>
      <c r="JB31" s="196">
        <v>-1781.0192033590502</v>
      </c>
      <c r="JC31" s="196">
        <v>-1781.0192033590502</v>
      </c>
      <c r="JD31" s="196">
        <v>1781.0192033590502</v>
      </c>
      <c r="JF31">
        <v>1</v>
      </c>
      <c r="JG31" s="240">
        <v>-1</v>
      </c>
      <c r="JH31" s="214">
        <v>-1</v>
      </c>
      <c r="JI31" s="241">
        <v>8</v>
      </c>
      <c r="JJ31">
        <v>-1</v>
      </c>
      <c r="JK31">
        <v>-1</v>
      </c>
      <c r="JL31" s="214">
        <v>-1</v>
      </c>
      <c r="JM31">
        <v>1</v>
      </c>
      <c r="JN31">
        <v>1</v>
      </c>
      <c r="JO31">
        <v>1</v>
      </c>
      <c r="JP31">
        <v>1</v>
      </c>
      <c r="JQ31" s="249">
        <v>-6.7055589083399997E-4</v>
      </c>
      <c r="JR31" s="202">
        <v>42529</v>
      </c>
      <c r="JS31">
        <v>60</v>
      </c>
      <c r="JT31" t="s">
        <v>1186</v>
      </c>
      <c r="JU31">
        <v>1</v>
      </c>
      <c r="JV31" s="253">
        <v>2</v>
      </c>
      <c r="JW31">
        <v>1</v>
      </c>
      <c r="JX31" s="138">
        <v>149030</v>
      </c>
      <c r="JY31" s="138">
        <v>149030</v>
      </c>
      <c r="JZ31" s="196">
        <v>99.932944410991013</v>
      </c>
      <c r="KA31" s="196">
        <v>99.932944410991013</v>
      </c>
      <c r="KB31" s="196">
        <v>99.932944410991013</v>
      </c>
      <c r="KC31" s="196">
        <v>99.932944410991013</v>
      </c>
      <c r="KD31" s="196">
        <v>99.932944410991013</v>
      </c>
      <c r="KF31">
        <v>-1</v>
      </c>
      <c r="KG31" s="240">
        <v>1</v>
      </c>
      <c r="KH31" s="214">
        <v>-1</v>
      </c>
      <c r="KI31" s="241">
        <v>9</v>
      </c>
      <c r="KJ31">
        <v>1</v>
      </c>
      <c r="KK31">
        <v>-1</v>
      </c>
      <c r="KL31" s="214">
        <v>-1</v>
      </c>
      <c r="KM31">
        <v>0</v>
      </c>
      <c r="KN31">
        <v>1</v>
      </c>
      <c r="KO31">
        <v>0</v>
      </c>
      <c r="KP31">
        <v>1</v>
      </c>
      <c r="KQ31" s="249">
        <v>-2.4827215996799999E-3</v>
      </c>
      <c r="KR31" s="202">
        <v>42529</v>
      </c>
      <c r="KS31">
        <v>60</v>
      </c>
      <c r="KT31" t="s">
        <v>1186</v>
      </c>
      <c r="KU31">
        <v>1</v>
      </c>
      <c r="KV31" s="253">
        <v>2</v>
      </c>
      <c r="KW31">
        <v>1</v>
      </c>
      <c r="KX31" s="138">
        <v>151430</v>
      </c>
      <c r="KY31" s="138">
        <v>151430</v>
      </c>
      <c r="KZ31" s="196">
        <v>-375.95853183954239</v>
      </c>
      <c r="LA31" s="196">
        <v>-375.95853183954239</v>
      </c>
      <c r="LB31" s="196">
        <v>375.95853183954239</v>
      </c>
      <c r="LC31" s="196">
        <v>-375.95853183954239</v>
      </c>
      <c r="LD31" s="196">
        <v>375.95853183954239</v>
      </c>
      <c r="LF31">
        <v>1</v>
      </c>
      <c r="LG31" s="240">
        <v>1</v>
      </c>
      <c r="LH31" s="214">
        <v>1</v>
      </c>
      <c r="LI31" s="241">
        <v>10</v>
      </c>
      <c r="LJ31">
        <v>-1</v>
      </c>
      <c r="LK31">
        <v>1</v>
      </c>
      <c r="LL31" s="214">
        <v>1</v>
      </c>
      <c r="LM31">
        <v>1</v>
      </c>
      <c r="LN31">
        <v>1</v>
      </c>
      <c r="LO31">
        <v>0</v>
      </c>
      <c r="LP31">
        <v>1</v>
      </c>
      <c r="LQ31" s="249">
        <v>1.8633122561500001E-2</v>
      </c>
      <c r="LR31" s="202">
        <v>42529</v>
      </c>
      <c r="LS31">
        <v>60</v>
      </c>
      <c r="LT31" t="s">
        <v>1186</v>
      </c>
      <c r="LU31">
        <v>1</v>
      </c>
      <c r="LV31" s="253">
        <v>1</v>
      </c>
      <c r="LW31">
        <v>1</v>
      </c>
      <c r="LX31" s="138">
        <v>151430</v>
      </c>
      <c r="LY31" s="138">
        <v>151430</v>
      </c>
      <c r="LZ31" s="196">
        <v>2821.6137494879454</v>
      </c>
      <c r="MA31" s="196">
        <v>2821.6137494879454</v>
      </c>
      <c r="MB31" s="196">
        <v>2821.6137494879454</v>
      </c>
      <c r="MC31" s="196">
        <v>-2821.6137494879454</v>
      </c>
      <c r="MD31" s="196">
        <v>2821.6137494879454</v>
      </c>
      <c r="MF31">
        <v>1</v>
      </c>
      <c r="MG31" s="240">
        <v>-1</v>
      </c>
      <c r="MH31" s="214">
        <v>1</v>
      </c>
      <c r="MI31" s="241">
        <v>-4</v>
      </c>
      <c r="MJ31">
        <v>1</v>
      </c>
      <c r="MK31">
        <v>-1</v>
      </c>
      <c r="ML31" s="214">
        <v>-1</v>
      </c>
      <c r="MM31">
        <v>1</v>
      </c>
      <c r="MN31">
        <v>0</v>
      </c>
      <c r="MO31">
        <v>0</v>
      </c>
      <c r="MP31">
        <v>1</v>
      </c>
      <c r="MQ31" s="249">
        <v>-4.1075084197300001E-2</v>
      </c>
      <c r="MR31" s="202">
        <v>42538</v>
      </c>
      <c r="MS31">
        <v>60</v>
      </c>
      <c r="MT31" t="s">
        <v>1186</v>
      </c>
      <c r="MU31">
        <v>1</v>
      </c>
      <c r="MV31" s="253">
        <v>2</v>
      </c>
      <c r="MW31">
        <v>1</v>
      </c>
      <c r="MX31" s="138">
        <v>145210</v>
      </c>
      <c r="MY31" s="138">
        <v>145210</v>
      </c>
      <c r="MZ31" s="196">
        <v>5964.5129762899332</v>
      </c>
      <c r="NA31" s="196">
        <v>5964.5129762899332</v>
      </c>
      <c r="NB31" s="196">
        <v>-5964.5129762899332</v>
      </c>
      <c r="NC31" s="196">
        <v>-5964.5129762899332</v>
      </c>
      <c r="ND31" s="196">
        <v>5964.5129762899332</v>
      </c>
      <c r="NF31">
        <v>-1</v>
      </c>
      <c r="NG31" s="240">
        <v>-1</v>
      </c>
      <c r="NH31" s="214">
        <v>1</v>
      </c>
      <c r="NI31" s="241">
        <v>1</v>
      </c>
      <c r="NJ31">
        <v>-1</v>
      </c>
      <c r="NK31">
        <v>1</v>
      </c>
      <c r="NL31" s="214">
        <v>-1</v>
      </c>
      <c r="NM31">
        <v>1</v>
      </c>
      <c r="NN31">
        <v>0</v>
      </c>
      <c r="NO31">
        <v>1</v>
      </c>
      <c r="NP31">
        <v>0</v>
      </c>
      <c r="NQ31" s="249">
        <v>-2.8097238482199999E-2</v>
      </c>
      <c r="NR31" s="202">
        <v>42538</v>
      </c>
      <c r="NS31">
        <v>60</v>
      </c>
      <c r="NT31" t="s">
        <v>1186</v>
      </c>
      <c r="NU31">
        <v>1</v>
      </c>
      <c r="NV31" s="253">
        <v>2</v>
      </c>
      <c r="NW31">
        <v>1</v>
      </c>
      <c r="NX31" s="138">
        <v>141130</v>
      </c>
      <c r="NY31" s="138">
        <v>141130</v>
      </c>
      <c r="NZ31" s="196">
        <v>3965.3632669928857</v>
      </c>
      <c r="OA31" s="196">
        <v>3965.3632669928857</v>
      </c>
      <c r="OB31" s="196">
        <v>-3965.3632669928857</v>
      </c>
      <c r="OC31" s="196">
        <v>3965.3632669928857</v>
      </c>
      <c r="OD31" s="196">
        <v>-3965.3632669928857</v>
      </c>
      <c r="OF31">
        <v>-1</v>
      </c>
      <c r="OG31" s="240">
        <v>-1</v>
      </c>
      <c r="OH31" s="214">
        <v>1</v>
      </c>
      <c r="OI31" s="241">
        <v>2</v>
      </c>
      <c r="OJ31">
        <v>1</v>
      </c>
      <c r="OK31">
        <v>1</v>
      </c>
      <c r="OL31" s="214">
        <v>1</v>
      </c>
      <c r="OM31">
        <v>0</v>
      </c>
      <c r="ON31">
        <v>1</v>
      </c>
      <c r="OO31">
        <v>1</v>
      </c>
      <c r="OP31">
        <v>1</v>
      </c>
      <c r="OQ31" s="249">
        <v>1.9131297385399999E-2</v>
      </c>
      <c r="OR31" s="202">
        <v>42538</v>
      </c>
      <c r="OS31">
        <v>60</v>
      </c>
      <c r="OT31" t="s">
        <v>1186</v>
      </c>
      <c r="OU31">
        <v>1</v>
      </c>
      <c r="OV31" s="253">
        <v>2</v>
      </c>
      <c r="OW31">
        <v>1</v>
      </c>
      <c r="OX31" s="138">
        <v>143830</v>
      </c>
      <c r="OY31" s="138">
        <v>143830</v>
      </c>
      <c r="OZ31" s="196">
        <v>-2751.6545029420818</v>
      </c>
      <c r="PA31" s="196">
        <v>-2751.6545029420818</v>
      </c>
      <c r="PB31" s="196">
        <v>2751.6545029420818</v>
      </c>
      <c r="PC31" s="196">
        <v>2751.6545029420818</v>
      </c>
      <c r="PD31" s="196">
        <v>2751.6545029420818</v>
      </c>
      <c r="PF31">
        <v>-1</v>
      </c>
      <c r="PG31" s="240">
        <v>1</v>
      </c>
      <c r="PH31" s="240">
        <v>1</v>
      </c>
      <c r="PI31" s="214">
        <v>1</v>
      </c>
      <c r="PJ31" s="241">
        <v>3</v>
      </c>
      <c r="PK31">
        <v>1</v>
      </c>
      <c r="PL31">
        <v>1</v>
      </c>
      <c r="PM31" s="214">
        <v>1</v>
      </c>
      <c r="PN31">
        <v>1</v>
      </c>
      <c r="PO31">
        <v>1</v>
      </c>
      <c r="PP31">
        <v>1</v>
      </c>
      <c r="PQ31">
        <v>1</v>
      </c>
      <c r="PR31" s="249">
        <v>1.82159493847E-2</v>
      </c>
      <c r="PS31" s="202">
        <v>42538</v>
      </c>
      <c r="PT31">
        <v>60</v>
      </c>
      <c r="PU31" t="s">
        <v>1186</v>
      </c>
      <c r="PV31">
        <v>1</v>
      </c>
      <c r="PW31" s="253">
        <v>2</v>
      </c>
      <c r="PX31">
        <v>1</v>
      </c>
      <c r="PY31" s="138">
        <v>149300</v>
      </c>
      <c r="PZ31" s="138">
        <v>149300</v>
      </c>
      <c r="QA31" s="196">
        <v>2719.6412431357098</v>
      </c>
      <c r="QB31" s="196">
        <v>2719.6412431357098</v>
      </c>
      <c r="QC31" s="196">
        <v>2719.6412431357098</v>
      </c>
      <c r="QD31" s="196">
        <v>2719.6412431357098</v>
      </c>
      <c r="QE31" s="196">
        <v>2719.6412431357098</v>
      </c>
      <c r="QF31" s="196">
        <v>2719.6412431357098</v>
      </c>
      <c r="QH31">
        <v>1</v>
      </c>
      <c r="QI31" s="240">
        <v>-1</v>
      </c>
      <c r="QJ31" s="240">
        <v>1</v>
      </c>
      <c r="QK31" s="214">
        <v>1</v>
      </c>
      <c r="QL31" s="241">
        <v>-2</v>
      </c>
      <c r="QM31">
        <v>-1</v>
      </c>
      <c r="QN31">
        <v>-1</v>
      </c>
      <c r="QO31" s="214">
        <v>1</v>
      </c>
      <c r="QP31">
        <v>0</v>
      </c>
      <c r="QQ31">
        <v>1</v>
      </c>
      <c r="QR31">
        <v>0</v>
      </c>
      <c r="QS31">
        <v>0</v>
      </c>
      <c r="QT31" s="249">
        <v>1.94605667463E-2</v>
      </c>
      <c r="QU31" s="202">
        <v>42544</v>
      </c>
      <c r="QV31">
        <v>60</v>
      </c>
      <c r="QW31" t="s">
        <v>1186</v>
      </c>
      <c r="QX31">
        <v>1</v>
      </c>
      <c r="QY31" s="253">
        <v>1</v>
      </c>
      <c r="QZ31">
        <v>1</v>
      </c>
      <c r="RA31" s="138">
        <v>149300</v>
      </c>
      <c r="RB31" s="138">
        <v>149300</v>
      </c>
      <c r="RC31" s="196">
        <v>-2905.4626152225901</v>
      </c>
      <c r="RD31" s="196">
        <v>-2905.4626152225901</v>
      </c>
      <c r="RE31" s="196">
        <v>2905.4626152225901</v>
      </c>
      <c r="RF31" s="196">
        <v>-2905.4626152225901</v>
      </c>
      <c r="RG31" s="196">
        <v>-2905.4626152225901</v>
      </c>
      <c r="RH31" s="196">
        <v>2905.4626152225901</v>
      </c>
      <c r="RI31" s="196"/>
      <c r="RJ31" s="196">
        <v>2905.4626152225901</v>
      </c>
      <c r="RK31" s="196">
        <v>-2905.4626152225901</v>
      </c>
      <c r="RL31" s="196">
        <v>-2905.4626152225901</v>
      </c>
      <c r="RM31" s="196">
        <v>2905.4626152225901</v>
      </c>
      <c r="RO31">
        <v>1</v>
      </c>
      <c r="RP31" s="240">
        <v>-1</v>
      </c>
      <c r="RQ31" s="240">
        <v>-1</v>
      </c>
      <c r="RR31" s="240">
        <v>-1</v>
      </c>
      <c r="RS31" s="214">
        <v>1</v>
      </c>
      <c r="RT31" s="241">
        <v>-3</v>
      </c>
      <c r="RU31">
        <v>-1</v>
      </c>
      <c r="RV31">
        <v>-1</v>
      </c>
      <c r="RW31" s="214">
        <v>1</v>
      </c>
      <c r="RX31">
        <v>0</v>
      </c>
      <c r="RY31">
        <v>1</v>
      </c>
      <c r="RZ31">
        <v>0</v>
      </c>
      <c r="SA31">
        <v>0</v>
      </c>
      <c r="SB31" s="249">
        <v>2.4782317481600001E-3</v>
      </c>
      <c r="SC31" s="202">
        <v>42544</v>
      </c>
      <c r="SD31">
        <v>60</v>
      </c>
      <c r="SE31" t="s">
        <v>1186</v>
      </c>
      <c r="SF31">
        <v>1</v>
      </c>
      <c r="SG31" s="253">
        <v>2</v>
      </c>
      <c r="SH31">
        <v>1</v>
      </c>
      <c r="SI31" s="138">
        <v>149670</v>
      </c>
      <c r="SJ31" s="138">
        <v>149670</v>
      </c>
      <c r="SK31" s="196">
        <v>-370.91694574710721</v>
      </c>
      <c r="SL31" s="196">
        <v>-370.91694574710721</v>
      </c>
      <c r="SM31" s="196">
        <v>370.91694574710721</v>
      </c>
      <c r="SN31" s="196">
        <v>-370.91694574710721</v>
      </c>
      <c r="SO31" s="196">
        <v>-370.91694574710721</v>
      </c>
      <c r="SP31" s="196">
        <v>-370.91694574710721</v>
      </c>
      <c r="SQ31" s="196">
        <v>-370.91694574710721</v>
      </c>
      <c r="SR31" s="196">
        <v>370.91694574710721</v>
      </c>
      <c r="SS31" s="196">
        <v>-370.91694574710721</v>
      </c>
      <c r="ST31" s="196">
        <v>-370.91694574710721</v>
      </c>
      <c r="SU31" s="196">
        <v>370.91694574710721</v>
      </c>
      <c r="SW31">
        <f t="shared" si="90"/>
        <v>1</v>
      </c>
      <c r="SX31" s="240">
        <v>-1</v>
      </c>
      <c r="SY31" s="240">
        <v>-1</v>
      </c>
      <c r="SZ31" s="240">
        <v>1</v>
      </c>
      <c r="TA31" s="214">
        <v>1</v>
      </c>
      <c r="TB31" s="241">
        <v>4</v>
      </c>
      <c r="TC31">
        <f t="shared" si="91"/>
        <v>-1</v>
      </c>
      <c r="TD31">
        <f t="shared" si="92"/>
        <v>1</v>
      </c>
      <c r="TE31" s="214">
        <v>1</v>
      </c>
      <c r="TF31">
        <f t="shared" si="140"/>
        <v>0</v>
      </c>
      <c r="TG31">
        <f t="shared" si="93"/>
        <v>1</v>
      </c>
      <c r="TH31">
        <f t="shared" si="132"/>
        <v>0</v>
      </c>
      <c r="TI31">
        <f t="shared" si="94"/>
        <v>1</v>
      </c>
      <c r="TJ31" s="249"/>
      <c r="TK31" s="202">
        <v>42548</v>
      </c>
      <c r="TL31">
        <v>60</v>
      </c>
      <c r="TM31" t="str">
        <f t="shared" si="81"/>
        <v>TRUE</v>
      </c>
      <c r="TN31">
        <f>VLOOKUP($A31,'FuturesInfo (3)'!$A$2:$V$80,22)</f>
        <v>1</v>
      </c>
      <c r="TO31" s="253">
        <v>1</v>
      </c>
      <c r="TP31">
        <f t="shared" si="95"/>
        <v>1</v>
      </c>
      <c r="TQ31" s="138">
        <f>VLOOKUP($A31,'FuturesInfo (3)'!$A$2:$O$80,15)*TN31</f>
        <v>149670</v>
      </c>
      <c r="TR31" s="138">
        <f>VLOOKUP($A31,'FuturesInfo (3)'!$A$2:$O$80,15)*TP31</f>
        <v>149670</v>
      </c>
      <c r="TS31" s="196">
        <f t="shared" si="96"/>
        <v>0</v>
      </c>
      <c r="TT31" s="196">
        <f t="shared" si="97"/>
        <v>0</v>
      </c>
      <c r="TU31" s="196">
        <f t="shared" si="98"/>
        <v>0</v>
      </c>
      <c r="TV31" s="196">
        <f t="shared" si="99"/>
        <v>0</v>
      </c>
      <c r="TW31" s="196">
        <f t="shared" si="148"/>
        <v>0</v>
      </c>
      <c r="TX31" s="196">
        <f t="shared" si="101"/>
        <v>0</v>
      </c>
      <c r="TY31" s="196">
        <f t="shared" si="133"/>
        <v>0</v>
      </c>
      <c r="TZ31" s="196">
        <f>IF(IF(sym!$O20=TE31,1,0)=1,ABS(TQ31*TJ31),-ABS(TQ31*TJ31))</f>
        <v>0</v>
      </c>
      <c r="UA31" s="196">
        <f>IF(IF(sym!$N20=TE31,1,0)=1,ABS(TQ31*TJ31),-ABS(TQ31*TJ31))</f>
        <v>0</v>
      </c>
      <c r="UB31" s="196">
        <f t="shared" si="141"/>
        <v>0</v>
      </c>
      <c r="UC31" s="196">
        <f t="shared" si="103"/>
        <v>0</v>
      </c>
      <c r="UE31">
        <f t="shared" si="104"/>
        <v>1</v>
      </c>
      <c r="UF31" s="240">
        <v>-1</v>
      </c>
      <c r="UG31" s="240">
        <v>-1</v>
      </c>
      <c r="UH31" s="240">
        <v>1</v>
      </c>
      <c r="UI31" s="214">
        <v>1</v>
      </c>
      <c r="UJ31" s="241">
        <v>4</v>
      </c>
      <c r="UK31">
        <f t="shared" si="105"/>
        <v>-1</v>
      </c>
      <c r="UL31">
        <f t="shared" si="106"/>
        <v>1</v>
      </c>
      <c r="UM31" s="214"/>
      <c r="UN31">
        <f t="shared" si="142"/>
        <v>0</v>
      </c>
      <c r="UO31">
        <f t="shared" si="151"/>
        <v>0</v>
      </c>
      <c r="UP31">
        <f t="shared" si="134"/>
        <v>0</v>
      </c>
      <c r="UQ31">
        <f t="shared" si="108"/>
        <v>0</v>
      </c>
      <c r="UR31" s="249"/>
      <c r="US31" s="202">
        <v>42548</v>
      </c>
      <c r="UT31">
        <v>60</v>
      </c>
      <c r="UU31" t="str">
        <f t="shared" si="82"/>
        <v>TRUE</v>
      </c>
      <c r="UV31">
        <f>VLOOKUP($A31,'FuturesInfo (3)'!$A$2:$V$80,22)</f>
        <v>1</v>
      </c>
      <c r="UW31" s="253">
        <v>1</v>
      </c>
      <c r="UX31">
        <f t="shared" si="109"/>
        <v>1</v>
      </c>
      <c r="UY31" s="138">
        <f>VLOOKUP($A31,'FuturesInfo (3)'!$A$2:$O$80,15)*UV31</f>
        <v>149670</v>
      </c>
      <c r="UZ31" s="138">
        <f>VLOOKUP($A31,'FuturesInfo (3)'!$A$2:$O$80,15)*UX31</f>
        <v>149670</v>
      </c>
      <c r="VA31" s="196">
        <f t="shared" si="110"/>
        <v>0</v>
      </c>
      <c r="VB31" s="196">
        <f t="shared" si="111"/>
        <v>0</v>
      </c>
      <c r="VC31" s="196">
        <f t="shared" si="112"/>
        <v>0</v>
      </c>
      <c r="VD31" s="196">
        <f t="shared" si="113"/>
        <v>0</v>
      </c>
      <c r="VE31" s="196">
        <f t="shared" si="149"/>
        <v>0</v>
      </c>
      <c r="VF31" s="196">
        <f t="shared" si="115"/>
        <v>0</v>
      </c>
      <c r="VG31" s="196">
        <f t="shared" si="135"/>
        <v>0</v>
      </c>
      <c r="VH31" s="196">
        <f>IF(IF(sym!$O20=UM31,1,0)=1,ABS(UY31*UR31),-ABS(UY31*UR31))</f>
        <v>0</v>
      </c>
      <c r="VI31" s="196">
        <f>IF(IF(sym!$N20=UM31,1,0)=1,ABS(UY31*UR31),-ABS(UY31*UR31))</f>
        <v>0</v>
      </c>
      <c r="VJ31" s="196">
        <f t="shared" si="144"/>
        <v>0</v>
      </c>
      <c r="VK31" s="196">
        <f t="shared" si="117"/>
        <v>0</v>
      </c>
      <c r="VM31">
        <f t="shared" si="118"/>
        <v>0</v>
      </c>
      <c r="VN31" s="240"/>
      <c r="VO31" s="240"/>
      <c r="VP31" s="240"/>
      <c r="VQ31" s="214"/>
      <c r="VR31" s="241"/>
      <c r="VS31">
        <f t="shared" si="119"/>
        <v>1</v>
      </c>
      <c r="VT31">
        <f t="shared" si="120"/>
        <v>0</v>
      </c>
      <c r="VU31" s="214"/>
      <c r="VV31">
        <f t="shared" si="145"/>
        <v>1</v>
      </c>
      <c r="VW31">
        <f t="shared" si="152"/>
        <v>1</v>
      </c>
      <c r="VX31">
        <f t="shared" si="136"/>
        <v>0</v>
      </c>
      <c r="VY31">
        <f t="shared" si="122"/>
        <v>1</v>
      </c>
      <c r="VZ31" s="249"/>
      <c r="WA31" s="202"/>
      <c r="WB31">
        <v>60</v>
      </c>
      <c r="WC31" t="str">
        <f t="shared" si="83"/>
        <v>FALSE</v>
      </c>
      <c r="WD31">
        <f>VLOOKUP($A31,'FuturesInfo (3)'!$A$2:$V$80,22)</f>
        <v>1</v>
      </c>
      <c r="WE31" s="253"/>
      <c r="WF31">
        <f t="shared" si="123"/>
        <v>1</v>
      </c>
      <c r="WG31" s="138">
        <f>VLOOKUP($A31,'FuturesInfo (3)'!$A$2:$O$80,15)*WD31</f>
        <v>149670</v>
      </c>
      <c r="WH31" s="138">
        <f>VLOOKUP($A31,'FuturesInfo (3)'!$A$2:$O$80,15)*WF31</f>
        <v>149670</v>
      </c>
      <c r="WI31" s="196">
        <f t="shared" si="124"/>
        <v>0</v>
      </c>
      <c r="WJ31" s="196">
        <f t="shared" si="125"/>
        <v>0</v>
      </c>
      <c r="WK31" s="196">
        <f t="shared" si="126"/>
        <v>0</v>
      </c>
      <c r="WL31" s="196">
        <f t="shared" si="127"/>
        <v>0</v>
      </c>
      <c r="WM31" s="196">
        <f t="shared" si="150"/>
        <v>0</v>
      </c>
      <c r="WN31" s="196">
        <f t="shared" si="129"/>
        <v>0</v>
      </c>
      <c r="WO31" s="196">
        <f t="shared" si="137"/>
        <v>0</v>
      </c>
      <c r="WP31" s="196">
        <f>IF(IF(sym!$O20=VU31,1,0)=1,ABS(WG31*VZ31),-ABS(WG31*VZ31))</f>
        <v>0</v>
      </c>
      <c r="WQ31" s="196">
        <f>IF(IF(sym!$N20=VU31,1,0)=1,ABS(WG31*VZ31),-ABS(WG31*VZ31))</f>
        <v>0</v>
      </c>
      <c r="WR31" s="196">
        <f t="shared" si="147"/>
        <v>0</v>
      </c>
      <c r="WS31" s="196">
        <f t="shared" si="131"/>
        <v>0</v>
      </c>
    </row>
    <row r="32" spans="1:617" x14ac:dyDescent="0.25">
      <c r="A32" s="1" t="s">
        <v>330</v>
      </c>
      <c r="B32" s="150" t="str">
        <f>'FuturesInfo (3)'!M20</f>
        <v>@ES</v>
      </c>
      <c r="C32" s="200" t="str">
        <f>VLOOKUP(A32,'FuturesInfo (3)'!$A$2:$K$80,11)</f>
        <v>index</v>
      </c>
      <c r="F32" t="e">
        <f>#REF!</f>
        <v>#REF!</v>
      </c>
      <c r="G32">
        <v>1</v>
      </c>
      <c r="H32">
        <v>-1</v>
      </c>
      <c r="I32">
        <v>-1</v>
      </c>
      <c r="J32">
        <f t="shared" si="67"/>
        <v>0</v>
      </c>
      <c r="K32">
        <f t="shared" si="68"/>
        <v>1</v>
      </c>
      <c r="L32" s="184">
        <v>-2.8520499108699998E-3</v>
      </c>
      <c r="M32" s="2">
        <v>10</v>
      </c>
      <c r="N32">
        <v>60</v>
      </c>
      <c r="O32" t="str">
        <f t="shared" si="69"/>
        <v>TRUE</v>
      </c>
      <c r="P32">
        <f>VLOOKUP($A32,'FuturesInfo (3)'!$A$2:$V$80,22)</f>
        <v>1</v>
      </c>
      <c r="Q32">
        <f t="shared" si="70"/>
        <v>1</v>
      </c>
      <c r="R32">
        <f t="shared" si="70"/>
        <v>1</v>
      </c>
      <c r="S32" s="138">
        <f>VLOOKUP($A32,'FuturesInfo (3)'!$A$2:$O$80,15)*Q32</f>
        <v>104812.5</v>
      </c>
      <c r="T32" s="144">
        <f t="shared" si="71"/>
        <v>-298.93048128306185</v>
      </c>
      <c r="U32" s="144">
        <f t="shared" si="84"/>
        <v>298.93048128306185</v>
      </c>
      <c r="W32">
        <f t="shared" si="72"/>
        <v>1</v>
      </c>
      <c r="X32">
        <v>-1</v>
      </c>
      <c r="Y32">
        <v>-1</v>
      </c>
      <c r="Z32">
        <v>1</v>
      </c>
      <c r="AA32">
        <f t="shared" si="138"/>
        <v>0</v>
      </c>
      <c r="AB32">
        <f t="shared" si="73"/>
        <v>0</v>
      </c>
      <c r="AC32" s="1">
        <v>5.0053628888099997E-3</v>
      </c>
      <c r="AD32" s="2">
        <v>10</v>
      </c>
      <c r="AE32">
        <v>60</v>
      </c>
      <c r="AF32" t="str">
        <f t="shared" si="74"/>
        <v>TRUE</v>
      </c>
      <c r="AG32">
        <f>VLOOKUP($A32,'FuturesInfo (3)'!$A$2:$V$80,22)</f>
        <v>1</v>
      </c>
      <c r="AH32">
        <f t="shared" si="75"/>
        <v>1</v>
      </c>
      <c r="AI32">
        <f t="shared" si="85"/>
        <v>1</v>
      </c>
      <c r="AJ32" s="138">
        <f>VLOOKUP($A32,'FuturesInfo (3)'!$A$2:$O$80,15)*AI32</f>
        <v>104812.5</v>
      </c>
      <c r="AK32" s="196">
        <f t="shared" si="86"/>
        <v>-524.62459778339814</v>
      </c>
      <c r="AL32" s="196">
        <f t="shared" si="87"/>
        <v>-524.62459778339814</v>
      </c>
      <c r="AN32">
        <f t="shared" si="76"/>
        <v>-1</v>
      </c>
      <c r="AO32">
        <v>1</v>
      </c>
      <c r="AP32">
        <v>-1</v>
      </c>
      <c r="AQ32">
        <v>1</v>
      </c>
      <c r="AR32">
        <f t="shared" si="139"/>
        <v>1</v>
      </c>
      <c r="AS32">
        <f t="shared" si="77"/>
        <v>0</v>
      </c>
      <c r="AT32" s="1">
        <v>9.4865409699999999E-4</v>
      </c>
      <c r="AU32" s="2">
        <v>10</v>
      </c>
      <c r="AV32">
        <v>60</v>
      </c>
      <c r="AW32" t="str">
        <f t="shared" si="78"/>
        <v>TRUE</v>
      </c>
      <c r="AX32">
        <f>VLOOKUP($A32,'FuturesInfo (3)'!$A$2:$V$80,22)</f>
        <v>1</v>
      </c>
      <c r="AY32">
        <f t="shared" si="79"/>
        <v>1</v>
      </c>
      <c r="AZ32">
        <f t="shared" si="88"/>
        <v>1</v>
      </c>
      <c r="BA32" s="138">
        <f>VLOOKUP($A32,'FuturesInfo (3)'!$A$2:$O$80,15)*AZ32</f>
        <v>104812.5</v>
      </c>
      <c r="BB32" s="196">
        <f t="shared" si="80"/>
        <v>99.430807541812499</v>
      </c>
      <c r="BC32" s="196">
        <f t="shared" si="89"/>
        <v>-99.430807541812499</v>
      </c>
      <c r="BE32">
        <v>1</v>
      </c>
      <c r="BF32">
        <v>1</v>
      </c>
      <c r="BG32">
        <v>-1</v>
      </c>
      <c r="BH32">
        <v>1</v>
      </c>
      <c r="BI32">
        <v>1</v>
      </c>
      <c r="BJ32">
        <v>0</v>
      </c>
      <c r="BK32" s="1">
        <v>3.67255064566E-3</v>
      </c>
      <c r="BL32" s="2">
        <v>10</v>
      </c>
      <c r="BM32">
        <v>60</v>
      </c>
      <c r="BN32" t="s">
        <v>1186</v>
      </c>
      <c r="BO32">
        <v>2</v>
      </c>
      <c r="BP32" s="96">
        <v>0</v>
      </c>
      <c r="BQ32">
        <v>2</v>
      </c>
      <c r="BR32" s="138">
        <v>209625</v>
      </c>
      <c r="BS32" s="196">
        <v>769.85842909647749</v>
      </c>
      <c r="BT32" s="196">
        <v>-769.85842909647749</v>
      </c>
      <c r="BV32">
        <v>1</v>
      </c>
      <c r="BW32">
        <v>1</v>
      </c>
      <c r="BX32" s="214">
        <v>-1</v>
      </c>
      <c r="BY32">
        <v>-1</v>
      </c>
      <c r="BZ32">
        <v>-1</v>
      </c>
      <c r="CA32">
        <v>0</v>
      </c>
      <c r="CB32">
        <v>1</v>
      </c>
      <c r="CC32">
        <v>1</v>
      </c>
      <c r="CD32" s="1">
        <v>-1.77053824363E-3</v>
      </c>
      <c r="CE32" s="2">
        <v>10</v>
      </c>
      <c r="CF32">
        <v>60</v>
      </c>
      <c r="CG32" t="s">
        <v>1186</v>
      </c>
      <c r="CH32">
        <v>2</v>
      </c>
      <c r="CI32" s="96">
        <v>0</v>
      </c>
      <c r="CJ32">
        <v>2</v>
      </c>
      <c r="CK32" s="138">
        <v>209625</v>
      </c>
      <c r="CL32" s="196">
        <v>-371.14907932093877</v>
      </c>
      <c r="CM32" s="196">
        <v>371.14907932093877</v>
      </c>
      <c r="CN32" s="196">
        <v>371.14907932093877</v>
      </c>
      <c r="CP32">
        <v>-1</v>
      </c>
      <c r="CQ32">
        <v>1</v>
      </c>
      <c r="CR32" s="214">
        <v>-1</v>
      </c>
      <c r="CS32">
        <v>-1</v>
      </c>
      <c r="CT32">
        <v>-1</v>
      </c>
      <c r="CU32">
        <v>0</v>
      </c>
      <c r="CV32">
        <v>1</v>
      </c>
      <c r="CW32">
        <v>1</v>
      </c>
      <c r="CX32" s="1">
        <v>-8.5136573252900007E-3</v>
      </c>
      <c r="CY32" s="2">
        <v>10</v>
      </c>
      <c r="CZ32">
        <v>60</v>
      </c>
      <c r="DA32" t="s">
        <v>1186</v>
      </c>
      <c r="DB32">
        <v>2</v>
      </c>
      <c r="DC32" s="96">
        <v>0</v>
      </c>
      <c r="DD32">
        <v>2</v>
      </c>
      <c r="DE32" s="138">
        <v>209625</v>
      </c>
      <c r="DF32" s="196">
        <v>-1784.6754168139164</v>
      </c>
      <c r="DG32" s="196">
        <v>1784.6754168139164</v>
      </c>
      <c r="DH32" s="196">
        <v>1784.6754168139164</v>
      </c>
      <c r="DJ32">
        <v>-1</v>
      </c>
      <c r="DK32" s="240">
        <v>-1</v>
      </c>
      <c r="DL32" s="214">
        <v>-1</v>
      </c>
      <c r="DM32" s="241">
        <v>-26</v>
      </c>
      <c r="DN32">
        <v>-1</v>
      </c>
      <c r="DO32">
        <v>1</v>
      </c>
      <c r="DP32" s="214">
        <v>-1</v>
      </c>
      <c r="DQ32">
        <v>1</v>
      </c>
      <c r="DR32">
        <v>1</v>
      </c>
      <c r="DS32">
        <v>1</v>
      </c>
      <c r="DT32">
        <v>0</v>
      </c>
      <c r="DU32" s="249">
        <v>-8.3482409063800004E-3</v>
      </c>
      <c r="DV32" s="2">
        <v>10</v>
      </c>
      <c r="DW32">
        <v>60</v>
      </c>
      <c r="DX32" t="s">
        <v>1186</v>
      </c>
      <c r="DY32">
        <v>2</v>
      </c>
      <c r="DZ32" s="96">
        <v>0</v>
      </c>
      <c r="EA32">
        <v>2</v>
      </c>
      <c r="EB32" s="138">
        <v>207875</v>
      </c>
      <c r="EC32" s="196">
        <v>1735.3905784137426</v>
      </c>
      <c r="ED32" s="196">
        <v>1735.3905784137426</v>
      </c>
      <c r="EE32" s="196">
        <v>1735.3905784137426</v>
      </c>
      <c r="EF32" s="196">
        <v>-1735.3905784137426</v>
      </c>
      <c r="EH32">
        <v>-1</v>
      </c>
      <c r="EI32" s="240">
        <v>1</v>
      </c>
      <c r="EJ32" s="214">
        <v>-1</v>
      </c>
      <c r="EK32" s="241">
        <v>-27</v>
      </c>
      <c r="EL32">
        <v>-1</v>
      </c>
      <c r="EM32">
        <v>1</v>
      </c>
      <c r="EN32" s="214">
        <v>-1</v>
      </c>
      <c r="EO32">
        <v>0</v>
      </c>
      <c r="EP32">
        <v>1</v>
      </c>
      <c r="EQ32">
        <v>1</v>
      </c>
      <c r="ER32">
        <v>0</v>
      </c>
      <c r="ES32" s="249">
        <v>-2.0444978953700001E-3</v>
      </c>
      <c r="ET32" s="264">
        <v>42494</v>
      </c>
      <c r="EU32">
        <v>60</v>
      </c>
      <c r="EV32" t="s">
        <v>1186</v>
      </c>
      <c r="EW32">
        <v>2</v>
      </c>
      <c r="EX32" s="253"/>
      <c r="EY32">
        <v>2</v>
      </c>
      <c r="EZ32" s="138">
        <v>207450</v>
      </c>
      <c r="FA32" s="196">
        <v>-424.13108839450649</v>
      </c>
      <c r="FB32" s="196">
        <v>424.13108839450649</v>
      </c>
      <c r="FC32" s="196">
        <v>424.13108839450649</v>
      </c>
      <c r="FD32" s="196">
        <v>-424.13108839450649</v>
      </c>
      <c r="FF32">
        <v>1</v>
      </c>
      <c r="FG32" s="240">
        <v>1</v>
      </c>
      <c r="FH32" s="214">
        <v>-1</v>
      </c>
      <c r="FI32" s="241">
        <v>-28</v>
      </c>
      <c r="FJ32">
        <v>-1</v>
      </c>
      <c r="FK32">
        <v>1</v>
      </c>
      <c r="FL32" s="214">
        <v>-1</v>
      </c>
      <c r="FM32">
        <v>0</v>
      </c>
      <c r="FN32">
        <v>1</v>
      </c>
      <c r="FO32">
        <v>1</v>
      </c>
      <c r="FP32">
        <v>0</v>
      </c>
      <c r="FQ32" s="249">
        <v>-1.3256206299900001E-3</v>
      </c>
      <c r="FR32" s="264">
        <v>42494</v>
      </c>
      <c r="FS32">
        <v>60</v>
      </c>
      <c r="FT32" t="s">
        <v>1186</v>
      </c>
      <c r="FU32">
        <v>2</v>
      </c>
      <c r="FV32" s="253">
        <v>1</v>
      </c>
      <c r="FW32">
        <v>2</v>
      </c>
      <c r="FX32" s="138">
        <v>207050</v>
      </c>
      <c r="FY32" s="138">
        <v>207050</v>
      </c>
      <c r="FZ32" s="196">
        <v>-274.4697514394295</v>
      </c>
      <c r="GA32" s="196">
        <v>-274.4697514394295</v>
      </c>
      <c r="GB32" s="196">
        <v>274.4697514394295</v>
      </c>
      <c r="GC32" s="196">
        <v>274.4697514394295</v>
      </c>
      <c r="GD32" s="196">
        <v>-274.4697514394295</v>
      </c>
      <c r="GF32">
        <v>1</v>
      </c>
      <c r="GG32" s="240">
        <v>1</v>
      </c>
      <c r="GH32" s="214">
        <v>-1</v>
      </c>
      <c r="GI32" s="241">
        <v>-29</v>
      </c>
      <c r="GJ32">
        <v>1</v>
      </c>
      <c r="GK32">
        <v>1</v>
      </c>
      <c r="GL32" s="214">
        <v>1</v>
      </c>
      <c r="GM32">
        <v>1</v>
      </c>
      <c r="GN32">
        <v>0</v>
      </c>
      <c r="GO32">
        <v>1</v>
      </c>
      <c r="GP32">
        <v>1</v>
      </c>
      <c r="GQ32" s="249">
        <v>3.3922946450200002E-3</v>
      </c>
      <c r="GR32" s="264">
        <v>42494</v>
      </c>
      <c r="GS32">
        <v>60</v>
      </c>
      <c r="GT32" t="s">
        <v>1186</v>
      </c>
      <c r="GU32">
        <v>2</v>
      </c>
      <c r="GV32" s="253">
        <v>1</v>
      </c>
      <c r="GW32">
        <v>2</v>
      </c>
      <c r="GX32" s="138">
        <v>207050</v>
      </c>
      <c r="GY32" s="138">
        <v>207050</v>
      </c>
      <c r="GZ32" s="196">
        <v>702.37460625139101</v>
      </c>
      <c r="HA32" s="196">
        <v>702.37460625139101</v>
      </c>
      <c r="HB32" s="196">
        <v>-702.37460625139101</v>
      </c>
      <c r="HC32" s="196">
        <v>702.37460625139101</v>
      </c>
      <c r="HD32" s="196">
        <v>702.37460625139101</v>
      </c>
      <c r="HF32">
        <v>1</v>
      </c>
      <c r="HG32" s="240">
        <v>1</v>
      </c>
      <c r="HH32" s="214">
        <v>-1</v>
      </c>
      <c r="HI32" s="241">
        <v>-30</v>
      </c>
      <c r="HJ32">
        <v>-1</v>
      </c>
      <c r="HK32">
        <v>1</v>
      </c>
      <c r="HL32" s="214">
        <v>-1</v>
      </c>
      <c r="HM32">
        <v>0</v>
      </c>
      <c r="HN32">
        <v>1</v>
      </c>
      <c r="HO32">
        <v>1</v>
      </c>
      <c r="HP32">
        <v>0</v>
      </c>
      <c r="HQ32" s="249">
        <v>-5.5542139579799997E-3</v>
      </c>
      <c r="HR32" s="202">
        <v>42494</v>
      </c>
      <c r="HS32">
        <v>60</v>
      </c>
      <c r="HT32" t="s">
        <v>1186</v>
      </c>
      <c r="HU32">
        <v>2</v>
      </c>
      <c r="HV32" s="253">
        <v>2</v>
      </c>
      <c r="HW32">
        <v>3</v>
      </c>
      <c r="HX32" s="138">
        <v>205900</v>
      </c>
      <c r="HY32" s="138">
        <v>308850</v>
      </c>
      <c r="HZ32" s="196">
        <v>-1143.612653948082</v>
      </c>
      <c r="IA32" s="196">
        <v>-1715.418980922123</v>
      </c>
      <c r="IB32" s="196">
        <v>1143.612653948082</v>
      </c>
      <c r="IC32" s="196">
        <v>1143.612653948082</v>
      </c>
      <c r="ID32" s="196">
        <v>-1143.612653948082</v>
      </c>
      <c r="IF32">
        <v>1</v>
      </c>
      <c r="IG32" s="240">
        <v>-1</v>
      </c>
      <c r="IH32" s="214">
        <v>-1</v>
      </c>
      <c r="II32" s="241">
        <v>-31</v>
      </c>
      <c r="IJ32">
        <v>-1</v>
      </c>
      <c r="IK32">
        <v>1</v>
      </c>
      <c r="IL32" s="214">
        <v>1</v>
      </c>
      <c r="IM32">
        <v>0</v>
      </c>
      <c r="IN32">
        <v>0</v>
      </c>
      <c r="IO32">
        <v>0</v>
      </c>
      <c r="IP32">
        <v>1</v>
      </c>
      <c r="IQ32" s="249">
        <v>7.4065080135999996E-3</v>
      </c>
      <c r="IR32" s="202">
        <v>42529</v>
      </c>
      <c r="IS32">
        <v>60</v>
      </c>
      <c r="IT32" t="s">
        <v>1186</v>
      </c>
      <c r="IU32">
        <v>2</v>
      </c>
      <c r="IV32" s="253">
        <v>2</v>
      </c>
      <c r="IW32">
        <v>3</v>
      </c>
      <c r="IX32" s="138">
        <v>207425</v>
      </c>
      <c r="IY32" s="138">
        <v>311137.5</v>
      </c>
      <c r="IZ32" s="196">
        <v>-1536.2949247209799</v>
      </c>
      <c r="JA32" s="196">
        <v>-2304.4423870814699</v>
      </c>
      <c r="JB32" s="196">
        <v>-1536.2949247209799</v>
      </c>
      <c r="JC32" s="196">
        <v>-1536.2949247209799</v>
      </c>
      <c r="JD32" s="196">
        <v>1536.2949247209799</v>
      </c>
      <c r="JF32">
        <v>-1</v>
      </c>
      <c r="JG32" s="240">
        <v>1</v>
      </c>
      <c r="JH32" s="214">
        <v>-1</v>
      </c>
      <c r="JI32" s="241">
        <v>8</v>
      </c>
      <c r="JJ32">
        <v>-1</v>
      </c>
      <c r="JK32">
        <v>-1</v>
      </c>
      <c r="JL32" s="214">
        <v>1</v>
      </c>
      <c r="JM32">
        <v>1</v>
      </c>
      <c r="JN32">
        <v>0</v>
      </c>
      <c r="JO32">
        <v>0</v>
      </c>
      <c r="JP32">
        <v>0</v>
      </c>
      <c r="JQ32" s="249">
        <v>3.0131372785300002E-3</v>
      </c>
      <c r="JR32" s="202">
        <v>42529</v>
      </c>
      <c r="JS32">
        <v>60</v>
      </c>
      <c r="JT32" t="s">
        <v>1186</v>
      </c>
      <c r="JU32">
        <v>2</v>
      </c>
      <c r="JV32" s="253">
        <v>2</v>
      </c>
      <c r="JW32">
        <v>3</v>
      </c>
      <c r="JX32" s="138">
        <v>208050</v>
      </c>
      <c r="JY32" s="138">
        <v>312075</v>
      </c>
      <c r="JZ32" s="196">
        <v>626.88321079816649</v>
      </c>
      <c r="KA32" s="196">
        <v>940.32481619724979</v>
      </c>
      <c r="KB32" s="196">
        <v>-626.88321079816649</v>
      </c>
      <c r="KC32" s="196">
        <v>-626.88321079816649</v>
      </c>
      <c r="KD32" s="196">
        <v>-626.88321079816649</v>
      </c>
      <c r="KF32">
        <v>1</v>
      </c>
      <c r="KG32" s="240">
        <v>1</v>
      </c>
      <c r="KH32" s="214">
        <v>-1</v>
      </c>
      <c r="KI32" s="241">
        <v>9</v>
      </c>
      <c r="KJ32">
        <v>1</v>
      </c>
      <c r="KK32">
        <v>-1</v>
      </c>
      <c r="KL32" s="214">
        <v>-1</v>
      </c>
      <c r="KM32">
        <v>0</v>
      </c>
      <c r="KN32">
        <v>1</v>
      </c>
      <c r="KO32">
        <v>0</v>
      </c>
      <c r="KP32">
        <v>1</v>
      </c>
      <c r="KQ32" s="249">
        <v>-1.8024513338100001E-3</v>
      </c>
      <c r="KR32" s="202">
        <v>42529</v>
      </c>
      <c r="KS32">
        <v>60</v>
      </c>
      <c r="KT32" t="s">
        <v>1186</v>
      </c>
      <c r="KU32">
        <v>2</v>
      </c>
      <c r="KV32" s="253">
        <v>2</v>
      </c>
      <c r="KW32">
        <v>2</v>
      </c>
      <c r="KX32" s="138">
        <v>210575</v>
      </c>
      <c r="KY32" s="138">
        <v>210575</v>
      </c>
      <c r="KZ32" s="196">
        <v>-379.55118961704079</v>
      </c>
      <c r="LA32" s="196">
        <v>-379.55118961704079</v>
      </c>
      <c r="LB32" s="196">
        <v>379.55118961704079</v>
      </c>
      <c r="LC32" s="196">
        <v>-379.55118961704079</v>
      </c>
      <c r="LD32" s="196">
        <v>379.55118961704079</v>
      </c>
      <c r="LF32">
        <v>1</v>
      </c>
      <c r="LG32" s="240">
        <v>1</v>
      </c>
      <c r="LH32" s="214">
        <v>1</v>
      </c>
      <c r="LI32" s="241">
        <v>10</v>
      </c>
      <c r="LJ32">
        <v>-1</v>
      </c>
      <c r="LK32">
        <v>1</v>
      </c>
      <c r="LL32" s="214">
        <v>1</v>
      </c>
      <c r="LM32">
        <v>1</v>
      </c>
      <c r="LN32">
        <v>1</v>
      </c>
      <c r="LO32">
        <v>0</v>
      </c>
      <c r="LP32">
        <v>1</v>
      </c>
      <c r="LQ32" s="249">
        <v>1.3964126640199999E-2</v>
      </c>
      <c r="LR32" s="202">
        <v>42529</v>
      </c>
      <c r="LS32">
        <v>60</v>
      </c>
      <c r="LT32" t="s">
        <v>1186</v>
      </c>
      <c r="LU32">
        <v>2</v>
      </c>
      <c r="LV32" s="253">
        <v>1</v>
      </c>
      <c r="LW32">
        <v>3</v>
      </c>
      <c r="LX32" s="138">
        <v>210575</v>
      </c>
      <c r="LY32" s="138">
        <v>315862.5</v>
      </c>
      <c r="LZ32" s="196">
        <v>2940.4959672601149</v>
      </c>
      <c r="MA32" s="196">
        <v>4410.7439508901725</v>
      </c>
      <c r="MB32" s="196">
        <v>2940.4959672601149</v>
      </c>
      <c r="MC32" s="196">
        <v>-2940.4959672601149</v>
      </c>
      <c r="MD32" s="196">
        <v>2940.4959672601149</v>
      </c>
      <c r="MF32">
        <v>1</v>
      </c>
      <c r="MG32" s="240">
        <v>-1</v>
      </c>
      <c r="MH32" s="214">
        <v>1</v>
      </c>
      <c r="MI32" s="241">
        <v>-4</v>
      </c>
      <c r="MJ32">
        <v>1</v>
      </c>
      <c r="MK32">
        <v>-1</v>
      </c>
      <c r="ML32" s="214">
        <v>-1</v>
      </c>
      <c r="MM32">
        <v>1</v>
      </c>
      <c r="MN32">
        <v>0</v>
      </c>
      <c r="MO32">
        <v>0</v>
      </c>
      <c r="MP32">
        <v>1</v>
      </c>
      <c r="MQ32" s="249">
        <v>-4.1434168348600003E-2</v>
      </c>
      <c r="MR32" s="202">
        <v>42538</v>
      </c>
      <c r="MS32">
        <v>60</v>
      </c>
      <c r="MT32" t="s">
        <v>1186</v>
      </c>
      <c r="MU32">
        <v>2</v>
      </c>
      <c r="MV32" s="253">
        <v>2</v>
      </c>
      <c r="MW32">
        <v>2</v>
      </c>
      <c r="MX32" s="138">
        <v>201850</v>
      </c>
      <c r="MY32" s="138">
        <v>201850</v>
      </c>
      <c r="MZ32" s="196">
        <v>8363.4868811649103</v>
      </c>
      <c r="NA32" s="196">
        <v>8363.4868811649103</v>
      </c>
      <c r="NB32" s="196">
        <v>-8363.4868811649103</v>
      </c>
      <c r="NC32" s="196">
        <v>-8363.4868811649103</v>
      </c>
      <c r="ND32" s="196">
        <v>8363.4868811649103</v>
      </c>
      <c r="NF32">
        <v>-1</v>
      </c>
      <c r="NG32" s="240">
        <v>-1</v>
      </c>
      <c r="NH32" s="214">
        <v>1</v>
      </c>
      <c r="NI32" s="241">
        <v>1</v>
      </c>
      <c r="NJ32">
        <v>-1</v>
      </c>
      <c r="NK32">
        <v>1</v>
      </c>
      <c r="NL32" s="214">
        <v>-1</v>
      </c>
      <c r="NM32">
        <v>1</v>
      </c>
      <c r="NN32">
        <v>0</v>
      </c>
      <c r="NO32">
        <v>1</v>
      </c>
      <c r="NP32">
        <v>0</v>
      </c>
      <c r="NQ32" s="249">
        <v>-1.65964825365E-2</v>
      </c>
      <c r="NR32" s="202">
        <v>42538</v>
      </c>
      <c r="NS32">
        <v>60</v>
      </c>
      <c r="NT32" t="s">
        <v>1186</v>
      </c>
      <c r="NU32">
        <v>2</v>
      </c>
      <c r="NV32" s="253">
        <v>2</v>
      </c>
      <c r="NW32">
        <v>2</v>
      </c>
      <c r="NX32" s="138">
        <v>198500</v>
      </c>
      <c r="NY32" s="138">
        <v>198500</v>
      </c>
      <c r="NZ32" s="196">
        <v>3294.4017834952501</v>
      </c>
      <c r="OA32" s="196">
        <v>3294.4017834952501</v>
      </c>
      <c r="OB32" s="196">
        <v>-3294.4017834952501</v>
      </c>
      <c r="OC32" s="196">
        <v>3294.4017834952501</v>
      </c>
      <c r="OD32" s="196">
        <v>-3294.4017834952501</v>
      </c>
      <c r="OF32">
        <v>-1</v>
      </c>
      <c r="OG32" s="240">
        <v>-1</v>
      </c>
      <c r="OH32" s="214">
        <v>1</v>
      </c>
      <c r="OI32" s="241">
        <v>2</v>
      </c>
      <c r="OJ32">
        <v>1</v>
      </c>
      <c r="OK32">
        <v>1</v>
      </c>
      <c r="OL32" s="214">
        <v>1</v>
      </c>
      <c r="OM32">
        <v>0</v>
      </c>
      <c r="ON32">
        <v>1</v>
      </c>
      <c r="OO32">
        <v>1</v>
      </c>
      <c r="OP32">
        <v>1</v>
      </c>
      <c r="OQ32" s="249">
        <v>2.19143576826E-2</v>
      </c>
      <c r="OR32" s="202">
        <v>42538</v>
      </c>
      <c r="OS32">
        <v>60</v>
      </c>
      <c r="OT32" t="s">
        <v>1186</v>
      </c>
      <c r="OU32">
        <v>1</v>
      </c>
      <c r="OV32" s="253">
        <v>2</v>
      </c>
      <c r="OW32">
        <v>1</v>
      </c>
      <c r="OX32" s="138">
        <v>101425</v>
      </c>
      <c r="OY32" s="138">
        <v>101425</v>
      </c>
      <c r="OZ32" s="196">
        <v>-2222.6637279577049</v>
      </c>
      <c r="PA32" s="196">
        <v>-2222.6637279577049</v>
      </c>
      <c r="PB32" s="196">
        <v>2222.6637279577049</v>
      </c>
      <c r="PC32" s="196">
        <v>2222.6637279577049</v>
      </c>
      <c r="PD32" s="196">
        <v>2222.6637279577049</v>
      </c>
      <c r="PF32">
        <v>-1</v>
      </c>
      <c r="PG32" s="240">
        <v>1</v>
      </c>
      <c r="PH32" s="240">
        <v>-1</v>
      </c>
      <c r="PI32" s="214">
        <v>1</v>
      </c>
      <c r="PJ32" s="241">
        <v>-1</v>
      </c>
      <c r="PK32">
        <v>1</v>
      </c>
      <c r="PL32">
        <v>-1</v>
      </c>
      <c r="PM32" s="214">
        <v>1</v>
      </c>
      <c r="PN32">
        <v>1</v>
      </c>
      <c r="PO32">
        <v>1</v>
      </c>
      <c r="PP32">
        <v>1</v>
      </c>
      <c r="PQ32">
        <v>0</v>
      </c>
      <c r="PR32" s="249">
        <v>1.8856297756999998E-2</v>
      </c>
      <c r="PS32" s="202">
        <v>42538</v>
      </c>
      <c r="PT32">
        <v>60</v>
      </c>
      <c r="PU32" t="s">
        <v>1186</v>
      </c>
      <c r="PV32">
        <v>1</v>
      </c>
      <c r="PW32" s="253">
        <v>2</v>
      </c>
      <c r="PX32">
        <v>1</v>
      </c>
      <c r="PY32" s="138">
        <v>104512.5</v>
      </c>
      <c r="PZ32" s="138">
        <v>104512.5</v>
      </c>
      <c r="QA32" s="196">
        <v>1970.7188193284624</v>
      </c>
      <c r="QB32" s="196">
        <v>1970.7188193284624</v>
      </c>
      <c r="QC32" s="196">
        <v>1970.7188193284624</v>
      </c>
      <c r="QD32" s="196">
        <v>1970.7188193284624</v>
      </c>
      <c r="QE32" s="196">
        <v>-1970.7188193284624</v>
      </c>
      <c r="QF32" s="196">
        <v>-1970.7188193284624</v>
      </c>
      <c r="QH32">
        <v>1</v>
      </c>
      <c r="QI32" s="240">
        <v>1</v>
      </c>
      <c r="QJ32" s="240">
        <v>-1</v>
      </c>
      <c r="QK32" s="214">
        <v>1</v>
      </c>
      <c r="QL32" s="241">
        <v>-2</v>
      </c>
      <c r="QM32">
        <v>-1</v>
      </c>
      <c r="QN32">
        <v>-1</v>
      </c>
      <c r="QO32" s="214">
        <v>1</v>
      </c>
      <c r="QP32">
        <v>1</v>
      </c>
      <c r="QQ32">
        <v>1</v>
      </c>
      <c r="QR32">
        <v>0</v>
      </c>
      <c r="QS32">
        <v>0</v>
      </c>
      <c r="QT32" s="249">
        <v>1.1370509253699999E-2</v>
      </c>
      <c r="QU32" s="202">
        <v>42544</v>
      </c>
      <c r="QV32">
        <v>60</v>
      </c>
      <c r="QW32" t="s">
        <v>1186</v>
      </c>
      <c r="QX32">
        <v>1</v>
      </c>
      <c r="QY32" s="253">
        <v>2</v>
      </c>
      <c r="QZ32">
        <v>1</v>
      </c>
      <c r="RA32" s="138">
        <v>104512.5</v>
      </c>
      <c r="RB32" s="138">
        <v>104512.5</v>
      </c>
      <c r="RC32" s="196">
        <v>1188.3603483773211</v>
      </c>
      <c r="RD32" s="196">
        <v>1188.3603483773211</v>
      </c>
      <c r="RE32" s="196">
        <v>1188.3603483773211</v>
      </c>
      <c r="RF32" s="196">
        <v>-1188.3603483773211</v>
      </c>
      <c r="RG32" s="196">
        <v>-1188.3603483773211</v>
      </c>
      <c r="RH32" s="196">
        <v>-1188.3603483773211</v>
      </c>
      <c r="RI32" s="196"/>
      <c r="RJ32" s="196">
        <v>1188.3603483773211</v>
      </c>
      <c r="RK32" s="196">
        <v>-1188.3603483773211</v>
      </c>
      <c r="RL32" s="196">
        <v>-1188.3603483773211</v>
      </c>
      <c r="RM32" s="196">
        <v>1188.3603483773211</v>
      </c>
      <c r="RO32">
        <v>1</v>
      </c>
      <c r="RP32" s="240">
        <v>1</v>
      </c>
      <c r="RQ32" s="240">
        <v>1</v>
      </c>
      <c r="RR32" s="240">
        <v>1</v>
      </c>
      <c r="RS32" s="214">
        <v>1</v>
      </c>
      <c r="RT32" s="241">
        <v>-3</v>
      </c>
      <c r="RU32">
        <v>-1</v>
      </c>
      <c r="RV32">
        <v>-1</v>
      </c>
      <c r="RW32" s="214">
        <v>1</v>
      </c>
      <c r="RX32">
        <v>1</v>
      </c>
      <c r="RY32">
        <v>1</v>
      </c>
      <c r="RZ32">
        <v>0</v>
      </c>
      <c r="SA32">
        <v>0</v>
      </c>
      <c r="SB32" s="249">
        <v>2.8704700394700002E-3</v>
      </c>
      <c r="SC32" s="202">
        <v>42544</v>
      </c>
      <c r="SD32">
        <v>60</v>
      </c>
      <c r="SE32" t="s">
        <v>1186</v>
      </c>
      <c r="SF32">
        <v>1</v>
      </c>
      <c r="SG32" s="253">
        <v>2</v>
      </c>
      <c r="SH32">
        <v>1</v>
      </c>
      <c r="SI32" s="138">
        <v>104812.5</v>
      </c>
      <c r="SJ32" s="138">
        <v>104812.5</v>
      </c>
      <c r="SK32" s="196">
        <v>300.86114101194937</v>
      </c>
      <c r="SL32" s="196">
        <v>300.86114101194937</v>
      </c>
      <c r="SM32" s="196">
        <v>300.86114101194937</v>
      </c>
      <c r="SN32" s="196">
        <v>-300.86114101194937</v>
      </c>
      <c r="SO32" s="196">
        <v>-300.86114101194937</v>
      </c>
      <c r="SP32" s="196">
        <v>300.86114101194937</v>
      </c>
      <c r="SQ32" s="196">
        <v>300.86114101194937</v>
      </c>
      <c r="SR32" s="196">
        <v>300.86114101194937</v>
      </c>
      <c r="SS32" s="196">
        <v>-300.86114101194937</v>
      </c>
      <c r="ST32" s="196">
        <v>-300.86114101194937</v>
      </c>
      <c r="SU32" s="196">
        <v>300.86114101194937</v>
      </c>
      <c r="SW32">
        <f t="shared" si="90"/>
        <v>1</v>
      </c>
      <c r="SX32" s="240">
        <v>1</v>
      </c>
      <c r="SY32" s="240">
        <v>-1</v>
      </c>
      <c r="SZ32" s="240">
        <v>1</v>
      </c>
      <c r="TA32" s="214">
        <v>1</v>
      </c>
      <c r="TB32" s="241">
        <v>-4</v>
      </c>
      <c r="TC32">
        <f t="shared" si="91"/>
        <v>-1</v>
      </c>
      <c r="TD32">
        <f t="shared" si="92"/>
        <v>-1</v>
      </c>
      <c r="TE32" s="214">
        <v>1</v>
      </c>
      <c r="TF32">
        <f t="shared" si="140"/>
        <v>1</v>
      </c>
      <c r="TG32">
        <f t="shared" si="93"/>
        <v>1</v>
      </c>
      <c r="TH32">
        <f t="shared" si="132"/>
        <v>0</v>
      </c>
      <c r="TI32">
        <f t="shared" si="94"/>
        <v>0</v>
      </c>
      <c r="TJ32" s="249"/>
      <c r="TK32" s="202">
        <v>42548</v>
      </c>
      <c r="TL32">
        <v>60</v>
      </c>
      <c r="TM32" t="str">
        <f t="shared" si="81"/>
        <v>TRUE</v>
      </c>
      <c r="TN32">
        <f>VLOOKUP($A32,'FuturesInfo (3)'!$A$2:$V$80,22)</f>
        <v>1</v>
      </c>
      <c r="TO32" s="253">
        <v>2</v>
      </c>
      <c r="TP32">
        <f t="shared" si="95"/>
        <v>1</v>
      </c>
      <c r="TQ32" s="138">
        <f>VLOOKUP($A32,'FuturesInfo (3)'!$A$2:$O$80,15)*TN32</f>
        <v>104812.5</v>
      </c>
      <c r="TR32" s="138">
        <f>VLOOKUP($A32,'FuturesInfo (3)'!$A$2:$O$80,15)*TP32</f>
        <v>104812.5</v>
      </c>
      <c r="TS32" s="196">
        <f t="shared" si="96"/>
        <v>0</v>
      </c>
      <c r="TT32" s="196">
        <f t="shared" si="97"/>
        <v>0</v>
      </c>
      <c r="TU32" s="196">
        <f t="shared" si="98"/>
        <v>0</v>
      </c>
      <c r="TV32" s="196">
        <f t="shared" si="99"/>
        <v>0</v>
      </c>
      <c r="TW32" s="196">
        <f t="shared" si="148"/>
        <v>0</v>
      </c>
      <c r="TX32" s="196">
        <f t="shared" si="101"/>
        <v>0</v>
      </c>
      <c r="TY32" s="196">
        <f t="shared" si="133"/>
        <v>0</v>
      </c>
      <c r="TZ32" s="196">
        <f>IF(IF(sym!$O21=TE32,1,0)=1,ABS(TQ32*TJ32),-ABS(TQ32*TJ32))</f>
        <v>0</v>
      </c>
      <c r="UA32" s="196">
        <f>IF(IF(sym!$N21=TE32,1,0)=1,ABS(TQ32*TJ32),-ABS(TQ32*TJ32))</f>
        <v>0</v>
      </c>
      <c r="UB32" s="196">
        <f t="shared" si="141"/>
        <v>0</v>
      </c>
      <c r="UC32" s="196">
        <f t="shared" si="103"/>
        <v>0</v>
      </c>
      <c r="UE32">
        <f t="shared" si="104"/>
        <v>1</v>
      </c>
      <c r="UF32" s="240">
        <v>1</v>
      </c>
      <c r="UG32" s="240">
        <v>-1</v>
      </c>
      <c r="UH32" s="240">
        <v>1</v>
      </c>
      <c r="UI32" s="214">
        <v>1</v>
      </c>
      <c r="UJ32" s="241">
        <v>-4</v>
      </c>
      <c r="UK32">
        <f t="shared" si="105"/>
        <v>-1</v>
      </c>
      <c r="UL32">
        <f t="shared" si="106"/>
        <v>-1</v>
      </c>
      <c r="UM32" s="214"/>
      <c r="UN32">
        <f t="shared" si="142"/>
        <v>0</v>
      </c>
      <c r="UO32">
        <f t="shared" si="151"/>
        <v>0</v>
      </c>
      <c r="UP32">
        <f t="shared" si="134"/>
        <v>0</v>
      </c>
      <c r="UQ32">
        <f t="shared" si="108"/>
        <v>0</v>
      </c>
      <c r="UR32" s="249"/>
      <c r="US32" s="202">
        <v>42548</v>
      </c>
      <c r="UT32">
        <v>60</v>
      </c>
      <c r="UU32" t="str">
        <f t="shared" si="82"/>
        <v>TRUE</v>
      </c>
      <c r="UV32">
        <f>VLOOKUP($A32,'FuturesInfo (3)'!$A$2:$V$80,22)</f>
        <v>1</v>
      </c>
      <c r="UW32" s="253">
        <v>2</v>
      </c>
      <c r="UX32">
        <f t="shared" si="109"/>
        <v>1</v>
      </c>
      <c r="UY32" s="138">
        <f>VLOOKUP($A32,'FuturesInfo (3)'!$A$2:$O$80,15)*UV32</f>
        <v>104812.5</v>
      </c>
      <c r="UZ32" s="138">
        <f>VLOOKUP($A32,'FuturesInfo (3)'!$A$2:$O$80,15)*UX32</f>
        <v>104812.5</v>
      </c>
      <c r="VA32" s="196">
        <f t="shared" si="110"/>
        <v>0</v>
      </c>
      <c r="VB32" s="196">
        <f t="shared" si="111"/>
        <v>0</v>
      </c>
      <c r="VC32" s="196">
        <f t="shared" si="112"/>
        <v>0</v>
      </c>
      <c r="VD32" s="196">
        <f t="shared" si="113"/>
        <v>0</v>
      </c>
      <c r="VE32" s="196">
        <f t="shared" si="149"/>
        <v>0</v>
      </c>
      <c r="VF32" s="196">
        <f t="shared" si="115"/>
        <v>0</v>
      </c>
      <c r="VG32" s="196">
        <f t="shared" si="135"/>
        <v>0</v>
      </c>
      <c r="VH32" s="196">
        <f>IF(IF(sym!$O21=UM32,1,0)=1,ABS(UY32*UR32),-ABS(UY32*UR32))</f>
        <v>0</v>
      </c>
      <c r="VI32" s="196">
        <f>IF(IF(sym!$N21=UM32,1,0)=1,ABS(UY32*UR32),-ABS(UY32*UR32))</f>
        <v>0</v>
      </c>
      <c r="VJ32" s="196">
        <f t="shared" si="144"/>
        <v>0</v>
      </c>
      <c r="VK32" s="196">
        <f t="shared" si="117"/>
        <v>0</v>
      </c>
      <c r="VM32">
        <f t="shared" si="118"/>
        <v>0</v>
      </c>
      <c r="VN32" s="240"/>
      <c r="VO32" s="240"/>
      <c r="VP32" s="240"/>
      <c r="VQ32" s="214"/>
      <c r="VR32" s="241"/>
      <c r="VS32">
        <f t="shared" si="119"/>
        <v>1</v>
      </c>
      <c r="VT32">
        <f t="shared" si="120"/>
        <v>0</v>
      </c>
      <c r="VU32" s="214"/>
      <c r="VV32">
        <f t="shared" si="145"/>
        <v>1</v>
      </c>
      <c r="VW32">
        <f t="shared" si="152"/>
        <v>1</v>
      </c>
      <c r="VX32">
        <f t="shared" si="136"/>
        <v>0</v>
      </c>
      <c r="VY32">
        <f t="shared" si="122"/>
        <v>1</v>
      </c>
      <c r="VZ32" s="249"/>
      <c r="WA32" s="202"/>
      <c r="WB32">
        <v>60</v>
      </c>
      <c r="WC32" t="str">
        <f t="shared" si="83"/>
        <v>FALSE</v>
      </c>
      <c r="WD32">
        <f>VLOOKUP($A32,'FuturesInfo (3)'!$A$2:$V$80,22)</f>
        <v>1</v>
      </c>
      <c r="WE32" s="253"/>
      <c r="WF32">
        <f t="shared" si="123"/>
        <v>1</v>
      </c>
      <c r="WG32" s="138">
        <f>VLOOKUP($A32,'FuturesInfo (3)'!$A$2:$O$80,15)*WD32</f>
        <v>104812.5</v>
      </c>
      <c r="WH32" s="138">
        <f>VLOOKUP($A32,'FuturesInfo (3)'!$A$2:$O$80,15)*WF32</f>
        <v>104812.5</v>
      </c>
      <c r="WI32" s="196">
        <f t="shared" si="124"/>
        <v>0</v>
      </c>
      <c r="WJ32" s="196">
        <f t="shared" si="125"/>
        <v>0</v>
      </c>
      <c r="WK32" s="196">
        <f t="shared" si="126"/>
        <v>0</v>
      </c>
      <c r="WL32" s="196">
        <f t="shared" si="127"/>
        <v>0</v>
      </c>
      <c r="WM32" s="196">
        <f t="shared" si="150"/>
        <v>0</v>
      </c>
      <c r="WN32" s="196">
        <f t="shared" si="129"/>
        <v>0</v>
      </c>
      <c r="WO32" s="196">
        <f t="shared" si="137"/>
        <v>0</v>
      </c>
      <c r="WP32" s="196">
        <f>IF(IF(sym!$O21=VU32,1,0)=1,ABS(WG32*VZ32),-ABS(WG32*VZ32))</f>
        <v>0</v>
      </c>
      <c r="WQ32" s="196">
        <f>IF(IF(sym!$N21=VU32,1,0)=1,ABS(WG32*VZ32),-ABS(WG32*VZ32))</f>
        <v>0</v>
      </c>
      <c r="WR32" s="196">
        <f t="shared" si="147"/>
        <v>0</v>
      </c>
      <c r="WS32" s="196">
        <f t="shared" si="131"/>
        <v>0</v>
      </c>
    </row>
    <row r="33" spans="1:617" x14ac:dyDescent="0.25">
      <c r="A33" s="1" t="s">
        <v>332</v>
      </c>
      <c r="B33" s="150" t="str">
        <f>'FuturesInfo (3)'!M21</f>
        <v>@GF</v>
      </c>
      <c r="C33" s="200" t="str">
        <f>VLOOKUP(A33,'FuturesInfo (3)'!$A$2:$K$80,11)</f>
        <v>meat</v>
      </c>
      <c r="F33" s="5" t="e">
        <f>#REF!</f>
        <v>#REF!</v>
      </c>
      <c r="G33" s="5">
        <v>-1</v>
      </c>
      <c r="H33">
        <v>1</v>
      </c>
      <c r="I33" s="5">
        <v>1</v>
      </c>
      <c r="J33">
        <f t="shared" si="67"/>
        <v>0</v>
      </c>
      <c r="K33">
        <f t="shared" si="68"/>
        <v>1</v>
      </c>
      <c r="L33" s="185">
        <v>1.8784153005500001E-3</v>
      </c>
      <c r="M33" s="2">
        <v>10</v>
      </c>
      <c r="N33">
        <v>60</v>
      </c>
      <c r="O33" t="str">
        <f t="shared" si="69"/>
        <v>TRUE</v>
      </c>
      <c r="P33">
        <f>VLOOKUP($A33,'FuturesInfo (3)'!$A$2:$V$80,22)</f>
        <v>1</v>
      </c>
      <c r="Q33">
        <f t="shared" si="70"/>
        <v>1</v>
      </c>
      <c r="R33">
        <f t="shared" si="70"/>
        <v>1</v>
      </c>
      <c r="S33" s="138">
        <f>VLOOKUP($A33,'FuturesInfo (3)'!$A$2:$O$80,15)*Q33</f>
        <v>71225</v>
      </c>
      <c r="T33" s="144">
        <f t="shared" si="71"/>
        <v>-133.79012978167376</v>
      </c>
      <c r="U33" s="144">
        <f t="shared" si="84"/>
        <v>133.79012978167376</v>
      </c>
      <c r="W33" s="5">
        <f t="shared" si="72"/>
        <v>-1</v>
      </c>
      <c r="X33" s="5">
        <v>-1</v>
      </c>
      <c r="Y33">
        <v>1</v>
      </c>
      <c r="Z33" s="5">
        <v>-1</v>
      </c>
      <c r="AA33">
        <f t="shared" si="138"/>
        <v>1</v>
      </c>
      <c r="AB33">
        <f t="shared" si="73"/>
        <v>0</v>
      </c>
      <c r="AC33" s="5">
        <v>-7.8404636100200004E-3</v>
      </c>
      <c r="AD33" s="2">
        <v>10</v>
      </c>
      <c r="AE33">
        <v>60</v>
      </c>
      <c r="AF33" t="str">
        <f t="shared" si="74"/>
        <v>TRUE</v>
      </c>
      <c r="AG33">
        <f>VLOOKUP($A33,'FuturesInfo (3)'!$A$2:$V$80,22)</f>
        <v>1</v>
      </c>
      <c r="AH33">
        <f t="shared" si="75"/>
        <v>1</v>
      </c>
      <c r="AI33">
        <f t="shared" si="85"/>
        <v>1</v>
      </c>
      <c r="AJ33" s="138">
        <f>VLOOKUP($A33,'FuturesInfo (3)'!$A$2:$O$80,15)*AI33</f>
        <v>71225</v>
      </c>
      <c r="AK33" s="196">
        <f t="shared" si="86"/>
        <v>558.43702062367458</v>
      </c>
      <c r="AL33" s="196">
        <f t="shared" si="87"/>
        <v>-558.43702062367458</v>
      </c>
      <c r="AN33" s="5">
        <f t="shared" si="76"/>
        <v>-1</v>
      </c>
      <c r="AO33" s="5">
        <v>-1</v>
      </c>
      <c r="AP33">
        <v>1</v>
      </c>
      <c r="AQ33" s="5">
        <v>-1</v>
      </c>
      <c r="AR33">
        <f t="shared" si="139"/>
        <v>1</v>
      </c>
      <c r="AS33">
        <f t="shared" si="77"/>
        <v>0</v>
      </c>
      <c r="AT33" s="5">
        <v>-5.1537536505799999E-4</v>
      </c>
      <c r="AU33" s="2">
        <v>10</v>
      </c>
      <c r="AV33">
        <v>60</v>
      </c>
      <c r="AW33" t="str">
        <f t="shared" si="78"/>
        <v>TRUE</v>
      </c>
      <c r="AX33">
        <f>VLOOKUP($A33,'FuturesInfo (3)'!$A$2:$V$80,22)</f>
        <v>1</v>
      </c>
      <c r="AY33">
        <f t="shared" si="79"/>
        <v>1</v>
      </c>
      <c r="AZ33">
        <f t="shared" si="88"/>
        <v>1</v>
      </c>
      <c r="BA33" s="138">
        <f>VLOOKUP($A33,'FuturesInfo (3)'!$A$2:$O$80,15)*AZ33</f>
        <v>71225</v>
      </c>
      <c r="BB33" s="196">
        <f t="shared" si="80"/>
        <v>36.707610376256049</v>
      </c>
      <c r="BC33" s="196">
        <f t="shared" si="89"/>
        <v>-36.707610376256049</v>
      </c>
      <c r="BE33" s="5">
        <v>-1</v>
      </c>
      <c r="BF33" s="5">
        <v>-1</v>
      </c>
      <c r="BG33">
        <v>1</v>
      </c>
      <c r="BH33" s="5">
        <v>1</v>
      </c>
      <c r="BI33">
        <v>0</v>
      </c>
      <c r="BJ33">
        <v>1</v>
      </c>
      <c r="BK33" s="5">
        <v>1.32347885871E-2</v>
      </c>
      <c r="BL33" s="2">
        <v>10</v>
      </c>
      <c r="BM33">
        <v>60</v>
      </c>
      <c r="BN33" t="s">
        <v>1186</v>
      </c>
      <c r="BO33">
        <v>2</v>
      </c>
      <c r="BP33" s="96">
        <v>0</v>
      </c>
      <c r="BQ33">
        <v>2</v>
      </c>
      <c r="BR33" s="138">
        <v>145550</v>
      </c>
      <c r="BS33" s="196">
        <v>-1926.3234788524048</v>
      </c>
      <c r="BT33" s="196">
        <v>1926.3234788524048</v>
      </c>
      <c r="BV33">
        <v>-1</v>
      </c>
      <c r="BW33" s="5">
        <v>1</v>
      </c>
      <c r="BX33" s="214">
        <v>1</v>
      </c>
      <c r="BY33">
        <v>1</v>
      </c>
      <c r="BZ33" s="5">
        <v>-1</v>
      </c>
      <c r="CA33">
        <v>0</v>
      </c>
      <c r="CB33">
        <v>0</v>
      </c>
      <c r="CC33">
        <v>0</v>
      </c>
      <c r="CD33" s="5">
        <v>-5.0890585241699998E-4</v>
      </c>
      <c r="CE33" s="2">
        <v>10</v>
      </c>
      <c r="CF33">
        <v>60</v>
      </c>
      <c r="CG33" t="s">
        <v>1186</v>
      </c>
      <c r="CH33">
        <v>2</v>
      </c>
      <c r="CI33" s="96">
        <v>0</v>
      </c>
      <c r="CJ33">
        <v>2</v>
      </c>
      <c r="CK33" s="138">
        <v>145550</v>
      </c>
      <c r="CL33" s="196">
        <v>-74.071246819294345</v>
      </c>
      <c r="CM33" s="196">
        <v>-74.071246819294345</v>
      </c>
      <c r="CN33" s="196">
        <v>-74.071246819294345</v>
      </c>
      <c r="CP33">
        <v>-1</v>
      </c>
      <c r="CQ33" s="5">
        <v>-1</v>
      </c>
      <c r="CR33" s="214">
        <v>1</v>
      </c>
      <c r="CS33">
        <v>1</v>
      </c>
      <c r="CT33" s="5">
        <v>-1</v>
      </c>
      <c r="CU33">
        <v>1</v>
      </c>
      <c r="CV33">
        <v>0</v>
      </c>
      <c r="CW33">
        <v>0</v>
      </c>
      <c r="CX33" s="5">
        <v>-1.18805159538E-2</v>
      </c>
      <c r="CY33" s="2">
        <v>10</v>
      </c>
      <c r="CZ33">
        <v>60</v>
      </c>
      <c r="DA33" t="s">
        <v>1186</v>
      </c>
      <c r="DB33">
        <v>2</v>
      </c>
      <c r="DC33" s="96">
        <v>0</v>
      </c>
      <c r="DD33">
        <v>2</v>
      </c>
      <c r="DE33" s="138">
        <v>145550</v>
      </c>
      <c r="DF33" s="196">
        <v>1729.2090970755901</v>
      </c>
      <c r="DG33" s="196">
        <v>-1729.2090970755901</v>
      </c>
      <c r="DH33" s="196">
        <v>-1729.2090970755901</v>
      </c>
      <c r="DJ33">
        <v>-1</v>
      </c>
      <c r="DK33" s="243">
        <v>-1</v>
      </c>
      <c r="DL33" s="214">
        <v>1</v>
      </c>
      <c r="DM33" s="241">
        <v>-23</v>
      </c>
      <c r="DN33">
        <v>-1</v>
      </c>
      <c r="DO33">
        <v>-1</v>
      </c>
      <c r="DP33" s="247">
        <v>-1</v>
      </c>
      <c r="DQ33">
        <v>1</v>
      </c>
      <c r="DR33">
        <v>0</v>
      </c>
      <c r="DS33">
        <v>1</v>
      </c>
      <c r="DT33">
        <v>1</v>
      </c>
      <c r="DU33" s="247">
        <v>-3.0917210580599999E-2</v>
      </c>
      <c r="DV33" s="2">
        <v>10</v>
      </c>
      <c r="DW33">
        <v>60</v>
      </c>
      <c r="DX33" t="s">
        <v>1186</v>
      </c>
      <c r="DY33">
        <v>2</v>
      </c>
      <c r="DZ33" s="96">
        <v>0</v>
      </c>
      <c r="EA33">
        <v>2</v>
      </c>
      <c r="EB33" s="138">
        <v>141050</v>
      </c>
      <c r="EC33" s="196">
        <v>4360.87255239363</v>
      </c>
      <c r="ED33" s="196">
        <v>-4360.87255239363</v>
      </c>
      <c r="EE33" s="196">
        <v>4360.87255239363</v>
      </c>
      <c r="EF33" s="196">
        <v>4360.87255239363</v>
      </c>
      <c r="EH33">
        <v>-1</v>
      </c>
      <c r="EI33" s="243">
        <v>1</v>
      </c>
      <c r="EJ33" s="214">
        <v>1</v>
      </c>
      <c r="EK33" s="241">
        <v>-24</v>
      </c>
      <c r="EL33">
        <v>-1</v>
      </c>
      <c r="EM33">
        <v>-1</v>
      </c>
      <c r="EN33" s="247">
        <v>1</v>
      </c>
      <c r="EO33">
        <v>1</v>
      </c>
      <c r="EP33">
        <v>1</v>
      </c>
      <c r="EQ33">
        <v>0</v>
      </c>
      <c r="ER33">
        <v>0</v>
      </c>
      <c r="ES33" s="247">
        <v>7.7986529599400004E-3</v>
      </c>
      <c r="ET33" s="264">
        <v>42499</v>
      </c>
      <c r="EU33">
        <v>60</v>
      </c>
      <c r="EV33" t="s">
        <v>1186</v>
      </c>
      <c r="EW33">
        <v>1</v>
      </c>
      <c r="EX33" s="253"/>
      <c r="EY33">
        <v>1</v>
      </c>
      <c r="EZ33" s="138">
        <v>71075</v>
      </c>
      <c r="FA33" s="196">
        <v>554.28925912773548</v>
      </c>
      <c r="FB33" s="196">
        <v>554.28925912773548</v>
      </c>
      <c r="FC33" s="196">
        <v>-554.28925912773548</v>
      </c>
      <c r="FD33" s="196">
        <v>-554.28925912773548</v>
      </c>
      <c r="FF33">
        <v>1</v>
      </c>
      <c r="FG33" s="243">
        <v>1</v>
      </c>
      <c r="FH33" s="214">
        <v>1</v>
      </c>
      <c r="FI33" s="241">
        <v>-25</v>
      </c>
      <c r="FJ33">
        <v>1</v>
      </c>
      <c r="FK33">
        <v>-1</v>
      </c>
      <c r="FL33" s="247">
        <v>-1</v>
      </c>
      <c r="FM33">
        <v>0</v>
      </c>
      <c r="FN33">
        <v>0</v>
      </c>
      <c r="FO33">
        <v>0</v>
      </c>
      <c r="FP33">
        <v>1</v>
      </c>
      <c r="FQ33" s="247">
        <v>-1.33661625044E-2</v>
      </c>
      <c r="FR33" s="264">
        <v>42499</v>
      </c>
      <c r="FS33">
        <v>60</v>
      </c>
      <c r="FT33" t="s">
        <v>1186</v>
      </c>
      <c r="FU33">
        <v>1</v>
      </c>
      <c r="FV33" s="253">
        <v>2</v>
      </c>
      <c r="FW33">
        <v>1</v>
      </c>
      <c r="FX33" s="138">
        <v>69812.5</v>
      </c>
      <c r="FY33" s="138">
        <v>69812.5</v>
      </c>
      <c r="FZ33" s="196">
        <v>-933.12521983842498</v>
      </c>
      <c r="GA33" s="196">
        <v>-933.12521983842498</v>
      </c>
      <c r="GB33" s="196">
        <v>-933.12521983842498</v>
      </c>
      <c r="GC33" s="196">
        <v>-933.12521983842498</v>
      </c>
      <c r="GD33" s="196">
        <v>933.12521983842498</v>
      </c>
      <c r="GF33">
        <v>1</v>
      </c>
      <c r="GG33" s="243">
        <v>-1</v>
      </c>
      <c r="GH33" s="214">
        <v>1</v>
      </c>
      <c r="GI33" s="241">
        <v>-26</v>
      </c>
      <c r="GJ33">
        <v>-1</v>
      </c>
      <c r="GK33">
        <v>-1</v>
      </c>
      <c r="GL33" s="247">
        <v>-1</v>
      </c>
      <c r="GM33">
        <v>1</v>
      </c>
      <c r="GN33">
        <v>0</v>
      </c>
      <c r="GO33">
        <v>1</v>
      </c>
      <c r="GP33">
        <v>1</v>
      </c>
      <c r="GQ33" s="247">
        <v>-4.4563279857400004E-3</v>
      </c>
      <c r="GR33" s="264">
        <v>42499</v>
      </c>
      <c r="GS33">
        <v>60</v>
      </c>
      <c r="GT33" t="s">
        <v>1186</v>
      </c>
      <c r="GU33">
        <v>1</v>
      </c>
      <c r="GV33" s="253">
        <v>1</v>
      </c>
      <c r="GW33">
        <v>1</v>
      </c>
      <c r="GX33" s="138">
        <v>69812.5</v>
      </c>
      <c r="GY33" s="138">
        <v>69812.5</v>
      </c>
      <c r="GZ33" s="196">
        <v>311.10739750447379</v>
      </c>
      <c r="HA33" s="196">
        <v>311.10739750447379</v>
      </c>
      <c r="HB33" s="196">
        <v>-311.10739750447379</v>
      </c>
      <c r="HC33" s="196">
        <v>311.10739750447379</v>
      </c>
      <c r="HD33" s="196">
        <v>311.10739750447379</v>
      </c>
      <c r="HF33">
        <v>-1</v>
      </c>
      <c r="HG33" s="243">
        <v>-1</v>
      </c>
      <c r="HH33" s="214">
        <v>1</v>
      </c>
      <c r="HI33" s="241">
        <v>-27</v>
      </c>
      <c r="HJ33">
        <v>1</v>
      </c>
      <c r="HK33">
        <v>-1</v>
      </c>
      <c r="HL33" s="247">
        <v>-1</v>
      </c>
      <c r="HM33">
        <v>1</v>
      </c>
      <c r="HN33">
        <v>0</v>
      </c>
      <c r="HO33">
        <v>0</v>
      </c>
      <c r="HP33">
        <v>1</v>
      </c>
      <c r="HQ33" s="247">
        <v>-1.5756490599799999E-2</v>
      </c>
      <c r="HR33" s="202">
        <v>42499</v>
      </c>
      <c r="HS33">
        <v>60</v>
      </c>
      <c r="HT33" t="s">
        <v>1186</v>
      </c>
      <c r="HU33">
        <v>1</v>
      </c>
      <c r="HV33" s="253">
        <v>1</v>
      </c>
      <c r="HW33">
        <v>1</v>
      </c>
      <c r="HX33" s="138">
        <v>68712.5</v>
      </c>
      <c r="HY33" s="138">
        <v>68712.5</v>
      </c>
      <c r="HZ33" s="196">
        <v>1082.6678603387575</v>
      </c>
      <c r="IA33" s="196">
        <v>1082.6678603387575</v>
      </c>
      <c r="IB33" s="196">
        <v>-1082.6678603387575</v>
      </c>
      <c r="IC33" s="196">
        <v>-1082.6678603387575</v>
      </c>
      <c r="ID33" s="196">
        <v>1082.6678603387575</v>
      </c>
      <c r="IF33">
        <v>-1</v>
      </c>
      <c r="IG33" s="243">
        <v>-1</v>
      </c>
      <c r="IH33" s="214">
        <v>1</v>
      </c>
      <c r="II33" s="241">
        <v>-28</v>
      </c>
      <c r="IJ33">
        <v>-1</v>
      </c>
      <c r="IK33">
        <v>-1</v>
      </c>
      <c r="IL33" s="247">
        <v>-1</v>
      </c>
      <c r="IM33">
        <v>1</v>
      </c>
      <c r="IN33">
        <v>0</v>
      </c>
      <c r="IO33">
        <v>1</v>
      </c>
      <c r="IP33">
        <v>1</v>
      </c>
      <c r="IQ33" s="247">
        <v>-5.45752228488E-3</v>
      </c>
      <c r="IR33" s="202">
        <v>42529</v>
      </c>
      <c r="IS33">
        <v>60</v>
      </c>
      <c r="IT33" t="s">
        <v>1186</v>
      </c>
      <c r="IU33">
        <v>1</v>
      </c>
      <c r="IV33" s="253">
        <v>2</v>
      </c>
      <c r="IW33">
        <v>1</v>
      </c>
      <c r="IX33" s="138">
        <v>68337.5</v>
      </c>
      <c r="IY33" s="138">
        <v>68337.5</v>
      </c>
      <c r="IZ33" s="196">
        <v>372.95342914298698</v>
      </c>
      <c r="JA33" s="196">
        <v>372.95342914298698</v>
      </c>
      <c r="JB33" s="196">
        <v>-372.95342914298698</v>
      </c>
      <c r="JC33" s="196">
        <v>372.95342914298698</v>
      </c>
      <c r="JD33" s="196">
        <v>372.95342914298698</v>
      </c>
      <c r="JF33">
        <v>-1</v>
      </c>
      <c r="JG33" s="243">
        <v>-1</v>
      </c>
      <c r="JH33" s="214">
        <v>1</v>
      </c>
      <c r="JI33" s="241">
        <v>-8</v>
      </c>
      <c r="JJ33">
        <v>-1</v>
      </c>
      <c r="JK33">
        <v>-1</v>
      </c>
      <c r="JL33" s="247">
        <v>1</v>
      </c>
      <c r="JM33">
        <v>0</v>
      </c>
      <c r="JN33">
        <v>1</v>
      </c>
      <c r="JO33">
        <v>0</v>
      </c>
      <c r="JP33">
        <v>0</v>
      </c>
      <c r="JQ33" s="247">
        <v>1.9023230290800001E-2</v>
      </c>
      <c r="JR33" s="202">
        <v>42529</v>
      </c>
      <c r="JS33">
        <v>60</v>
      </c>
      <c r="JT33" t="s">
        <v>1186</v>
      </c>
      <c r="JU33">
        <v>1</v>
      </c>
      <c r="JV33" s="253">
        <v>2</v>
      </c>
      <c r="JW33">
        <v>1</v>
      </c>
      <c r="JX33" s="138">
        <v>69637.5</v>
      </c>
      <c r="JY33" s="138">
        <v>69637.5</v>
      </c>
      <c r="JZ33" s="196">
        <v>-1324.730199375585</v>
      </c>
      <c r="KA33" s="196">
        <v>-1324.730199375585</v>
      </c>
      <c r="KB33" s="196">
        <v>1324.730199375585</v>
      </c>
      <c r="KC33" s="196">
        <v>-1324.730199375585</v>
      </c>
      <c r="KD33" s="196">
        <v>-1324.730199375585</v>
      </c>
      <c r="KF33">
        <v>-1</v>
      </c>
      <c r="KG33" s="243">
        <v>1</v>
      </c>
      <c r="KH33" s="214">
        <v>1</v>
      </c>
      <c r="KI33" s="241">
        <v>-9</v>
      </c>
      <c r="KJ33">
        <v>1</v>
      </c>
      <c r="KK33">
        <v>-1</v>
      </c>
      <c r="KL33" s="247">
        <v>1</v>
      </c>
      <c r="KM33">
        <v>1</v>
      </c>
      <c r="KN33">
        <v>1</v>
      </c>
      <c r="KO33">
        <v>1</v>
      </c>
      <c r="KP33">
        <v>0</v>
      </c>
      <c r="KQ33" s="247">
        <v>6.4620355412000003E-3</v>
      </c>
      <c r="KR33" s="202">
        <v>42529</v>
      </c>
      <c r="KS33">
        <v>60</v>
      </c>
      <c r="KT33" t="s">
        <v>1186</v>
      </c>
      <c r="KU33">
        <v>1</v>
      </c>
      <c r="KV33" s="253">
        <v>1</v>
      </c>
      <c r="KW33">
        <v>1</v>
      </c>
      <c r="KX33" s="138">
        <v>71187.5</v>
      </c>
      <c r="KY33" s="138">
        <v>71187.5</v>
      </c>
      <c r="KZ33" s="196">
        <v>460.01615508917502</v>
      </c>
      <c r="LA33" s="196">
        <v>460.01615508917502</v>
      </c>
      <c r="LB33" s="196">
        <v>460.01615508917502</v>
      </c>
      <c r="LC33" s="196">
        <v>460.01615508917502</v>
      </c>
      <c r="LD33" s="196">
        <v>-460.01615508917502</v>
      </c>
      <c r="LF33">
        <v>1</v>
      </c>
      <c r="LG33" s="243">
        <v>-1</v>
      </c>
      <c r="LH33" s="214">
        <v>1</v>
      </c>
      <c r="LI33" s="241">
        <v>-10</v>
      </c>
      <c r="LJ33">
        <v>1</v>
      </c>
      <c r="LK33">
        <v>-1</v>
      </c>
      <c r="LL33" s="247">
        <v>1</v>
      </c>
      <c r="LM33">
        <v>0</v>
      </c>
      <c r="LN33">
        <v>1</v>
      </c>
      <c r="LO33">
        <v>1</v>
      </c>
      <c r="LP33">
        <v>0</v>
      </c>
      <c r="LQ33" s="247">
        <v>1.5694667380099999E-2</v>
      </c>
      <c r="LR33" s="202">
        <v>42529</v>
      </c>
      <c r="LS33">
        <v>60</v>
      </c>
      <c r="LT33" t="s">
        <v>1186</v>
      </c>
      <c r="LU33">
        <v>1</v>
      </c>
      <c r="LV33" s="253">
        <v>1</v>
      </c>
      <c r="LW33">
        <v>1</v>
      </c>
      <c r="LX33" s="138">
        <v>71187.5</v>
      </c>
      <c r="LY33" s="138">
        <v>71187.5</v>
      </c>
      <c r="LZ33" s="196">
        <v>-1117.2641341208687</v>
      </c>
      <c r="MA33" s="196">
        <v>-1117.2641341208687</v>
      </c>
      <c r="MB33" s="196">
        <v>1117.2641341208687</v>
      </c>
      <c r="MC33" s="196">
        <v>1117.2641341208687</v>
      </c>
      <c r="MD33" s="196">
        <v>-1117.2641341208687</v>
      </c>
      <c r="MF33">
        <v>-1</v>
      </c>
      <c r="MG33" s="243">
        <v>-1</v>
      </c>
      <c r="MH33" s="214">
        <v>1</v>
      </c>
      <c r="MI33" s="241">
        <v>3</v>
      </c>
      <c r="MJ33">
        <v>1</v>
      </c>
      <c r="MK33">
        <v>1</v>
      </c>
      <c r="ML33" s="247">
        <v>-1</v>
      </c>
      <c r="MM33">
        <v>1</v>
      </c>
      <c r="MN33">
        <v>0</v>
      </c>
      <c r="MO33">
        <v>0</v>
      </c>
      <c r="MP33">
        <v>0</v>
      </c>
      <c r="MQ33" s="247">
        <v>-2.05443371378E-2</v>
      </c>
      <c r="MR33" s="202">
        <v>42529</v>
      </c>
      <c r="MS33">
        <v>60</v>
      </c>
      <c r="MT33" t="s">
        <v>1186</v>
      </c>
      <c r="MU33">
        <v>1</v>
      </c>
      <c r="MV33" s="253">
        <v>1</v>
      </c>
      <c r="MW33">
        <v>1</v>
      </c>
      <c r="MX33" s="138">
        <v>69725</v>
      </c>
      <c r="MY33" s="138">
        <v>69725</v>
      </c>
      <c r="MZ33" s="196">
        <v>1432.4539069331049</v>
      </c>
      <c r="NA33" s="196">
        <v>1432.4539069331049</v>
      </c>
      <c r="NB33" s="196">
        <v>-1432.4539069331049</v>
      </c>
      <c r="NC33" s="196">
        <v>-1432.4539069331049</v>
      </c>
      <c r="ND33" s="196">
        <v>-1432.4539069331049</v>
      </c>
      <c r="NF33">
        <v>-1</v>
      </c>
      <c r="NG33" s="243">
        <v>1</v>
      </c>
      <c r="NH33" s="214">
        <v>1</v>
      </c>
      <c r="NI33" s="241">
        <v>4</v>
      </c>
      <c r="NJ33">
        <v>-1</v>
      </c>
      <c r="NK33">
        <v>1</v>
      </c>
      <c r="NL33" s="247">
        <v>1</v>
      </c>
      <c r="NM33">
        <v>1</v>
      </c>
      <c r="NN33">
        <v>1</v>
      </c>
      <c r="NO33">
        <v>0</v>
      </c>
      <c r="NP33">
        <v>1</v>
      </c>
      <c r="NQ33" s="247">
        <v>5.1989960559300002E-3</v>
      </c>
      <c r="NR33" s="202">
        <v>42541</v>
      </c>
      <c r="NS33">
        <v>60</v>
      </c>
      <c r="NT33" t="s">
        <v>1186</v>
      </c>
      <c r="NU33">
        <v>1</v>
      </c>
      <c r="NV33" s="253">
        <v>2</v>
      </c>
      <c r="NW33">
        <v>1</v>
      </c>
      <c r="NX33" s="138">
        <v>70087.5</v>
      </c>
      <c r="NY33" s="138">
        <v>70087.5</v>
      </c>
      <c r="NZ33" s="196">
        <v>364.38463606999392</v>
      </c>
      <c r="OA33" s="196">
        <v>364.38463606999392</v>
      </c>
      <c r="OB33" s="196">
        <v>364.38463606999392</v>
      </c>
      <c r="OC33" s="196">
        <v>-364.38463606999392</v>
      </c>
      <c r="OD33" s="196">
        <v>364.38463606999392</v>
      </c>
      <c r="OF33">
        <v>1</v>
      </c>
      <c r="OG33" s="243">
        <v>1</v>
      </c>
      <c r="OH33" s="214">
        <v>1</v>
      </c>
      <c r="OI33" s="241">
        <v>5</v>
      </c>
      <c r="OJ33">
        <v>1</v>
      </c>
      <c r="OK33">
        <v>1</v>
      </c>
      <c r="OL33" s="247">
        <v>1</v>
      </c>
      <c r="OM33">
        <v>1</v>
      </c>
      <c r="ON33">
        <v>1</v>
      </c>
      <c r="OO33">
        <v>1</v>
      </c>
      <c r="OP33">
        <v>1</v>
      </c>
      <c r="OQ33" s="247">
        <v>3.5669698591E-3</v>
      </c>
      <c r="OR33" s="202">
        <v>42541</v>
      </c>
      <c r="OS33">
        <v>60</v>
      </c>
      <c r="OT33" t="s">
        <v>1186</v>
      </c>
      <c r="OU33">
        <v>1</v>
      </c>
      <c r="OV33" s="253">
        <v>1</v>
      </c>
      <c r="OW33">
        <v>1</v>
      </c>
      <c r="OX33" s="138">
        <v>70337.5</v>
      </c>
      <c r="OY33" s="138">
        <v>70337.5</v>
      </c>
      <c r="OZ33" s="196">
        <v>250.89174246444625</v>
      </c>
      <c r="PA33" s="196">
        <v>250.89174246444625</v>
      </c>
      <c r="PB33" s="196">
        <v>250.89174246444625</v>
      </c>
      <c r="PC33" s="196">
        <v>250.89174246444625</v>
      </c>
      <c r="PD33" s="196">
        <v>250.89174246444625</v>
      </c>
      <c r="PF33">
        <v>1</v>
      </c>
      <c r="PG33" s="243">
        <v>1</v>
      </c>
      <c r="PH33" s="243">
        <v>1</v>
      </c>
      <c r="PI33" s="214">
        <v>1</v>
      </c>
      <c r="PJ33" s="241">
        <v>6</v>
      </c>
      <c r="PK33">
        <v>1</v>
      </c>
      <c r="PL33">
        <v>1</v>
      </c>
      <c r="PM33" s="247">
        <v>1</v>
      </c>
      <c r="PN33">
        <v>1</v>
      </c>
      <c r="PO33">
        <v>1</v>
      </c>
      <c r="PP33">
        <v>1</v>
      </c>
      <c r="PQ33">
        <v>1</v>
      </c>
      <c r="PR33" s="247">
        <v>1.68828860849E-2</v>
      </c>
      <c r="PS33" s="202">
        <v>42541</v>
      </c>
      <c r="PT33">
        <v>60</v>
      </c>
      <c r="PU33" t="s">
        <v>1186</v>
      </c>
      <c r="PV33">
        <v>1</v>
      </c>
      <c r="PW33" s="253">
        <v>2</v>
      </c>
      <c r="PX33">
        <v>1</v>
      </c>
      <c r="PY33" s="138">
        <v>72150</v>
      </c>
      <c r="PZ33" s="138">
        <v>72150</v>
      </c>
      <c r="QA33" s="196">
        <v>1218.1002310255351</v>
      </c>
      <c r="QB33" s="196">
        <v>1218.1002310255351</v>
      </c>
      <c r="QC33" s="196">
        <v>1218.1002310255351</v>
      </c>
      <c r="QD33" s="196">
        <v>1218.1002310255351</v>
      </c>
      <c r="QE33" s="196">
        <v>1218.1002310255351</v>
      </c>
      <c r="QF33" s="196">
        <v>1218.1002310255351</v>
      </c>
      <c r="QH33">
        <v>1</v>
      </c>
      <c r="QI33" s="243">
        <v>-1</v>
      </c>
      <c r="QJ33" s="243">
        <v>-1</v>
      </c>
      <c r="QK33" s="214">
        <v>1</v>
      </c>
      <c r="QL33" s="241">
        <v>7</v>
      </c>
      <c r="QM33">
        <v>-1</v>
      </c>
      <c r="QN33">
        <v>1</v>
      </c>
      <c r="QO33" s="247">
        <v>1</v>
      </c>
      <c r="QP33">
        <v>0</v>
      </c>
      <c r="QQ33">
        <v>1</v>
      </c>
      <c r="QR33">
        <v>0</v>
      </c>
      <c r="QS33">
        <v>1</v>
      </c>
      <c r="QT33" s="247">
        <v>8.7382034253800003E-3</v>
      </c>
      <c r="QU33" s="202">
        <v>42541</v>
      </c>
      <c r="QV33">
        <v>60</v>
      </c>
      <c r="QW33" t="s">
        <v>1186</v>
      </c>
      <c r="QX33">
        <v>1</v>
      </c>
      <c r="QY33" s="253">
        <v>1</v>
      </c>
      <c r="QZ33">
        <v>1</v>
      </c>
      <c r="RA33" s="138">
        <v>72150</v>
      </c>
      <c r="RB33" s="138">
        <v>72150</v>
      </c>
      <c r="RC33" s="196">
        <v>-630.46137714116696</v>
      </c>
      <c r="RD33" s="196">
        <v>-630.46137714116696</v>
      </c>
      <c r="RE33" s="196">
        <v>630.46137714116696</v>
      </c>
      <c r="RF33" s="196">
        <v>-630.46137714116696</v>
      </c>
      <c r="RG33" s="196">
        <v>630.46137714116696</v>
      </c>
      <c r="RH33" s="196">
        <v>-630.46137714116696</v>
      </c>
      <c r="RI33" s="196"/>
      <c r="RJ33" s="196">
        <v>630.46137714116696</v>
      </c>
      <c r="RK33" s="196">
        <v>-630.46137714116696</v>
      </c>
      <c r="RL33" s="196">
        <v>-630.46137714116696</v>
      </c>
      <c r="RM33" s="196">
        <v>630.46137714116696</v>
      </c>
      <c r="RO33">
        <v>1</v>
      </c>
      <c r="RP33" s="243">
        <v>-1</v>
      </c>
      <c r="RQ33" s="243">
        <v>-1</v>
      </c>
      <c r="RR33" s="243">
        <v>1</v>
      </c>
      <c r="RS33" s="214">
        <v>1</v>
      </c>
      <c r="RT33" s="241">
        <v>8</v>
      </c>
      <c r="RU33">
        <v>-1</v>
      </c>
      <c r="RV33">
        <v>1</v>
      </c>
      <c r="RW33" s="247">
        <v>-1</v>
      </c>
      <c r="RX33">
        <v>1</v>
      </c>
      <c r="RY33">
        <v>0</v>
      </c>
      <c r="RZ33">
        <v>1</v>
      </c>
      <c r="SA33">
        <v>0</v>
      </c>
      <c r="SB33" s="247">
        <v>-1.28205128205E-2</v>
      </c>
      <c r="SC33" s="202">
        <v>42541</v>
      </c>
      <c r="SD33">
        <v>60</v>
      </c>
      <c r="SE33" t="s">
        <v>1186</v>
      </c>
      <c r="SF33">
        <v>1</v>
      </c>
      <c r="SG33" s="253">
        <v>1</v>
      </c>
      <c r="SH33">
        <v>1</v>
      </c>
      <c r="SI33" s="138">
        <v>71225</v>
      </c>
      <c r="SJ33" s="138">
        <v>71225</v>
      </c>
      <c r="SK33" s="196">
        <v>913.1410256401125</v>
      </c>
      <c r="SL33" s="196">
        <v>913.1410256401125</v>
      </c>
      <c r="SM33" s="196">
        <v>-913.1410256401125</v>
      </c>
      <c r="SN33" s="196">
        <v>913.1410256401125</v>
      </c>
      <c r="SO33" s="196">
        <v>-913.1410256401125</v>
      </c>
      <c r="SP33" s="196">
        <v>913.1410256401125</v>
      </c>
      <c r="SQ33" s="196">
        <v>-913.1410256401125</v>
      </c>
      <c r="SR33" s="196">
        <v>-913.1410256401125</v>
      </c>
      <c r="SS33" s="196">
        <v>913.1410256401125</v>
      </c>
      <c r="ST33" s="196">
        <v>-913.1410256401125</v>
      </c>
      <c r="SU33" s="196">
        <v>913.1410256401125</v>
      </c>
      <c r="SW33">
        <f t="shared" si="90"/>
        <v>-1</v>
      </c>
      <c r="SX33" s="243">
        <v>1</v>
      </c>
      <c r="SY33" s="243">
        <v>1</v>
      </c>
      <c r="SZ33" s="243">
        <v>1</v>
      </c>
      <c r="TA33" s="214">
        <v>1</v>
      </c>
      <c r="TB33" s="241">
        <v>9</v>
      </c>
      <c r="TC33">
        <f t="shared" si="91"/>
        <v>-1</v>
      </c>
      <c r="TD33">
        <f t="shared" si="92"/>
        <v>1</v>
      </c>
      <c r="TE33" s="247">
        <v>-1</v>
      </c>
      <c r="TF33">
        <f t="shared" si="140"/>
        <v>0</v>
      </c>
      <c r="TG33">
        <f t="shared" si="93"/>
        <v>0</v>
      </c>
      <c r="TH33">
        <f t="shared" si="132"/>
        <v>1</v>
      </c>
      <c r="TI33">
        <f t="shared" si="94"/>
        <v>0</v>
      </c>
      <c r="TJ33" s="247"/>
      <c r="TK33" s="202">
        <v>42541</v>
      </c>
      <c r="TL33">
        <v>60</v>
      </c>
      <c r="TM33" t="str">
        <f t="shared" si="81"/>
        <v>TRUE</v>
      </c>
      <c r="TN33">
        <f>VLOOKUP($A33,'FuturesInfo (3)'!$A$2:$V$80,22)</f>
        <v>1</v>
      </c>
      <c r="TO33" s="253">
        <v>1</v>
      </c>
      <c r="TP33">
        <f t="shared" si="95"/>
        <v>1</v>
      </c>
      <c r="TQ33" s="138">
        <f>VLOOKUP($A33,'FuturesInfo (3)'!$A$2:$O$80,15)*TN33</f>
        <v>71225</v>
      </c>
      <c r="TR33" s="138">
        <f>VLOOKUP($A33,'FuturesInfo (3)'!$A$2:$O$80,15)*TP33</f>
        <v>71225</v>
      </c>
      <c r="TS33" s="196">
        <f t="shared" si="96"/>
        <v>0</v>
      </c>
      <c r="TT33" s="196">
        <f t="shared" si="97"/>
        <v>0</v>
      </c>
      <c r="TU33" s="196">
        <f t="shared" si="98"/>
        <v>0</v>
      </c>
      <c r="TV33" s="196">
        <f t="shared" si="99"/>
        <v>0</v>
      </c>
      <c r="TW33" s="196">
        <f t="shared" si="148"/>
        <v>0</v>
      </c>
      <c r="TX33" s="196">
        <f t="shared" si="101"/>
        <v>0</v>
      </c>
      <c r="TY33" s="196">
        <f t="shared" si="133"/>
        <v>0</v>
      </c>
      <c r="TZ33" s="196">
        <f>IF(IF(sym!$O22=TE33,1,0)=1,ABS(TQ33*TJ33),-ABS(TQ33*TJ33))</f>
        <v>0</v>
      </c>
      <c r="UA33" s="196">
        <f>IF(IF(sym!$N22=TE33,1,0)=1,ABS(TQ33*TJ33),-ABS(TQ33*TJ33))</f>
        <v>0</v>
      </c>
      <c r="UB33" s="196">
        <f t="shared" si="141"/>
        <v>0</v>
      </c>
      <c r="UC33" s="196">
        <f t="shared" si="103"/>
        <v>0</v>
      </c>
      <c r="UE33">
        <f t="shared" si="104"/>
        <v>-1</v>
      </c>
      <c r="UF33" s="243">
        <v>1</v>
      </c>
      <c r="UG33" s="243">
        <v>1</v>
      </c>
      <c r="UH33" s="243">
        <v>1</v>
      </c>
      <c r="UI33" s="214">
        <v>1</v>
      </c>
      <c r="UJ33" s="241">
        <v>9</v>
      </c>
      <c r="UK33">
        <f t="shared" si="105"/>
        <v>-1</v>
      </c>
      <c r="UL33">
        <f t="shared" si="106"/>
        <v>1</v>
      </c>
      <c r="UM33" s="247"/>
      <c r="UN33">
        <f t="shared" si="142"/>
        <v>0</v>
      </c>
      <c r="UO33">
        <f t="shared" si="151"/>
        <v>0</v>
      </c>
      <c r="UP33">
        <f t="shared" si="134"/>
        <v>0</v>
      </c>
      <c r="UQ33">
        <f t="shared" si="108"/>
        <v>0</v>
      </c>
      <c r="UR33" s="247"/>
      <c r="US33" s="202">
        <v>42541</v>
      </c>
      <c r="UT33">
        <v>60</v>
      </c>
      <c r="UU33" t="str">
        <f t="shared" si="82"/>
        <v>TRUE</v>
      </c>
      <c r="UV33">
        <f>VLOOKUP($A33,'FuturesInfo (3)'!$A$2:$V$80,22)</f>
        <v>1</v>
      </c>
      <c r="UW33" s="253">
        <v>1</v>
      </c>
      <c r="UX33">
        <f t="shared" si="109"/>
        <v>1</v>
      </c>
      <c r="UY33" s="138">
        <f>VLOOKUP($A33,'FuturesInfo (3)'!$A$2:$O$80,15)*UV33</f>
        <v>71225</v>
      </c>
      <c r="UZ33" s="138">
        <f>VLOOKUP($A33,'FuturesInfo (3)'!$A$2:$O$80,15)*UX33</f>
        <v>71225</v>
      </c>
      <c r="VA33" s="196">
        <f t="shared" si="110"/>
        <v>0</v>
      </c>
      <c r="VB33" s="196">
        <f t="shared" si="111"/>
        <v>0</v>
      </c>
      <c r="VC33" s="196">
        <f t="shared" si="112"/>
        <v>0</v>
      </c>
      <c r="VD33" s="196">
        <f t="shared" si="113"/>
        <v>0</v>
      </c>
      <c r="VE33" s="196">
        <f t="shared" si="149"/>
        <v>0</v>
      </c>
      <c r="VF33" s="196">
        <f t="shared" si="115"/>
        <v>0</v>
      </c>
      <c r="VG33" s="196">
        <f t="shared" si="135"/>
        <v>0</v>
      </c>
      <c r="VH33" s="196">
        <f>IF(IF(sym!$O22=UM33,1,0)=1,ABS(UY33*UR33),-ABS(UY33*UR33))</f>
        <v>0</v>
      </c>
      <c r="VI33" s="196">
        <f>IF(IF(sym!$N22=UM33,1,0)=1,ABS(UY33*UR33),-ABS(UY33*UR33))</f>
        <v>0</v>
      </c>
      <c r="VJ33" s="196">
        <f t="shared" si="144"/>
        <v>0</v>
      </c>
      <c r="VK33" s="196">
        <f t="shared" si="117"/>
        <v>0</v>
      </c>
      <c r="VM33">
        <f t="shared" si="118"/>
        <v>0</v>
      </c>
      <c r="VN33" s="243"/>
      <c r="VO33" s="243"/>
      <c r="VP33" s="243"/>
      <c r="VQ33" s="214"/>
      <c r="VR33" s="241"/>
      <c r="VS33">
        <f t="shared" si="119"/>
        <v>1</v>
      </c>
      <c r="VT33">
        <f t="shared" si="120"/>
        <v>0</v>
      </c>
      <c r="VU33" s="247"/>
      <c r="VV33">
        <f t="shared" si="145"/>
        <v>1</v>
      </c>
      <c r="VW33">
        <f t="shared" si="152"/>
        <v>1</v>
      </c>
      <c r="VX33">
        <f t="shared" si="136"/>
        <v>0</v>
      </c>
      <c r="VY33">
        <f t="shared" si="122"/>
        <v>1</v>
      </c>
      <c r="VZ33" s="247"/>
      <c r="WA33" s="202"/>
      <c r="WB33">
        <v>60</v>
      </c>
      <c r="WC33" t="str">
        <f t="shared" si="83"/>
        <v>FALSE</v>
      </c>
      <c r="WD33">
        <f>VLOOKUP($A33,'FuturesInfo (3)'!$A$2:$V$80,22)</f>
        <v>1</v>
      </c>
      <c r="WE33" s="253"/>
      <c r="WF33">
        <f t="shared" si="123"/>
        <v>1</v>
      </c>
      <c r="WG33" s="138">
        <f>VLOOKUP($A33,'FuturesInfo (3)'!$A$2:$O$80,15)*WD33</f>
        <v>71225</v>
      </c>
      <c r="WH33" s="138">
        <f>VLOOKUP($A33,'FuturesInfo (3)'!$A$2:$O$80,15)*WF33</f>
        <v>71225</v>
      </c>
      <c r="WI33" s="196">
        <f t="shared" si="124"/>
        <v>0</v>
      </c>
      <c r="WJ33" s="196">
        <f t="shared" si="125"/>
        <v>0</v>
      </c>
      <c r="WK33" s="196">
        <f t="shared" si="126"/>
        <v>0</v>
      </c>
      <c r="WL33" s="196">
        <f t="shared" si="127"/>
        <v>0</v>
      </c>
      <c r="WM33" s="196">
        <f t="shared" si="150"/>
        <v>0</v>
      </c>
      <c r="WN33" s="196">
        <f t="shared" si="129"/>
        <v>0</v>
      </c>
      <c r="WO33" s="196">
        <f t="shared" si="137"/>
        <v>0</v>
      </c>
      <c r="WP33" s="196">
        <f>IF(IF(sym!$O22=VU33,1,0)=1,ABS(WG33*VZ33),-ABS(WG33*VZ33))</f>
        <v>0</v>
      </c>
      <c r="WQ33" s="196">
        <f>IF(IF(sym!$N22=VU33,1,0)=1,ABS(WG33*VZ33),-ABS(WG33*VZ33))</f>
        <v>0</v>
      </c>
      <c r="WR33" s="196">
        <f t="shared" si="147"/>
        <v>0</v>
      </c>
      <c r="WS33" s="196">
        <f t="shared" si="131"/>
        <v>0</v>
      </c>
    </row>
    <row r="34" spans="1:617" x14ac:dyDescent="0.25">
      <c r="A34" s="1" t="s">
        <v>334</v>
      </c>
      <c r="B34" s="150" t="str">
        <f>'FuturesInfo (3)'!M22</f>
        <v>MT</v>
      </c>
      <c r="C34" s="200" t="str">
        <f>VLOOKUP(A34,'FuturesInfo (3)'!$A$2:$K$80,11)</f>
        <v>index</v>
      </c>
      <c r="F34" t="e">
        <f>#REF!</f>
        <v>#REF!</v>
      </c>
      <c r="G34">
        <v>-1</v>
      </c>
      <c r="H34">
        <v>-1</v>
      </c>
      <c r="I34">
        <v>-1</v>
      </c>
      <c r="J34">
        <f t="shared" si="67"/>
        <v>1</v>
      </c>
      <c r="K34">
        <f t="shared" si="68"/>
        <v>1</v>
      </c>
      <c r="L34" s="184">
        <v>-9.6596652813699998E-3</v>
      </c>
      <c r="M34" s="2">
        <v>10</v>
      </c>
      <c r="N34">
        <v>60</v>
      </c>
      <c r="O34" t="str">
        <f t="shared" si="69"/>
        <v>TRUE</v>
      </c>
      <c r="P34">
        <f>VLOOKUP($A34,'FuturesInfo (3)'!$A$2:$V$80,22)</f>
        <v>2</v>
      </c>
      <c r="Q34">
        <f t="shared" si="70"/>
        <v>2</v>
      </c>
      <c r="R34">
        <f t="shared" si="70"/>
        <v>2</v>
      </c>
      <c r="S34" s="138">
        <f>VLOOKUP($A34,'FuturesInfo (3)'!$A$2:$O$80,15)*Q34</f>
        <v>94379.955599999987</v>
      </c>
      <c r="T34" s="144">
        <f t="shared" si="71"/>
        <v>911.67878036656191</v>
      </c>
      <c r="U34" s="144">
        <f t="shared" si="84"/>
        <v>911.67878036656191</v>
      </c>
      <c r="W34">
        <f t="shared" si="72"/>
        <v>-1</v>
      </c>
      <c r="X34">
        <v>-1</v>
      </c>
      <c r="Y34">
        <v>-1</v>
      </c>
      <c r="Z34">
        <v>1</v>
      </c>
      <c r="AA34">
        <f t="shared" si="138"/>
        <v>0</v>
      </c>
      <c r="AB34">
        <f t="shared" si="73"/>
        <v>0</v>
      </c>
      <c r="AC34" s="1">
        <v>2.3817625042500002E-3</v>
      </c>
      <c r="AD34" s="2">
        <v>10</v>
      </c>
      <c r="AE34">
        <v>60</v>
      </c>
      <c r="AF34" t="str">
        <f t="shared" si="74"/>
        <v>TRUE</v>
      </c>
      <c r="AG34">
        <f>VLOOKUP($A34,'FuturesInfo (3)'!$A$2:$V$80,22)</f>
        <v>2</v>
      </c>
      <c r="AH34">
        <f t="shared" si="75"/>
        <v>3</v>
      </c>
      <c r="AI34">
        <f t="shared" si="85"/>
        <v>2</v>
      </c>
      <c r="AJ34" s="138">
        <f>VLOOKUP($A34,'FuturesInfo (3)'!$A$2:$O$80,15)*AI34</f>
        <v>94379.955599999987</v>
      </c>
      <c r="AK34" s="196">
        <f t="shared" si="86"/>
        <v>-224.79063940085979</v>
      </c>
      <c r="AL34" s="196">
        <f t="shared" si="87"/>
        <v>-224.79063940085979</v>
      </c>
      <c r="AN34">
        <f t="shared" si="76"/>
        <v>-1</v>
      </c>
      <c r="AO34">
        <v>1</v>
      </c>
      <c r="AP34">
        <v>-1</v>
      </c>
      <c r="AQ34">
        <v>1</v>
      </c>
      <c r="AR34">
        <f t="shared" si="139"/>
        <v>1</v>
      </c>
      <c r="AS34">
        <f t="shared" si="77"/>
        <v>0</v>
      </c>
      <c r="AT34" s="1">
        <v>1.18805159538E-2</v>
      </c>
      <c r="AU34" s="2">
        <v>10</v>
      </c>
      <c r="AV34">
        <v>60</v>
      </c>
      <c r="AW34" t="str">
        <f t="shared" si="78"/>
        <v>TRUE</v>
      </c>
      <c r="AX34">
        <f>VLOOKUP($A34,'FuturesInfo (3)'!$A$2:$V$80,22)</f>
        <v>2</v>
      </c>
      <c r="AY34">
        <f t="shared" si="79"/>
        <v>2</v>
      </c>
      <c r="AZ34">
        <f t="shared" si="88"/>
        <v>2</v>
      </c>
      <c r="BA34" s="138">
        <f>VLOOKUP($A34,'FuturesInfo (3)'!$A$2:$O$80,15)*AZ34</f>
        <v>94379.955599999987</v>
      </c>
      <c r="BB34" s="196">
        <f t="shared" si="80"/>
        <v>1121.2825682247355</v>
      </c>
      <c r="BC34" s="196">
        <f t="shared" si="89"/>
        <v>-1121.2825682247355</v>
      </c>
      <c r="BE34">
        <v>1</v>
      </c>
      <c r="BF34">
        <v>-1</v>
      </c>
      <c r="BG34">
        <v>-1</v>
      </c>
      <c r="BH34">
        <v>-1</v>
      </c>
      <c r="BI34">
        <v>1</v>
      </c>
      <c r="BJ34">
        <v>1</v>
      </c>
      <c r="BK34" s="1">
        <v>-6.1500615006200004E-3</v>
      </c>
      <c r="BL34" s="2">
        <v>10</v>
      </c>
      <c r="BM34">
        <v>60</v>
      </c>
      <c r="BN34" t="s">
        <v>1186</v>
      </c>
      <c r="BO34">
        <v>3</v>
      </c>
      <c r="BP34" s="96">
        <v>0</v>
      </c>
      <c r="BQ34">
        <v>3</v>
      </c>
      <c r="BR34" s="138">
        <v>146066.43300000002</v>
      </c>
      <c r="BS34" s="196">
        <v>898.3175461261909</v>
      </c>
      <c r="BT34" s="196">
        <v>898.3175461261909</v>
      </c>
      <c r="BV34">
        <v>-1</v>
      </c>
      <c r="BW34">
        <v>-1</v>
      </c>
      <c r="BX34" s="214">
        <v>-1</v>
      </c>
      <c r="BY34">
        <v>-1</v>
      </c>
      <c r="BZ34">
        <v>-1</v>
      </c>
      <c r="CA34">
        <v>1</v>
      </c>
      <c r="CB34">
        <v>1</v>
      </c>
      <c r="CC34">
        <v>1</v>
      </c>
      <c r="CD34" s="1">
        <v>-9.56345634563E-3</v>
      </c>
      <c r="CE34" s="2">
        <v>10</v>
      </c>
      <c r="CF34">
        <v>60</v>
      </c>
      <c r="CG34" t="s">
        <v>1186</v>
      </c>
      <c r="CH34">
        <v>3</v>
      </c>
      <c r="CI34" s="96">
        <v>0</v>
      </c>
      <c r="CJ34">
        <v>3</v>
      </c>
      <c r="CK34" s="138">
        <v>146066.43300000002</v>
      </c>
      <c r="CL34" s="196">
        <v>1396.8999555573894</v>
      </c>
      <c r="CM34" s="196">
        <v>1396.8999555573894</v>
      </c>
      <c r="CN34" s="196">
        <v>1396.8999555573894</v>
      </c>
      <c r="CP34">
        <v>-1</v>
      </c>
      <c r="CQ34">
        <v>-1</v>
      </c>
      <c r="CR34" s="214">
        <v>-1</v>
      </c>
      <c r="CS34">
        <v>-1</v>
      </c>
      <c r="CT34">
        <v>-1</v>
      </c>
      <c r="CU34">
        <v>1</v>
      </c>
      <c r="CV34">
        <v>1</v>
      </c>
      <c r="CW34">
        <v>1</v>
      </c>
      <c r="CX34" s="1">
        <v>-2.24923321595E-2</v>
      </c>
      <c r="CY34" s="2">
        <v>10</v>
      </c>
      <c r="CZ34">
        <v>60</v>
      </c>
      <c r="DA34" t="s">
        <v>1186</v>
      </c>
      <c r="DB34">
        <v>3</v>
      </c>
      <c r="DC34" s="96">
        <v>0</v>
      </c>
      <c r="DD34">
        <v>3</v>
      </c>
      <c r="DE34" s="138">
        <v>146066.43300000002</v>
      </c>
      <c r="DF34" s="196">
        <v>3285.3747283893526</v>
      </c>
      <c r="DG34" s="196">
        <v>3285.3747283893526</v>
      </c>
      <c r="DH34" s="196">
        <v>3285.3747283893526</v>
      </c>
      <c r="DJ34">
        <v>-1</v>
      </c>
      <c r="DK34" s="240">
        <v>-1</v>
      </c>
      <c r="DL34" s="214">
        <v>-1</v>
      </c>
      <c r="DM34" s="241">
        <v>-25</v>
      </c>
      <c r="DN34">
        <v>-1</v>
      </c>
      <c r="DO34">
        <v>1</v>
      </c>
      <c r="DP34" s="214">
        <v>-1</v>
      </c>
      <c r="DQ34">
        <v>1</v>
      </c>
      <c r="DR34">
        <v>1</v>
      </c>
      <c r="DS34">
        <v>1</v>
      </c>
      <c r="DT34">
        <v>0</v>
      </c>
      <c r="DU34" s="249">
        <v>-1.8477629285300001E-2</v>
      </c>
      <c r="DV34" s="2">
        <v>10</v>
      </c>
      <c r="DW34">
        <v>60</v>
      </c>
      <c r="DX34" t="s">
        <v>1186</v>
      </c>
      <c r="DY34">
        <v>3</v>
      </c>
      <c r="DZ34" s="96">
        <v>0</v>
      </c>
      <c r="EA34">
        <v>3</v>
      </c>
      <c r="EB34" s="138">
        <v>143367.47159999999</v>
      </c>
      <c r="EC34" s="196">
        <v>2649.090991795576</v>
      </c>
      <c r="ED34" s="196">
        <v>2649.090991795576</v>
      </c>
      <c r="EE34" s="196">
        <v>2649.090991795576</v>
      </c>
      <c r="EF34" s="196">
        <v>-2649.090991795576</v>
      </c>
      <c r="EH34">
        <v>-1</v>
      </c>
      <c r="EI34" s="240">
        <v>-1</v>
      </c>
      <c r="EJ34" s="214">
        <v>-1</v>
      </c>
      <c r="EK34" s="241">
        <v>10</v>
      </c>
      <c r="EL34">
        <v>-1</v>
      </c>
      <c r="EM34">
        <v>-1</v>
      </c>
      <c r="EN34" s="214">
        <v>-1</v>
      </c>
      <c r="EO34">
        <v>1</v>
      </c>
      <c r="EP34">
        <v>1</v>
      </c>
      <c r="EQ34">
        <v>1</v>
      </c>
      <c r="ER34">
        <v>1</v>
      </c>
      <c r="ES34" s="249">
        <v>-2.29694529955E-2</v>
      </c>
      <c r="ET34" s="264">
        <v>42496</v>
      </c>
      <c r="EU34">
        <v>60</v>
      </c>
      <c r="EV34" t="s">
        <v>1186</v>
      </c>
      <c r="EW34">
        <v>3</v>
      </c>
      <c r="EX34" s="253"/>
      <c r="EY34">
        <v>3</v>
      </c>
      <c r="EZ34" s="138">
        <v>139090.34820000001</v>
      </c>
      <c r="FA34" s="196">
        <v>3194.829215107628</v>
      </c>
      <c r="FB34" s="196">
        <v>3194.829215107628</v>
      </c>
      <c r="FC34" s="196">
        <v>3194.829215107628</v>
      </c>
      <c r="FD34" s="196">
        <v>3194.829215107628</v>
      </c>
      <c r="FF34">
        <v>-1</v>
      </c>
      <c r="FG34" s="240">
        <v>-1</v>
      </c>
      <c r="FH34" s="214">
        <v>-1</v>
      </c>
      <c r="FI34" s="241">
        <v>11</v>
      </c>
      <c r="FJ34">
        <v>-1</v>
      </c>
      <c r="FK34">
        <v>-1</v>
      </c>
      <c r="FL34" s="214">
        <v>1</v>
      </c>
      <c r="FM34">
        <v>0</v>
      </c>
      <c r="FN34">
        <v>0</v>
      </c>
      <c r="FO34">
        <v>0</v>
      </c>
      <c r="FP34">
        <v>0</v>
      </c>
      <c r="FQ34" s="249">
        <v>9.93698497334E-3</v>
      </c>
      <c r="FR34" s="264">
        <v>42496</v>
      </c>
      <c r="FS34">
        <v>60</v>
      </c>
      <c r="FT34" t="s">
        <v>1186</v>
      </c>
      <c r="FU34">
        <v>3</v>
      </c>
      <c r="FV34" s="253">
        <v>2</v>
      </c>
      <c r="FW34">
        <v>4</v>
      </c>
      <c r="FX34" s="138">
        <v>139655.86424999998</v>
      </c>
      <c r="FY34" s="138">
        <v>186207.81899999999</v>
      </c>
      <c r="FZ34" s="196">
        <v>-1387.7582244910607</v>
      </c>
      <c r="GA34" s="196">
        <v>-1850.3442993214144</v>
      </c>
      <c r="GB34" s="196">
        <v>-1387.7582244910607</v>
      </c>
      <c r="GC34" s="196">
        <v>-1387.7582244910607</v>
      </c>
      <c r="GD34" s="196">
        <v>-1387.7582244910607</v>
      </c>
      <c r="GF34">
        <v>-1</v>
      </c>
      <c r="GG34" s="240">
        <v>-1</v>
      </c>
      <c r="GH34" s="214">
        <v>-1</v>
      </c>
      <c r="GI34" s="241">
        <v>12</v>
      </c>
      <c r="GJ34">
        <v>1</v>
      </c>
      <c r="GK34">
        <v>-1</v>
      </c>
      <c r="GL34" s="214">
        <v>-1</v>
      </c>
      <c r="GM34">
        <v>1</v>
      </c>
      <c r="GN34">
        <v>1</v>
      </c>
      <c r="GO34">
        <v>0</v>
      </c>
      <c r="GP34">
        <v>1</v>
      </c>
      <c r="GQ34" s="249">
        <v>-4.6796256299499999E-3</v>
      </c>
      <c r="GR34" s="264">
        <v>42496</v>
      </c>
      <c r="GS34">
        <v>60</v>
      </c>
      <c r="GT34" t="s">
        <v>1186</v>
      </c>
      <c r="GU34">
        <v>3</v>
      </c>
      <c r="GV34" s="253">
        <v>2</v>
      </c>
      <c r="GW34">
        <v>4</v>
      </c>
      <c r="GX34" s="138">
        <v>139655.86424999998</v>
      </c>
      <c r="GY34" s="138">
        <v>186207.81899999999</v>
      </c>
      <c r="GZ34" s="196">
        <v>653.5371617171179</v>
      </c>
      <c r="HA34" s="196">
        <v>871.38288228949045</v>
      </c>
      <c r="HB34" s="196">
        <v>653.5371617171179</v>
      </c>
      <c r="HC34" s="196">
        <v>-653.5371617171179</v>
      </c>
      <c r="HD34" s="196">
        <v>653.5371617171179</v>
      </c>
      <c r="HF34">
        <v>-1</v>
      </c>
      <c r="HG34" s="240">
        <v>-1</v>
      </c>
      <c r="HH34" s="214">
        <v>-1</v>
      </c>
      <c r="HI34" s="241">
        <v>13</v>
      </c>
      <c r="HJ34">
        <v>-1</v>
      </c>
      <c r="HK34">
        <v>-1</v>
      </c>
      <c r="HL34" s="214">
        <v>1</v>
      </c>
      <c r="HM34">
        <v>0</v>
      </c>
      <c r="HN34">
        <v>0</v>
      </c>
      <c r="HO34">
        <v>0</v>
      </c>
      <c r="HP34">
        <v>0</v>
      </c>
      <c r="HQ34" s="249">
        <v>1.0391802290800001E-2</v>
      </c>
      <c r="HR34" s="202">
        <v>42496</v>
      </c>
      <c r="HS34">
        <v>60</v>
      </c>
      <c r="HT34" t="s">
        <v>1186</v>
      </c>
      <c r="HU34">
        <v>3</v>
      </c>
      <c r="HV34" s="253">
        <v>2</v>
      </c>
      <c r="HW34">
        <v>4</v>
      </c>
      <c r="HX34" s="138">
        <v>142051.03649999999</v>
      </c>
      <c r="HY34" s="138">
        <v>189401.38199999998</v>
      </c>
      <c r="HZ34" s="196">
        <v>-1476.1662865112144</v>
      </c>
      <c r="IA34" s="196">
        <v>-1968.2217153482859</v>
      </c>
      <c r="IB34" s="196">
        <v>-1476.1662865112144</v>
      </c>
      <c r="IC34" s="196">
        <v>-1476.1662865112144</v>
      </c>
      <c r="ID34" s="196">
        <v>-1476.1662865112144</v>
      </c>
      <c r="IF34">
        <v>-1</v>
      </c>
      <c r="IG34" s="240">
        <v>1</v>
      </c>
      <c r="IH34" s="214">
        <v>-1</v>
      </c>
      <c r="II34" s="241">
        <v>14</v>
      </c>
      <c r="IJ34">
        <v>-1</v>
      </c>
      <c r="IK34">
        <v>-1</v>
      </c>
      <c r="IL34" s="214">
        <v>1</v>
      </c>
      <c r="IM34">
        <v>1</v>
      </c>
      <c r="IN34">
        <v>0</v>
      </c>
      <c r="IO34">
        <v>0</v>
      </c>
      <c r="IP34">
        <v>0</v>
      </c>
      <c r="IQ34" s="249">
        <v>3.52449223417E-2</v>
      </c>
      <c r="IR34" s="202">
        <v>42520</v>
      </c>
      <c r="IS34">
        <v>60</v>
      </c>
      <c r="IT34" t="s">
        <v>1186</v>
      </c>
      <c r="IU34">
        <v>3</v>
      </c>
      <c r="IV34" s="253">
        <v>2</v>
      </c>
      <c r="IW34">
        <v>4</v>
      </c>
      <c r="IX34" s="138">
        <v>147057.61424999998</v>
      </c>
      <c r="IY34" s="138">
        <v>196076.81899999999</v>
      </c>
      <c r="IZ34" s="196">
        <v>5183.0341939969248</v>
      </c>
      <c r="JA34" s="196">
        <v>6910.7122586625665</v>
      </c>
      <c r="JB34" s="196">
        <v>-5183.0341939969248</v>
      </c>
      <c r="JC34" s="196">
        <v>-5183.0341939969248</v>
      </c>
      <c r="JD34" s="196">
        <v>-5183.0341939969248</v>
      </c>
      <c r="JF34">
        <v>1</v>
      </c>
      <c r="JG34" s="240">
        <v>1</v>
      </c>
      <c r="JH34" s="214">
        <v>-1</v>
      </c>
      <c r="JI34" s="241">
        <v>-4</v>
      </c>
      <c r="JJ34">
        <v>-1</v>
      </c>
      <c r="JK34">
        <v>1</v>
      </c>
      <c r="JL34" s="214">
        <v>1</v>
      </c>
      <c r="JM34">
        <v>1</v>
      </c>
      <c r="JN34">
        <v>0</v>
      </c>
      <c r="JO34">
        <v>0</v>
      </c>
      <c r="JP34">
        <v>1</v>
      </c>
      <c r="JQ34" s="249">
        <v>6.9244085401000003E-3</v>
      </c>
      <c r="JR34" s="202">
        <v>42535</v>
      </c>
      <c r="JS34">
        <v>60</v>
      </c>
      <c r="JT34" t="s">
        <v>1186</v>
      </c>
      <c r="JU34">
        <v>3</v>
      </c>
      <c r="JV34" s="253">
        <v>2</v>
      </c>
      <c r="JW34">
        <v>4</v>
      </c>
      <c r="JX34" s="138">
        <v>147128.36624999999</v>
      </c>
      <c r="JY34" s="138">
        <v>196171.155</v>
      </c>
      <c r="JZ34" s="196">
        <v>1018.7769157524606</v>
      </c>
      <c r="KA34" s="196">
        <v>1358.3692210032809</v>
      </c>
      <c r="KB34" s="196">
        <v>-1018.7769157524606</v>
      </c>
      <c r="KC34" s="196">
        <v>-1018.7769157524606</v>
      </c>
      <c r="KD34" s="196">
        <v>1018.7769157524606</v>
      </c>
      <c r="KF34">
        <v>1</v>
      </c>
      <c r="KG34" s="240">
        <v>1</v>
      </c>
      <c r="KH34" s="214">
        <v>-1</v>
      </c>
      <c r="KI34" s="241">
        <v>-5</v>
      </c>
      <c r="KJ34">
        <v>1</v>
      </c>
      <c r="KK34">
        <v>1</v>
      </c>
      <c r="KL34" s="214">
        <v>1</v>
      </c>
      <c r="KM34">
        <v>1</v>
      </c>
      <c r="KN34">
        <v>0</v>
      </c>
      <c r="KO34">
        <v>1</v>
      </c>
      <c r="KP34">
        <v>1</v>
      </c>
      <c r="KQ34" s="249">
        <v>3.0945558739300001E-3</v>
      </c>
      <c r="KR34" s="202">
        <v>42535</v>
      </c>
      <c r="KS34">
        <v>60</v>
      </c>
      <c r="KT34" t="s">
        <v>1186</v>
      </c>
      <c r="KU34">
        <v>3</v>
      </c>
      <c r="KV34" s="253">
        <v>2</v>
      </c>
      <c r="KW34">
        <v>2</v>
      </c>
      <c r="KX34" s="138">
        <v>152404.63874999998</v>
      </c>
      <c r="KY34" s="138">
        <v>101603.09249999998</v>
      </c>
      <c r="KZ34" s="196">
        <v>471.62467005799215</v>
      </c>
      <c r="LA34" s="196">
        <v>314.4164467053281</v>
      </c>
      <c r="LB34" s="196">
        <v>-471.62467005799215</v>
      </c>
      <c r="LC34" s="196">
        <v>471.62467005799215</v>
      </c>
      <c r="LD34" s="196">
        <v>471.62467005799215</v>
      </c>
      <c r="LF34">
        <v>1</v>
      </c>
      <c r="LG34" s="240">
        <v>1</v>
      </c>
      <c r="LH34" s="214">
        <v>-1</v>
      </c>
      <c r="LI34" s="241">
        <v>17</v>
      </c>
      <c r="LJ34">
        <v>1</v>
      </c>
      <c r="LK34">
        <v>-1</v>
      </c>
      <c r="LL34" s="214">
        <v>1</v>
      </c>
      <c r="LM34">
        <v>1</v>
      </c>
      <c r="LN34">
        <v>0</v>
      </c>
      <c r="LO34">
        <v>1</v>
      </c>
      <c r="LP34">
        <v>0</v>
      </c>
      <c r="LQ34" s="249">
        <v>1.9766910420500002E-2</v>
      </c>
      <c r="LR34" s="202">
        <v>42535</v>
      </c>
      <c r="LS34">
        <v>60</v>
      </c>
      <c r="LT34" t="s">
        <v>1186</v>
      </c>
      <c r="LU34">
        <v>3</v>
      </c>
      <c r="LV34" s="253">
        <v>2</v>
      </c>
      <c r="LW34">
        <v>2</v>
      </c>
      <c r="LX34" s="138">
        <v>152404.63874999998</v>
      </c>
      <c r="LY34" s="138">
        <v>101603.09249999998</v>
      </c>
      <c r="LZ34" s="196">
        <v>3012.5688418399131</v>
      </c>
      <c r="MA34" s="196">
        <v>2008.3792278932751</v>
      </c>
      <c r="MB34" s="196">
        <v>-3012.5688418399131</v>
      </c>
      <c r="MC34" s="196">
        <v>3012.5688418399131</v>
      </c>
      <c r="MD34" s="196">
        <v>-3012.5688418399131</v>
      </c>
      <c r="MF34">
        <v>1</v>
      </c>
      <c r="MG34" s="240">
        <v>1</v>
      </c>
      <c r="MH34" s="214">
        <v>-1</v>
      </c>
      <c r="MI34" s="241">
        <v>18</v>
      </c>
      <c r="MJ34">
        <v>-1</v>
      </c>
      <c r="MK34">
        <v>-1</v>
      </c>
      <c r="ML34" s="214">
        <v>-1</v>
      </c>
      <c r="MM34">
        <v>0</v>
      </c>
      <c r="MN34">
        <v>1</v>
      </c>
      <c r="MO34">
        <v>1</v>
      </c>
      <c r="MP34">
        <v>1</v>
      </c>
      <c r="MQ34" s="249">
        <v>-8.0784313725500004E-2</v>
      </c>
      <c r="MR34" s="202">
        <v>42535</v>
      </c>
      <c r="MS34">
        <v>60</v>
      </c>
      <c r="MT34" t="s">
        <v>1186</v>
      </c>
      <c r="MU34">
        <v>2</v>
      </c>
      <c r="MV34" s="253">
        <v>2</v>
      </c>
      <c r="MW34">
        <v>2</v>
      </c>
      <c r="MX34" s="138">
        <v>91595.198800000013</v>
      </c>
      <c r="MY34" s="138">
        <v>91595.198800000013</v>
      </c>
      <c r="MZ34" s="196">
        <v>-7399.4552756087423</v>
      </c>
      <c r="NA34" s="196">
        <v>-7399.4552756087423</v>
      </c>
      <c r="NB34" s="196">
        <v>7399.4552756087423</v>
      </c>
      <c r="NC34" s="196">
        <v>7399.4552756087423</v>
      </c>
      <c r="ND34" s="196">
        <v>7399.4552756087423</v>
      </c>
      <c r="NF34">
        <v>1</v>
      </c>
      <c r="NG34" s="240">
        <v>-1</v>
      </c>
      <c r="NH34" s="214">
        <v>-1</v>
      </c>
      <c r="NI34" s="241">
        <v>-1</v>
      </c>
      <c r="NJ34">
        <v>1</v>
      </c>
      <c r="NK34">
        <v>1</v>
      </c>
      <c r="NL34" s="214">
        <v>-1</v>
      </c>
      <c r="NM34">
        <v>1</v>
      </c>
      <c r="NN34">
        <v>1</v>
      </c>
      <c r="NO34">
        <v>0</v>
      </c>
      <c r="NP34">
        <v>0</v>
      </c>
      <c r="NQ34" s="249">
        <v>-2.93759141882E-2</v>
      </c>
      <c r="NR34" s="202">
        <v>42535</v>
      </c>
      <c r="NS34">
        <v>60</v>
      </c>
      <c r="NT34" t="s">
        <v>1186</v>
      </c>
      <c r="NU34">
        <v>2</v>
      </c>
      <c r="NV34" s="253">
        <v>2</v>
      </c>
      <c r="NW34">
        <v>2</v>
      </c>
      <c r="NX34" s="138">
        <v>87888.427299999996</v>
      </c>
      <c r="NY34" s="138">
        <v>87888.427299999996</v>
      </c>
      <c r="NZ34" s="196">
        <v>2581.802898500654</v>
      </c>
      <c r="OA34" s="196">
        <v>2581.802898500654</v>
      </c>
      <c r="OB34" s="196">
        <v>2581.802898500654</v>
      </c>
      <c r="OC34" s="196">
        <v>-2581.802898500654</v>
      </c>
      <c r="OD34" s="196">
        <v>-2581.802898500654</v>
      </c>
      <c r="OF34">
        <v>-1</v>
      </c>
      <c r="OG34" s="240">
        <v>-1</v>
      </c>
      <c r="OH34" s="214">
        <v>-1</v>
      </c>
      <c r="OI34" s="241">
        <v>2</v>
      </c>
      <c r="OJ34">
        <v>-1</v>
      </c>
      <c r="OK34">
        <v>-1</v>
      </c>
      <c r="OL34" s="214">
        <v>1</v>
      </c>
      <c r="OM34">
        <v>0</v>
      </c>
      <c r="ON34">
        <v>0</v>
      </c>
      <c r="OO34">
        <v>0</v>
      </c>
      <c r="OP34">
        <v>0</v>
      </c>
      <c r="OQ34" s="249">
        <v>2.5995227929200001E-2</v>
      </c>
      <c r="OR34" s="202">
        <v>42542</v>
      </c>
      <c r="OS34">
        <v>60</v>
      </c>
      <c r="OT34" t="s">
        <v>1186</v>
      </c>
      <c r="OU34">
        <v>2</v>
      </c>
      <c r="OV34" s="253">
        <v>2</v>
      </c>
      <c r="OW34">
        <v>2</v>
      </c>
      <c r="OX34" s="138">
        <v>90865.922999999995</v>
      </c>
      <c r="OY34" s="138">
        <v>90865.922999999995</v>
      </c>
      <c r="OZ34" s="196">
        <v>-2362.0803793821365</v>
      </c>
      <c r="PA34" s="196">
        <v>-2362.0803793821365</v>
      </c>
      <c r="PB34" s="196">
        <v>-2362.0803793821365</v>
      </c>
      <c r="PC34" s="196">
        <v>-2362.0803793821365</v>
      </c>
      <c r="PD34" s="196">
        <v>-2362.0803793821365</v>
      </c>
      <c r="PF34">
        <v>-1</v>
      </c>
      <c r="PG34" s="240">
        <v>1</v>
      </c>
      <c r="PH34" s="240">
        <v>1</v>
      </c>
      <c r="PI34" s="214">
        <v>-1</v>
      </c>
      <c r="PJ34" s="241">
        <v>3</v>
      </c>
      <c r="PK34">
        <v>-1</v>
      </c>
      <c r="PL34">
        <v>-1</v>
      </c>
      <c r="PM34" s="214">
        <v>1</v>
      </c>
      <c r="PN34">
        <v>1</v>
      </c>
      <c r="PO34">
        <v>0</v>
      </c>
      <c r="PP34">
        <v>0</v>
      </c>
      <c r="PQ34">
        <v>0</v>
      </c>
      <c r="PR34" s="249">
        <v>2.60709914321E-2</v>
      </c>
      <c r="PS34" s="202">
        <v>42542</v>
      </c>
      <c r="PT34">
        <v>60</v>
      </c>
      <c r="PU34" t="s">
        <v>1186</v>
      </c>
      <c r="PV34">
        <v>2</v>
      </c>
      <c r="PW34" s="253">
        <v>2</v>
      </c>
      <c r="PX34">
        <v>2</v>
      </c>
      <c r="PY34" s="138">
        <v>93761.083199999994</v>
      </c>
      <c r="PZ34" s="138">
        <v>93761.083199999994</v>
      </c>
      <c r="QA34" s="196">
        <v>2444.4443967716152</v>
      </c>
      <c r="QB34" s="196">
        <v>2444.4443967716152</v>
      </c>
      <c r="QC34" s="196">
        <v>-2444.4443967716152</v>
      </c>
      <c r="QD34" s="196">
        <v>-2444.4443967716152</v>
      </c>
      <c r="QE34" s="196">
        <v>-2444.4443967716152</v>
      </c>
      <c r="QF34" s="196">
        <v>2444.4443967716152</v>
      </c>
      <c r="QH34">
        <v>-1</v>
      </c>
      <c r="QI34" s="240">
        <v>1</v>
      </c>
      <c r="QJ34" s="240">
        <v>1</v>
      </c>
      <c r="QK34" s="214">
        <v>-1</v>
      </c>
      <c r="QL34" s="241">
        <v>-2</v>
      </c>
      <c r="QM34">
        <v>1</v>
      </c>
      <c r="QN34">
        <v>1</v>
      </c>
      <c r="QO34" s="214">
        <v>1</v>
      </c>
      <c r="QP34">
        <v>1</v>
      </c>
      <c r="QQ34">
        <v>0</v>
      </c>
      <c r="QR34">
        <v>1</v>
      </c>
      <c r="QS34">
        <v>1</v>
      </c>
      <c r="QT34" s="249">
        <v>1.01395681737E-2</v>
      </c>
      <c r="QU34" s="202">
        <v>42544</v>
      </c>
      <c r="QV34">
        <v>60</v>
      </c>
      <c r="QW34" t="s">
        <v>1186</v>
      </c>
      <c r="QX34">
        <v>2</v>
      </c>
      <c r="QY34" s="253">
        <v>2</v>
      </c>
      <c r="QZ34">
        <v>2</v>
      </c>
      <c r="RA34" s="138">
        <v>93761.083199999994</v>
      </c>
      <c r="RB34" s="138">
        <v>93761.083199999994</v>
      </c>
      <c r="RC34" s="196">
        <v>950.69689514635775</v>
      </c>
      <c r="RD34" s="196">
        <v>950.69689514635775</v>
      </c>
      <c r="RE34" s="196">
        <v>-950.69689514635775</v>
      </c>
      <c r="RF34" s="196">
        <v>950.69689514635775</v>
      </c>
      <c r="RG34" s="196">
        <v>950.69689514635775</v>
      </c>
      <c r="RH34" s="196">
        <v>950.69689514635775</v>
      </c>
      <c r="RI34" s="196"/>
      <c r="RJ34" s="196">
        <v>950.69689514635775</v>
      </c>
      <c r="RK34" s="196">
        <v>-950.69689514635775</v>
      </c>
      <c r="RL34" s="196">
        <v>-950.69689514635775</v>
      </c>
      <c r="RM34" s="196">
        <v>950.69689514635775</v>
      </c>
      <c r="RO34">
        <v>1</v>
      </c>
      <c r="RP34" s="240">
        <v>-1</v>
      </c>
      <c r="RQ34" s="240">
        <v>1</v>
      </c>
      <c r="RR34" s="240">
        <v>-1</v>
      </c>
      <c r="RS34" s="214">
        <v>-1</v>
      </c>
      <c r="RT34" s="241">
        <v>-3</v>
      </c>
      <c r="RU34">
        <v>1</v>
      </c>
      <c r="RV34">
        <v>1</v>
      </c>
      <c r="RW34" s="214">
        <v>1</v>
      </c>
      <c r="RX34">
        <v>0</v>
      </c>
      <c r="RY34">
        <v>0</v>
      </c>
      <c r="RZ34">
        <v>1</v>
      </c>
      <c r="SA34">
        <v>1</v>
      </c>
      <c r="SB34" s="249">
        <v>8.5025980160600007E-3</v>
      </c>
      <c r="SC34" s="202">
        <v>42544</v>
      </c>
      <c r="SD34">
        <v>60</v>
      </c>
      <c r="SE34" t="s">
        <v>1186</v>
      </c>
      <c r="SF34">
        <v>2</v>
      </c>
      <c r="SG34" s="253">
        <v>2</v>
      </c>
      <c r="SH34">
        <v>2</v>
      </c>
      <c r="SI34" s="138">
        <v>94379.955599999987</v>
      </c>
      <c r="SJ34" s="138">
        <v>94379.955599999987</v>
      </c>
      <c r="SK34" s="196">
        <v>-802.47482324039083</v>
      </c>
      <c r="SL34" s="196">
        <v>-802.47482324039083</v>
      </c>
      <c r="SM34" s="196">
        <v>-802.47482324039083</v>
      </c>
      <c r="SN34" s="196">
        <v>802.47482324039083</v>
      </c>
      <c r="SO34" s="196">
        <v>802.47482324039083</v>
      </c>
      <c r="SP34" s="196">
        <v>802.47482324039083</v>
      </c>
      <c r="SQ34" s="196">
        <v>-802.47482324039083</v>
      </c>
      <c r="SR34" s="196">
        <v>802.47482324039083</v>
      </c>
      <c r="SS34" s="196">
        <v>-802.47482324039083</v>
      </c>
      <c r="ST34" s="196">
        <v>-802.47482324039083</v>
      </c>
      <c r="SU34" s="196">
        <v>802.47482324039083</v>
      </c>
      <c r="SW34">
        <f t="shared" si="90"/>
        <v>1</v>
      </c>
      <c r="SX34" s="240">
        <v>1</v>
      </c>
      <c r="SY34" s="240">
        <v>-1</v>
      </c>
      <c r="SZ34" s="240">
        <v>1</v>
      </c>
      <c r="TA34" s="214">
        <v>-1</v>
      </c>
      <c r="TB34" s="241">
        <v>-4</v>
      </c>
      <c r="TC34">
        <f t="shared" si="91"/>
        <v>1</v>
      </c>
      <c r="TD34">
        <f t="shared" si="92"/>
        <v>1</v>
      </c>
      <c r="TE34" s="214">
        <v>-1</v>
      </c>
      <c r="TF34">
        <f t="shared" si="140"/>
        <v>0</v>
      </c>
      <c r="TG34">
        <f t="shared" si="93"/>
        <v>1</v>
      </c>
      <c r="TH34">
        <f t="shared" si="132"/>
        <v>0</v>
      </c>
      <c r="TI34">
        <f t="shared" si="94"/>
        <v>0</v>
      </c>
      <c r="TJ34" s="249">
        <v>-8.5480093676799998E-3</v>
      </c>
      <c r="TK34" s="202">
        <v>42548</v>
      </c>
      <c r="TL34">
        <v>60</v>
      </c>
      <c r="TM34" t="str">
        <f t="shared" si="81"/>
        <v>TRUE</v>
      </c>
      <c r="TN34">
        <f>VLOOKUP($A34,'FuturesInfo (3)'!$A$2:$V$80,22)</f>
        <v>2</v>
      </c>
      <c r="TO34" s="253">
        <v>2</v>
      </c>
      <c r="TP34">
        <f t="shared" si="95"/>
        <v>2</v>
      </c>
      <c r="TQ34" s="138">
        <f>VLOOKUP($A34,'FuturesInfo (3)'!$A$2:$O$80,15)*TN34</f>
        <v>94379.955599999987</v>
      </c>
      <c r="TR34" s="138">
        <f>VLOOKUP($A34,'FuturesInfo (3)'!$A$2:$O$80,15)*TP34</f>
        <v>94379.955599999987</v>
      </c>
      <c r="TS34" s="196">
        <f t="shared" si="96"/>
        <v>-806.76074459002234</v>
      </c>
      <c r="TT34" s="196">
        <f t="shared" si="97"/>
        <v>-806.76074459002234</v>
      </c>
      <c r="TU34" s="196">
        <f t="shared" si="98"/>
        <v>806.76074459002234</v>
      </c>
      <c r="TV34" s="196">
        <f t="shared" si="99"/>
        <v>-806.76074459002234</v>
      </c>
      <c r="TW34" s="196">
        <f t="shared" si="148"/>
        <v>-806.76074459002234</v>
      </c>
      <c r="TX34" s="196">
        <f t="shared" si="101"/>
        <v>806.76074459002234</v>
      </c>
      <c r="TY34" s="196">
        <f t="shared" si="133"/>
        <v>-806.76074459002234</v>
      </c>
      <c r="TZ34" s="196">
        <f>IF(IF(sym!$O23=TE34,1,0)=1,ABS(TQ34*TJ34),-ABS(TQ34*TJ34))</f>
        <v>-806.76074459002234</v>
      </c>
      <c r="UA34" s="196">
        <f>IF(IF(sym!$N23=TE34,1,0)=1,ABS(TQ34*TJ34),-ABS(TQ34*TJ34))</f>
        <v>806.76074459002234</v>
      </c>
      <c r="UB34" s="196">
        <f t="shared" si="141"/>
        <v>-806.76074459002234</v>
      </c>
      <c r="UC34" s="196">
        <f t="shared" si="103"/>
        <v>806.76074459002234</v>
      </c>
      <c r="UE34">
        <f t="shared" si="104"/>
        <v>-1</v>
      </c>
      <c r="UF34" s="240">
        <v>-1</v>
      </c>
      <c r="UG34" s="240">
        <v>-1</v>
      </c>
      <c r="UH34" s="240">
        <v>-1</v>
      </c>
      <c r="UI34" s="214">
        <v>-1</v>
      </c>
      <c r="UJ34" s="241">
        <v>-1</v>
      </c>
      <c r="UK34">
        <f t="shared" si="105"/>
        <v>1</v>
      </c>
      <c r="UL34">
        <f t="shared" si="106"/>
        <v>1</v>
      </c>
      <c r="UM34" s="214"/>
      <c r="UN34">
        <f t="shared" si="142"/>
        <v>0</v>
      </c>
      <c r="UO34">
        <f t="shared" si="151"/>
        <v>0</v>
      </c>
      <c r="UP34">
        <f t="shared" si="134"/>
        <v>0</v>
      </c>
      <c r="UQ34">
        <f t="shared" si="108"/>
        <v>0</v>
      </c>
      <c r="UR34" s="249"/>
      <c r="US34" s="202">
        <v>42548</v>
      </c>
      <c r="UT34">
        <v>60</v>
      </c>
      <c r="UU34" t="str">
        <f t="shared" si="82"/>
        <v>TRUE</v>
      </c>
      <c r="UV34">
        <f>VLOOKUP($A34,'FuturesInfo (3)'!$A$2:$V$80,22)</f>
        <v>2</v>
      </c>
      <c r="UW34" s="253">
        <v>1</v>
      </c>
      <c r="UX34">
        <f t="shared" si="109"/>
        <v>3</v>
      </c>
      <c r="UY34" s="138">
        <f>VLOOKUP($A34,'FuturesInfo (3)'!$A$2:$O$80,15)*UV34</f>
        <v>94379.955599999987</v>
      </c>
      <c r="UZ34" s="138">
        <f>VLOOKUP($A34,'FuturesInfo (3)'!$A$2:$O$80,15)*UX34</f>
        <v>141569.93339999998</v>
      </c>
      <c r="VA34" s="196">
        <f t="shared" si="110"/>
        <v>0</v>
      </c>
      <c r="VB34" s="196">
        <f t="shared" si="111"/>
        <v>0</v>
      </c>
      <c r="VC34" s="196">
        <f t="shared" si="112"/>
        <v>0</v>
      </c>
      <c r="VD34" s="196">
        <f t="shared" si="113"/>
        <v>0</v>
      </c>
      <c r="VE34" s="196">
        <f t="shared" si="149"/>
        <v>0</v>
      </c>
      <c r="VF34" s="196">
        <f t="shared" si="115"/>
        <v>0</v>
      </c>
      <c r="VG34" s="196">
        <f t="shared" si="135"/>
        <v>0</v>
      </c>
      <c r="VH34" s="196">
        <f>IF(IF(sym!$O23=UM34,1,0)=1,ABS(UY34*UR34),-ABS(UY34*UR34))</f>
        <v>0</v>
      </c>
      <c r="VI34" s="196">
        <f>IF(IF(sym!$N23=UM34,1,0)=1,ABS(UY34*UR34),-ABS(UY34*UR34))</f>
        <v>0</v>
      </c>
      <c r="VJ34" s="196">
        <f t="shared" si="144"/>
        <v>0</v>
      </c>
      <c r="VK34" s="196">
        <f t="shared" si="117"/>
        <v>0</v>
      </c>
      <c r="VM34">
        <f t="shared" si="118"/>
        <v>0</v>
      </c>
      <c r="VN34" s="240"/>
      <c r="VO34" s="240"/>
      <c r="VP34" s="240"/>
      <c r="VQ34" s="214"/>
      <c r="VR34" s="241"/>
      <c r="VS34">
        <f t="shared" si="119"/>
        <v>1</v>
      </c>
      <c r="VT34">
        <f t="shared" si="120"/>
        <v>0</v>
      </c>
      <c r="VU34" s="214"/>
      <c r="VV34">
        <f t="shared" si="145"/>
        <v>1</v>
      </c>
      <c r="VW34">
        <f t="shared" si="152"/>
        <v>1</v>
      </c>
      <c r="VX34">
        <f t="shared" si="136"/>
        <v>0</v>
      </c>
      <c r="VY34">
        <f t="shared" si="122"/>
        <v>1</v>
      </c>
      <c r="VZ34" s="249"/>
      <c r="WA34" s="202"/>
      <c r="WB34">
        <v>60</v>
      </c>
      <c r="WC34" t="str">
        <f t="shared" si="83"/>
        <v>FALSE</v>
      </c>
      <c r="WD34">
        <f>VLOOKUP($A34,'FuturesInfo (3)'!$A$2:$V$80,22)</f>
        <v>2</v>
      </c>
      <c r="WE34" s="253"/>
      <c r="WF34">
        <f t="shared" si="123"/>
        <v>2</v>
      </c>
      <c r="WG34" s="138">
        <f>VLOOKUP($A34,'FuturesInfo (3)'!$A$2:$O$80,15)*WD34</f>
        <v>94379.955599999987</v>
      </c>
      <c r="WH34" s="138">
        <f>VLOOKUP($A34,'FuturesInfo (3)'!$A$2:$O$80,15)*WF34</f>
        <v>94379.955599999987</v>
      </c>
      <c r="WI34" s="196">
        <f t="shared" si="124"/>
        <v>0</v>
      </c>
      <c r="WJ34" s="196">
        <f t="shared" si="125"/>
        <v>0</v>
      </c>
      <c r="WK34" s="196">
        <f t="shared" si="126"/>
        <v>0</v>
      </c>
      <c r="WL34" s="196">
        <f t="shared" si="127"/>
        <v>0</v>
      </c>
      <c r="WM34" s="196">
        <f t="shared" si="150"/>
        <v>0</v>
      </c>
      <c r="WN34" s="196">
        <f t="shared" si="129"/>
        <v>0</v>
      </c>
      <c r="WO34" s="196">
        <f t="shared" si="137"/>
        <v>0</v>
      </c>
      <c r="WP34" s="196">
        <f>IF(IF(sym!$O23=VU34,1,0)=1,ABS(WG34*VZ34),-ABS(WG34*VZ34))</f>
        <v>0</v>
      </c>
      <c r="WQ34" s="196">
        <f>IF(IF(sym!$N23=VU34,1,0)=1,ABS(WG34*VZ34),-ABS(WG34*VZ34))</f>
        <v>0</v>
      </c>
      <c r="WR34" s="196">
        <f t="shared" si="147"/>
        <v>0</v>
      </c>
      <c r="WS34" s="196">
        <f t="shared" si="131"/>
        <v>0</v>
      </c>
    </row>
    <row r="35" spans="1:617" x14ac:dyDescent="0.25">
      <c r="A35" s="1" t="s">
        <v>336</v>
      </c>
      <c r="B35" s="150" t="s">
        <v>667</v>
      </c>
      <c r="C35" s="200" t="str">
        <f>VLOOKUP(A35,'FuturesInfo (3)'!$A$2:$K$80,11)</f>
        <v>index</v>
      </c>
      <c r="F35" t="e">
        <f>#REF!</f>
        <v>#REF!</v>
      </c>
      <c r="G35">
        <v>-1</v>
      </c>
      <c r="H35">
        <v>-1</v>
      </c>
      <c r="I35">
        <v>-1</v>
      </c>
      <c r="J35">
        <f t="shared" si="67"/>
        <v>1</v>
      </c>
      <c r="K35">
        <f t="shared" si="68"/>
        <v>1</v>
      </c>
      <c r="L35" s="184">
        <v>-1.26712328767E-2</v>
      </c>
      <c r="M35" s="2">
        <v>10</v>
      </c>
      <c r="N35">
        <v>60</v>
      </c>
      <c r="O35" t="str">
        <f t="shared" si="69"/>
        <v>TRUE</v>
      </c>
      <c r="P35">
        <f>VLOOKUP($A35,'FuturesInfo (3)'!$A$2:$V$80,22)</f>
        <v>1</v>
      </c>
      <c r="Q35">
        <f t="shared" si="70"/>
        <v>1</v>
      </c>
      <c r="R35">
        <f t="shared" si="70"/>
        <v>1</v>
      </c>
      <c r="S35" s="138">
        <f>VLOOKUP($A35,'FuturesInfo (3)'!$A$2:$O$80,15)*Q35</f>
        <v>54087.06029999999</v>
      </c>
      <c r="T35" s="144">
        <f t="shared" si="71"/>
        <v>685.34973667741519</v>
      </c>
      <c r="U35" s="144">
        <f t="shared" si="84"/>
        <v>685.34973667741519</v>
      </c>
      <c r="W35">
        <f t="shared" si="72"/>
        <v>-1</v>
      </c>
      <c r="X35">
        <v>-1</v>
      </c>
      <c r="Y35">
        <v>-1</v>
      </c>
      <c r="Z35">
        <v>1</v>
      </c>
      <c r="AA35">
        <f t="shared" si="138"/>
        <v>0</v>
      </c>
      <c r="AB35">
        <f t="shared" si="73"/>
        <v>0</v>
      </c>
      <c r="AC35" s="1">
        <v>4.1623309053100003E-3</v>
      </c>
      <c r="AD35" s="2">
        <v>10</v>
      </c>
      <c r="AE35">
        <v>60</v>
      </c>
      <c r="AF35" t="str">
        <f t="shared" si="74"/>
        <v>TRUE</v>
      </c>
      <c r="AG35">
        <f>VLOOKUP($A35,'FuturesInfo (3)'!$A$2:$V$80,22)</f>
        <v>1</v>
      </c>
      <c r="AH35">
        <f t="shared" si="75"/>
        <v>1</v>
      </c>
      <c r="AI35">
        <f t="shared" si="85"/>
        <v>1</v>
      </c>
      <c r="AJ35" s="138">
        <f>VLOOKUP($A35,'FuturesInfo (3)'!$A$2:$O$80,15)*AI35</f>
        <v>54087.06029999999</v>
      </c>
      <c r="AK35" s="196">
        <f t="shared" si="86"/>
        <v>-225.12824266405553</v>
      </c>
      <c r="AL35" s="196">
        <f t="shared" si="87"/>
        <v>-225.12824266405553</v>
      </c>
      <c r="AN35">
        <f t="shared" si="76"/>
        <v>-1</v>
      </c>
      <c r="AO35">
        <v>-1</v>
      </c>
      <c r="AP35">
        <v>-1</v>
      </c>
      <c r="AQ35">
        <v>1</v>
      </c>
      <c r="AR35">
        <f t="shared" si="139"/>
        <v>0</v>
      </c>
      <c r="AS35">
        <f t="shared" si="77"/>
        <v>0</v>
      </c>
      <c r="AT35" s="1">
        <v>1.5396002960799999E-2</v>
      </c>
      <c r="AU35" s="2">
        <v>10</v>
      </c>
      <c r="AV35">
        <v>60</v>
      </c>
      <c r="AW35" t="str">
        <f t="shared" si="78"/>
        <v>TRUE</v>
      </c>
      <c r="AX35">
        <f>VLOOKUP($A35,'FuturesInfo (3)'!$A$2:$V$80,22)</f>
        <v>1</v>
      </c>
      <c r="AY35">
        <f t="shared" si="79"/>
        <v>1</v>
      </c>
      <c r="AZ35">
        <f t="shared" si="88"/>
        <v>1</v>
      </c>
      <c r="BA35" s="138">
        <f>VLOOKUP($A35,'FuturesInfo (3)'!$A$2:$O$80,15)*AZ35</f>
        <v>54087.06029999999</v>
      </c>
      <c r="BB35" s="196">
        <f t="shared" si="80"/>
        <v>-832.72454051976797</v>
      </c>
      <c r="BC35" s="196">
        <f t="shared" si="89"/>
        <v>-832.72454051976797</v>
      </c>
      <c r="BE35">
        <v>-1</v>
      </c>
      <c r="BF35">
        <v>1</v>
      </c>
      <c r="BG35">
        <v>-1</v>
      </c>
      <c r="BH35">
        <v>-1</v>
      </c>
      <c r="BI35">
        <v>0</v>
      </c>
      <c r="BJ35">
        <v>1</v>
      </c>
      <c r="BK35" s="1">
        <v>-8.1158575108100008E-3</v>
      </c>
      <c r="BL35" s="2">
        <v>10</v>
      </c>
      <c r="BM35">
        <v>60</v>
      </c>
      <c r="BN35" t="s">
        <v>1186</v>
      </c>
      <c r="BO35">
        <v>2</v>
      </c>
      <c r="BP35" s="96">
        <v>0</v>
      </c>
      <c r="BQ35">
        <v>2</v>
      </c>
      <c r="BR35" s="138">
        <v>111308.11040000001</v>
      </c>
      <c r="BS35" s="196">
        <v>-903.36076380390875</v>
      </c>
      <c r="BT35" s="196">
        <v>903.36076380390875</v>
      </c>
      <c r="BV35">
        <v>1</v>
      </c>
      <c r="BW35">
        <v>1</v>
      </c>
      <c r="BX35" s="214">
        <v>-1</v>
      </c>
      <c r="BY35">
        <v>-1</v>
      </c>
      <c r="BZ35">
        <v>-1</v>
      </c>
      <c r="CA35">
        <v>0</v>
      </c>
      <c r="CB35">
        <v>1</v>
      </c>
      <c r="CC35">
        <v>1</v>
      </c>
      <c r="CD35" s="1">
        <v>-1.1562959333699999E-2</v>
      </c>
      <c r="CE35" s="2">
        <v>10</v>
      </c>
      <c r="CF35">
        <v>60</v>
      </c>
      <c r="CG35" t="s">
        <v>1186</v>
      </c>
      <c r="CH35">
        <v>2</v>
      </c>
      <c r="CI35" s="96">
        <v>0</v>
      </c>
      <c r="CJ35">
        <v>2</v>
      </c>
      <c r="CK35" s="138">
        <v>111308.11040000001</v>
      </c>
      <c r="CL35" s="196">
        <v>-1287.0511540661901</v>
      </c>
      <c r="CM35" s="196">
        <v>1287.0511540661901</v>
      </c>
      <c r="CN35" s="196">
        <v>1287.0511540661901</v>
      </c>
      <c r="CP35">
        <v>-1</v>
      </c>
      <c r="CQ35">
        <v>-1</v>
      </c>
      <c r="CR35" s="214">
        <v>-1</v>
      </c>
      <c r="CS35">
        <v>-1</v>
      </c>
      <c r="CT35">
        <v>-1</v>
      </c>
      <c r="CU35">
        <v>1</v>
      </c>
      <c r="CV35">
        <v>1</v>
      </c>
      <c r="CW35">
        <v>1</v>
      </c>
      <c r="CX35" s="1">
        <v>-2.48835134331E-2</v>
      </c>
      <c r="CY35" s="2">
        <v>10</v>
      </c>
      <c r="CZ35">
        <v>60</v>
      </c>
      <c r="DA35" t="s">
        <v>1186</v>
      </c>
      <c r="DB35">
        <v>2</v>
      </c>
      <c r="DC35" s="96">
        <v>0</v>
      </c>
      <c r="DD35">
        <v>2</v>
      </c>
      <c r="DE35" s="138">
        <v>111308.11040000001</v>
      </c>
      <c r="DF35" s="196">
        <v>2769.7368603513778</v>
      </c>
      <c r="DG35" s="196">
        <v>2769.7368603513778</v>
      </c>
      <c r="DH35" s="196">
        <v>2769.7368603513778</v>
      </c>
      <c r="DJ35">
        <v>-1</v>
      </c>
      <c r="DK35" s="240">
        <v>-1</v>
      </c>
      <c r="DL35" s="214">
        <v>-1</v>
      </c>
      <c r="DM35" s="241">
        <v>7</v>
      </c>
      <c r="DN35">
        <v>-1</v>
      </c>
      <c r="DO35">
        <v>-1</v>
      </c>
      <c r="DP35" s="214">
        <v>-1</v>
      </c>
      <c r="DQ35">
        <v>1</v>
      </c>
      <c r="DR35">
        <v>1</v>
      </c>
      <c r="DS35">
        <v>1</v>
      </c>
      <c r="DT35">
        <v>1</v>
      </c>
      <c r="DU35" s="249">
        <v>-1.5453436356199999E-2</v>
      </c>
      <c r="DV35" s="2">
        <v>10</v>
      </c>
      <c r="DW35">
        <v>60</v>
      </c>
      <c r="DX35" t="s">
        <v>1186</v>
      </c>
      <c r="DY35">
        <v>2</v>
      </c>
      <c r="DZ35" s="96">
        <v>0</v>
      </c>
      <c r="EA35">
        <v>2</v>
      </c>
      <c r="EB35" s="138">
        <v>109588.01760000001</v>
      </c>
      <c r="EC35" s="196">
        <v>1693.5114553837254</v>
      </c>
      <c r="ED35" s="196">
        <v>1693.5114553837254</v>
      </c>
      <c r="EE35" s="196">
        <v>1693.5114553837254</v>
      </c>
      <c r="EF35" s="196">
        <v>1693.5114553837254</v>
      </c>
      <c r="EH35">
        <v>-1</v>
      </c>
      <c r="EI35" s="240">
        <v>-1</v>
      </c>
      <c r="EJ35" s="214">
        <v>-1</v>
      </c>
      <c r="EK35" s="241">
        <v>8</v>
      </c>
      <c r="EL35">
        <v>-1</v>
      </c>
      <c r="EM35">
        <v>-1</v>
      </c>
      <c r="EN35" s="214">
        <v>-1</v>
      </c>
      <c r="EO35">
        <v>1</v>
      </c>
      <c r="EP35">
        <v>1</v>
      </c>
      <c r="EQ35">
        <v>1</v>
      </c>
      <c r="ER35">
        <v>1</v>
      </c>
      <c r="ES35" s="249">
        <v>-1.77096241223E-2</v>
      </c>
      <c r="ET35" s="264">
        <v>42509</v>
      </c>
      <c r="EU35">
        <v>60</v>
      </c>
      <c r="EV35" t="s">
        <v>1186</v>
      </c>
      <c r="EW35">
        <v>2</v>
      </c>
      <c r="EX35" s="253"/>
      <c r="EY35">
        <v>2</v>
      </c>
      <c r="EZ35" s="138">
        <v>106891.01125000001</v>
      </c>
      <c r="FA35" s="196">
        <v>1892.999631290041</v>
      </c>
      <c r="FB35" s="196">
        <v>1892.999631290041</v>
      </c>
      <c r="FC35" s="196">
        <v>1892.999631290041</v>
      </c>
      <c r="FD35" s="196">
        <v>1892.999631290041</v>
      </c>
      <c r="FF35">
        <v>-1</v>
      </c>
      <c r="FG35" s="240">
        <v>-1</v>
      </c>
      <c r="FH35" s="214">
        <v>-1</v>
      </c>
      <c r="FI35" s="241">
        <v>9</v>
      </c>
      <c r="FJ35">
        <v>-1</v>
      </c>
      <c r="FK35">
        <v>-1</v>
      </c>
      <c r="FL35" s="214">
        <v>1</v>
      </c>
      <c r="FM35">
        <v>0</v>
      </c>
      <c r="FN35">
        <v>0</v>
      </c>
      <c r="FO35">
        <v>0</v>
      </c>
      <c r="FP35">
        <v>0</v>
      </c>
      <c r="FQ35" s="249">
        <v>1.18791064389E-2</v>
      </c>
      <c r="FR35" s="264">
        <v>42509</v>
      </c>
      <c r="FS35">
        <v>60</v>
      </c>
      <c r="FT35" t="s">
        <v>1186</v>
      </c>
      <c r="FU35">
        <v>2</v>
      </c>
      <c r="FV35" s="253">
        <v>2</v>
      </c>
      <c r="FW35">
        <v>3</v>
      </c>
      <c r="FX35" s="138">
        <v>107403.41289999998</v>
      </c>
      <c r="FY35" s="138">
        <v>161105.11934999996</v>
      </c>
      <c r="FZ35" s="196">
        <v>-1275.856573740225</v>
      </c>
      <c r="GA35" s="196">
        <v>-1913.7848606103375</v>
      </c>
      <c r="GB35" s="196">
        <v>-1275.856573740225</v>
      </c>
      <c r="GC35" s="196">
        <v>-1275.856573740225</v>
      </c>
      <c r="GD35" s="196">
        <v>-1275.856573740225</v>
      </c>
      <c r="GF35">
        <v>-1</v>
      </c>
      <c r="GG35" s="240">
        <v>1</v>
      </c>
      <c r="GH35" s="214">
        <v>-1</v>
      </c>
      <c r="GI35" s="241">
        <v>10</v>
      </c>
      <c r="GJ35">
        <v>1</v>
      </c>
      <c r="GK35">
        <v>-1</v>
      </c>
      <c r="GL35" s="214">
        <v>-1</v>
      </c>
      <c r="GM35">
        <v>0</v>
      </c>
      <c r="GN35">
        <v>1</v>
      </c>
      <c r="GO35">
        <v>0</v>
      </c>
      <c r="GP35">
        <v>1</v>
      </c>
      <c r="GQ35" s="249">
        <v>-5.8698249441600002E-3</v>
      </c>
      <c r="GR35" s="264">
        <v>42516</v>
      </c>
      <c r="GS35">
        <v>60</v>
      </c>
      <c r="GT35" t="s">
        <v>1186</v>
      </c>
      <c r="GU35">
        <v>2</v>
      </c>
      <c r="GV35" s="253">
        <v>2</v>
      </c>
      <c r="GW35">
        <v>3</v>
      </c>
      <c r="GX35" s="138">
        <v>107403.41289999998</v>
      </c>
      <c r="GY35" s="138">
        <v>161105.11934999996</v>
      </c>
      <c r="GZ35" s="196">
        <v>-630.43923212833579</v>
      </c>
      <c r="HA35" s="196">
        <v>-945.65884819250368</v>
      </c>
      <c r="HB35" s="196">
        <v>630.43923212833579</v>
      </c>
      <c r="HC35" s="196">
        <v>-630.43923212833579</v>
      </c>
      <c r="HD35" s="196">
        <v>630.43923212833579</v>
      </c>
      <c r="HF35">
        <v>1</v>
      </c>
      <c r="HG35" s="240">
        <v>-1</v>
      </c>
      <c r="HH35" s="214">
        <v>-1</v>
      </c>
      <c r="HI35" s="241">
        <v>11</v>
      </c>
      <c r="HJ35">
        <v>-1</v>
      </c>
      <c r="HK35">
        <v>-1</v>
      </c>
      <c r="HL35" s="214">
        <v>1</v>
      </c>
      <c r="HM35">
        <v>0</v>
      </c>
      <c r="HN35">
        <v>0</v>
      </c>
      <c r="HO35">
        <v>0</v>
      </c>
      <c r="HP35">
        <v>0</v>
      </c>
      <c r="HQ35" s="249">
        <v>6.57330964546E-3</v>
      </c>
      <c r="HR35" s="202">
        <v>42516</v>
      </c>
      <c r="HS35">
        <v>60</v>
      </c>
      <c r="HT35" t="s">
        <v>1186</v>
      </c>
      <c r="HU35">
        <v>2</v>
      </c>
      <c r="HV35" s="253">
        <v>1</v>
      </c>
      <c r="HW35">
        <v>2</v>
      </c>
      <c r="HX35" s="138">
        <v>108628.5943</v>
      </c>
      <c r="HY35" s="138">
        <v>108628.5943</v>
      </c>
      <c r="HZ35" s="196">
        <v>-714.04938668495117</v>
      </c>
      <c r="IA35" s="196">
        <v>-714.04938668495117</v>
      </c>
      <c r="IB35" s="196">
        <v>-714.04938668495117</v>
      </c>
      <c r="IC35" s="196">
        <v>-714.04938668495117</v>
      </c>
      <c r="ID35" s="196">
        <v>-714.04938668495117</v>
      </c>
      <c r="IF35">
        <v>-1</v>
      </c>
      <c r="IG35" s="240">
        <v>-1</v>
      </c>
      <c r="IH35" s="214">
        <v>-1</v>
      </c>
      <c r="II35" s="241">
        <v>12</v>
      </c>
      <c r="IJ35">
        <v>-1</v>
      </c>
      <c r="IK35">
        <v>-1</v>
      </c>
      <c r="IL35" s="214">
        <v>1</v>
      </c>
      <c r="IM35">
        <v>0</v>
      </c>
      <c r="IN35">
        <v>0</v>
      </c>
      <c r="IO35">
        <v>0</v>
      </c>
      <c r="IP35">
        <v>0</v>
      </c>
      <c r="IQ35" s="249">
        <v>3.6506613894399999E-2</v>
      </c>
      <c r="IR35" s="202">
        <v>42522</v>
      </c>
      <c r="IS35">
        <v>60</v>
      </c>
      <c r="IT35" t="s">
        <v>1186</v>
      </c>
      <c r="IU35">
        <v>2</v>
      </c>
      <c r="IV35" s="253">
        <v>1</v>
      </c>
      <c r="IW35">
        <v>2</v>
      </c>
      <c r="IX35" s="138">
        <v>112594.25644999999</v>
      </c>
      <c r="IY35" s="138">
        <v>112594.25644999999</v>
      </c>
      <c r="IZ35" s="196">
        <v>-4110.4350469472065</v>
      </c>
      <c r="JA35" s="196">
        <v>-4110.4350469472065</v>
      </c>
      <c r="JB35" s="196">
        <v>-4110.4350469472065</v>
      </c>
      <c r="JC35" s="196">
        <v>-4110.4350469472065</v>
      </c>
      <c r="JD35" s="196">
        <v>-4110.4350469472065</v>
      </c>
      <c r="JF35">
        <v>-1</v>
      </c>
      <c r="JG35" s="240">
        <v>1</v>
      </c>
      <c r="JH35" s="214">
        <v>-1</v>
      </c>
      <c r="JI35" s="241">
        <v>-4</v>
      </c>
      <c r="JJ35">
        <v>-1</v>
      </c>
      <c r="JK35">
        <v>1</v>
      </c>
      <c r="JL35" s="214">
        <v>1</v>
      </c>
      <c r="JM35">
        <v>1</v>
      </c>
      <c r="JN35">
        <v>0</v>
      </c>
      <c r="JO35">
        <v>0</v>
      </c>
      <c r="JP35">
        <v>1</v>
      </c>
      <c r="JQ35" s="249">
        <v>7.8380143696899999E-3</v>
      </c>
      <c r="JR35" s="202">
        <v>42535</v>
      </c>
      <c r="JS35">
        <v>60</v>
      </c>
      <c r="JT35" t="s">
        <v>1186</v>
      </c>
      <c r="JU35">
        <v>2</v>
      </c>
      <c r="JV35" s="253">
        <v>2</v>
      </c>
      <c r="JW35">
        <v>3</v>
      </c>
      <c r="JX35" s="138">
        <v>112750.63605</v>
      </c>
      <c r="JY35" s="138">
        <v>169125.95407500002</v>
      </c>
      <c r="JZ35" s="196">
        <v>883.74110555158734</v>
      </c>
      <c r="KA35" s="196">
        <v>1325.6116583273811</v>
      </c>
      <c r="KB35" s="196">
        <v>-883.74110555158734</v>
      </c>
      <c r="KC35" s="196">
        <v>-883.74110555158734</v>
      </c>
      <c r="KD35" s="196">
        <v>883.74110555158734</v>
      </c>
      <c r="KF35">
        <v>1</v>
      </c>
      <c r="KG35" s="240">
        <v>1</v>
      </c>
      <c r="KH35" s="214">
        <v>-1</v>
      </c>
      <c r="KI35" s="241">
        <v>-5</v>
      </c>
      <c r="KJ35">
        <v>1</v>
      </c>
      <c r="KK35">
        <v>1</v>
      </c>
      <c r="KL35" s="214">
        <v>1</v>
      </c>
      <c r="KM35">
        <v>1</v>
      </c>
      <c r="KN35">
        <v>0</v>
      </c>
      <c r="KO35">
        <v>1</v>
      </c>
      <c r="KP35">
        <v>1</v>
      </c>
      <c r="KQ35" s="249">
        <v>9.9705867690299994E-3</v>
      </c>
      <c r="KR35" s="202">
        <v>42535</v>
      </c>
      <c r="KS35">
        <v>60</v>
      </c>
      <c r="KT35" t="s">
        <v>1186</v>
      </c>
      <c r="KU35">
        <v>2</v>
      </c>
      <c r="KV35" s="253">
        <v>2</v>
      </c>
      <c r="KW35">
        <v>2</v>
      </c>
      <c r="KX35" s="138">
        <v>116533.33964999998</v>
      </c>
      <c r="KY35" s="138">
        <v>116533.33964999998</v>
      </c>
      <c r="KZ35" s="196">
        <v>1161.9057744651689</v>
      </c>
      <c r="LA35" s="196">
        <v>1161.9057744651689</v>
      </c>
      <c r="LB35" s="196">
        <v>-1161.9057744651689</v>
      </c>
      <c r="LC35" s="196">
        <v>1161.9057744651689</v>
      </c>
      <c r="LD35" s="196">
        <v>1161.9057744651689</v>
      </c>
      <c r="LF35">
        <v>1</v>
      </c>
      <c r="LG35" s="240">
        <v>-1</v>
      </c>
      <c r="LH35" s="214">
        <v>-1</v>
      </c>
      <c r="LI35" s="241">
        <v>-6</v>
      </c>
      <c r="LJ35">
        <v>1</v>
      </c>
      <c r="LK35">
        <v>1</v>
      </c>
      <c r="LL35" s="214">
        <v>1</v>
      </c>
      <c r="LM35">
        <v>0</v>
      </c>
      <c r="LN35">
        <v>0</v>
      </c>
      <c r="LO35">
        <v>1</v>
      </c>
      <c r="LP35">
        <v>1</v>
      </c>
      <c r="LQ35" s="249">
        <v>1.05632064761E-2</v>
      </c>
      <c r="LR35" s="202">
        <v>42535</v>
      </c>
      <c r="LS35">
        <v>60</v>
      </c>
      <c r="LT35" t="s">
        <v>1186</v>
      </c>
      <c r="LU35">
        <v>2</v>
      </c>
      <c r="LV35" s="253">
        <v>2</v>
      </c>
      <c r="LW35">
        <v>2</v>
      </c>
      <c r="LX35" s="138">
        <v>116533.33964999998</v>
      </c>
      <c r="LY35" s="138">
        <v>116533.33964999998</v>
      </c>
      <c r="LZ35" s="196">
        <v>-1230.9657280724407</v>
      </c>
      <c r="MA35" s="196">
        <v>-1230.9657280724407</v>
      </c>
      <c r="MB35" s="196">
        <v>-1230.9657280724407</v>
      </c>
      <c r="MC35" s="196">
        <v>1230.9657280724407</v>
      </c>
      <c r="MD35" s="196">
        <v>1230.9657280724407</v>
      </c>
      <c r="MF35">
        <v>-1</v>
      </c>
      <c r="MG35" s="240">
        <v>1</v>
      </c>
      <c r="MH35" s="214">
        <v>1</v>
      </c>
      <c r="MI35" s="241">
        <v>-7</v>
      </c>
      <c r="MJ35">
        <v>1</v>
      </c>
      <c r="MK35">
        <v>-1</v>
      </c>
      <c r="ML35" s="214">
        <v>-1</v>
      </c>
      <c r="MM35">
        <v>0</v>
      </c>
      <c r="MN35">
        <v>0</v>
      </c>
      <c r="MO35">
        <v>0</v>
      </c>
      <c r="MP35">
        <v>1</v>
      </c>
      <c r="MQ35" s="249">
        <v>-6.6282420749300006E-2</v>
      </c>
      <c r="MR35" s="202">
        <v>42535</v>
      </c>
      <c r="MS35">
        <v>60</v>
      </c>
      <c r="MT35" t="s">
        <v>1186</v>
      </c>
      <c r="MU35">
        <v>2</v>
      </c>
      <c r="MV35" s="253">
        <v>2</v>
      </c>
      <c r="MW35">
        <v>2</v>
      </c>
      <c r="MX35" s="138">
        <v>106712.2026</v>
      </c>
      <c r="MY35" s="138">
        <v>106712.2026</v>
      </c>
      <c r="MZ35" s="196">
        <v>-7073.1431118177461</v>
      </c>
      <c r="NA35" s="196">
        <v>-7073.1431118177461</v>
      </c>
      <c r="NB35" s="196">
        <v>-7073.1431118177461</v>
      </c>
      <c r="NC35" s="196">
        <v>-7073.1431118177461</v>
      </c>
      <c r="ND35" s="196">
        <v>7073.1431118177461</v>
      </c>
      <c r="NF35">
        <v>1</v>
      </c>
      <c r="NG35" s="240">
        <v>-1</v>
      </c>
      <c r="NH35" s="214">
        <v>-1</v>
      </c>
      <c r="NI35" s="241">
        <v>1</v>
      </c>
      <c r="NJ35">
        <v>1</v>
      </c>
      <c r="NK35">
        <v>-1</v>
      </c>
      <c r="NL35" s="214">
        <v>-1</v>
      </c>
      <c r="NM35">
        <v>1</v>
      </c>
      <c r="NN35">
        <v>1</v>
      </c>
      <c r="NO35">
        <v>0</v>
      </c>
      <c r="NP35">
        <v>1</v>
      </c>
      <c r="NQ35" s="249">
        <v>-3.1701192718099999E-2</v>
      </c>
      <c r="NR35" s="202">
        <v>42535</v>
      </c>
      <c r="NS35">
        <v>60</v>
      </c>
      <c r="NT35" t="s">
        <v>1186</v>
      </c>
      <c r="NU35">
        <v>2</v>
      </c>
      <c r="NV35" s="253">
        <v>2</v>
      </c>
      <c r="NW35">
        <v>2</v>
      </c>
      <c r="NX35" s="138">
        <v>102148.3605</v>
      </c>
      <c r="NY35" s="138">
        <v>102148.3605</v>
      </c>
      <c r="NZ35" s="196">
        <v>3238.2248620484534</v>
      </c>
      <c r="OA35" s="196">
        <v>3238.2248620484534</v>
      </c>
      <c r="OB35" s="196">
        <v>3238.2248620484534</v>
      </c>
      <c r="OC35" s="196">
        <v>-3238.2248620484534</v>
      </c>
      <c r="OD35" s="196">
        <v>3238.2248620484534</v>
      </c>
      <c r="OF35">
        <v>-1</v>
      </c>
      <c r="OG35" s="240">
        <v>-1</v>
      </c>
      <c r="OH35" s="214">
        <v>1</v>
      </c>
      <c r="OI35" s="241">
        <v>2</v>
      </c>
      <c r="OJ35">
        <v>1</v>
      </c>
      <c r="OK35">
        <v>1</v>
      </c>
      <c r="OL35" s="214">
        <v>1</v>
      </c>
      <c r="OM35">
        <v>0</v>
      </c>
      <c r="ON35">
        <v>1</v>
      </c>
      <c r="OO35">
        <v>1</v>
      </c>
      <c r="OP35">
        <v>1</v>
      </c>
      <c r="OQ35" s="249">
        <v>1.7287952458100001E-2</v>
      </c>
      <c r="OR35" s="202">
        <v>42535</v>
      </c>
      <c r="OS35">
        <v>60</v>
      </c>
      <c r="OT35" t="s">
        <v>1186</v>
      </c>
      <c r="OU35">
        <v>1</v>
      </c>
      <c r="OV35" s="253">
        <v>2</v>
      </c>
      <c r="OW35">
        <v>1</v>
      </c>
      <c r="OX35" s="138">
        <v>52356.344249999995</v>
      </c>
      <c r="OY35" s="138">
        <v>52356.344249999995</v>
      </c>
      <c r="OZ35" s="196">
        <v>-905.13399027391722</v>
      </c>
      <c r="PA35" s="196">
        <v>-905.13399027391722</v>
      </c>
      <c r="PB35" s="196">
        <v>905.13399027391722</v>
      </c>
      <c r="PC35" s="196">
        <v>905.13399027391722</v>
      </c>
      <c r="PD35" s="196">
        <v>905.13399027391722</v>
      </c>
      <c r="PF35">
        <v>-1</v>
      </c>
      <c r="PG35" s="240">
        <v>1</v>
      </c>
      <c r="PH35" s="240">
        <v>-1</v>
      </c>
      <c r="PI35" s="214">
        <v>1</v>
      </c>
      <c r="PJ35" s="241">
        <v>-1</v>
      </c>
      <c r="PK35">
        <v>1</v>
      </c>
      <c r="PL35">
        <v>-1</v>
      </c>
      <c r="PM35" s="214">
        <v>1</v>
      </c>
      <c r="PN35">
        <v>1</v>
      </c>
      <c r="PO35">
        <v>1</v>
      </c>
      <c r="PP35">
        <v>1</v>
      </c>
      <c r="PQ35">
        <v>0</v>
      </c>
      <c r="PR35" s="249">
        <v>1.8321826871999999E-2</v>
      </c>
      <c r="PS35" s="202">
        <v>42535</v>
      </c>
      <c r="PT35">
        <v>60</v>
      </c>
      <c r="PU35" t="s">
        <v>1186</v>
      </c>
      <c r="PV35">
        <v>1</v>
      </c>
      <c r="PW35" s="253">
        <v>2</v>
      </c>
      <c r="PX35">
        <v>1</v>
      </c>
      <c r="PY35" s="138">
        <v>53526.7497</v>
      </c>
      <c r="PZ35" s="138">
        <v>53526.7497</v>
      </c>
      <c r="QA35" s="196">
        <v>980.70784102427785</v>
      </c>
      <c r="QB35" s="196">
        <v>980.70784102427785</v>
      </c>
      <c r="QC35" s="196">
        <v>980.70784102427785</v>
      </c>
      <c r="QD35" s="196">
        <v>980.70784102427785</v>
      </c>
      <c r="QE35" s="196">
        <v>-980.70784102427785</v>
      </c>
      <c r="QF35" s="196">
        <v>-980.70784102427785</v>
      </c>
      <c r="QH35">
        <v>1</v>
      </c>
      <c r="QI35" s="240">
        <v>-1</v>
      </c>
      <c r="QJ35" s="240">
        <v>-1</v>
      </c>
      <c r="QK35" s="214">
        <v>1</v>
      </c>
      <c r="QL35" s="241">
        <v>4</v>
      </c>
      <c r="QM35">
        <v>-1</v>
      </c>
      <c r="QN35">
        <v>1</v>
      </c>
      <c r="QO35" s="214">
        <v>1</v>
      </c>
      <c r="QP35">
        <v>0</v>
      </c>
      <c r="QQ35">
        <v>1</v>
      </c>
      <c r="QR35">
        <v>0</v>
      </c>
      <c r="QS35">
        <v>1</v>
      </c>
      <c r="QT35" s="249">
        <v>8.4485006518899997E-3</v>
      </c>
      <c r="QU35" s="202">
        <v>42544</v>
      </c>
      <c r="QV35">
        <v>60</v>
      </c>
      <c r="QW35" t="s">
        <v>1186</v>
      </c>
      <c r="QX35">
        <v>1</v>
      </c>
      <c r="QY35" s="253">
        <v>2</v>
      </c>
      <c r="QZ35">
        <v>1</v>
      </c>
      <c r="RA35" s="138">
        <v>53526.7497</v>
      </c>
      <c r="RB35" s="138">
        <v>53526.7497</v>
      </c>
      <c r="RC35" s="196">
        <v>-452.22077973400286</v>
      </c>
      <c r="RD35" s="196">
        <v>-452.22077973400286</v>
      </c>
      <c r="RE35" s="196">
        <v>452.22077973400286</v>
      </c>
      <c r="RF35" s="196">
        <v>-452.22077973400286</v>
      </c>
      <c r="RG35" s="196">
        <v>452.22077973400286</v>
      </c>
      <c r="RH35" s="196">
        <v>-452.22077973400286</v>
      </c>
      <c r="RI35" s="196"/>
      <c r="RJ35" s="196">
        <v>452.22077973400286</v>
      </c>
      <c r="RK35" s="196">
        <v>-452.22077973400286</v>
      </c>
      <c r="RL35" s="196">
        <v>-452.22077973400286</v>
      </c>
      <c r="RM35" s="196">
        <v>452.22077973400286</v>
      </c>
      <c r="RO35">
        <v>1</v>
      </c>
      <c r="RP35" s="240">
        <v>-1</v>
      </c>
      <c r="RQ35" s="240">
        <v>-1</v>
      </c>
      <c r="RR35" s="240">
        <v>-1</v>
      </c>
      <c r="RS35" s="214">
        <v>1</v>
      </c>
      <c r="RT35" s="241">
        <v>5</v>
      </c>
      <c r="RU35">
        <v>-1</v>
      </c>
      <c r="RV35">
        <v>1</v>
      </c>
      <c r="RW35" s="214">
        <v>1</v>
      </c>
      <c r="RX35">
        <v>0</v>
      </c>
      <c r="RY35">
        <v>1</v>
      </c>
      <c r="RZ35">
        <v>0</v>
      </c>
      <c r="SA35">
        <v>1</v>
      </c>
      <c r="SB35" s="249">
        <v>9.1534364172299997E-3</v>
      </c>
      <c r="SC35" s="202">
        <v>42544</v>
      </c>
      <c r="SD35">
        <v>60</v>
      </c>
      <c r="SE35" t="s">
        <v>1186</v>
      </c>
      <c r="SF35">
        <v>1</v>
      </c>
      <c r="SG35" s="253">
        <v>1</v>
      </c>
      <c r="SH35">
        <v>1</v>
      </c>
      <c r="SI35" s="138">
        <v>54087.06029999999</v>
      </c>
      <c r="SJ35" s="138">
        <v>54087.06029999999</v>
      </c>
      <c r="SK35" s="196">
        <v>-495.08246745093487</v>
      </c>
      <c r="SL35" s="196">
        <v>-495.08246745093487</v>
      </c>
      <c r="SM35" s="196">
        <v>495.08246745093487</v>
      </c>
      <c r="SN35" s="196">
        <v>-495.08246745093487</v>
      </c>
      <c r="SO35" s="196">
        <v>495.08246745093487</v>
      </c>
      <c r="SP35" s="196">
        <v>-495.08246745093487</v>
      </c>
      <c r="SQ35" s="196">
        <v>-495.08246745093487</v>
      </c>
      <c r="SR35" s="196">
        <v>495.08246745093487</v>
      </c>
      <c r="SS35" s="196">
        <v>-495.08246745093487</v>
      </c>
      <c r="ST35" s="196">
        <v>-495.08246745093487</v>
      </c>
      <c r="SU35" s="196">
        <v>495.08246745093487</v>
      </c>
      <c r="SW35">
        <f t="shared" si="90"/>
        <v>1</v>
      </c>
      <c r="SX35" s="240">
        <v>1</v>
      </c>
      <c r="SY35" s="240">
        <v>1</v>
      </c>
      <c r="SZ35" s="240">
        <v>1</v>
      </c>
      <c r="TA35" s="214">
        <v>1</v>
      </c>
      <c r="TB35" s="241">
        <v>6</v>
      </c>
      <c r="TC35">
        <f t="shared" si="91"/>
        <v>-1</v>
      </c>
      <c r="TD35">
        <f t="shared" si="92"/>
        <v>1</v>
      </c>
      <c r="TE35" s="214">
        <v>-1</v>
      </c>
      <c r="TF35">
        <f t="shared" si="140"/>
        <v>0</v>
      </c>
      <c r="TG35">
        <f t="shared" si="93"/>
        <v>0</v>
      </c>
      <c r="TH35">
        <f t="shared" si="132"/>
        <v>1</v>
      </c>
      <c r="TI35">
        <f t="shared" si="94"/>
        <v>0</v>
      </c>
      <c r="TJ35" s="249">
        <v>-5.3807522804099998E-3</v>
      </c>
      <c r="TK35" s="202">
        <v>42548</v>
      </c>
      <c r="TL35">
        <v>60</v>
      </c>
      <c r="TM35" t="str">
        <f t="shared" si="81"/>
        <v>TRUE</v>
      </c>
      <c r="TN35">
        <f>VLOOKUP($A35,'FuturesInfo (3)'!$A$2:$V$80,22)</f>
        <v>1</v>
      </c>
      <c r="TO35" s="253">
        <v>2</v>
      </c>
      <c r="TP35">
        <f t="shared" si="95"/>
        <v>1</v>
      </c>
      <c r="TQ35" s="138">
        <f>VLOOKUP($A35,'FuturesInfo (3)'!$A$2:$O$80,15)*TN35</f>
        <v>54087.06029999999</v>
      </c>
      <c r="TR35" s="138">
        <f>VLOOKUP($A35,'FuturesInfo (3)'!$A$2:$O$80,15)*TP35</f>
        <v>54087.06029999999</v>
      </c>
      <c r="TS35" s="196">
        <f t="shared" si="96"/>
        <v>-291.0290730498981</v>
      </c>
      <c r="TT35" s="196">
        <f t="shared" si="97"/>
        <v>-291.0290730498981</v>
      </c>
      <c r="TU35" s="196">
        <f t="shared" si="98"/>
        <v>-291.0290730498981</v>
      </c>
      <c r="TV35" s="196">
        <f t="shared" si="99"/>
        <v>291.0290730498981</v>
      </c>
      <c r="TW35" s="196">
        <f t="shared" si="148"/>
        <v>-291.0290730498981</v>
      </c>
      <c r="TX35" s="196">
        <f t="shared" si="101"/>
        <v>-291.0290730498981</v>
      </c>
      <c r="TY35" s="196">
        <f t="shared" si="133"/>
        <v>-291.0290730498981</v>
      </c>
      <c r="TZ35" s="196">
        <f>IF(IF(sym!$O24=TE35,1,0)=1,ABS(TQ35*TJ35),-ABS(TQ35*TJ35))</f>
        <v>-291.0290730498981</v>
      </c>
      <c r="UA35" s="196">
        <f>IF(IF(sym!$N24=TE35,1,0)=1,ABS(TQ35*TJ35),-ABS(TQ35*TJ35))</f>
        <v>291.0290730498981</v>
      </c>
      <c r="UB35" s="196">
        <f t="shared" si="141"/>
        <v>-291.0290730498981</v>
      </c>
      <c r="UC35" s="196">
        <f t="shared" si="103"/>
        <v>291.0290730498981</v>
      </c>
      <c r="UE35">
        <f t="shared" si="104"/>
        <v>-1</v>
      </c>
      <c r="UF35" s="240">
        <v>1</v>
      </c>
      <c r="UG35" s="240">
        <v>1</v>
      </c>
      <c r="UH35" s="240">
        <v>1</v>
      </c>
      <c r="UI35" s="214">
        <v>1</v>
      </c>
      <c r="UJ35" s="241">
        <v>7</v>
      </c>
      <c r="UK35">
        <f t="shared" si="105"/>
        <v>-1</v>
      </c>
      <c r="UL35">
        <f t="shared" si="106"/>
        <v>1</v>
      </c>
      <c r="UM35" s="214"/>
      <c r="UN35">
        <f t="shared" si="142"/>
        <v>0</v>
      </c>
      <c r="UO35">
        <f t="shared" si="151"/>
        <v>0</v>
      </c>
      <c r="UP35">
        <f t="shared" si="134"/>
        <v>0</v>
      </c>
      <c r="UQ35">
        <f t="shared" si="108"/>
        <v>0</v>
      </c>
      <c r="UR35" s="249"/>
      <c r="US35" s="202">
        <v>42548</v>
      </c>
      <c r="UT35">
        <v>60</v>
      </c>
      <c r="UU35" t="str">
        <f t="shared" si="82"/>
        <v>TRUE</v>
      </c>
      <c r="UV35">
        <f>VLOOKUP($A35,'FuturesInfo (3)'!$A$2:$V$80,22)</f>
        <v>1</v>
      </c>
      <c r="UW35" s="253">
        <v>1</v>
      </c>
      <c r="UX35">
        <f t="shared" si="109"/>
        <v>1</v>
      </c>
      <c r="UY35" s="138">
        <f>VLOOKUP($A35,'FuturesInfo (3)'!$A$2:$O$80,15)*UV35</f>
        <v>54087.06029999999</v>
      </c>
      <c r="UZ35" s="138">
        <f>VLOOKUP($A35,'FuturesInfo (3)'!$A$2:$O$80,15)*UX35</f>
        <v>54087.06029999999</v>
      </c>
      <c r="VA35" s="196">
        <f t="shared" si="110"/>
        <v>0</v>
      </c>
      <c r="VB35" s="196">
        <f t="shared" si="111"/>
        <v>0</v>
      </c>
      <c r="VC35" s="196">
        <f t="shared" si="112"/>
        <v>0</v>
      </c>
      <c r="VD35" s="196">
        <f t="shared" si="113"/>
        <v>0</v>
      </c>
      <c r="VE35" s="196">
        <f t="shared" si="149"/>
        <v>0</v>
      </c>
      <c r="VF35" s="196">
        <f t="shared" si="115"/>
        <v>0</v>
      </c>
      <c r="VG35" s="196">
        <f t="shared" si="135"/>
        <v>0</v>
      </c>
      <c r="VH35" s="196">
        <f>IF(IF(sym!$O24=UM35,1,0)=1,ABS(UY35*UR35),-ABS(UY35*UR35))</f>
        <v>0</v>
      </c>
      <c r="VI35" s="196">
        <f>IF(IF(sym!$N24=UM35,1,0)=1,ABS(UY35*UR35),-ABS(UY35*UR35))</f>
        <v>0</v>
      </c>
      <c r="VJ35" s="196">
        <f t="shared" si="144"/>
        <v>0</v>
      </c>
      <c r="VK35" s="196">
        <f t="shared" si="117"/>
        <v>0</v>
      </c>
      <c r="VM35">
        <f t="shared" si="118"/>
        <v>0</v>
      </c>
      <c r="VN35" s="240"/>
      <c r="VO35" s="240"/>
      <c r="VP35" s="240"/>
      <c r="VQ35" s="214"/>
      <c r="VR35" s="241"/>
      <c r="VS35">
        <f t="shared" si="119"/>
        <v>1</v>
      </c>
      <c r="VT35">
        <f t="shared" si="120"/>
        <v>0</v>
      </c>
      <c r="VU35" s="214"/>
      <c r="VV35">
        <f t="shared" si="145"/>
        <v>1</v>
      </c>
      <c r="VW35">
        <f t="shared" si="152"/>
        <v>1</v>
      </c>
      <c r="VX35">
        <f t="shared" si="136"/>
        <v>0</v>
      </c>
      <c r="VY35">
        <f t="shared" si="122"/>
        <v>1</v>
      </c>
      <c r="VZ35" s="249"/>
      <c r="WA35" s="202"/>
      <c r="WB35">
        <v>60</v>
      </c>
      <c r="WC35" t="str">
        <f t="shared" si="83"/>
        <v>FALSE</v>
      </c>
      <c r="WD35">
        <f>VLOOKUP($A35,'FuturesInfo (3)'!$A$2:$V$80,22)</f>
        <v>1</v>
      </c>
      <c r="WE35" s="253"/>
      <c r="WF35">
        <f t="shared" si="123"/>
        <v>1</v>
      </c>
      <c r="WG35" s="138">
        <f>VLOOKUP($A35,'FuturesInfo (3)'!$A$2:$O$80,15)*WD35</f>
        <v>54087.06029999999</v>
      </c>
      <c r="WH35" s="138">
        <f>VLOOKUP($A35,'FuturesInfo (3)'!$A$2:$O$80,15)*WF35</f>
        <v>54087.06029999999</v>
      </c>
      <c r="WI35" s="196">
        <f t="shared" si="124"/>
        <v>0</v>
      </c>
      <c r="WJ35" s="196">
        <f t="shared" si="125"/>
        <v>0</v>
      </c>
      <c r="WK35" s="196">
        <f t="shared" si="126"/>
        <v>0</v>
      </c>
      <c r="WL35" s="196">
        <f t="shared" si="127"/>
        <v>0</v>
      </c>
      <c r="WM35" s="196">
        <f t="shared" si="150"/>
        <v>0</v>
      </c>
      <c r="WN35" s="196">
        <f t="shared" si="129"/>
        <v>0</v>
      </c>
      <c r="WO35" s="196">
        <f t="shared" si="137"/>
        <v>0</v>
      </c>
      <c r="WP35" s="196">
        <f>IF(IF(sym!$O24=VU35,1,0)=1,ABS(WG35*VZ35),-ABS(WG35*VZ35))</f>
        <v>0</v>
      </c>
      <c r="WQ35" s="196">
        <f>IF(IF(sym!$N24=VU35,1,0)=1,ABS(WG35*VZ35),-ABS(WG35*VZ35))</f>
        <v>0</v>
      </c>
      <c r="WR35" s="196">
        <f t="shared" si="147"/>
        <v>0</v>
      </c>
      <c r="WS35" s="196">
        <f t="shared" si="131"/>
        <v>0</v>
      </c>
    </row>
    <row r="36" spans="1:617" x14ac:dyDescent="0.25">
      <c r="A36" s="1" t="s">
        <v>338</v>
      </c>
      <c r="B36" s="150" t="str">
        <f>'FuturesInfo (3)'!M24</f>
        <v>IE</v>
      </c>
      <c r="C36" s="200" t="str">
        <f>VLOOKUP(A36,'FuturesInfo (3)'!$A$2:$K$80,11)</f>
        <v>rates</v>
      </c>
      <c r="F36" t="e">
        <f>#REF!</f>
        <v>#REF!</v>
      </c>
      <c r="G36">
        <v>-1</v>
      </c>
      <c r="H36">
        <v>1</v>
      </c>
      <c r="I36">
        <v>1</v>
      </c>
      <c r="J36">
        <f t="shared" si="67"/>
        <v>0</v>
      </c>
      <c r="K36">
        <f t="shared" si="68"/>
        <v>1</v>
      </c>
      <c r="L36" s="184">
        <v>0</v>
      </c>
      <c r="M36" s="2">
        <v>10</v>
      </c>
      <c r="N36">
        <v>60</v>
      </c>
      <c r="O36" t="str">
        <f t="shared" si="69"/>
        <v>TRUE</v>
      </c>
      <c r="P36">
        <f>VLOOKUP($A36,'FuturesInfo (3)'!$A$2:$V$80,22)</f>
        <v>0</v>
      </c>
      <c r="Q36">
        <f t="shared" si="70"/>
        <v>0</v>
      </c>
      <c r="R36">
        <f t="shared" si="70"/>
        <v>0</v>
      </c>
      <c r="S36" s="138">
        <f>VLOOKUP($A36,'FuturesInfo (3)'!$A$2:$O$80,15)*Q36</f>
        <v>0</v>
      </c>
      <c r="T36" s="144">
        <f t="shared" si="71"/>
        <v>0</v>
      </c>
      <c r="U36" s="144">
        <f t="shared" si="84"/>
        <v>0</v>
      </c>
      <c r="W36">
        <f t="shared" si="72"/>
        <v>-1</v>
      </c>
      <c r="X36">
        <v>-1</v>
      </c>
      <c r="Y36">
        <v>1</v>
      </c>
      <c r="Z36">
        <v>1</v>
      </c>
      <c r="AA36">
        <f t="shared" si="138"/>
        <v>0</v>
      </c>
      <c r="AB36">
        <f t="shared" si="73"/>
        <v>1</v>
      </c>
      <c r="AC36" s="171">
        <v>0</v>
      </c>
      <c r="AD36" s="2">
        <v>10</v>
      </c>
      <c r="AE36">
        <v>60</v>
      </c>
      <c r="AF36" t="str">
        <f t="shared" si="74"/>
        <v>TRUE</v>
      </c>
      <c r="AG36">
        <f>VLOOKUP($A36,'FuturesInfo (3)'!$A$2:$V$80,22)</f>
        <v>0</v>
      </c>
      <c r="AH36">
        <f t="shared" si="75"/>
        <v>0</v>
      </c>
      <c r="AI36">
        <f t="shared" si="85"/>
        <v>0</v>
      </c>
      <c r="AJ36" s="138">
        <f>VLOOKUP($A36,'FuturesInfo (3)'!$A$2:$O$80,15)*AI36</f>
        <v>0</v>
      </c>
      <c r="AK36" s="196">
        <f t="shared" si="86"/>
        <v>0</v>
      </c>
      <c r="AL36" s="196">
        <f t="shared" si="87"/>
        <v>0</v>
      </c>
      <c r="AN36">
        <f t="shared" si="76"/>
        <v>-1</v>
      </c>
      <c r="AO36">
        <v>-1</v>
      </c>
      <c r="AP36">
        <v>1</v>
      </c>
      <c r="AQ36">
        <v>1</v>
      </c>
      <c r="AR36">
        <f t="shared" si="139"/>
        <v>0</v>
      </c>
      <c r="AS36">
        <f t="shared" si="77"/>
        <v>1</v>
      </c>
      <c r="AT36" s="171">
        <v>0</v>
      </c>
      <c r="AU36" s="2">
        <v>10</v>
      </c>
      <c r="AV36">
        <v>60</v>
      </c>
      <c r="AW36" t="str">
        <f t="shared" si="78"/>
        <v>TRUE</v>
      </c>
      <c r="AX36">
        <f>VLOOKUP($A36,'FuturesInfo (3)'!$A$2:$V$80,22)</f>
        <v>0</v>
      </c>
      <c r="AY36">
        <f t="shared" si="79"/>
        <v>0</v>
      </c>
      <c r="AZ36">
        <f t="shared" si="88"/>
        <v>0</v>
      </c>
      <c r="BA36" s="138">
        <f>VLOOKUP($A36,'FuturesInfo (3)'!$A$2:$O$80,15)*AZ36</f>
        <v>0</v>
      </c>
      <c r="BB36" s="196">
        <f t="shared" si="80"/>
        <v>0</v>
      </c>
      <c r="BC36" s="196">
        <f t="shared" si="89"/>
        <v>0</v>
      </c>
      <c r="BE36">
        <v>-1</v>
      </c>
      <c r="BF36">
        <v>-1</v>
      </c>
      <c r="BG36">
        <v>1</v>
      </c>
      <c r="BH36">
        <v>-1</v>
      </c>
      <c r="BI36">
        <v>1</v>
      </c>
      <c r="BJ36">
        <v>0</v>
      </c>
      <c r="BK36" s="171">
        <v>-4.9857904970799999E-5</v>
      </c>
      <c r="BL36" s="2">
        <v>10</v>
      </c>
      <c r="BM36">
        <v>60</v>
      </c>
      <c r="BN36" t="s">
        <v>1186</v>
      </c>
      <c r="BO36">
        <v>0</v>
      </c>
      <c r="BP36" s="96">
        <v>0</v>
      </c>
      <c r="BQ36">
        <v>0</v>
      </c>
      <c r="BR36" s="138">
        <v>0</v>
      </c>
      <c r="BS36" s="196">
        <v>0</v>
      </c>
      <c r="BT36" s="196">
        <v>0</v>
      </c>
      <c r="BV36">
        <v>-1</v>
      </c>
      <c r="BW36">
        <v>-1</v>
      </c>
      <c r="BX36" s="214">
        <v>1</v>
      </c>
      <c r="BY36">
        <v>1</v>
      </c>
      <c r="BZ36">
        <v>1</v>
      </c>
      <c r="CA36">
        <v>0</v>
      </c>
      <c r="CB36">
        <v>1</v>
      </c>
      <c r="CC36">
        <v>1</v>
      </c>
      <c r="CD36" s="171">
        <v>0</v>
      </c>
      <c r="CE36" s="2">
        <v>10</v>
      </c>
      <c r="CF36">
        <v>60</v>
      </c>
      <c r="CG36" t="s">
        <v>1186</v>
      </c>
      <c r="CH36">
        <v>0</v>
      </c>
      <c r="CI36" s="96">
        <v>0</v>
      </c>
      <c r="CJ36">
        <v>0</v>
      </c>
      <c r="CK36" s="138">
        <v>0</v>
      </c>
      <c r="CL36" s="196">
        <v>0</v>
      </c>
      <c r="CM36" s="196">
        <v>0</v>
      </c>
      <c r="CN36" s="196">
        <v>0</v>
      </c>
      <c r="CP36">
        <v>1</v>
      </c>
      <c r="CQ36">
        <v>-1</v>
      </c>
      <c r="CR36" s="214">
        <v>1</v>
      </c>
      <c r="CS36">
        <v>1</v>
      </c>
      <c r="CT36">
        <v>1</v>
      </c>
      <c r="CU36">
        <v>0</v>
      </c>
      <c r="CV36">
        <v>1</v>
      </c>
      <c r="CW36">
        <v>1</v>
      </c>
      <c r="CX36" s="171">
        <v>0</v>
      </c>
      <c r="CY36" s="2">
        <v>10</v>
      </c>
      <c r="CZ36">
        <v>60</v>
      </c>
      <c r="DA36" t="s">
        <v>1186</v>
      </c>
      <c r="DB36">
        <v>0</v>
      </c>
      <c r="DC36" s="96">
        <v>0</v>
      </c>
      <c r="DD36">
        <v>0</v>
      </c>
      <c r="DE36" s="138">
        <v>0</v>
      </c>
      <c r="DF36" s="196">
        <v>0</v>
      </c>
      <c r="DG36" s="196">
        <v>0</v>
      </c>
      <c r="DH36" s="196">
        <v>0</v>
      </c>
      <c r="DJ36">
        <v>1</v>
      </c>
      <c r="DK36" s="240">
        <v>-1</v>
      </c>
      <c r="DL36" s="214">
        <v>-1</v>
      </c>
      <c r="DM36" s="241">
        <v>12</v>
      </c>
      <c r="DN36">
        <v>-1</v>
      </c>
      <c r="DO36">
        <v>-1</v>
      </c>
      <c r="DP36" s="214">
        <v>1</v>
      </c>
      <c r="DQ36">
        <v>0</v>
      </c>
      <c r="DR36">
        <v>0</v>
      </c>
      <c r="DS36">
        <v>0</v>
      </c>
      <c r="DT36">
        <v>0</v>
      </c>
      <c r="DU36" s="250">
        <v>0</v>
      </c>
      <c r="DV36" s="2">
        <v>10</v>
      </c>
      <c r="DW36">
        <v>60</v>
      </c>
      <c r="DX36" t="s">
        <v>1186</v>
      </c>
      <c r="DY36">
        <v>0</v>
      </c>
      <c r="DZ36" s="96">
        <v>0</v>
      </c>
      <c r="EA36">
        <v>0</v>
      </c>
      <c r="EB36" s="138">
        <v>0</v>
      </c>
      <c r="EC36" s="196">
        <v>0</v>
      </c>
      <c r="ED36" s="196">
        <v>0</v>
      </c>
      <c r="EE36" s="196">
        <v>0</v>
      </c>
      <c r="EF36" s="196">
        <v>0</v>
      </c>
      <c r="EH36">
        <v>-1</v>
      </c>
      <c r="EI36" s="240">
        <v>-1</v>
      </c>
      <c r="EJ36" s="214">
        <v>-1</v>
      </c>
      <c r="EK36" s="241">
        <v>13</v>
      </c>
      <c r="EL36">
        <v>-1</v>
      </c>
      <c r="EM36">
        <v>-1</v>
      </c>
      <c r="EN36" s="214">
        <v>1</v>
      </c>
      <c r="EO36">
        <v>0</v>
      </c>
      <c r="EP36">
        <v>0</v>
      </c>
      <c r="EQ36">
        <v>0</v>
      </c>
      <c r="ER36">
        <v>0</v>
      </c>
      <c r="ES36" s="250">
        <v>0</v>
      </c>
      <c r="ET36" s="264">
        <v>42509</v>
      </c>
      <c r="EU36">
        <v>60</v>
      </c>
      <c r="EV36" t="s">
        <v>1186</v>
      </c>
      <c r="EW36">
        <v>0</v>
      </c>
      <c r="EX36" s="253"/>
      <c r="EY36">
        <v>0</v>
      </c>
      <c r="EZ36" s="138">
        <v>0</v>
      </c>
      <c r="FA36" s="196">
        <v>0</v>
      </c>
      <c r="FB36" s="196">
        <v>0</v>
      </c>
      <c r="FC36" s="196">
        <v>0</v>
      </c>
      <c r="FD36" s="196">
        <v>0</v>
      </c>
      <c r="FF36">
        <v>-1</v>
      </c>
      <c r="FG36" s="240">
        <v>-1</v>
      </c>
      <c r="FH36" s="214">
        <v>1</v>
      </c>
      <c r="FI36" s="241">
        <v>14</v>
      </c>
      <c r="FJ36">
        <v>-1</v>
      </c>
      <c r="FK36">
        <v>1</v>
      </c>
      <c r="FL36" s="214">
        <v>1</v>
      </c>
      <c r="FM36">
        <v>0</v>
      </c>
      <c r="FN36">
        <v>1</v>
      </c>
      <c r="FO36">
        <v>0</v>
      </c>
      <c r="FP36">
        <v>1</v>
      </c>
      <c r="FQ36" s="250">
        <v>4.9860390905400003E-5</v>
      </c>
      <c r="FR36" s="264">
        <v>42515</v>
      </c>
      <c r="FS36">
        <v>60</v>
      </c>
      <c r="FT36" t="s">
        <v>1186</v>
      </c>
      <c r="FU36">
        <v>0</v>
      </c>
      <c r="FV36" s="253">
        <v>1</v>
      </c>
      <c r="FW36">
        <v>0</v>
      </c>
      <c r="FX36" s="138">
        <v>0</v>
      </c>
      <c r="FY36" s="138">
        <v>0</v>
      </c>
      <c r="FZ36" s="196">
        <v>0</v>
      </c>
      <c r="GA36" s="196">
        <v>0</v>
      </c>
      <c r="GB36" s="196">
        <v>0</v>
      </c>
      <c r="GC36" s="196">
        <v>0</v>
      </c>
      <c r="GD36" s="196">
        <v>0</v>
      </c>
      <c r="GF36">
        <v>-1</v>
      </c>
      <c r="GG36" s="240">
        <v>-1</v>
      </c>
      <c r="GH36" s="214">
        <v>1</v>
      </c>
      <c r="GI36" s="241">
        <v>15</v>
      </c>
      <c r="GJ36">
        <v>1</v>
      </c>
      <c r="GK36">
        <v>1</v>
      </c>
      <c r="GL36" s="214">
        <v>1</v>
      </c>
      <c r="GM36">
        <v>0</v>
      </c>
      <c r="GN36">
        <v>1</v>
      </c>
      <c r="GO36">
        <v>1</v>
      </c>
      <c r="GP36">
        <v>1</v>
      </c>
      <c r="GQ36" s="250">
        <v>4.9857904971E-5</v>
      </c>
      <c r="GR36" s="264">
        <v>42515</v>
      </c>
      <c r="GS36">
        <v>60</v>
      </c>
      <c r="GT36" t="s">
        <v>1186</v>
      </c>
      <c r="GU36">
        <v>0</v>
      </c>
      <c r="GV36" s="253">
        <v>1</v>
      </c>
      <c r="GW36">
        <v>0</v>
      </c>
      <c r="GX36" s="138">
        <v>0</v>
      </c>
      <c r="GY36" s="138">
        <v>0</v>
      </c>
      <c r="GZ36" s="196">
        <v>0</v>
      </c>
      <c r="HA36" s="196">
        <v>0</v>
      </c>
      <c r="HB36" s="196">
        <v>0</v>
      </c>
      <c r="HC36" s="196">
        <v>0</v>
      </c>
      <c r="HD36" s="196">
        <v>0</v>
      </c>
      <c r="HF36">
        <v>-1</v>
      </c>
      <c r="HG36" s="240">
        <v>-1</v>
      </c>
      <c r="HH36" s="214">
        <v>1</v>
      </c>
      <c r="HI36" s="241">
        <v>-2</v>
      </c>
      <c r="HJ36">
        <v>1</v>
      </c>
      <c r="HK36">
        <v>-1</v>
      </c>
      <c r="HL36" s="214">
        <v>1</v>
      </c>
      <c r="HM36">
        <v>0</v>
      </c>
      <c r="HN36">
        <v>1</v>
      </c>
      <c r="HO36">
        <v>1</v>
      </c>
      <c r="HP36">
        <v>0</v>
      </c>
      <c r="HQ36" s="250">
        <v>9.9710838568100002E-5</v>
      </c>
      <c r="HR36" s="202">
        <v>42515</v>
      </c>
      <c r="HS36">
        <v>60</v>
      </c>
      <c r="HT36" t="s">
        <v>1186</v>
      </c>
      <c r="HU36">
        <v>0</v>
      </c>
      <c r="HV36" s="253">
        <v>1</v>
      </c>
      <c r="HW36">
        <v>0</v>
      </c>
      <c r="HX36" s="138">
        <v>0</v>
      </c>
      <c r="HY36" s="138">
        <v>0</v>
      </c>
      <c r="HZ36" s="196">
        <v>0</v>
      </c>
      <c r="IA36" s="196">
        <v>0</v>
      </c>
      <c r="IB36" s="196">
        <v>0</v>
      </c>
      <c r="IC36" s="196">
        <v>0</v>
      </c>
      <c r="ID36" s="196">
        <v>0</v>
      </c>
      <c r="IF36">
        <v>-1</v>
      </c>
      <c r="IG36" s="240">
        <v>1</v>
      </c>
      <c r="IH36" s="214">
        <v>1</v>
      </c>
      <c r="II36" s="241">
        <v>-1</v>
      </c>
      <c r="IJ36">
        <v>-1</v>
      </c>
      <c r="IK36">
        <v>-1</v>
      </c>
      <c r="IL36" s="214">
        <v>1</v>
      </c>
      <c r="IM36">
        <v>1</v>
      </c>
      <c r="IN36">
        <v>1</v>
      </c>
      <c r="IO36">
        <v>0</v>
      </c>
      <c r="IP36">
        <v>0</v>
      </c>
      <c r="IQ36" s="250">
        <v>0</v>
      </c>
      <c r="IR36" s="202">
        <v>42515</v>
      </c>
      <c r="IS36">
        <v>60</v>
      </c>
      <c r="IT36" t="s">
        <v>1186</v>
      </c>
      <c r="IU36">
        <v>0</v>
      </c>
      <c r="IV36" s="253">
        <v>1</v>
      </c>
      <c r="IW36">
        <v>0</v>
      </c>
      <c r="IX36" s="138">
        <v>0</v>
      </c>
      <c r="IY36" s="138">
        <v>0</v>
      </c>
      <c r="IZ36" s="196">
        <v>0</v>
      </c>
      <c r="JA36" s="196">
        <v>0</v>
      </c>
      <c r="JB36" s="196">
        <v>0</v>
      </c>
      <c r="JC36" s="196">
        <v>0</v>
      </c>
      <c r="JD36" s="196">
        <v>0</v>
      </c>
      <c r="JF36">
        <v>1</v>
      </c>
      <c r="JG36" s="240">
        <v>1</v>
      </c>
      <c r="JH36" s="214">
        <v>1</v>
      </c>
      <c r="JI36" s="241">
        <v>-2</v>
      </c>
      <c r="JJ36">
        <v>-1</v>
      </c>
      <c r="JK36">
        <v>-1</v>
      </c>
      <c r="JL36" s="214">
        <v>-1</v>
      </c>
      <c r="JM36">
        <v>0</v>
      </c>
      <c r="JN36">
        <v>0</v>
      </c>
      <c r="JO36">
        <v>1</v>
      </c>
      <c r="JP36">
        <v>1</v>
      </c>
      <c r="JQ36" s="250">
        <v>-4.9850448653999998E-5</v>
      </c>
      <c r="JR36" s="202">
        <v>42515</v>
      </c>
      <c r="JS36">
        <v>60</v>
      </c>
      <c r="JT36" t="s">
        <v>1186</v>
      </c>
      <c r="JU36">
        <v>0</v>
      </c>
      <c r="JV36" s="253">
        <v>1</v>
      </c>
      <c r="JW36">
        <v>0</v>
      </c>
      <c r="JX36" s="138">
        <v>0</v>
      </c>
      <c r="JY36" s="138">
        <v>0</v>
      </c>
      <c r="JZ36" s="196">
        <v>0</v>
      </c>
      <c r="KA36" s="196">
        <v>0</v>
      </c>
      <c r="KB36" s="196">
        <v>0</v>
      </c>
      <c r="KC36" s="196">
        <v>0</v>
      </c>
      <c r="KD36" s="196">
        <v>0</v>
      </c>
      <c r="KF36">
        <v>1</v>
      </c>
      <c r="KG36" s="240">
        <v>1</v>
      </c>
      <c r="KH36" s="214">
        <v>1</v>
      </c>
      <c r="KI36" s="241">
        <v>-3</v>
      </c>
      <c r="KJ36">
        <v>-1</v>
      </c>
      <c r="KK36">
        <v>-1</v>
      </c>
      <c r="KL36" s="214">
        <v>1</v>
      </c>
      <c r="KM36">
        <v>1</v>
      </c>
      <c r="KN36">
        <v>1</v>
      </c>
      <c r="KO36">
        <v>0</v>
      </c>
      <c r="KP36">
        <v>0</v>
      </c>
      <c r="KQ36" s="250">
        <v>4.98529338451E-5</v>
      </c>
      <c r="KR36" s="202">
        <v>42515</v>
      </c>
      <c r="KS36">
        <v>60</v>
      </c>
      <c r="KT36" t="s">
        <v>1186</v>
      </c>
      <c r="KU36">
        <v>0</v>
      </c>
      <c r="KV36" s="253">
        <v>1</v>
      </c>
      <c r="KW36">
        <v>0</v>
      </c>
      <c r="KX36" s="138">
        <v>0</v>
      </c>
      <c r="KY36" s="138">
        <v>0</v>
      </c>
      <c r="KZ36" s="196">
        <v>0</v>
      </c>
      <c r="LA36" s="196">
        <v>0</v>
      </c>
      <c r="LB36" s="196">
        <v>0</v>
      </c>
      <c r="LC36" s="196">
        <v>0</v>
      </c>
      <c r="LD36" s="196">
        <v>0</v>
      </c>
      <c r="LF36">
        <v>1</v>
      </c>
      <c r="LG36" s="240">
        <v>-1</v>
      </c>
      <c r="LH36" s="214">
        <v>1</v>
      </c>
      <c r="LI36" s="241">
        <v>-4</v>
      </c>
      <c r="LJ36">
        <v>1</v>
      </c>
      <c r="LK36">
        <v>-1</v>
      </c>
      <c r="LL36" s="214">
        <v>-1</v>
      </c>
      <c r="LM36">
        <v>1</v>
      </c>
      <c r="LN36">
        <v>0</v>
      </c>
      <c r="LO36">
        <v>0</v>
      </c>
      <c r="LP36">
        <v>1</v>
      </c>
      <c r="LQ36" s="250">
        <v>-4.9850448653999998E-5</v>
      </c>
      <c r="LR36" s="202">
        <v>42537</v>
      </c>
      <c r="LS36">
        <v>60</v>
      </c>
      <c r="LT36" t="s">
        <v>1186</v>
      </c>
      <c r="LU36">
        <v>0</v>
      </c>
      <c r="LV36" s="253">
        <v>1</v>
      </c>
      <c r="LW36">
        <v>0</v>
      </c>
      <c r="LX36" s="138">
        <v>0</v>
      </c>
      <c r="LY36" s="138">
        <v>0</v>
      </c>
      <c r="LZ36" s="196">
        <v>0</v>
      </c>
      <c r="MA36" s="196">
        <v>0</v>
      </c>
      <c r="MB36" s="196">
        <v>0</v>
      </c>
      <c r="MC36" s="196">
        <v>0</v>
      </c>
      <c r="MD36" s="196">
        <v>0</v>
      </c>
      <c r="MF36">
        <v>-1</v>
      </c>
      <c r="MG36" s="240">
        <v>-1</v>
      </c>
      <c r="MH36" s="214">
        <v>1</v>
      </c>
      <c r="MI36" s="241">
        <v>-5</v>
      </c>
      <c r="MJ36">
        <v>-1</v>
      </c>
      <c r="MK36">
        <v>-1</v>
      </c>
      <c r="ML36" s="214">
        <v>1</v>
      </c>
      <c r="MM36">
        <v>0</v>
      </c>
      <c r="MN36">
        <v>1</v>
      </c>
      <c r="MO36">
        <v>0</v>
      </c>
      <c r="MP36">
        <v>0</v>
      </c>
      <c r="MQ36" s="250">
        <v>4.4867640460599997E-4</v>
      </c>
      <c r="MR36" s="202">
        <v>42537</v>
      </c>
      <c r="MS36">
        <v>60</v>
      </c>
      <c r="MT36" t="s">
        <v>1186</v>
      </c>
      <c r="MU36">
        <v>0</v>
      </c>
      <c r="MV36" s="253">
        <v>1</v>
      </c>
      <c r="MW36">
        <v>0</v>
      </c>
      <c r="MX36" s="138">
        <v>0</v>
      </c>
      <c r="MY36" s="138">
        <v>0</v>
      </c>
      <c r="MZ36" s="196">
        <v>0</v>
      </c>
      <c r="NA36" s="196">
        <v>0</v>
      </c>
      <c r="NB36" s="196">
        <v>0</v>
      </c>
      <c r="NC36" s="196">
        <v>0</v>
      </c>
      <c r="ND36" s="196">
        <v>0</v>
      </c>
      <c r="NF36">
        <v>-1</v>
      </c>
      <c r="NG36" s="240">
        <v>1</v>
      </c>
      <c r="NH36" s="214">
        <v>1</v>
      </c>
      <c r="NI36" s="241">
        <v>6</v>
      </c>
      <c r="NJ36">
        <v>1</v>
      </c>
      <c r="NK36">
        <v>1</v>
      </c>
      <c r="NL36" s="214">
        <v>-1</v>
      </c>
      <c r="NM36">
        <v>0</v>
      </c>
      <c r="NN36">
        <v>0</v>
      </c>
      <c r="NO36">
        <v>0</v>
      </c>
      <c r="NP36">
        <v>0</v>
      </c>
      <c r="NQ36" s="250">
        <v>-9.9661152082900005E-5</v>
      </c>
      <c r="NR36" s="202">
        <v>42537</v>
      </c>
      <c r="NS36">
        <v>60</v>
      </c>
      <c r="NT36" t="s">
        <v>1186</v>
      </c>
      <c r="NU36">
        <v>0</v>
      </c>
      <c r="NV36" s="253">
        <v>1</v>
      </c>
      <c r="NW36">
        <v>0</v>
      </c>
      <c r="NX36" s="138">
        <v>0</v>
      </c>
      <c r="NY36" s="138">
        <v>0</v>
      </c>
      <c r="NZ36" s="196">
        <v>0</v>
      </c>
      <c r="OA36" s="196">
        <v>0</v>
      </c>
      <c r="OB36" s="196">
        <v>0</v>
      </c>
      <c r="OC36" s="196">
        <v>0</v>
      </c>
      <c r="OD36" s="196">
        <v>0</v>
      </c>
      <c r="OF36">
        <v>1</v>
      </c>
      <c r="OG36" s="240">
        <v>-1</v>
      </c>
      <c r="OH36" s="214">
        <v>1</v>
      </c>
      <c r="OI36" s="241">
        <v>7</v>
      </c>
      <c r="OJ36">
        <v>1</v>
      </c>
      <c r="OK36">
        <v>1</v>
      </c>
      <c r="OL36" s="214">
        <v>1</v>
      </c>
      <c r="OM36">
        <v>0</v>
      </c>
      <c r="ON36">
        <v>1</v>
      </c>
      <c r="OO36">
        <v>1</v>
      </c>
      <c r="OP36">
        <v>1</v>
      </c>
      <c r="OQ36" s="250">
        <v>9.9671085418199994E-5</v>
      </c>
      <c r="OR36" s="202">
        <v>42537</v>
      </c>
      <c r="OS36">
        <v>60</v>
      </c>
      <c r="OT36" t="s">
        <v>1186</v>
      </c>
      <c r="OU36">
        <v>0</v>
      </c>
      <c r="OV36" s="253">
        <v>2</v>
      </c>
      <c r="OW36">
        <v>0</v>
      </c>
      <c r="OX36" s="138">
        <v>0</v>
      </c>
      <c r="OY36" s="138">
        <v>0</v>
      </c>
      <c r="OZ36" s="196">
        <v>0</v>
      </c>
      <c r="PA36" s="196">
        <v>0</v>
      </c>
      <c r="PB36" s="196">
        <v>0</v>
      </c>
      <c r="PC36" s="196">
        <v>0</v>
      </c>
      <c r="PD36" s="196">
        <v>0</v>
      </c>
      <c r="PF36">
        <v>-1</v>
      </c>
      <c r="PG36" s="240">
        <v>-1</v>
      </c>
      <c r="PH36" s="240">
        <v>-1</v>
      </c>
      <c r="PI36" s="214">
        <v>1</v>
      </c>
      <c r="PJ36" s="241">
        <v>8</v>
      </c>
      <c r="PK36">
        <v>1</v>
      </c>
      <c r="PL36">
        <v>1</v>
      </c>
      <c r="PM36" s="214">
        <v>1</v>
      </c>
      <c r="PN36">
        <v>0</v>
      </c>
      <c r="PO36">
        <v>1</v>
      </c>
      <c r="PP36">
        <v>1</v>
      </c>
      <c r="PQ36">
        <v>1</v>
      </c>
      <c r="PR36" s="250">
        <v>0</v>
      </c>
      <c r="PS36" s="202">
        <v>42537</v>
      </c>
      <c r="PT36">
        <v>60</v>
      </c>
      <c r="PU36" t="s">
        <v>1186</v>
      </c>
      <c r="PV36">
        <v>0</v>
      </c>
      <c r="PW36" s="253">
        <v>2</v>
      </c>
      <c r="PX36">
        <v>0</v>
      </c>
      <c r="PY36" s="138">
        <v>0</v>
      </c>
      <c r="PZ36" s="138">
        <v>0</v>
      </c>
      <c r="QA36" s="196">
        <v>0</v>
      </c>
      <c r="QB36" s="196">
        <v>0</v>
      </c>
      <c r="QC36" s="196">
        <v>0</v>
      </c>
      <c r="QD36" s="196">
        <v>0</v>
      </c>
      <c r="QE36" s="196">
        <v>0</v>
      </c>
      <c r="QF36" s="196">
        <v>0</v>
      </c>
      <c r="QH36">
        <v>1</v>
      </c>
      <c r="QI36" s="240">
        <v>1</v>
      </c>
      <c r="QJ36" s="240">
        <v>-1</v>
      </c>
      <c r="QK36" s="214">
        <v>1</v>
      </c>
      <c r="QL36" s="241">
        <v>9</v>
      </c>
      <c r="QM36">
        <v>-1</v>
      </c>
      <c r="QN36">
        <v>1</v>
      </c>
      <c r="QO36" s="214">
        <v>1</v>
      </c>
      <c r="QP36">
        <v>1</v>
      </c>
      <c r="QQ36">
        <v>1</v>
      </c>
      <c r="QR36">
        <v>0</v>
      </c>
      <c r="QS36">
        <v>1</v>
      </c>
      <c r="QT36" s="250">
        <v>4.9830576041499998E-5</v>
      </c>
      <c r="QU36" s="202">
        <v>42537</v>
      </c>
      <c r="QV36">
        <v>60</v>
      </c>
      <c r="QW36" t="s">
        <v>1186</v>
      </c>
      <c r="QX36">
        <v>0</v>
      </c>
      <c r="QY36" s="253">
        <v>2</v>
      </c>
      <c r="QZ36">
        <v>0</v>
      </c>
      <c r="RA36" s="138">
        <v>0</v>
      </c>
      <c r="RB36" s="138">
        <v>0</v>
      </c>
      <c r="RC36" s="196">
        <v>0</v>
      </c>
      <c r="RD36" s="196">
        <v>0</v>
      </c>
      <c r="RE36" s="196">
        <v>0</v>
      </c>
      <c r="RF36" s="196">
        <v>0</v>
      </c>
      <c r="RG36" s="196">
        <v>0</v>
      </c>
      <c r="RH36" s="196">
        <v>0</v>
      </c>
      <c r="RI36" s="196"/>
      <c r="RJ36" s="196">
        <v>0</v>
      </c>
      <c r="RK36" s="196">
        <v>0</v>
      </c>
      <c r="RL36" s="196">
        <v>0</v>
      </c>
      <c r="RM36" s="196">
        <v>0</v>
      </c>
      <c r="RO36">
        <v>1</v>
      </c>
      <c r="RP36" s="240">
        <v>1</v>
      </c>
      <c r="RQ36" s="240">
        <v>-1</v>
      </c>
      <c r="RR36" s="240">
        <v>1</v>
      </c>
      <c r="RS36" s="214">
        <v>1</v>
      </c>
      <c r="RT36" s="241">
        <v>10</v>
      </c>
      <c r="RU36">
        <v>-1</v>
      </c>
      <c r="RV36">
        <v>1</v>
      </c>
      <c r="RW36" s="214">
        <v>1</v>
      </c>
      <c r="RX36">
        <v>1</v>
      </c>
      <c r="RY36">
        <v>1</v>
      </c>
      <c r="RZ36">
        <v>0</v>
      </c>
      <c r="SA36">
        <v>1</v>
      </c>
      <c r="SB36" s="250">
        <v>4.9828093078699999E-5</v>
      </c>
      <c r="SC36" s="202">
        <v>42537</v>
      </c>
      <c r="SD36">
        <v>60</v>
      </c>
      <c r="SE36" t="s">
        <v>1186</v>
      </c>
      <c r="SF36">
        <v>0</v>
      </c>
      <c r="SG36" s="253">
        <v>1</v>
      </c>
      <c r="SH36">
        <v>0</v>
      </c>
      <c r="SI36" s="138">
        <v>0</v>
      </c>
      <c r="SJ36" s="138">
        <v>0</v>
      </c>
      <c r="SK36" s="196">
        <v>0</v>
      </c>
      <c r="SL36" s="196">
        <v>0</v>
      </c>
      <c r="SM36" s="196">
        <v>0</v>
      </c>
      <c r="SN36" s="196">
        <v>0</v>
      </c>
      <c r="SO36" s="196">
        <v>0</v>
      </c>
      <c r="SP36" s="196">
        <v>0</v>
      </c>
      <c r="SQ36" s="196">
        <v>0</v>
      </c>
      <c r="SR36" s="196">
        <v>0</v>
      </c>
      <c r="SS36" s="196">
        <v>0</v>
      </c>
      <c r="ST36" s="196">
        <v>0</v>
      </c>
      <c r="SU36" s="196">
        <v>0</v>
      </c>
      <c r="SW36">
        <f t="shared" si="90"/>
        <v>1</v>
      </c>
      <c r="SX36" s="240">
        <v>1</v>
      </c>
      <c r="SY36" s="240">
        <v>-1</v>
      </c>
      <c r="SZ36" s="240">
        <v>1</v>
      </c>
      <c r="TA36" s="214">
        <v>1</v>
      </c>
      <c r="TB36" s="241">
        <v>11</v>
      </c>
      <c r="TC36">
        <f t="shared" si="91"/>
        <v>-1</v>
      </c>
      <c r="TD36">
        <f t="shared" si="92"/>
        <v>1</v>
      </c>
      <c r="TE36" s="214">
        <v>1</v>
      </c>
      <c r="TF36">
        <f>IF(SX36=TE36,1,0)</f>
        <v>1</v>
      </c>
      <c r="TG36">
        <f t="shared" si="93"/>
        <v>1</v>
      </c>
      <c r="TH36">
        <f t="shared" si="132"/>
        <v>0</v>
      </c>
      <c r="TI36">
        <f t="shared" si="94"/>
        <v>1</v>
      </c>
      <c r="TJ36" s="250">
        <v>9.9651220727400006E-5</v>
      </c>
      <c r="TK36" s="202">
        <v>42537</v>
      </c>
      <c r="TL36">
        <v>60</v>
      </c>
      <c r="TM36" t="str">
        <f t="shared" si="81"/>
        <v>TRUE</v>
      </c>
      <c r="TN36">
        <f>VLOOKUP($A36,'FuturesInfo (3)'!$A$2:$V$80,22)</f>
        <v>0</v>
      </c>
      <c r="TO36" s="253">
        <v>1</v>
      </c>
      <c r="TP36">
        <f t="shared" si="95"/>
        <v>0</v>
      </c>
      <c r="TQ36" s="138">
        <f>VLOOKUP($A36,'FuturesInfo (3)'!$A$2:$O$80,15)*TN36</f>
        <v>0</v>
      </c>
      <c r="TR36" s="138">
        <f>VLOOKUP($A36,'FuturesInfo (3)'!$A$2:$O$80,15)*TP36</f>
        <v>0</v>
      </c>
      <c r="TS36" s="196">
        <f t="shared" si="96"/>
        <v>0</v>
      </c>
      <c r="TT36" s="196">
        <f t="shared" si="97"/>
        <v>0</v>
      </c>
      <c r="TU36" s="196">
        <f t="shared" si="98"/>
        <v>0</v>
      </c>
      <c r="TV36" s="196">
        <f t="shared" si="99"/>
        <v>0</v>
      </c>
      <c r="TW36" s="196">
        <f t="shared" si="148"/>
        <v>0</v>
      </c>
      <c r="TX36" s="196">
        <f t="shared" si="101"/>
        <v>0</v>
      </c>
      <c r="TY36" s="196">
        <f t="shared" si="133"/>
        <v>0</v>
      </c>
      <c r="TZ36" s="196">
        <f>IF(IF(sym!$O25=TE36,1,0)=1,ABS(TQ36*TJ36),-ABS(TQ36*TJ36))</f>
        <v>0</v>
      </c>
      <c r="UA36" s="196">
        <f>IF(IF(sym!$N25=TE36,1,0)=1,ABS(TQ36*TJ36),-ABS(TQ36*TJ36))</f>
        <v>0</v>
      </c>
      <c r="UB36" s="196">
        <f t="shared" si="141"/>
        <v>0</v>
      </c>
      <c r="UC36" s="196">
        <f t="shared" si="103"/>
        <v>0</v>
      </c>
      <c r="UE36">
        <f t="shared" si="104"/>
        <v>1</v>
      </c>
      <c r="UF36" s="240">
        <v>1</v>
      </c>
      <c r="UG36" s="240">
        <v>-1</v>
      </c>
      <c r="UH36" s="240">
        <v>1</v>
      </c>
      <c r="UI36" s="214">
        <v>1</v>
      </c>
      <c r="UJ36" s="241">
        <v>12</v>
      </c>
      <c r="UK36">
        <f t="shared" si="105"/>
        <v>-1</v>
      </c>
      <c r="UL36">
        <f t="shared" si="106"/>
        <v>1</v>
      </c>
      <c r="UM36" s="214"/>
      <c r="UN36">
        <f>IF(UF36=UM36,1,0)</f>
        <v>0</v>
      </c>
      <c r="UO36">
        <f t="shared" si="151"/>
        <v>0</v>
      </c>
      <c r="UP36">
        <f t="shared" si="134"/>
        <v>0</v>
      </c>
      <c r="UQ36">
        <f t="shared" si="108"/>
        <v>0</v>
      </c>
      <c r="UR36" s="250"/>
      <c r="US36" s="202">
        <v>42537</v>
      </c>
      <c r="UT36">
        <v>60</v>
      </c>
      <c r="UU36" t="str">
        <f t="shared" si="82"/>
        <v>TRUE</v>
      </c>
      <c r="UV36">
        <f>VLOOKUP($A36,'FuturesInfo (3)'!$A$2:$V$80,22)</f>
        <v>0</v>
      </c>
      <c r="UW36" s="253">
        <v>2</v>
      </c>
      <c r="UX36">
        <f t="shared" si="109"/>
        <v>0</v>
      </c>
      <c r="UY36" s="138">
        <f>VLOOKUP($A36,'FuturesInfo (3)'!$A$2:$O$80,15)*UV36</f>
        <v>0</v>
      </c>
      <c r="UZ36" s="138">
        <f>VLOOKUP($A36,'FuturesInfo (3)'!$A$2:$O$80,15)*UX36</f>
        <v>0</v>
      </c>
      <c r="VA36" s="196">
        <f t="shared" si="110"/>
        <v>0</v>
      </c>
      <c r="VB36" s="196">
        <f t="shared" si="111"/>
        <v>0</v>
      </c>
      <c r="VC36" s="196">
        <f t="shared" si="112"/>
        <v>0</v>
      </c>
      <c r="VD36" s="196">
        <f t="shared" si="113"/>
        <v>0</v>
      </c>
      <c r="VE36" s="196">
        <f t="shared" si="149"/>
        <v>0</v>
      </c>
      <c r="VF36" s="196">
        <f t="shared" si="115"/>
        <v>0</v>
      </c>
      <c r="VG36" s="196">
        <f t="shared" si="135"/>
        <v>0</v>
      </c>
      <c r="VH36" s="196">
        <f>IF(IF(sym!$O25=UM36,1,0)=1,ABS(UY36*UR36),-ABS(UY36*UR36))</f>
        <v>0</v>
      </c>
      <c r="VI36" s="196">
        <f>IF(IF(sym!$N25=UM36,1,0)=1,ABS(UY36*UR36),-ABS(UY36*UR36))</f>
        <v>0</v>
      </c>
      <c r="VJ36" s="196">
        <f t="shared" si="144"/>
        <v>0</v>
      </c>
      <c r="VK36" s="196">
        <f t="shared" si="117"/>
        <v>0</v>
      </c>
      <c r="VM36">
        <f t="shared" si="118"/>
        <v>0</v>
      </c>
      <c r="VN36" s="240"/>
      <c r="VO36" s="240"/>
      <c r="VP36" s="240"/>
      <c r="VQ36" s="214"/>
      <c r="VR36" s="241"/>
      <c r="VS36">
        <f t="shared" si="119"/>
        <v>1</v>
      </c>
      <c r="VT36">
        <f t="shared" si="120"/>
        <v>0</v>
      </c>
      <c r="VU36" s="214"/>
      <c r="VV36">
        <f>IF(VN36=VU36,1,0)</f>
        <v>1</v>
      </c>
      <c r="VW36">
        <f t="shared" si="152"/>
        <v>1</v>
      </c>
      <c r="VX36">
        <f t="shared" si="136"/>
        <v>0</v>
      </c>
      <c r="VY36">
        <f t="shared" si="122"/>
        <v>1</v>
      </c>
      <c r="VZ36" s="250"/>
      <c r="WA36" s="202"/>
      <c r="WB36">
        <v>60</v>
      </c>
      <c r="WC36" t="str">
        <f t="shared" si="83"/>
        <v>FALSE</v>
      </c>
      <c r="WD36">
        <f>VLOOKUP($A36,'FuturesInfo (3)'!$A$2:$V$80,22)</f>
        <v>0</v>
      </c>
      <c r="WE36" s="253"/>
      <c r="WF36">
        <f t="shared" si="123"/>
        <v>0</v>
      </c>
      <c r="WG36" s="138">
        <f>VLOOKUP($A36,'FuturesInfo (3)'!$A$2:$O$80,15)*WD36</f>
        <v>0</v>
      </c>
      <c r="WH36" s="138">
        <f>VLOOKUP($A36,'FuturesInfo (3)'!$A$2:$O$80,15)*WF36</f>
        <v>0</v>
      </c>
      <c r="WI36" s="196">
        <f t="shared" si="124"/>
        <v>0</v>
      </c>
      <c r="WJ36" s="196">
        <f t="shared" si="125"/>
        <v>0</v>
      </c>
      <c r="WK36" s="196">
        <f t="shared" si="126"/>
        <v>0</v>
      </c>
      <c r="WL36" s="196">
        <f t="shared" si="127"/>
        <v>0</v>
      </c>
      <c r="WM36" s="196">
        <f t="shared" si="150"/>
        <v>0</v>
      </c>
      <c r="WN36" s="196">
        <f t="shared" si="129"/>
        <v>0</v>
      </c>
      <c r="WO36" s="196">
        <f t="shared" si="137"/>
        <v>0</v>
      </c>
      <c r="WP36" s="196">
        <f>IF(IF(sym!$O25=VU36,1,0)=1,ABS(WG36*VZ36),-ABS(WG36*VZ36))</f>
        <v>0</v>
      </c>
      <c r="WQ36" s="196">
        <f>IF(IF(sym!$N25=VU36,1,0)=1,ABS(WG36*VZ36),-ABS(WG36*VZ36))</f>
        <v>0</v>
      </c>
      <c r="WR36" s="196">
        <f t="shared" si="147"/>
        <v>0</v>
      </c>
      <c r="WS36" s="196">
        <f t="shared" si="131"/>
        <v>0</v>
      </c>
    </row>
    <row r="37" spans="1:617" x14ac:dyDescent="0.25">
      <c r="A37" s="1" t="s">
        <v>340</v>
      </c>
      <c r="B37" s="150" t="str">
        <f>'FuturesInfo (3)'!M25</f>
        <v>LF</v>
      </c>
      <c r="C37" s="200" t="str">
        <f>VLOOKUP(A37,'FuturesInfo (3)'!$A$2:$K$80,11)</f>
        <v>index</v>
      </c>
      <c r="F37" t="e">
        <f>#REF!</f>
        <v>#REF!</v>
      </c>
      <c r="G37">
        <v>-1</v>
      </c>
      <c r="H37">
        <v>-1</v>
      </c>
      <c r="I37">
        <v>1</v>
      </c>
      <c r="J37">
        <f t="shared" si="67"/>
        <v>0</v>
      </c>
      <c r="K37">
        <f t="shared" si="68"/>
        <v>0</v>
      </c>
      <c r="L37" s="184">
        <v>1.6168148747E-3</v>
      </c>
      <c r="M37" s="2">
        <v>10</v>
      </c>
      <c r="N37">
        <v>60</v>
      </c>
      <c r="O37" t="str">
        <f t="shared" si="69"/>
        <v>TRUE</v>
      </c>
      <c r="P37">
        <f>VLOOKUP($A37,'FuturesInfo (3)'!$A$2:$V$80,22)</f>
        <v>1</v>
      </c>
      <c r="Q37">
        <f t="shared" si="70"/>
        <v>1</v>
      </c>
      <c r="R37">
        <f t="shared" si="70"/>
        <v>1</v>
      </c>
      <c r="S37" s="138">
        <f>VLOOKUP($A37,'FuturesInfo (3)'!$A$2:$O$80,15)*Q37</f>
        <v>85982.536250000005</v>
      </c>
      <c r="T37" s="144">
        <f t="shared" si="71"/>
        <v>-139.01784357343197</v>
      </c>
      <c r="U37" s="144">
        <f t="shared" si="84"/>
        <v>-139.01784357343197</v>
      </c>
      <c r="W37">
        <f t="shared" si="72"/>
        <v>-1</v>
      </c>
      <c r="X37">
        <v>-1</v>
      </c>
      <c r="Y37">
        <v>-1</v>
      </c>
      <c r="Z37">
        <v>1</v>
      </c>
      <c r="AA37">
        <f t="shared" si="138"/>
        <v>0</v>
      </c>
      <c r="AB37">
        <f t="shared" si="73"/>
        <v>0</v>
      </c>
      <c r="AC37" s="1">
        <v>1.30750605327E-2</v>
      </c>
      <c r="AD37" s="2">
        <v>10</v>
      </c>
      <c r="AE37">
        <v>60</v>
      </c>
      <c r="AF37" t="str">
        <f t="shared" si="74"/>
        <v>TRUE</v>
      </c>
      <c r="AG37">
        <f>VLOOKUP($A37,'FuturesInfo (3)'!$A$2:$V$80,22)</f>
        <v>1</v>
      </c>
      <c r="AH37">
        <f t="shared" si="75"/>
        <v>1</v>
      </c>
      <c r="AI37">
        <f t="shared" si="85"/>
        <v>1</v>
      </c>
      <c r="AJ37" s="138">
        <f>VLOOKUP($A37,'FuturesInfo (3)'!$A$2:$O$80,15)*AI37</f>
        <v>85982.536250000005</v>
      </c>
      <c r="AK37" s="196">
        <f t="shared" si="86"/>
        <v>-1124.2268662238221</v>
      </c>
      <c r="AL37" s="196">
        <f t="shared" si="87"/>
        <v>-1124.2268662238221</v>
      </c>
      <c r="AN37">
        <f t="shared" si="76"/>
        <v>-1</v>
      </c>
      <c r="AO37">
        <v>1</v>
      </c>
      <c r="AP37">
        <v>-1</v>
      </c>
      <c r="AQ37">
        <v>-1</v>
      </c>
      <c r="AR37">
        <f t="shared" si="139"/>
        <v>0</v>
      </c>
      <c r="AS37">
        <f t="shared" si="77"/>
        <v>1</v>
      </c>
      <c r="AT37" s="1">
        <v>-1.2746972593999999E-3</v>
      </c>
      <c r="AU37" s="2">
        <v>10</v>
      </c>
      <c r="AV37">
        <v>60</v>
      </c>
      <c r="AW37" t="str">
        <f t="shared" si="78"/>
        <v>TRUE</v>
      </c>
      <c r="AX37">
        <f>VLOOKUP($A37,'FuturesInfo (3)'!$A$2:$V$80,22)</f>
        <v>1</v>
      </c>
      <c r="AY37">
        <f t="shared" si="79"/>
        <v>1</v>
      </c>
      <c r="AZ37">
        <f t="shared" si="88"/>
        <v>1</v>
      </c>
      <c r="BA37" s="138">
        <f>VLOOKUP($A37,'FuturesInfo (3)'!$A$2:$O$80,15)*AZ37</f>
        <v>85982.536250000005</v>
      </c>
      <c r="BB37" s="196">
        <f t="shared" si="80"/>
        <v>-109.60170331413616</v>
      </c>
      <c r="BC37" s="196">
        <f t="shared" si="89"/>
        <v>109.60170331413616</v>
      </c>
      <c r="BE37">
        <v>1</v>
      </c>
      <c r="BF37">
        <v>1</v>
      </c>
      <c r="BG37">
        <v>-1</v>
      </c>
      <c r="BH37">
        <v>1</v>
      </c>
      <c r="BI37">
        <v>1</v>
      </c>
      <c r="BJ37">
        <v>0</v>
      </c>
      <c r="BK37" s="1">
        <v>3.9087428206800003E-3</v>
      </c>
      <c r="BL37" s="2">
        <v>10</v>
      </c>
      <c r="BM37">
        <v>60</v>
      </c>
      <c r="BN37" t="s">
        <v>1186</v>
      </c>
      <c r="BO37">
        <v>2</v>
      </c>
      <c r="BP37" s="96">
        <v>0</v>
      </c>
      <c r="BQ37">
        <v>2</v>
      </c>
      <c r="BR37" s="138">
        <v>176934.09600000002</v>
      </c>
      <c r="BS37" s="196">
        <v>691.58987747350602</v>
      </c>
      <c r="BT37" s="196">
        <v>-691.58987747350602</v>
      </c>
      <c r="BV37">
        <v>1</v>
      </c>
      <c r="BW37">
        <v>1</v>
      </c>
      <c r="BX37" s="214">
        <v>-1</v>
      </c>
      <c r="BY37">
        <v>-1</v>
      </c>
      <c r="BZ37">
        <v>-1</v>
      </c>
      <c r="CA37">
        <v>0</v>
      </c>
      <c r="CB37">
        <v>1</v>
      </c>
      <c r="CC37">
        <v>1</v>
      </c>
      <c r="CD37" s="1">
        <v>-1.0091378625300001E-2</v>
      </c>
      <c r="CE37" s="2">
        <v>10</v>
      </c>
      <c r="CF37">
        <v>60</v>
      </c>
      <c r="CG37" t="s">
        <v>1186</v>
      </c>
      <c r="CH37">
        <v>2</v>
      </c>
      <c r="CI37" s="96">
        <v>0</v>
      </c>
      <c r="CJ37">
        <v>2</v>
      </c>
      <c r="CK37" s="138">
        <v>176934.09600000002</v>
      </c>
      <c r="CL37" s="196">
        <v>-1785.5089544611785</v>
      </c>
      <c r="CM37" s="196">
        <v>1785.5089544611785</v>
      </c>
      <c r="CN37" s="196">
        <v>1785.5089544611785</v>
      </c>
      <c r="CP37">
        <v>-1</v>
      </c>
      <c r="CQ37">
        <v>-1</v>
      </c>
      <c r="CR37" s="214">
        <v>-1</v>
      </c>
      <c r="CS37">
        <v>-1</v>
      </c>
      <c r="CT37">
        <v>-1</v>
      </c>
      <c r="CU37">
        <v>1</v>
      </c>
      <c r="CV37">
        <v>1</v>
      </c>
      <c r="CW37">
        <v>1</v>
      </c>
      <c r="CX37" s="1">
        <v>-1.7498795954400001E-2</v>
      </c>
      <c r="CY37" s="2">
        <v>10</v>
      </c>
      <c r="CZ37">
        <v>60</v>
      </c>
      <c r="DA37" t="s">
        <v>1186</v>
      </c>
      <c r="DB37">
        <v>2</v>
      </c>
      <c r="DC37" s="96">
        <v>0</v>
      </c>
      <c r="DD37">
        <v>2</v>
      </c>
      <c r="DE37" s="138">
        <v>176934.09600000002</v>
      </c>
      <c r="DF37" s="196">
        <v>3096.1336432802218</v>
      </c>
      <c r="DG37" s="196">
        <v>3096.1336432802218</v>
      </c>
      <c r="DH37" s="196">
        <v>3096.1336432802218</v>
      </c>
      <c r="DJ37">
        <v>-1</v>
      </c>
      <c r="DK37" s="240">
        <v>-1</v>
      </c>
      <c r="DL37" s="214">
        <v>-1</v>
      </c>
      <c r="DM37" s="241">
        <v>-15</v>
      </c>
      <c r="DN37">
        <v>-1</v>
      </c>
      <c r="DO37">
        <v>1</v>
      </c>
      <c r="DP37" s="214">
        <v>-1</v>
      </c>
      <c r="DQ37">
        <v>1</v>
      </c>
      <c r="DR37">
        <v>1</v>
      </c>
      <c r="DS37">
        <v>1</v>
      </c>
      <c r="DT37">
        <v>0</v>
      </c>
      <c r="DU37" s="249">
        <v>-9.8856209150299992E-3</v>
      </c>
      <c r="DV37" s="2">
        <v>10</v>
      </c>
      <c r="DW37">
        <v>60</v>
      </c>
      <c r="DX37" t="s">
        <v>1186</v>
      </c>
      <c r="DY37">
        <v>2</v>
      </c>
      <c r="DZ37" s="96">
        <v>0</v>
      </c>
      <c r="EA37">
        <v>2</v>
      </c>
      <c r="EB37" s="138">
        <v>175184.9926</v>
      </c>
      <c r="EC37" s="196">
        <v>1731.8124268459355</v>
      </c>
      <c r="ED37" s="196">
        <v>1731.8124268459355</v>
      </c>
      <c r="EE37" s="196">
        <v>1731.8124268459355</v>
      </c>
      <c r="EF37" s="196">
        <v>-1731.8124268459355</v>
      </c>
      <c r="EH37">
        <v>-1</v>
      </c>
      <c r="EI37" s="240">
        <v>-1</v>
      </c>
      <c r="EJ37" s="214">
        <v>-1</v>
      </c>
      <c r="EK37" s="241">
        <v>3</v>
      </c>
      <c r="EL37">
        <v>-1</v>
      </c>
      <c r="EM37">
        <v>-1</v>
      </c>
      <c r="EN37" s="214">
        <v>-1</v>
      </c>
      <c r="EO37">
        <v>1</v>
      </c>
      <c r="EP37">
        <v>1</v>
      </c>
      <c r="EQ37">
        <v>1</v>
      </c>
      <c r="ER37">
        <v>1</v>
      </c>
      <c r="ES37" s="249">
        <v>-2.26916412245E-2</v>
      </c>
      <c r="ET37" s="264">
        <v>42509</v>
      </c>
      <c r="EU37">
        <v>60</v>
      </c>
      <c r="EV37" t="s">
        <v>1186</v>
      </c>
      <c r="EW37">
        <v>2</v>
      </c>
      <c r="EX37" s="253"/>
      <c r="EY37">
        <v>2</v>
      </c>
      <c r="EZ37" s="138">
        <v>167796.3168</v>
      </c>
      <c r="FA37" s="196">
        <v>3807.5738196181419</v>
      </c>
      <c r="FB37" s="196">
        <v>3807.5738196181419</v>
      </c>
      <c r="FC37" s="196">
        <v>3807.5738196181419</v>
      </c>
      <c r="FD37" s="196">
        <v>3807.5738196181419</v>
      </c>
      <c r="FF37">
        <v>-1</v>
      </c>
      <c r="FG37" s="240">
        <v>-1</v>
      </c>
      <c r="FH37" s="214">
        <v>-1</v>
      </c>
      <c r="FI37" s="241">
        <v>4</v>
      </c>
      <c r="FJ37">
        <v>-1</v>
      </c>
      <c r="FK37">
        <v>-1</v>
      </c>
      <c r="FL37" s="214">
        <v>1</v>
      </c>
      <c r="FM37">
        <v>0</v>
      </c>
      <c r="FN37">
        <v>0</v>
      </c>
      <c r="FO37">
        <v>0</v>
      </c>
      <c r="FP37">
        <v>0</v>
      </c>
      <c r="FQ37" s="249">
        <v>9.7939885173900006E-3</v>
      </c>
      <c r="FR37" s="264">
        <v>42509</v>
      </c>
      <c r="FS37">
        <v>60</v>
      </c>
      <c r="FT37" t="s">
        <v>1186</v>
      </c>
      <c r="FU37">
        <v>2</v>
      </c>
      <c r="FV37" s="253">
        <v>2</v>
      </c>
      <c r="FW37">
        <v>3</v>
      </c>
      <c r="FX37" s="138">
        <v>167741.0031</v>
      </c>
      <c r="FY37" s="138">
        <v>251611.50465000002</v>
      </c>
      <c r="FZ37" s="196">
        <v>-1642.8534582568805</v>
      </c>
      <c r="GA37" s="196">
        <v>-2464.2801873853209</v>
      </c>
      <c r="GB37" s="196">
        <v>-1642.8534582568805</v>
      </c>
      <c r="GC37" s="196">
        <v>-1642.8534582568805</v>
      </c>
      <c r="GD37" s="196">
        <v>-1642.8534582568805</v>
      </c>
      <c r="GF37">
        <v>-1</v>
      </c>
      <c r="GG37" s="240">
        <v>-1</v>
      </c>
      <c r="GH37" s="214">
        <v>-1</v>
      </c>
      <c r="GI37" s="241">
        <v>5</v>
      </c>
      <c r="GJ37">
        <v>1</v>
      </c>
      <c r="GK37">
        <v>-1</v>
      </c>
      <c r="GL37" s="214">
        <v>-1</v>
      </c>
      <c r="GM37">
        <v>1</v>
      </c>
      <c r="GN37">
        <v>1</v>
      </c>
      <c r="GO37">
        <v>0</v>
      </c>
      <c r="GP37">
        <v>1</v>
      </c>
      <c r="GQ37" s="249">
        <v>-2.7591973244799999E-3</v>
      </c>
      <c r="GR37" s="264">
        <v>42509</v>
      </c>
      <c r="GS37">
        <v>60</v>
      </c>
      <c r="GT37" t="s">
        <v>1186</v>
      </c>
      <c r="GU37">
        <v>2</v>
      </c>
      <c r="GV37" s="253">
        <v>1</v>
      </c>
      <c r="GW37">
        <v>2</v>
      </c>
      <c r="GX37" s="138">
        <v>167741.0031</v>
      </c>
      <c r="GY37" s="138">
        <v>167741.0031</v>
      </c>
      <c r="GZ37" s="196">
        <v>462.83052695911135</v>
      </c>
      <c r="HA37" s="196">
        <v>462.83052695911135</v>
      </c>
      <c r="HB37" s="196">
        <v>462.83052695911135</v>
      </c>
      <c r="HC37" s="196">
        <v>-462.83052695911135</v>
      </c>
      <c r="HD37" s="196">
        <v>462.83052695911135</v>
      </c>
      <c r="HF37">
        <v>-1</v>
      </c>
      <c r="HG37" s="240">
        <v>-1</v>
      </c>
      <c r="HH37" s="214">
        <v>-1</v>
      </c>
      <c r="HI37" s="241">
        <v>6</v>
      </c>
      <c r="HJ37">
        <v>-1</v>
      </c>
      <c r="HK37">
        <v>-1</v>
      </c>
      <c r="HL37" s="214">
        <v>1</v>
      </c>
      <c r="HM37">
        <v>0</v>
      </c>
      <c r="HN37">
        <v>0</v>
      </c>
      <c r="HO37">
        <v>0</v>
      </c>
      <c r="HP37">
        <v>0</v>
      </c>
      <c r="HQ37" s="249">
        <v>7.8740157480300006E-3</v>
      </c>
      <c r="HR37" s="202">
        <v>42509</v>
      </c>
      <c r="HS37">
        <v>60</v>
      </c>
      <c r="HT37" t="s">
        <v>1186</v>
      </c>
      <c r="HU37">
        <v>2</v>
      </c>
      <c r="HV37" s="253">
        <v>2</v>
      </c>
      <c r="HW37">
        <v>3</v>
      </c>
      <c r="HX37" s="138">
        <v>174712.62720000002</v>
      </c>
      <c r="HY37" s="138">
        <v>262068.94080000004</v>
      </c>
      <c r="HZ37" s="196">
        <v>-1375.6899779524947</v>
      </c>
      <c r="IA37" s="196">
        <v>-2063.5349669287421</v>
      </c>
      <c r="IB37" s="196">
        <v>-1375.6899779524947</v>
      </c>
      <c r="IC37" s="196">
        <v>-1375.6899779524947</v>
      </c>
      <c r="ID37" s="196">
        <v>-1375.6899779524947</v>
      </c>
      <c r="IF37">
        <v>-1</v>
      </c>
      <c r="IG37" s="240">
        <v>-1</v>
      </c>
      <c r="IH37" s="214">
        <v>-1</v>
      </c>
      <c r="II37" s="241">
        <v>7</v>
      </c>
      <c r="IJ37">
        <v>-1</v>
      </c>
      <c r="IK37">
        <v>-1</v>
      </c>
      <c r="IL37" s="214">
        <v>1</v>
      </c>
      <c r="IM37">
        <v>0</v>
      </c>
      <c r="IN37">
        <v>0</v>
      </c>
      <c r="IO37">
        <v>0</v>
      </c>
      <c r="IP37">
        <v>0</v>
      </c>
      <c r="IQ37" s="249">
        <v>3.3350134408599998E-2</v>
      </c>
      <c r="IR37" s="202">
        <v>42529</v>
      </c>
      <c r="IS37">
        <v>60</v>
      </c>
      <c r="IT37" t="s">
        <v>1186</v>
      </c>
      <c r="IU37">
        <v>2</v>
      </c>
      <c r="IV37" s="253">
        <v>1</v>
      </c>
      <c r="IW37">
        <v>2</v>
      </c>
      <c r="IX37" s="138">
        <v>180539.31680000003</v>
      </c>
      <c r="IY37" s="138">
        <v>180539.31680000003</v>
      </c>
      <c r="IZ37" s="196">
        <v>-6021.0104813168164</v>
      </c>
      <c r="JA37" s="196">
        <v>-6021.0104813168164</v>
      </c>
      <c r="JB37" s="196">
        <v>-6021.0104813168164</v>
      </c>
      <c r="JC37" s="196">
        <v>-6021.0104813168164</v>
      </c>
      <c r="JD37" s="196">
        <v>-6021.0104813168164</v>
      </c>
      <c r="JF37">
        <v>-1</v>
      </c>
      <c r="JG37" s="240">
        <v>-1</v>
      </c>
      <c r="JH37" s="214">
        <v>-1</v>
      </c>
      <c r="JI37" s="241">
        <v>-4</v>
      </c>
      <c r="JJ37">
        <v>-1</v>
      </c>
      <c r="JK37">
        <v>1</v>
      </c>
      <c r="JL37" s="214">
        <v>1</v>
      </c>
      <c r="JM37">
        <v>0</v>
      </c>
      <c r="JN37">
        <v>0</v>
      </c>
      <c r="JO37">
        <v>0</v>
      </c>
      <c r="JP37">
        <v>1</v>
      </c>
      <c r="JQ37" s="249">
        <v>6.9100073164800003E-3</v>
      </c>
      <c r="JR37" s="202">
        <v>42535</v>
      </c>
      <c r="JS37">
        <v>60</v>
      </c>
      <c r="JT37" t="s">
        <v>1186</v>
      </c>
      <c r="JU37">
        <v>2</v>
      </c>
      <c r="JV37" s="253">
        <v>2</v>
      </c>
      <c r="JW37">
        <v>3</v>
      </c>
      <c r="JX37" s="138">
        <v>181625.82680000001</v>
      </c>
      <c r="JY37" s="138">
        <v>272438.7402</v>
      </c>
      <c r="JZ37" s="196">
        <v>-1255.0357920497295</v>
      </c>
      <c r="KA37" s="196">
        <v>-1882.553688074594</v>
      </c>
      <c r="KB37" s="196">
        <v>-1255.0357920497295</v>
      </c>
      <c r="KC37" s="196">
        <v>-1255.0357920497295</v>
      </c>
      <c r="KD37" s="196">
        <v>1255.0357920497295</v>
      </c>
      <c r="KF37">
        <v>-1</v>
      </c>
      <c r="KG37" s="240">
        <v>-1</v>
      </c>
      <c r="KH37" s="214">
        <v>-1</v>
      </c>
      <c r="KI37" s="241">
        <v>-5</v>
      </c>
      <c r="KJ37">
        <v>1</v>
      </c>
      <c r="KK37">
        <v>1</v>
      </c>
      <c r="KL37" s="214">
        <v>1</v>
      </c>
      <c r="KM37">
        <v>0</v>
      </c>
      <c r="KN37">
        <v>0</v>
      </c>
      <c r="KO37">
        <v>1</v>
      </c>
      <c r="KP37">
        <v>1</v>
      </c>
      <c r="KQ37" s="249">
        <v>9.4461488777700005E-3</v>
      </c>
      <c r="KR37" s="202">
        <v>42535</v>
      </c>
      <c r="KS37">
        <v>60</v>
      </c>
      <c r="KT37" t="s">
        <v>1186</v>
      </c>
      <c r="KU37">
        <v>1</v>
      </c>
      <c r="KV37" s="253">
        <v>2</v>
      </c>
      <c r="KW37">
        <v>1</v>
      </c>
      <c r="KX37" s="138">
        <v>93452.813999999998</v>
      </c>
      <c r="KY37" s="138">
        <v>93452.813999999998</v>
      </c>
      <c r="KZ37" s="196">
        <v>-882.76919409054858</v>
      </c>
      <c r="LA37" s="196">
        <v>-882.76919409054858</v>
      </c>
      <c r="LB37" s="196">
        <v>-882.76919409054858</v>
      </c>
      <c r="LC37" s="196">
        <v>882.76919409054858</v>
      </c>
      <c r="LD37" s="196">
        <v>882.76919409054858</v>
      </c>
      <c r="LF37">
        <v>-1</v>
      </c>
      <c r="LG37" s="240">
        <v>-1</v>
      </c>
      <c r="LH37" s="214">
        <v>-1</v>
      </c>
      <c r="LI37" s="241">
        <v>-6</v>
      </c>
      <c r="LJ37">
        <v>1</v>
      </c>
      <c r="LK37">
        <v>1</v>
      </c>
      <c r="LL37" s="214">
        <v>1</v>
      </c>
      <c r="LM37">
        <v>0</v>
      </c>
      <c r="LN37">
        <v>0</v>
      </c>
      <c r="LO37">
        <v>1</v>
      </c>
      <c r="LP37">
        <v>1</v>
      </c>
      <c r="LQ37" s="249">
        <v>5.4386947132700003E-3</v>
      </c>
      <c r="LR37" s="202">
        <v>42535</v>
      </c>
      <c r="LS37">
        <v>60</v>
      </c>
      <c r="LT37" t="s">
        <v>1186</v>
      </c>
      <c r="LU37">
        <v>1</v>
      </c>
      <c r="LV37" s="253">
        <v>1</v>
      </c>
      <c r="LW37">
        <v>1</v>
      </c>
      <c r="LX37" s="138">
        <v>93452.813999999998</v>
      </c>
      <c r="LY37" s="138">
        <v>93452.813999999998</v>
      </c>
      <c r="LZ37" s="196">
        <v>-508.26132544200465</v>
      </c>
      <c r="MA37" s="196">
        <v>-508.26132544200465</v>
      </c>
      <c r="MB37" s="196">
        <v>-508.26132544200465</v>
      </c>
      <c r="MC37" s="196">
        <v>508.26132544200465</v>
      </c>
      <c r="MD37" s="196">
        <v>508.26132544200465</v>
      </c>
      <c r="MF37">
        <v>-1</v>
      </c>
      <c r="MG37" s="240">
        <v>1</v>
      </c>
      <c r="MH37" s="214">
        <v>-1</v>
      </c>
      <c r="MI37" s="241">
        <v>-7</v>
      </c>
      <c r="MJ37">
        <v>-1</v>
      </c>
      <c r="MK37">
        <v>1</v>
      </c>
      <c r="ML37" s="214">
        <v>-1</v>
      </c>
      <c r="MM37">
        <v>0</v>
      </c>
      <c r="MN37">
        <v>1</v>
      </c>
      <c r="MO37">
        <v>1</v>
      </c>
      <c r="MP37">
        <v>0</v>
      </c>
      <c r="MQ37" s="249">
        <v>-2.9035080741400002E-2</v>
      </c>
      <c r="MR37" s="202">
        <v>42535</v>
      </c>
      <c r="MS37">
        <v>60</v>
      </c>
      <c r="MT37" t="s">
        <v>1186</v>
      </c>
      <c r="MU37">
        <v>1</v>
      </c>
      <c r="MV37" s="253">
        <v>2</v>
      </c>
      <c r="MW37">
        <v>1</v>
      </c>
      <c r="MX37" s="138">
        <v>83960.191600000006</v>
      </c>
      <c r="MY37" s="138">
        <v>83960.191600000006</v>
      </c>
      <c r="MZ37" s="196">
        <v>-2437.7909421694144</v>
      </c>
      <c r="NA37" s="196">
        <v>-2437.7909421694144</v>
      </c>
      <c r="NB37" s="196">
        <v>2437.7909421694144</v>
      </c>
      <c r="NC37" s="196">
        <v>2437.7909421694144</v>
      </c>
      <c r="ND37" s="196">
        <v>-2437.7909421694144</v>
      </c>
      <c r="NF37">
        <v>1</v>
      </c>
      <c r="NG37" s="240">
        <v>-1</v>
      </c>
      <c r="NH37" s="214">
        <v>-1</v>
      </c>
      <c r="NI37" s="241">
        <v>1</v>
      </c>
      <c r="NJ37">
        <v>1</v>
      </c>
      <c r="NK37">
        <v>-1</v>
      </c>
      <c r="NL37" s="214">
        <v>-1</v>
      </c>
      <c r="NM37">
        <v>1</v>
      </c>
      <c r="NN37">
        <v>1</v>
      </c>
      <c r="NO37">
        <v>0</v>
      </c>
      <c r="NP37">
        <v>1</v>
      </c>
      <c r="NQ37" s="249">
        <v>-3.02310339177E-2</v>
      </c>
      <c r="NR37" s="202">
        <v>42535</v>
      </c>
      <c r="NS37">
        <v>60</v>
      </c>
      <c r="NT37" t="s">
        <v>1186</v>
      </c>
      <c r="NU37">
        <v>1</v>
      </c>
      <c r="NV37" s="253">
        <v>2</v>
      </c>
      <c r="NW37">
        <v>1</v>
      </c>
      <c r="NX37" s="138">
        <v>78194.0383</v>
      </c>
      <c r="NY37" s="138">
        <v>78194.0383</v>
      </c>
      <c r="NZ37" s="196">
        <v>2363.8866240092329</v>
      </c>
      <c r="OA37" s="196">
        <v>2363.8866240092329</v>
      </c>
      <c r="OB37" s="196">
        <v>2363.8866240092329</v>
      </c>
      <c r="OC37" s="196">
        <v>-2363.8866240092329</v>
      </c>
      <c r="OD37" s="196">
        <v>2363.8866240092329</v>
      </c>
      <c r="OF37">
        <v>-1</v>
      </c>
      <c r="OG37" s="240">
        <v>-1</v>
      </c>
      <c r="OH37" s="214">
        <v>1</v>
      </c>
      <c r="OI37" s="241">
        <v>2</v>
      </c>
      <c r="OJ37">
        <v>1</v>
      </c>
      <c r="OK37">
        <v>1</v>
      </c>
      <c r="OL37" s="214">
        <v>1</v>
      </c>
      <c r="OM37">
        <v>0</v>
      </c>
      <c r="ON37">
        <v>1</v>
      </c>
      <c r="OO37">
        <v>1</v>
      </c>
      <c r="OP37">
        <v>1</v>
      </c>
      <c r="OQ37" s="249">
        <v>2.5597702120499999E-2</v>
      </c>
      <c r="OR37" s="202">
        <v>42535</v>
      </c>
      <c r="OS37">
        <v>60</v>
      </c>
      <c r="OT37" t="s">
        <v>1186</v>
      </c>
      <c r="OU37">
        <v>1</v>
      </c>
      <c r="OV37" s="253">
        <v>1</v>
      </c>
      <c r="OW37">
        <v>1</v>
      </c>
      <c r="OX37" s="138">
        <v>81484.287000000011</v>
      </c>
      <c r="OY37" s="138">
        <v>81484.287000000011</v>
      </c>
      <c r="OZ37" s="196">
        <v>-2085.8105061273309</v>
      </c>
      <c r="PA37" s="196">
        <v>-2085.8105061273309</v>
      </c>
      <c r="PB37" s="196">
        <v>2085.8105061273309</v>
      </c>
      <c r="PC37" s="196">
        <v>2085.8105061273309</v>
      </c>
      <c r="PD37" s="196">
        <v>2085.8105061273309</v>
      </c>
      <c r="PF37">
        <v>-1</v>
      </c>
      <c r="PG37" s="240">
        <v>1</v>
      </c>
      <c r="PH37" s="240">
        <v>-1</v>
      </c>
      <c r="PI37" s="214">
        <v>1</v>
      </c>
      <c r="PJ37" s="241">
        <v>-1</v>
      </c>
      <c r="PK37">
        <v>1</v>
      </c>
      <c r="PL37">
        <v>-1</v>
      </c>
      <c r="PM37" s="214">
        <v>1</v>
      </c>
      <c r="PN37">
        <v>1</v>
      </c>
      <c r="PO37">
        <v>1</v>
      </c>
      <c r="PP37">
        <v>1</v>
      </c>
      <c r="PQ37">
        <v>0</v>
      </c>
      <c r="PR37" s="249">
        <v>3.5008237232300003E-2</v>
      </c>
      <c r="PS37" s="202">
        <v>42535</v>
      </c>
      <c r="PT37">
        <v>60</v>
      </c>
      <c r="PU37" t="s">
        <v>1186</v>
      </c>
      <c r="PV37">
        <v>1</v>
      </c>
      <c r="PW37" s="253">
        <v>2</v>
      </c>
      <c r="PX37">
        <v>1</v>
      </c>
      <c r="PY37" s="138">
        <v>85209.234249999994</v>
      </c>
      <c r="PZ37" s="138">
        <v>85209.234249999994</v>
      </c>
      <c r="QA37" s="196">
        <v>2983.0250870066225</v>
      </c>
      <c r="QB37" s="196">
        <v>2983.0250870066225</v>
      </c>
      <c r="QC37" s="196">
        <v>2983.0250870066225</v>
      </c>
      <c r="QD37" s="196">
        <v>2983.0250870066225</v>
      </c>
      <c r="QE37" s="196">
        <v>-2983.0250870066225</v>
      </c>
      <c r="QF37" s="196">
        <v>-2983.0250870066225</v>
      </c>
      <c r="QH37">
        <v>1</v>
      </c>
      <c r="QI37" s="240">
        <v>-1</v>
      </c>
      <c r="QJ37" s="240">
        <v>1</v>
      </c>
      <c r="QK37" s="214">
        <v>1</v>
      </c>
      <c r="QL37" s="241">
        <v>-2</v>
      </c>
      <c r="QM37">
        <v>-1</v>
      </c>
      <c r="QN37">
        <v>-1</v>
      </c>
      <c r="QO37" s="214">
        <v>1</v>
      </c>
      <c r="QP37">
        <v>0</v>
      </c>
      <c r="QQ37">
        <v>1</v>
      </c>
      <c r="QR37">
        <v>0</v>
      </c>
      <c r="QS37">
        <v>0</v>
      </c>
      <c r="QT37" s="249">
        <v>2.2284122562700001E-2</v>
      </c>
      <c r="QU37" s="202">
        <v>42544</v>
      </c>
      <c r="QV37">
        <v>60</v>
      </c>
      <c r="QW37" t="s">
        <v>1186</v>
      </c>
      <c r="QX37">
        <v>1</v>
      </c>
      <c r="QY37" s="253">
        <v>2</v>
      </c>
      <c r="QZ37">
        <v>1</v>
      </c>
      <c r="RA37" s="138">
        <v>85209.234249999994</v>
      </c>
      <c r="RB37" s="138">
        <v>85209.234249999994</v>
      </c>
      <c r="RC37" s="196">
        <v>-1898.8130195008146</v>
      </c>
      <c r="RD37" s="196">
        <v>-1898.8130195008146</v>
      </c>
      <c r="RE37" s="196">
        <v>1898.8130195008146</v>
      </c>
      <c r="RF37" s="196">
        <v>-1898.8130195008146</v>
      </c>
      <c r="RG37" s="196">
        <v>-1898.8130195008146</v>
      </c>
      <c r="RH37" s="196">
        <v>1898.8130195008146</v>
      </c>
      <c r="RI37" s="196"/>
      <c r="RJ37" s="196">
        <v>1898.8130195008146</v>
      </c>
      <c r="RK37" s="196">
        <v>-1898.8130195008146</v>
      </c>
      <c r="RL37" s="196">
        <v>-1898.8130195008146</v>
      </c>
      <c r="RM37" s="196">
        <v>1898.8130195008146</v>
      </c>
      <c r="RO37">
        <v>1</v>
      </c>
      <c r="RP37" s="240">
        <v>-1</v>
      </c>
      <c r="RQ37" s="240">
        <v>-1</v>
      </c>
      <c r="RR37" s="240">
        <v>-1</v>
      </c>
      <c r="RS37" s="214">
        <v>1</v>
      </c>
      <c r="RT37" s="241">
        <v>1</v>
      </c>
      <c r="RU37">
        <v>-1</v>
      </c>
      <c r="RV37">
        <v>1</v>
      </c>
      <c r="RW37" s="214">
        <v>1</v>
      </c>
      <c r="RX37">
        <v>0</v>
      </c>
      <c r="RY37">
        <v>1</v>
      </c>
      <c r="RZ37">
        <v>0</v>
      </c>
      <c r="SA37">
        <v>1</v>
      </c>
      <c r="SB37" s="249">
        <v>1.5959517321899999E-2</v>
      </c>
      <c r="SC37" s="202">
        <v>42544</v>
      </c>
      <c r="SD37">
        <v>60</v>
      </c>
      <c r="SE37" t="s">
        <v>1186</v>
      </c>
      <c r="SF37">
        <v>1</v>
      </c>
      <c r="SG37" s="253">
        <v>1</v>
      </c>
      <c r="SH37">
        <v>1</v>
      </c>
      <c r="SI37" s="138">
        <v>85982.536250000005</v>
      </c>
      <c r="SJ37" s="138">
        <v>85982.536250000005</v>
      </c>
      <c r="SK37" s="196">
        <v>-1372.2397766627696</v>
      </c>
      <c r="SL37" s="196">
        <v>-1372.2397766627696</v>
      </c>
      <c r="SM37" s="196">
        <v>1372.2397766627696</v>
      </c>
      <c r="SN37" s="196">
        <v>-1372.2397766627696</v>
      </c>
      <c r="SO37" s="196">
        <v>1372.2397766627696</v>
      </c>
      <c r="SP37" s="196">
        <v>-1372.2397766627696</v>
      </c>
      <c r="SQ37" s="196">
        <v>-1372.2397766627696</v>
      </c>
      <c r="SR37" s="196">
        <v>1372.2397766627696</v>
      </c>
      <c r="SS37" s="196">
        <v>-1372.2397766627696</v>
      </c>
      <c r="ST37" s="196">
        <v>-1372.2397766627696</v>
      </c>
      <c r="SU37" s="196">
        <v>1372.2397766627696</v>
      </c>
      <c r="SW37">
        <f t="shared" si="90"/>
        <v>1</v>
      </c>
      <c r="SX37" s="240">
        <v>1</v>
      </c>
      <c r="SY37" s="240">
        <v>1</v>
      </c>
      <c r="SZ37" s="240">
        <v>1</v>
      </c>
      <c r="TA37" s="214">
        <v>1</v>
      </c>
      <c r="TB37" s="241">
        <v>2</v>
      </c>
      <c r="TC37">
        <f t="shared" si="91"/>
        <v>-1</v>
      </c>
      <c r="TD37">
        <f t="shared" si="92"/>
        <v>1</v>
      </c>
      <c r="TE37" s="214">
        <v>-1</v>
      </c>
      <c r="TF37">
        <f t="shared" si="140"/>
        <v>0</v>
      </c>
      <c r="TG37">
        <f t="shared" si="93"/>
        <v>0</v>
      </c>
      <c r="TH37">
        <f t="shared" si="132"/>
        <v>1</v>
      </c>
      <c r="TI37">
        <f t="shared" si="94"/>
        <v>0</v>
      </c>
      <c r="TJ37" s="249">
        <v>-8.6590038314200007E-3</v>
      </c>
      <c r="TK37" s="202">
        <v>42548</v>
      </c>
      <c r="TL37">
        <v>60</v>
      </c>
      <c r="TM37" t="str">
        <f t="shared" si="81"/>
        <v>TRUE</v>
      </c>
      <c r="TN37">
        <f>VLOOKUP($A37,'FuturesInfo (3)'!$A$2:$V$80,22)</f>
        <v>1</v>
      </c>
      <c r="TO37" s="253">
        <v>2</v>
      </c>
      <c r="TP37">
        <f t="shared" si="95"/>
        <v>1</v>
      </c>
      <c r="TQ37" s="138">
        <f>VLOOKUP($A37,'FuturesInfo (3)'!$A$2:$O$80,15)*TN37</f>
        <v>85982.536250000005</v>
      </c>
      <c r="TR37" s="138">
        <f>VLOOKUP($A37,'FuturesInfo (3)'!$A$2:$O$80,15)*TP37</f>
        <v>85982.536250000005</v>
      </c>
      <c r="TS37" s="196">
        <f t="shared" si="96"/>
        <v>-744.52311082395909</v>
      </c>
      <c r="TT37" s="196">
        <f t="shared" si="97"/>
        <v>-744.52311082395909</v>
      </c>
      <c r="TU37" s="196">
        <f t="shared" si="98"/>
        <v>-744.52311082395909</v>
      </c>
      <c r="TV37" s="196">
        <f t="shared" si="99"/>
        <v>744.52311082395909</v>
      </c>
      <c r="TW37" s="196">
        <f t="shared" si="148"/>
        <v>-744.52311082395909</v>
      </c>
      <c r="TX37" s="196">
        <f t="shared" si="101"/>
        <v>-744.52311082395909</v>
      </c>
      <c r="TY37" s="196">
        <f t="shared" si="133"/>
        <v>-744.52311082395909</v>
      </c>
      <c r="TZ37" s="196">
        <f>IF(IF(sym!$O26=TE37,1,0)=1,ABS(TQ37*TJ37),-ABS(TQ37*TJ37))</f>
        <v>-744.52311082395909</v>
      </c>
      <c r="UA37" s="196">
        <f>IF(IF(sym!$N26=TE37,1,0)=1,ABS(TQ37*TJ37),-ABS(TQ37*TJ37))</f>
        <v>744.52311082395909</v>
      </c>
      <c r="UB37" s="196">
        <f t="shared" si="141"/>
        <v>-744.52311082395909</v>
      </c>
      <c r="UC37" s="196">
        <f t="shared" si="103"/>
        <v>744.52311082395909</v>
      </c>
      <c r="UE37">
        <f t="shared" si="104"/>
        <v>-1</v>
      </c>
      <c r="UF37" s="240">
        <v>1</v>
      </c>
      <c r="UG37" s="240">
        <v>-1</v>
      </c>
      <c r="UH37" s="240">
        <v>1</v>
      </c>
      <c r="UI37" s="214">
        <v>1</v>
      </c>
      <c r="UJ37" s="241">
        <v>3</v>
      </c>
      <c r="UK37">
        <f t="shared" si="105"/>
        <v>-1</v>
      </c>
      <c r="UL37">
        <f t="shared" si="106"/>
        <v>1</v>
      </c>
      <c r="UM37" s="214"/>
      <c r="UN37">
        <f t="shared" ref="UN37:UN92" si="153">IF(UF37=UM37,1,0)</f>
        <v>0</v>
      </c>
      <c r="UO37">
        <f t="shared" si="151"/>
        <v>0</v>
      </c>
      <c r="UP37">
        <f t="shared" si="134"/>
        <v>0</v>
      </c>
      <c r="UQ37">
        <f t="shared" si="108"/>
        <v>0</v>
      </c>
      <c r="UR37" s="249"/>
      <c r="US37" s="202">
        <v>42548</v>
      </c>
      <c r="UT37">
        <v>60</v>
      </c>
      <c r="UU37" t="str">
        <f t="shared" si="82"/>
        <v>TRUE</v>
      </c>
      <c r="UV37">
        <f>VLOOKUP($A37,'FuturesInfo (3)'!$A$2:$V$80,22)</f>
        <v>1</v>
      </c>
      <c r="UW37" s="253">
        <v>1</v>
      </c>
      <c r="UX37">
        <f t="shared" si="109"/>
        <v>1</v>
      </c>
      <c r="UY37" s="138">
        <f>VLOOKUP($A37,'FuturesInfo (3)'!$A$2:$O$80,15)*UV37</f>
        <v>85982.536250000005</v>
      </c>
      <c r="UZ37" s="138">
        <f>VLOOKUP($A37,'FuturesInfo (3)'!$A$2:$O$80,15)*UX37</f>
        <v>85982.536250000005</v>
      </c>
      <c r="VA37" s="196">
        <f t="shared" si="110"/>
        <v>0</v>
      </c>
      <c r="VB37" s="196">
        <f t="shared" si="111"/>
        <v>0</v>
      </c>
      <c r="VC37" s="196">
        <f t="shared" si="112"/>
        <v>0</v>
      </c>
      <c r="VD37" s="196">
        <f t="shared" si="113"/>
        <v>0</v>
      </c>
      <c r="VE37" s="196">
        <f t="shared" si="149"/>
        <v>0</v>
      </c>
      <c r="VF37" s="196">
        <f t="shared" si="115"/>
        <v>0</v>
      </c>
      <c r="VG37" s="196">
        <f t="shared" si="135"/>
        <v>0</v>
      </c>
      <c r="VH37" s="196">
        <f>IF(IF(sym!$O26=UM37,1,0)=1,ABS(UY37*UR37),-ABS(UY37*UR37))</f>
        <v>0</v>
      </c>
      <c r="VI37" s="196">
        <f>IF(IF(sym!$N26=UM37,1,0)=1,ABS(UY37*UR37),-ABS(UY37*UR37))</f>
        <v>0</v>
      </c>
      <c r="VJ37" s="196">
        <f t="shared" si="144"/>
        <v>0</v>
      </c>
      <c r="VK37" s="196">
        <f t="shared" si="117"/>
        <v>0</v>
      </c>
      <c r="VM37">
        <f t="shared" si="118"/>
        <v>0</v>
      </c>
      <c r="VN37" s="240"/>
      <c r="VO37" s="240"/>
      <c r="VP37" s="240"/>
      <c r="VQ37" s="214"/>
      <c r="VR37" s="241"/>
      <c r="VS37">
        <f t="shared" si="119"/>
        <v>1</v>
      </c>
      <c r="VT37">
        <f t="shared" si="120"/>
        <v>0</v>
      </c>
      <c r="VU37" s="214"/>
      <c r="VV37">
        <f t="shared" ref="VV37:VV92" si="154">IF(VN37=VU37,1,0)</f>
        <v>1</v>
      </c>
      <c r="VW37">
        <f t="shared" si="152"/>
        <v>1</v>
      </c>
      <c r="VX37">
        <f t="shared" si="136"/>
        <v>0</v>
      </c>
      <c r="VY37">
        <f t="shared" si="122"/>
        <v>1</v>
      </c>
      <c r="VZ37" s="249"/>
      <c r="WA37" s="202"/>
      <c r="WB37">
        <v>60</v>
      </c>
      <c r="WC37" t="str">
        <f t="shared" si="83"/>
        <v>FALSE</v>
      </c>
      <c r="WD37">
        <f>VLOOKUP($A37,'FuturesInfo (3)'!$A$2:$V$80,22)</f>
        <v>1</v>
      </c>
      <c r="WE37" s="253"/>
      <c r="WF37">
        <f t="shared" si="123"/>
        <v>1</v>
      </c>
      <c r="WG37" s="138">
        <f>VLOOKUP($A37,'FuturesInfo (3)'!$A$2:$O$80,15)*WD37</f>
        <v>85982.536250000005</v>
      </c>
      <c r="WH37" s="138">
        <f>VLOOKUP($A37,'FuturesInfo (3)'!$A$2:$O$80,15)*WF37</f>
        <v>85982.536250000005</v>
      </c>
      <c r="WI37" s="196">
        <f t="shared" si="124"/>
        <v>0</v>
      </c>
      <c r="WJ37" s="196">
        <f t="shared" si="125"/>
        <v>0</v>
      </c>
      <c r="WK37" s="196">
        <f t="shared" si="126"/>
        <v>0</v>
      </c>
      <c r="WL37" s="196">
        <f t="shared" si="127"/>
        <v>0</v>
      </c>
      <c r="WM37" s="196">
        <f t="shared" si="150"/>
        <v>0</v>
      </c>
      <c r="WN37" s="196">
        <f t="shared" si="129"/>
        <v>0</v>
      </c>
      <c r="WO37" s="196">
        <f t="shared" si="137"/>
        <v>0</v>
      </c>
      <c r="WP37" s="196">
        <f>IF(IF(sym!$O26=VU37,1,0)=1,ABS(WG37*VZ37),-ABS(WG37*VZ37))</f>
        <v>0</v>
      </c>
      <c r="WQ37" s="196">
        <f>IF(IF(sym!$N26=VU37,1,0)=1,ABS(WG37*VZ37),-ABS(WG37*VZ37))</f>
        <v>0</v>
      </c>
      <c r="WR37" s="196">
        <f t="shared" si="147"/>
        <v>0</v>
      </c>
      <c r="WS37" s="196">
        <f t="shared" si="131"/>
        <v>0</v>
      </c>
    </row>
    <row r="38" spans="1:617" x14ac:dyDescent="0.25">
      <c r="A38" s="1" t="s">
        <v>342</v>
      </c>
      <c r="B38" s="150" t="str">
        <f>'FuturesInfo (3)'!M26</f>
        <v>LG</v>
      </c>
      <c r="C38" s="200" t="str">
        <f>VLOOKUP(A38,'FuturesInfo (3)'!$A$2:$K$80,11)</f>
        <v>rates</v>
      </c>
      <c r="F38" t="e">
        <f>#REF!</f>
        <v>#REF!</v>
      </c>
      <c r="G38">
        <v>1</v>
      </c>
      <c r="H38">
        <v>1</v>
      </c>
      <c r="I38">
        <v>1</v>
      </c>
      <c r="J38">
        <f t="shared" si="67"/>
        <v>1</v>
      </c>
      <c r="K38">
        <f t="shared" si="68"/>
        <v>1</v>
      </c>
      <c r="L38" s="184">
        <v>6.0615857108199996E-3</v>
      </c>
      <c r="M38" s="2">
        <v>10</v>
      </c>
      <c r="N38">
        <v>60</v>
      </c>
      <c r="O38" t="str">
        <f t="shared" si="69"/>
        <v>TRUE</v>
      </c>
      <c r="P38">
        <f>VLOOKUP($A38,'FuturesInfo (3)'!$A$2:$V$80,22)</f>
        <v>2</v>
      </c>
      <c r="Q38">
        <f t="shared" si="70"/>
        <v>2</v>
      </c>
      <c r="R38">
        <f t="shared" si="70"/>
        <v>2</v>
      </c>
      <c r="S38" s="138">
        <f>VLOOKUP($A38,'FuturesInfo (3)'!$A$2:$O$80,15)*Q38</f>
        <v>343425.03</v>
      </c>
      <c r="T38" s="144">
        <f t="shared" si="71"/>
        <v>2081.70025458593</v>
      </c>
      <c r="U38" s="144">
        <f t="shared" si="84"/>
        <v>2081.70025458593</v>
      </c>
      <c r="W38">
        <f t="shared" si="72"/>
        <v>1</v>
      </c>
      <c r="X38">
        <v>1</v>
      </c>
      <c r="Y38">
        <v>1</v>
      </c>
      <c r="Z38">
        <v>-1</v>
      </c>
      <c r="AA38">
        <f t="shared" si="138"/>
        <v>0</v>
      </c>
      <c r="AB38">
        <f t="shared" si="73"/>
        <v>0</v>
      </c>
      <c r="AC38" s="1">
        <v>-4.8200514138800003E-4</v>
      </c>
      <c r="AD38" s="2">
        <v>10</v>
      </c>
      <c r="AE38">
        <v>60</v>
      </c>
      <c r="AF38" t="str">
        <f t="shared" si="74"/>
        <v>TRUE</v>
      </c>
      <c r="AG38">
        <f>VLOOKUP($A38,'FuturesInfo (3)'!$A$2:$V$80,22)</f>
        <v>2</v>
      </c>
      <c r="AH38">
        <f t="shared" si="75"/>
        <v>3</v>
      </c>
      <c r="AI38">
        <f t="shared" si="85"/>
        <v>2</v>
      </c>
      <c r="AJ38" s="138">
        <f>VLOOKUP($A38,'FuturesInfo (3)'!$A$2:$O$80,15)*AI38</f>
        <v>343425.03</v>
      </c>
      <c r="AK38" s="196">
        <f t="shared" si="86"/>
        <v>-165.53263014132816</v>
      </c>
      <c r="AL38" s="196">
        <f t="shared" si="87"/>
        <v>-165.53263014132816</v>
      </c>
      <c r="AN38">
        <f t="shared" si="76"/>
        <v>1</v>
      </c>
      <c r="AO38">
        <v>-1</v>
      </c>
      <c r="AP38">
        <v>1</v>
      </c>
      <c r="AQ38">
        <v>1</v>
      </c>
      <c r="AR38">
        <f t="shared" si="139"/>
        <v>0</v>
      </c>
      <c r="AS38">
        <f t="shared" si="77"/>
        <v>1</v>
      </c>
      <c r="AT38" s="1">
        <v>1.84857739913E-3</v>
      </c>
      <c r="AU38" s="2">
        <v>10</v>
      </c>
      <c r="AV38">
        <v>60</v>
      </c>
      <c r="AW38" t="str">
        <f t="shared" si="78"/>
        <v>TRUE</v>
      </c>
      <c r="AX38">
        <f>VLOOKUP($A38,'FuturesInfo (3)'!$A$2:$V$80,22)</f>
        <v>2</v>
      </c>
      <c r="AY38">
        <f t="shared" si="79"/>
        <v>2</v>
      </c>
      <c r="AZ38">
        <f t="shared" si="88"/>
        <v>2</v>
      </c>
      <c r="BA38" s="138">
        <f>VLOOKUP($A38,'FuturesInfo (3)'!$A$2:$O$80,15)*AZ38</f>
        <v>343425.03</v>
      </c>
      <c r="BB38" s="196">
        <f t="shared" si="80"/>
        <v>-634.84774875354231</v>
      </c>
      <c r="BC38" s="196">
        <f t="shared" si="89"/>
        <v>634.84774875354231</v>
      </c>
      <c r="BE38">
        <v>-1</v>
      </c>
      <c r="BF38">
        <v>1</v>
      </c>
      <c r="BG38">
        <v>1</v>
      </c>
      <c r="BH38">
        <v>1</v>
      </c>
      <c r="BI38">
        <v>1</v>
      </c>
      <c r="BJ38">
        <v>1</v>
      </c>
      <c r="BK38" s="1">
        <v>8.0224628961099995E-4</v>
      </c>
      <c r="BL38" s="2">
        <v>10</v>
      </c>
      <c r="BM38">
        <v>60</v>
      </c>
      <c r="BN38" t="s">
        <v>1186</v>
      </c>
      <c r="BO38">
        <v>3</v>
      </c>
      <c r="BP38" s="96">
        <v>0</v>
      </c>
      <c r="BQ38">
        <v>3</v>
      </c>
      <c r="BR38" s="138">
        <v>542424.42960000003</v>
      </c>
      <c r="BS38" s="196">
        <v>435.15798604096307</v>
      </c>
      <c r="BT38" s="196">
        <v>435.15798604096307</v>
      </c>
      <c r="BV38">
        <v>1</v>
      </c>
      <c r="BW38">
        <v>1</v>
      </c>
      <c r="BX38" s="214">
        <v>1</v>
      </c>
      <c r="BY38">
        <v>1</v>
      </c>
      <c r="BZ38">
        <v>1</v>
      </c>
      <c r="CA38">
        <v>1</v>
      </c>
      <c r="CB38">
        <v>1</v>
      </c>
      <c r="CC38">
        <v>1</v>
      </c>
      <c r="CD38" s="1">
        <v>1.0420841683399999E-3</v>
      </c>
      <c r="CE38" s="2">
        <v>10</v>
      </c>
      <c r="CF38">
        <v>60</v>
      </c>
      <c r="CG38" t="s">
        <v>1186</v>
      </c>
      <c r="CH38">
        <v>3</v>
      </c>
      <c r="CI38" s="96">
        <v>0</v>
      </c>
      <c r="CJ38">
        <v>3</v>
      </c>
      <c r="CK38" s="138">
        <v>542424.42960000003</v>
      </c>
      <c r="CL38" s="196">
        <v>565.25191060701491</v>
      </c>
      <c r="CM38" s="196">
        <v>565.25191060701491</v>
      </c>
      <c r="CN38" s="196">
        <v>565.25191060701491</v>
      </c>
      <c r="CP38">
        <v>1</v>
      </c>
      <c r="CQ38">
        <v>1</v>
      </c>
      <c r="CR38" s="214">
        <v>1</v>
      </c>
      <c r="CS38">
        <v>1</v>
      </c>
      <c r="CT38">
        <v>1</v>
      </c>
      <c r="CU38">
        <v>1</v>
      </c>
      <c r="CV38">
        <v>1</v>
      </c>
      <c r="CW38">
        <v>1</v>
      </c>
      <c r="CX38" s="1">
        <v>1.6015374759800001E-3</v>
      </c>
      <c r="CY38" s="2">
        <v>10</v>
      </c>
      <c r="CZ38">
        <v>60</v>
      </c>
      <c r="DA38" t="s">
        <v>1186</v>
      </c>
      <c r="DB38">
        <v>3</v>
      </c>
      <c r="DC38" s="96">
        <v>0</v>
      </c>
      <c r="DD38">
        <v>3</v>
      </c>
      <c r="DE38" s="138">
        <v>542424.42960000003</v>
      </c>
      <c r="DF38" s="196">
        <v>868.71305189147529</v>
      </c>
      <c r="DG38" s="196">
        <v>868.71305189147529</v>
      </c>
      <c r="DH38" s="196">
        <v>868.71305189147529</v>
      </c>
      <c r="DJ38">
        <v>1</v>
      </c>
      <c r="DK38" s="240">
        <v>1</v>
      </c>
      <c r="DL38" s="214">
        <v>1</v>
      </c>
      <c r="DM38" s="241">
        <v>-6</v>
      </c>
      <c r="DN38">
        <v>1</v>
      </c>
      <c r="DO38">
        <v>-1</v>
      </c>
      <c r="DP38" s="214">
        <v>1</v>
      </c>
      <c r="DQ38">
        <v>1</v>
      </c>
      <c r="DR38">
        <v>1</v>
      </c>
      <c r="DS38">
        <v>1</v>
      </c>
      <c r="DT38">
        <v>0</v>
      </c>
      <c r="DU38" s="249">
        <v>7.9948832747000001E-4</v>
      </c>
      <c r="DV38" s="2">
        <v>10</v>
      </c>
      <c r="DW38">
        <v>60</v>
      </c>
      <c r="DX38" t="s">
        <v>1186</v>
      </c>
      <c r="DY38">
        <v>3</v>
      </c>
      <c r="DZ38" s="96">
        <v>0</v>
      </c>
      <c r="EA38">
        <v>3</v>
      </c>
      <c r="EB38" s="138">
        <v>542858.09159999993</v>
      </c>
      <c r="EC38" s="196">
        <v>434.00870770684003</v>
      </c>
      <c r="ED38" s="196">
        <v>434.00870770684003</v>
      </c>
      <c r="EE38" s="196">
        <v>434.00870770684003</v>
      </c>
      <c r="EF38" s="196">
        <v>-434.00870770684003</v>
      </c>
      <c r="EH38">
        <v>1</v>
      </c>
      <c r="EI38" s="240">
        <v>1</v>
      </c>
      <c r="EJ38" s="214">
        <v>-1</v>
      </c>
      <c r="EK38" s="241">
        <v>-7</v>
      </c>
      <c r="EL38">
        <v>-1</v>
      </c>
      <c r="EM38">
        <v>1</v>
      </c>
      <c r="EN38" s="214">
        <v>1</v>
      </c>
      <c r="EO38">
        <v>1</v>
      </c>
      <c r="EP38">
        <v>0</v>
      </c>
      <c r="EQ38">
        <v>0</v>
      </c>
      <c r="ER38">
        <v>1</v>
      </c>
      <c r="ES38" s="249">
        <v>7.1097619428000004E-3</v>
      </c>
      <c r="ET38" s="264">
        <v>42486</v>
      </c>
      <c r="EU38">
        <v>60</v>
      </c>
      <c r="EV38" t="s">
        <v>1186</v>
      </c>
      <c r="EW38">
        <v>3</v>
      </c>
      <c r="EX38" s="253"/>
      <c r="EY38">
        <v>3</v>
      </c>
      <c r="EZ38" s="138">
        <v>535817.67119999998</v>
      </c>
      <c r="FA38" s="196">
        <v>3809.5360869774836</v>
      </c>
      <c r="FB38" s="196">
        <v>-3809.5360869774836</v>
      </c>
      <c r="FC38" s="196">
        <v>-3809.5360869774836</v>
      </c>
      <c r="FD38" s="196">
        <v>3809.5360869774836</v>
      </c>
      <c r="FF38">
        <v>1</v>
      </c>
      <c r="FG38" s="240">
        <v>1</v>
      </c>
      <c r="FH38" s="214">
        <v>-1</v>
      </c>
      <c r="FI38" s="241">
        <v>-8</v>
      </c>
      <c r="FJ38">
        <v>1</v>
      </c>
      <c r="FK38">
        <v>1</v>
      </c>
      <c r="FL38" s="214">
        <v>1</v>
      </c>
      <c r="FM38">
        <v>1</v>
      </c>
      <c r="FN38">
        <v>0</v>
      </c>
      <c r="FO38">
        <v>1</v>
      </c>
      <c r="FP38">
        <v>1</v>
      </c>
      <c r="FQ38" s="249">
        <v>1.11049416991E-3</v>
      </c>
      <c r="FR38" s="264">
        <v>42486</v>
      </c>
      <c r="FS38">
        <v>60</v>
      </c>
      <c r="FT38" t="s">
        <v>1186</v>
      </c>
      <c r="FU38">
        <v>3</v>
      </c>
      <c r="FV38" s="253">
        <v>2</v>
      </c>
      <c r="FW38">
        <v>4</v>
      </c>
      <c r="FX38" s="138">
        <v>538671.45090000005</v>
      </c>
      <c r="FY38" s="138">
        <v>718228.60120000003</v>
      </c>
      <c r="FZ38" s="196">
        <v>598.19150572141086</v>
      </c>
      <c r="GA38" s="196">
        <v>797.58867429521445</v>
      </c>
      <c r="GB38" s="196">
        <v>-598.19150572141086</v>
      </c>
      <c r="GC38" s="196">
        <v>598.19150572141086</v>
      </c>
      <c r="GD38" s="196">
        <v>598.19150572141086</v>
      </c>
      <c r="GF38">
        <v>1</v>
      </c>
      <c r="GG38" s="240">
        <v>1</v>
      </c>
      <c r="GH38" s="214">
        <v>-1</v>
      </c>
      <c r="GI38" s="241">
        <v>-1</v>
      </c>
      <c r="GJ38">
        <v>-1</v>
      </c>
      <c r="GK38">
        <v>1</v>
      </c>
      <c r="GL38" s="214">
        <v>1</v>
      </c>
      <c r="GM38">
        <v>1</v>
      </c>
      <c r="GN38">
        <v>0</v>
      </c>
      <c r="GO38">
        <v>0</v>
      </c>
      <c r="GP38">
        <v>1</v>
      </c>
      <c r="GQ38" s="249">
        <v>1.74312653514E-3</v>
      </c>
      <c r="GR38" s="264">
        <v>42486</v>
      </c>
      <c r="GS38">
        <v>60</v>
      </c>
      <c r="GT38" t="s">
        <v>1186</v>
      </c>
      <c r="GU38">
        <v>3</v>
      </c>
      <c r="GV38" s="253">
        <v>2</v>
      </c>
      <c r="GW38">
        <v>4</v>
      </c>
      <c r="GX38" s="138">
        <v>538671.45090000005</v>
      </c>
      <c r="GY38" s="138">
        <v>718228.60120000003</v>
      </c>
      <c r="GZ38" s="196">
        <v>938.97249978615378</v>
      </c>
      <c r="HA38" s="196">
        <v>1251.963333048205</v>
      </c>
      <c r="HB38" s="196">
        <v>-938.97249978615378</v>
      </c>
      <c r="HC38" s="196">
        <v>-938.97249978615378</v>
      </c>
      <c r="HD38" s="196">
        <v>938.97249978615378</v>
      </c>
      <c r="HF38">
        <v>1</v>
      </c>
      <c r="HG38" s="240">
        <v>1</v>
      </c>
      <c r="HH38" s="214">
        <v>-1</v>
      </c>
      <c r="HI38" s="241">
        <v>-1</v>
      </c>
      <c r="HJ38">
        <v>-1</v>
      </c>
      <c r="HK38">
        <v>1</v>
      </c>
      <c r="HL38" s="214">
        <v>-1</v>
      </c>
      <c r="HM38">
        <v>0</v>
      </c>
      <c r="HN38">
        <v>1</v>
      </c>
      <c r="HO38">
        <v>1</v>
      </c>
      <c r="HP38">
        <v>0</v>
      </c>
      <c r="HQ38" s="249">
        <v>-3.0847109072200001E-3</v>
      </c>
      <c r="HR38" s="202">
        <v>42486</v>
      </c>
      <c r="HS38">
        <v>60</v>
      </c>
      <c r="HT38" t="s">
        <v>1186</v>
      </c>
      <c r="HU38">
        <v>2</v>
      </c>
      <c r="HV38" s="253">
        <v>2</v>
      </c>
      <c r="HW38">
        <v>3</v>
      </c>
      <c r="HX38" s="138">
        <v>369972.77440000005</v>
      </c>
      <c r="HY38" s="138">
        <v>554959.16160000011</v>
      </c>
      <c r="HZ38" s="196">
        <v>-1141.2590525661246</v>
      </c>
      <c r="IA38" s="196">
        <v>-1711.8885788491871</v>
      </c>
      <c r="IB38" s="196">
        <v>1141.2590525661246</v>
      </c>
      <c r="IC38" s="196">
        <v>1141.2590525661246</v>
      </c>
      <c r="ID38" s="196">
        <v>-1141.2590525661246</v>
      </c>
      <c r="IF38">
        <v>1</v>
      </c>
      <c r="IG38" s="240">
        <v>-1</v>
      </c>
      <c r="IH38" s="214">
        <v>1</v>
      </c>
      <c r="II38" s="241">
        <v>-2</v>
      </c>
      <c r="IJ38">
        <v>-1</v>
      </c>
      <c r="IK38">
        <v>-1</v>
      </c>
      <c r="IL38" s="214">
        <v>-1</v>
      </c>
      <c r="IM38">
        <v>1</v>
      </c>
      <c r="IN38">
        <v>0</v>
      </c>
      <c r="IO38">
        <v>1</v>
      </c>
      <c r="IP38">
        <v>1</v>
      </c>
      <c r="IQ38" s="249">
        <v>-8.7273881307500002E-3</v>
      </c>
      <c r="IR38" s="202">
        <v>42530</v>
      </c>
      <c r="IS38">
        <v>60</v>
      </c>
      <c r="IT38" t="s">
        <v>1186</v>
      </c>
      <c r="IU38">
        <v>2</v>
      </c>
      <c r="IV38" s="253">
        <v>2</v>
      </c>
      <c r="IW38">
        <v>3</v>
      </c>
      <c r="IX38" s="138">
        <v>366743.87840000005</v>
      </c>
      <c r="IY38" s="138">
        <v>550115.81760000007</v>
      </c>
      <c r="IZ38" s="196">
        <v>3200.7161713733817</v>
      </c>
      <c r="JA38" s="196">
        <v>4801.0742570600723</v>
      </c>
      <c r="JB38" s="196">
        <v>-3200.7161713733817</v>
      </c>
      <c r="JC38" s="196">
        <v>3200.7161713733817</v>
      </c>
      <c r="JD38" s="196">
        <v>3200.7161713733817</v>
      </c>
      <c r="JF38">
        <v>-1</v>
      </c>
      <c r="JG38" s="240">
        <v>1</v>
      </c>
      <c r="JH38" s="214">
        <v>1</v>
      </c>
      <c r="JI38" s="241">
        <v>2</v>
      </c>
      <c r="JJ38">
        <v>-1</v>
      </c>
      <c r="JK38">
        <v>1</v>
      </c>
      <c r="JL38" s="214">
        <v>-1</v>
      </c>
      <c r="JM38">
        <v>0</v>
      </c>
      <c r="JN38">
        <v>0</v>
      </c>
      <c r="JO38">
        <v>1</v>
      </c>
      <c r="JP38">
        <v>0</v>
      </c>
      <c r="JQ38" s="249">
        <v>-2.8813830638699999E-3</v>
      </c>
      <c r="JR38" s="202">
        <v>42530</v>
      </c>
      <c r="JS38">
        <v>60</v>
      </c>
      <c r="JT38" t="s">
        <v>1186</v>
      </c>
      <c r="JU38">
        <v>2</v>
      </c>
      <c r="JV38" s="253">
        <v>2</v>
      </c>
      <c r="JW38">
        <v>3</v>
      </c>
      <c r="JX38" s="138">
        <v>365363.24080000003</v>
      </c>
      <c r="JY38" s="138">
        <v>548044.86120000004</v>
      </c>
      <c r="JZ38" s="196">
        <v>-1052.7514542017766</v>
      </c>
      <c r="KA38" s="196">
        <v>-1579.1271813026649</v>
      </c>
      <c r="KB38" s="196">
        <v>-1052.7514542017766</v>
      </c>
      <c r="KC38" s="196">
        <v>1052.7514542017766</v>
      </c>
      <c r="KD38" s="196">
        <v>-1052.7514542017766</v>
      </c>
      <c r="KF38">
        <v>1</v>
      </c>
      <c r="KG38" s="240">
        <v>1</v>
      </c>
      <c r="KH38" s="214">
        <v>1</v>
      </c>
      <c r="KI38" s="241">
        <v>3</v>
      </c>
      <c r="KJ38">
        <v>-1</v>
      </c>
      <c r="KK38">
        <v>1</v>
      </c>
      <c r="KL38" s="214">
        <v>-1</v>
      </c>
      <c r="KM38">
        <v>0</v>
      </c>
      <c r="KN38">
        <v>0</v>
      </c>
      <c r="KO38">
        <v>1</v>
      </c>
      <c r="KP38">
        <v>0</v>
      </c>
      <c r="KQ38" s="249">
        <v>-3.6121367795800001E-3</v>
      </c>
      <c r="KR38" s="202">
        <v>42536</v>
      </c>
      <c r="KS38">
        <v>60</v>
      </c>
      <c r="KT38" t="s">
        <v>1186</v>
      </c>
      <c r="KU38">
        <v>2</v>
      </c>
      <c r="KV38" s="253">
        <v>1</v>
      </c>
      <c r="KW38">
        <v>3</v>
      </c>
      <c r="KX38" s="138">
        <v>367834.32</v>
      </c>
      <c r="KY38" s="138">
        <v>551751.48</v>
      </c>
      <c r="KZ38" s="196">
        <v>-1328.6678760637992</v>
      </c>
      <c r="LA38" s="196">
        <v>-1993.0018140956988</v>
      </c>
      <c r="LB38" s="196">
        <v>-1328.6678760637992</v>
      </c>
      <c r="LC38" s="196">
        <v>1328.6678760637992</v>
      </c>
      <c r="LD38" s="196">
        <v>-1328.6678760637992</v>
      </c>
      <c r="LF38">
        <v>1</v>
      </c>
      <c r="LG38" s="240">
        <v>1</v>
      </c>
      <c r="LH38" s="214">
        <v>1</v>
      </c>
      <c r="LI38" s="241">
        <v>4</v>
      </c>
      <c r="LJ38">
        <v>1</v>
      </c>
      <c r="LK38">
        <v>1</v>
      </c>
      <c r="LL38" s="214">
        <v>-1</v>
      </c>
      <c r="LM38">
        <v>0</v>
      </c>
      <c r="LN38">
        <v>0</v>
      </c>
      <c r="LO38">
        <v>0</v>
      </c>
      <c r="LP38">
        <v>0</v>
      </c>
      <c r="LQ38" s="249">
        <v>-3.46411020704E-3</v>
      </c>
      <c r="LR38" s="202">
        <v>42537</v>
      </c>
      <c r="LS38">
        <v>60</v>
      </c>
      <c r="LT38" t="s">
        <v>1186</v>
      </c>
      <c r="LU38">
        <v>2</v>
      </c>
      <c r="LV38" s="253">
        <v>2</v>
      </c>
      <c r="LW38">
        <v>2</v>
      </c>
      <c r="LX38" s="138">
        <v>367834.32</v>
      </c>
      <c r="LY38" s="138">
        <v>367834.32</v>
      </c>
      <c r="LZ38" s="196">
        <v>-1274.2186224116176</v>
      </c>
      <c r="MA38" s="196">
        <v>-1274.2186224116176</v>
      </c>
      <c r="MB38" s="196">
        <v>-1274.2186224116176</v>
      </c>
      <c r="MC38" s="196">
        <v>-1274.2186224116176</v>
      </c>
      <c r="MD38" s="196">
        <v>-1274.2186224116176</v>
      </c>
      <c r="MF38">
        <v>1</v>
      </c>
      <c r="MG38" s="240">
        <v>1</v>
      </c>
      <c r="MH38" s="214">
        <v>1</v>
      </c>
      <c r="MI38" s="241">
        <v>5</v>
      </c>
      <c r="MJ38">
        <v>-1</v>
      </c>
      <c r="MK38">
        <v>1</v>
      </c>
      <c r="ML38" s="214">
        <v>1</v>
      </c>
      <c r="MM38">
        <v>1</v>
      </c>
      <c r="MN38">
        <v>1</v>
      </c>
      <c r="MO38">
        <v>0</v>
      </c>
      <c r="MP38">
        <v>1</v>
      </c>
      <c r="MQ38" s="249">
        <v>2.2716248989500001E-2</v>
      </c>
      <c r="MR38" s="202">
        <v>42537</v>
      </c>
      <c r="MS38">
        <v>60</v>
      </c>
      <c r="MT38" t="s">
        <v>1186</v>
      </c>
      <c r="MU38">
        <v>2</v>
      </c>
      <c r="MV38" s="253">
        <v>1</v>
      </c>
      <c r="MW38">
        <v>3</v>
      </c>
      <c r="MX38" s="138">
        <v>348084.67440000002</v>
      </c>
      <c r="MY38" s="138">
        <v>522127.01160000003</v>
      </c>
      <c r="MZ38" s="196">
        <v>7907.1781330994372</v>
      </c>
      <c r="NA38" s="196">
        <v>11860.767199649155</v>
      </c>
      <c r="NB38" s="196">
        <v>7907.1781330994372</v>
      </c>
      <c r="NC38" s="196">
        <v>-7907.1781330994372</v>
      </c>
      <c r="ND38" s="196">
        <v>7907.1781330994372</v>
      </c>
      <c r="NF38">
        <v>1</v>
      </c>
      <c r="NG38" s="240">
        <v>-1</v>
      </c>
      <c r="NH38" s="214">
        <v>1</v>
      </c>
      <c r="NI38" s="241">
        <v>-1</v>
      </c>
      <c r="NJ38">
        <v>1</v>
      </c>
      <c r="NK38">
        <v>-1</v>
      </c>
      <c r="NL38" s="214">
        <v>1</v>
      </c>
      <c r="NM38">
        <v>0</v>
      </c>
      <c r="NN38">
        <v>1</v>
      </c>
      <c r="NO38">
        <v>1</v>
      </c>
      <c r="NP38">
        <v>0</v>
      </c>
      <c r="NQ38" s="249">
        <v>1.23310410244E-2</v>
      </c>
      <c r="NR38" s="202">
        <v>42537</v>
      </c>
      <c r="NS38">
        <v>60</v>
      </c>
      <c r="NT38" t="s">
        <v>1186</v>
      </c>
      <c r="NU38">
        <v>2</v>
      </c>
      <c r="NV38" s="253">
        <v>1</v>
      </c>
      <c r="NW38">
        <v>3</v>
      </c>
      <c r="NX38" s="138">
        <v>338407.04519999999</v>
      </c>
      <c r="NY38" s="138">
        <v>507610.56779999996</v>
      </c>
      <c r="NZ38" s="196">
        <v>-4172.911157307185</v>
      </c>
      <c r="OA38" s="196">
        <v>-6259.3667359607771</v>
      </c>
      <c r="OB38" s="196">
        <v>4172.911157307185</v>
      </c>
      <c r="OC38" s="196">
        <v>4172.911157307185</v>
      </c>
      <c r="OD38" s="196">
        <v>-4172.911157307185</v>
      </c>
      <c r="OF38">
        <v>-1</v>
      </c>
      <c r="OG38" s="240">
        <v>1</v>
      </c>
      <c r="OH38" s="214">
        <v>1</v>
      </c>
      <c r="OI38" s="241">
        <v>2</v>
      </c>
      <c r="OJ38">
        <v>1</v>
      </c>
      <c r="OK38">
        <v>1</v>
      </c>
      <c r="OL38" s="214">
        <v>-1</v>
      </c>
      <c r="OM38">
        <v>0</v>
      </c>
      <c r="ON38">
        <v>0</v>
      </c>
      <c r="OO38">
        <v>0</v>
      </c>
      <c r="OP38">
        <v>0</v>
      </c>
      <c r="OQ38" s="249">
        <v>-4.6849379245699998E-4</v>
      </c>
      <c r="OR38" s="202">
        <v>42542</v>
      </c>
      <c r="OS38">
        <v>60</v>
      </c>
      <c r="OT38" t="s">
        <v>1186</v>
      </c>
      <c r="OU38">
        <v>2</v>
      </c>
      <c r="OV38" s="253">
        <v>1</v>
      </c>
      <c r="OW38">
        <v>3</v>
      </c>
      <c r="OX38" s="138">
        <v>343683.80819999997</v>
      </c>
      <c r="OY38" s="138">
        <v>515525.71229999996</v>
      </c>
      <c r="OZ38" s="196">
        <v>-161.01373070968216</v>
      </c>
      <c r="PA38" s="196">
        <v>-241.52059606452326</v>
      </c>
      <c r="PB38" s="196">
        <v>-161.01373070968216</v>
      </c>
      <c r="PC38" s="196">
        <v>-161.01373070968216</v>
      </c>
      <c r="PD38" s="196">
        <v>-161.01373070968216</v>
      </c>
      <c r="PF38">
        <v>1</v>
      </c>
      <c r="PG38" s="240">
        <v>-1</v>
      </c>
      <c r="PH38" s="240">
        <v>-1</v>
      </c>
      <c r="PI38" s="214">
        <v>1</v>
      </c>
      <c r="PJ38" s="241">
        <v>3</v>
      </c>
      <c r="PK38">
        <v>1</v>
      </c>
      <c r="PL38">
        <v>1</v>
      </c>
      <c r="PM38" s="214">
        <v>1</v>
      </c>
      <c r="PN38">
        <v>0</v>
      </c>
      <c r="PO38">
        <v>1</v>
      </c>
      <c r="PP38">
        <v>1</v>
      </c>
      <c r="PQ38">
        <v>1</v>
      </c>
      <c r="PR38" s="249">
        <v>6.2495117568999998E-4</v>
      </c>
      <c r="PS38" s="202">
        <v>42542</v>
      </c>
      <c r="PT38">
        <v>60</v>
      </c>
      <c r="PU38" t="s">
        <v>1186</v>
      </c>
      <c r="PV38">
        <v>2</v>
      </c>
      <c r="PW38" s="253">
        <v>2</v>
      </c>
      <c r="PX38">
        <v>2</v>
      </c>
      <c r="PY38" s="138">
        <v>340943.07540000003</v>
      </c>
      <c r="PZ38" s="138">
        <v>340943.07540000003</v>
      </c>
      <c r="QA38" s="196">
        <v>-213.07277581459434</v>
      </c>
      <c r="QB38" s="196">
        <v>-213.07277581459434</v>
      </c>
      <c r="QC38" s="196">
        <v>213.07277581459434</v>
      </c>
      <c r="QD38" s="196">
        <v>213.07277581459434</v>
      </c>
      <c r="QE38" s="196">
        <v>213.07277581459434</v>
      </c>
      <c r="QF38" s="196">
        <v>-213.07277581459434</v>
      </c>
      <c r="QH38">
        <v>1</v>
      </c>
      <c r="QI38" s="240">
        <v>1</v>
      </c>
      <c r="QJ38" s="240">
        <v>-1</v>
      </c>
      <c r="QK38" s="214">
        <v>1</v>
      </c>
      <c r="QL38" s="241">
        <v>-1</v>
      </c>
      <c r="QM38">
        <v>-1</v>
      </c>
      <c r="QN38">
        <v>-1</v>
      </c>
      <c r="QO38" s="214">
        <v>1</v>
      </c>
      <c r="QP38">
        <v>1</v>
      </c>
      <c r="QQ38">
        <v>1</v>
      </c>
      <c r="QR38">
        <v>0</v>
      </c>
      <c r="QS38">
        <v>0</v>
      </c>
      <c r="QT38" s="249">
        <v>3.1228042782399999E-3</v>
      </c>
      <c r="QU38" s="202">
        <v>42544</v>
      </c>
      <c r="QV38">
        <v>60</v>
      </c>
      <c r="QW38" t="s">
        <v>1186</v>
      </c>
      <c r="QX38">
        <v>2</v>
      </c>
      <c r="QY38" s="253">
        <v>2</v>
      </c>
      <c r="QZ38">
        <v>2</v>
      </c>
      <c r="RA38" s="138">
        <v>340943.07540000003</v>
      </c>
      <c r="RB38" s="138">
        <v>340943.07540000003</v>
      </c>
      <c r="RC38" s="196">
        <v>1064.6984944954229</v>
      </c>
      <c r="RD38" s="196">
        <v>1064.6984944954229</v>
      </c>
      <c r="RE38" s="196">
        <v>1064.6984944954229</v>
      </c>
      <c r="RF38" s="196">
        <v>-1064.6984944954229</v>
      </c>
      <c r="RG38" s="196">
        <v>-1064.6984944954229</v>
      </c>
      <c r="RH38" s="196">
        <v>-1064.6984944954229</v>
      </c>
      <c r="RI38" s="196"/>
      <c r="RJ38" s="196">
        <v>-1064.6984944954229</v>
      </c>
      <c r="RK38" s="196">
        <v>1064.6984944954229</v>
      </c>
      <c r="RL38" s="196">
        <v>-1064.6984944954229</v>
      </c>
      <c r="RM38" s="196">
        <v>1064.6984944954229</v>
      </c>
      <c r="RO38">
        <v>1</v>
      </c>
      <c r="RP38" s="240">
        <v>1</v>
      </c>
      <c r="RQ38" s="240">
        <v>-1</v>
      </c>
      <c r="RR38" s="240">
        <v>1</v>
      </c>
      <c r="RS38" s="214">
        <v>1</v>
      </c>
      <c r="RT38" s="241">
        <v>5</v>
      </c>
      <c r="RU38">
        <v>-1</v>
      </c>
      <c r="RV38">
        <v>1</v>
      </c>
      <c r="RW38" s="214">
        <v>1</v>
      </c>
      <c r="RX38">
        <v>1</v>
      </c>
      <c r="RY38">
        <v>1</v>
      </c>
      <c r="RZ38">
        <v>0</v>
      </c>
      <c r="SA38">
        <v>1</v>
      </c>
      <c r="SB38" s="249">
        <v>2.5682932523900001E-3</v>
      </c>
      <c r="SC38" s="202">
        <v>42544</v>
      </c>
      <c r="SD38">
        <v>60</v>
      </c>
      <c r="SE38" t="s">
        <v>1186</v>
      </c>
      <c r="SF38">
        <v>2</v>
      </c>
      <c r="SG38" s="253">
        <v>2</v>
      </c>
      <c r="SH38">
        <v>2</v>
      </c>
      <c r="SI38" s="138">
        <v>343425.03</v>
      </c>
      <c r="SJ38" s="138">
        <v>343425.03</v>
      </c>
      <c r="SK38" s="196">
        <v>882.01618725083347</v>
      </c>
      <c r="SL38" s="196">
        <v>882.01618725083347</v>
      </c>
      <c r="SM38" s="196">
        <v>882.01618725083347</v>
      </c>
      <c r="SN38" s="196">
        <v>-882.01618725083347</v>
      </c>
      <c r="SO38" s="196">
        <v>882.01618725083347</v>
      </c>
      <c r="SP38" s="196">
        <v>-882.01618725083347</v>
      </c>
      <c r="SQ38" s="196">
        <v>882.01618725083347</v>
      </c>
      <c r="SR38" s="196">
        <v>-882.01618725083347</v>
      </c>
      <c r="SS38" s="196">
        <v>882.01618725083347</v>
      </c>
      <c r="ST38" s="196">
        <v>-882.01618725083347</v>
      </c>
      <c r="SU38" s="196">
        <v>882.01618725083347</v>
      </c>
      <c r="SW38">
        <f t="shared" si="90"/>
        <v>1</v>
      </c>
      <c r="SX38" s="240">
        <v>1</v>
      </c>
      <c r="SY38" s="240">
        <v>1</v>
      </c>
      <c r="SZ38" s="240">
        <v>1</v>
      </c>
      <c r="TA38" s="214">
        <v>1</v>
      </c>
      <c r="TB38" s="241">
        <v>6</v>
      </c>
      <c r="TC38">
        <f t="shared" si="91"/>
        <v>-1</v>
      </c>
      <c r="TD38">
        <f t="shared" si="92"/>
        <v>1</v>
      </c>
      <c r="TE38" s="214">
        <v>1</v>
      </c>
      <c r="TF38">
        <f t="shared" si="140"/>
        <v>1</v>
      </c>
      <c r="TG38">
        <f t="shared" si="93"/>
        <v>1</v>
      </c>
      <c r="TH38">
        <f t="shared" si="132"/>
        <v>0</v>
      </c>
      <c r="TI38">
        <f t="shared" si="94"/>
        <v>1</v>
      </c>
      <c r="TJ38" s="249">
        <v>2.7945971122499999E-3</v>
      </c>
      <c r="TK38" s="202">
        <v>42544</v>
      </c>
      <c r="TL38">
        <v>60</v>
      </c>
      <c r="TM38" t="str">
        <f t="shared" si="81"/>
        <v>TRUE</v>
      </c>
      <c r="TN38">
        <f>VLOOKUP($A38,'FuturesInfo (3)'!$A$2:$V$80,22)</f>
        <v>2</v>
      </c>
      <c r="TO38" s="253">
        <v>1</v>
      </c>
      <c r="TP38">
        <f t="shared" si="95"/>
        <v>3</v>
      </c>
      <c r="TQ38" s="138">
        <f>VLOOKUP($A38,'FuturesInfo (3)'!$A$2:$O$80,15)*TN38</f>
        <v>343425.03</v>
      </c>
      <c r="TR38" s="138">
        <f>VLOOKUP($A38,'FuturesInfo (3)'!$A$2:$O$80,15)*TP38</f>
        <v>515137.54500000004</v>
      </c>
      <c r="TS38" s="196">
        <f t="shared" si="96"/>
        <v>959.73459711236967</v>
      </c>
      <c r="TT38" s="196">
        <f t="shared" si="97"/>
        <v>1439.6018956685546</v>
      </c>
      <c r="TU38" s="196">
        <f t="shared" si="98"/>
        <v>959.73459711236967</v>
      </c>
      <c r="TV38" s="196">
        <f t="shared" si="99"/>
        <v>-959.73459711236967</v>
      </c>
      <c r="TW38" s="196">
        <f t="shared" si="148"/>
        <v>959.73459711236967</v>
      </c>
      <c r="TX38" s="196">
        <f t="shared" si="101"/>
        <v>959.73459711236967</v>
      </c>
      <c r="TY38" s="196">
        <f t="shared" si="133"/>
        <v>959.73459711236967</v>
      </c>
      <c r="TZ38" s="196">
        <f>IF(IF(sym!$O27=TE38,1,0)=1,ABS(TQ38*TJ38),-ABS(TQ38*TJ38))</f>
        <v>-959.73459711236967</v>
      </c>
      <c r="UA38" s="196">
        <f>IF(IF(sym!$N27=TE38,1,0)=1,ABS(TQ38*TJ38),-ABS(TQ38*TJ38))</f>
        <v>959.73459711236967</v>
      </c>
      <c r="UB38" s="196">
        <f t="shared" si="141"/>
        <v>-959.73459711236967</v>
      </c>
      <c r="UC38" s="196">
        <f t="shared" si="103"/>
        <v>959.73459711236967</v>
      </c>
      <c r="UE38">
        <f t="shared" si="104"/>
        <v>1</v>
      </c>
      <c r="UF38" s="240">
        <v>-1</v>
      </c>
      <c r="UG38" s="240">
        <v>-1</v>
      </c>
      <c r="UH38" s="240">
        <v>1</v>
      </c>
      <c r="UI38" s="214">
        <v>1</v>
      </c>
      <c r="UJ38" s="241">
        <v>7</v>
      </c>
      <c r="UK38">
        <f t="shared" si="105"/>
        <v>-1</v>
      </c>
      <c r="UL38">
        <f t="shared" si="106"/>
        <v>1</v>
      </c>
      <c r="UM38" s="214"/>
      <c r="UN38">
        <f t="shared" si="153"/>
        <v>0</v>
      </c>
      <c r="UO38">
        <f t="shared" si="151"/>
        <v>0</v>
      </c>
      <c r="UP38">
        <f t="shared" si="134"/>
        <v>0</v>
      </c>
      <c r="UQ38">
        <f t="shared" si="108"/>
        <v>0</v>
      </c>
      <c r="UR38" s="249"/>
      <c r="US38" s="202">
        <v>42544</v>
      </c>
      <c r="UT38">
        <v>60</v>
      </c>
      <c r="UU38" t="str">
        <f t="shared" si="82"/>
        <v>TRUE</v>
      </c>
      <c r="UV38">
        <f>VLOOKUP($A38,'FuturesInfo (3)'!$A$2:$V$80,22)</f>
        <v>2</v>
      </c>
      <c r="UW38" s="253">
        <v>1</v>
      </c>
      <c r="UX38">
        <f t="shared" si="109"/>
        <v>3</v>
      </c>
      <c r="UY38" s="138">
        <f>VLOOKUP($A38,'FuturesInfo (3)'!$A$2:$O$80,15)*UV38</f>
        <v>343425.03</v>
      </c>
      <c r="UZ38" s="138">
        <f>VLOOKUP($A38,'FuturesInfo (3)'!$A$2:$O$80,15)*UX38</f>
        <v>515137.54500000004</v>
      </c>
      <c r="VA38" s="196">
        <f t="shared" si="110"/>
        <v>0</v>
      </c>
      <c r="VB38" s="196">
        <f t="shared" si="111"/>
        <v>0</v>
      </c>
      <c r="VC38" s="196">
        <f t="shared" si="112"/>
        <v>0</v>
      </c>
      <c r="VD38" s="196">
        <f t="shared" si="113"/>
        <v>0</v>
      </c>
      <c r="VE38" s="196">
        <f t="shared" si="149"/>
        <v>0</v>
      </c>
      <c r="VF38" s="196">
        <f t="shared" si="115"/>
        <v>0</v>
      </c>
      <c r="VG38" s="196">
        <f t="shared" si="135"/>
        <v>0</v>
      </c>
      <c r="VH38" s="196">
        <f>IF(IF(sym!$O27=UM38,1,0)=1,ABS(UY38*UR38),-ABS(UY38*UR38))</f>
        <v>0</v>
      </c>
      <c r="VI38" s="196">
        <f>IF(IF(sym!$N27=UM38,1,0)=1,ABS(UY38*UR38),-ABS(UY38*UR38))</f>
        <v>0</v>
      </c>
      <c r="VJ38" s="196">
        <f t="shared" si="144"/>
        <v>0</v>
      </c>
      <c r="VK38" s="196">
        <f t="shared" si="117"/>
        <v>0</v>
      </c>
      <c r="VM38">
        <f t="shared" si="118"/>
        <v>0</v>
      </c>
      <c r="VN38" s="240"/>
      <c r="VO38" s="240"/>
      <c r="VP38" s="240"/>
      <c r="VQ38" s="214"/>
      <c r="VR38" s="241"/>
      <c r="VS38">
        <f t="shared" si="119"/>
        <v>1</v>
      </c>
      <c r="VT38">
        <f t="shared" si="120"/>
        <v>0</v>
      </c>
      <c r="VU38" s="214"/>
      <c r="VV38">
        <f t="shared" si="154"/>
        <v>1</v>
      </c>
      <c r="VW38">
        <f t="shared" si="152"/>
        <v>1</v>
      </c>
      <c r="VX38">
        <f t="shared" si="136"/>
        <v>0</v>
      </c>
      <c r="VY38">
        <f t="shared" si="122"/>
        <v>1</v>
      </c>
      <c r="VZ38" s="249"/>
      <c r="WA38" s="202"/>
      <c r="WB38">
        <v>60</v>
      </c>
      <c r="WC38" t="str">
        <f t="shared" si="83"/>
        <v>FALSE</v>
      </c>
      <c r="WD38">
        <f>VLOOKUP($A38,'FuturesInfo (3)'!$A$2:$V$80,22)</f>
        <v>2</v>
      </c>
      <c r="WE38" s="253"/>
      <c r="WF38">
        <f t="shared" si="123"/>
        <v>2</v>
      </c>
      <c r="WG38" s="138">
        <f>VLOOKUP($A38,'FuturesInfo (3)'!$A$2:$O$80,15)*WD38</f>
        <v>343425.03</v>
      </c>
      <c r="WH38" s="138">
        <f>VLOOKUP($A38,'FuturesInfo (3)'!$A$2:$O$80,15)*WF38</f>
        <v>343425.03</v>
      </c>
      <c r="WI38" s="196">
        <f t="shared" si="124"/>
        <v>0</v>
      </c>
      <c r="WJ38" s="196">
        <f t="shared" si="125"/>
        <v>0</v>
      </c>
      <c r="WK38" s="196">
        <f t="shared" si="126"/>
        <v>0</v>
      </c>
      <c r="WL38" s="196">
        <f t="shared" si="127"/>
        <v>0</v>
      </c>
      <c r="WM38" s="196">
        <f t="shared" si="150"/>
        <v>0</v>
      </c>
      <c r="WN38" s="196">
        <f t="shared" si="129"/>
        <v>0</v>
      </c>
      <c r="WO38" s="196">
        <f t="shared" si="137"/>
        <v>0</v>
      </c>
      <c r="WP38" s="196">
        <f>IF(IF(sym!$O27=VU38,1,0)=1,ABS(WG38*VZ38),-ABS(WG38*VZ38))</f>
        <v>0</v>
      </c>
      <c r="WQ38" s="196">
        <f>IF(IF(sym!$N27=VU38,1,0)=1,ABS(WG38*VZ38),-ABS(WG38*VZ38))</f>
        <v>0</v>
      </c>
      <c r="WR38" s="196">
        <f t="shared" si="147"/>
        <v>0</v>
      </c>
      <c r="WS38" s="196">
        <f t="shared" si="131"/>
        <v>0</v>
      </c>
    </row>
    <row r="39" spans="1:617" x14ac:dyDescent="0.25">
      <c r="A39" s="1" t="s">
        <v>344</v>
      </c>
      <c r="B39" s="150" t="str">
        <f>'FuturesInfo (3)'!M27</f>
        <v>LL</v>
      </c>
      <c r="C39" s="200" t="str">
        <f>VLOOKUP(A39,'FuturesInfo (3)'!$A$2:$K$80,11)</f>
        <v>rates</v>
      </c>
      <c r="F39" t="e">
        <f>#REF!</f>
        <v>#REF!</v>
      </c>
      <c r="G39">
        <v>1</v>
      </c>
      <c r="H39">
        <v>1</v>
      </c>
      <c r="I39">
        <v>1</v>
      </c>
      <c r="J39">
        <f t="shared" si="67"/>
        <v>1</v>
      </c>
      <c r="K39">
        <f t="shared" si="68"/>
        <v>1</v>
      </c>
      <c r="L39" s="184">
        <v>2.0112630732100001E-4</v>
      </c>
      <c r="M39" s="2">
        <v>10</v>
      </c>
      <c r="N39">
        <v>60</v>
      </c>
      <c r="O39" t="str">
        <f t="shared" si="69"/>
        <v>TRUE</v>
      </c>
      <c r="P39">
        <f>VLOOKUP($A39,'FuturesInfo (3)'!$A$2:$V$80,22)</f>
        <v>0</v>
      </c>
      <c r="Q39">
        <f t="shared" si="70"/>
        <v>0</v>
      </c>
      <c r="R39">
        <f t="shared" si="70"/>
        <v>0</v>
      </c>
      <c r="S39" s="138">
        <f>VLOOKUP($A39,'FuturesInfo (3)'!$A$2:$O$80,15)*Q39</f>
        <v>0</v>
      </c>
      <c r="T39" s="144">
        <f t="shared" si="71"/>
        <v>0</v>
      </c>
      <c r="U39" s="144">
        <f t="shared" si="84"/>
        <v>0</v>
      </c>
      <c r="W39">
        <f t="shared" si="72"/>
        <v>1</v>
      </c>
      <c r="X39">
        <v>1</v>
      </c>
      <c r="Y39">
        <v>1</v>
      </c>
      <c r="Z39">
        <v>1</v>
      </c>
      <c r="AA39">
        <f t="shared" si="138"/>
        <v>1</v>
      </c>
      <c r="AB39">
        <f t="shared" si="73"/>
        <v>1</v>
      </c>
      <c r="AC39" s="1">
        <v>1.00542931832E-4</v>
      </c>
      <c r="AD39" s="2">
        <v>10</v>
      </c>
      <c r="AE39">
        <v>60</v>
      </c>
      <c r="AF39" t="str">
        <f t="shared" si="74"/>
        <v>TRUE</v>
      </c>
      <c r="AG39">
        <f>VLOOKUP($A39,'FuturesInfo (3)'!$A$2:$V$80,22)</f>
        <v>0</v>
      </c>
      <c r="AH39">
        <f t="shared" si="75"/>
        <v>0</v>
      </c>
      <c r="AI39">
        <f t="shared" si="85"/>
        <v>0</v>
      </c>
      <c r="AJ39" s="138">
        <f>VLOOKUP($A39,'FuturesInfo (3)'!$A$2:$O$80,15)*AI39</f>
        <v>0</v>
      </c>
      <c r="AK39" s="196">
        <f t="shared" si="86"/>
        <v>0</v>
      </c>
      <c r="AL39" s="196">
        <f t="shared" si="87"/>
        <v>0</v>
      </c>
      <c r="AN39">
        <f t="shared" si="76"/>
        <v>1</v>
      </c>
      <c r="AO39">
        <v>1</v>
      </c>
      <c r="AP39">
        <v>1</v>
      </c>
      <c r="AQ39">
        <v>1</v>
      </c>
      <c r="AR39">
        <f t="shared" si="139"/>
        <v>1</v>
      </c>
      <c r="AS39">
        <f t="shared" si="77"/>
        <v>1</v>
      </c>
      <c r="AT39" s="1">
        <v>0</v>
      </c>
      <c r="AU39" s="2">
        <v>10</v>
      </c>
      <c r="AV39">
        <v>60</v>
      </c>
      <c r="AW39" t="str">
        <f t="shared" si="78"/>
        <v>TRUE</v>
      </c>
      <c r="AX39">
        <f>VLOOKUP($A39,'FuturesInfo (3)'!$A$2:$V$80,22)</f>
        <v>0</v>
      </c>
      <c r="AY39">
        <f t="shared" si="79"/>
        <v>0</v>
      </c>
      <c r="AZ39">
        <f t="shared" si="88"/>
        <v>0</v>
      </c>
      <c r="BA39" s="138">
        <f>VLOOKUP($A39,'FuturesInfo (3)'!$A$2:$O$80,15)*AZ39</f>
        <v>0</v>
      </c>
      <c r="BB39" s="196">
        <f t="shared" si="80"/>
        <v>0</v>
      </c>
      <c r="BC39" s="196">
        <f t="shared" si="89"/>
        <v>0</v>
      </c>
      <c r="BE39">
        <v>1</v>
      </c>
      <c r="BF39">
        <v>1</v>
      </c>
      <c r="BG39">
        <v>1</v>
      </c>
      <c r="BH39">
        <v>-1</v>
      </c>
      <c r="BI39">
        <v>0</v>
      </c>
      <c r="BJ39">
        <v>0</v>
      </c>
      <c r="BK39" s="1">
        <v>-2.0106564793399999E-4</v>
      </c>
      <c r="BL39" s="2">
        <v>10</v>
      </c>
      <c r="BM39">
        <v>60</v>
      </c>
      <c r="BN39" t="s">
        <v>1186</v>
      </c>
      <c r="BO39">
        <v>0</v>
      </c>
      <c r="BP39" s="96">
        <v>0</v>
      </c>
      <c r="BQ39">
        <v>0</v>
      </c>
      <c r="BR39" s="138">
        <v>0</v>
      </c>
      <c r="BS39" s="196">
        <v>0</v>
      </c>
      <c r="BT39" s="196">
        <v>0</v>
      </c>
      <c r="BV39">
        <v>1</v>
      </c>
      <c r="BW39">
        <v>-1</v>
      </c>
      <c r="BX39" s="214">
        <v>1</v>
      </c>
      <c r="BY39">
        <v>1</v>
      </c>
      <c r="BZ39">
        <v>1</v>
      </c>
      <c r="CA39">
        <v>0</v>
      </c>
      <c r="CB39">
        <v>1</v>
      </c>
      <c r="CC39">
        <v>1</v>
      </c>
      <c r="CD39" s="1">
        <v>1.0055304173E-4</v>
      </c>
      <c r="CE39" s="2">
        <v>10</v>
      </c>
      <c r="CF39">
        <v>60</v>
      </c>
      <c r="CG39" t="s">
        <v>1186</v>
      </c>
      <c r="CH39">
        <v>0</v>
      </c>
      <c r="CI39" s="96">
        <v>0</v>
      </c>
      <c r="CJ39">
        <v>0</v>
      </c>
      <c r="CK39" s="138">
        <v>0</v>
      </c>
      <c r="CL39" s="196">
        <v>0</v>
      </c>
      <c r="CM39" s="196">
        <v>0</v>
      </c>
      <c r="CN39" s="196">
        <v>0</v>
      </c>
      <c r="CP39">
        <v>1</v>
      </c>
      <c r="CQ39">
        <v>-1</v>
      </c>
      <c r="CR39" s="214">
        <v>1</v>
      </c>
      <c r="CS39">
        <v>1</v>
      </c>
      <c r="CT39">
        <v>-1</v>
      </c>
      <c r="CU39">
        <v>1</v>
      </c>
      <c r="CV39">
        <v>0</v>
      </c>
      <c r="CW39">
        <v>0</v>
      </c>
      <c r="CX39" s="1">
        <v>-1.00542931832E-4</v>
      </c>
      <c r="CY39" s="2">
        <v>10</v>
      </c>
      <c r="CZ39">
        <v>60</v>
      </c>
      <c r="DA39" t="s">
        <v>1186</v>
      </c>
      <c r="DB39">
        <v>0</v>
      </c>
      <c r="DC39" s="96">
        <v>0</v>
      </c>
      <c r="DD39">
        <v>0</v>
      </c>
      <c r="DE39" s="138">
        <v>0</v>
      </c>
      <c r="DF39" s="196">
        <v>0</v>
      </c>
      <c r="DG39" s="196">
        <v>0</v>
      </c>
      <c r="DH39" s="196">
        <v>0</v>
      </c>
      <c r="DJ39">
        <v>-1</v>
      </c>
      <c r="DK39" s="240">
        <v>-1</v>
      </c>
      <c r="DL39" s="214">
        <v>-1</v>
      </c>
      <c r="DM39" s="241">
        <v>-22</v>
      </c>
      <c r="DN39">
        <v>-1</v>
      </c>
      <c r="DO39">
        <v>1</v>
      </c>
      <c r="DP39" s="214">
        <v>1</v>
      </c>
      <c r="DQ39">
        <v>0</v>
      </c>
      <c r="DR39">
        <v>0</v>
      </c>
      <c r="DS39">
        <v>0</v>
      </c>
      <c r="DT39">
        <v>1</v>
      </c>
      <c r="DU39" s="249">
        <v>1.0055304173E-4</v>
      </c>
      <c r="DV39" s="2">
        <v>10</v>
      </c>
      <c r="DW39">
        <v>60</v>
      </c>
      <c r="DX39" t="s">
        <v>1186</v>
      </c>
      <c r="DY39">
        <v>0</v>
      </c>
      <c r="DZ39" s="96">
        <v>0</v>
      </c>
      <c r="EA39">
        <v>0</v>
      </c>
      <c r="EB39" s="138">
        <v>0</v>
      </c>
      <c r="EC39" s="196">
        <v>0</v>
      </c>
      <c r="ED39" s="196">
        <v>0</v>
      </c>
      <c r="EE39" s="196">
        <v>0</v>
      </c>
      <c r="EF39" s="196">
        <v>0</v>
      </c>
      <c r="EH39">
        <v>-1</v>
      </c>
      <c r="EI39" s="240">
        <v>-1</v>
      </c>
      <c r="EJ39" s="214">
        <v>-1</v>
      </c>
      <c r="EK39" s="241">
        <v>-23</v>
      </c>
      <c r="EL39">
        <v>-1</v>
      </c>
      <c r="EM39">
        <v>1</v>
      </c>
      <c r="EN39" s="214">
        <v>1</v>
      </c>
      <c r="EO39">
        <v>0</v>
      </c>
      <c r="EP39">
        <v>0</v>
      </c>
      <c r="EQ39">
        <v>0</v>
      </c>
      <c r="ER39">
        <v>1</v>
      </c>
      <c r="ES39" s="249">
        <v>3.0162879549599998E-4</v>
      </c>
      <c r="ET39" s="264">
        <v>42500</v>
      </c>
      <c r="EU39">
        <v>60</v>
      </c>
      <c r="EV39" t="s">
        <v>1186</v>
      </c>
      <c r="EW39">
        <v>0</v>
      </c>
      <c r="EX39" s="253"/>
      <c r="EY39">
        <v>0</v>
      </c>
      <c r="EZ39" s="138">
        <v>0</v>
      </c>
      <c r="FA39" s="196">
        <v>0</v>
      </c>
      <c r="FB39" s="196">
        <v>0</v>
      </c>
      <c r="FC39" s="196">
        <v>0</v>
      </c>
      <c r="FD39" s="196">
        <v>0</v>
      </c>
      <c r="FF39">
        <v>-1</v>
      </c>
      <c r="FG39" s="240">
        <v>1</v>
      </c>
      <c r="FH39" s="214">
        <v>-1</v>
      </c>
      <c r="FI39" s="241">
        <v>-24</v>
      </c>
      <c r="FJ39">
        <v>1</v>
      </c>
      <c r="FK39">
        <v>1</v>
      </c>
      <c r="FL39" s="214">
        <v>1</v>
      </c>
      <c r="FM39">
        <v>1</v>
      </c>
      <c r="FN39">
        <v>0</v>
      </c>
      <c r="FO39">
        <v>1</v>
      </c>
      <c r="FP39">
        <v>1</v>
      </c>
      <c r="FQ39" s="249">
        <v>0</v>
      </c>
      <c r="FR39" s="264">
        <v>42500</v>
      </c>
      <c r="FS39">
        <v>60</v>
      </c>
      <c r="FT39" t="s">
        <v>1186</v>
      </c>
      <c r="FU39">
        <v>0</v>
      </c>
      <c r="FV39" s="253">
        <v>2</v>
      </c>
      <c r="FW39">
        <v>0</v>
      </c>
      <c r="FX39" s="138">
        <v>0</v>
      </c>
      <c r="FY39" s="138">
        <v>0</v>
      </c>
      <c r="FZ39" s="196">
        <v>0</v>
      </c>
      <c r="GA39" s="196">
        <v>0</v>
      </c>
      <c r="GB39" s="196">
        <v>0</v>
      </c>
      <c r="GC39" s="196">
        <v>0</v>
      </c>
      <c r="GD39" s="196">
        <v>0</v>
      </c>
      <c r="GF39">
        <v>1</v>
      </c>
      <c r="GG39" s="240">
        <v>1</v>
      </c>
      <c r="GH39" s="214">
        <v>1</v>
      </c>
      <c r="GI39" s="241">
        <v>-25</v>
      </c>
      <c r="GJ39">
        <v>1</v>
      </c>
      <c r="GK39">
        <v>-1</v>
      </c>
      <c r="GL39" s="214">
        <v>1</v>
      </c>
      <c r="GM39">
        <v>1</v>
      </c>
      <c r="GN39">
        <v>1</v>
      </c>
      <c r="GO39">
        <v>1</v>
      </c>
      <c r="GP39">
        <v>0</v>
      </c>
      <c r="GQ39" s="249">
        <v>1.00512614333E-4</v>
      </c>
      <c r="GR39" s="264">
        <v>42500</v>
      </c>
      <c r="GS39">
        <v>60</v>
      </c>
      <c r="GT39" t="s">
        <v>1186</v>
      </c>
      <c r="GU39">
        <v>0</v>
      </c>
      <c r="GV39" s="253">
        <v>2</v>
      </c>
      <c r="GW39">
        <v>0</v>
      </c>
      <c r="GX39" s="138">
        <v>0</v>
      </c>
      <c r="GY39" s="138">
        <v>0</v>
      </c>
      <c r="GZ39" s="196">
        <v>0</v>
      </c>
      <c r="HA39" s="196">
        <v>0</v>
      </c>
      <c r="HB39" s="196">
        <v>0</v>
      </c>
      <c r="HC39" s="196">
        <v>0</v>
      </c>
      <c r="HD39" s="196">
        <v>0</v>
      </c>
      <c r="HF39">
        <v>1</v>
      </c>
      <c r="HG39" s="240">
        <v>1</v>
      </c>
      <c r="HH39" s="214">
        <v>1</v>
      </c>
      <c r="HI39" s="241">
        <v>-26</v>
      </c>
      <c r="HJ39">
        <v>1</v>
      </c>
      <c r="HK39">
        <v>-1</v>
      </c>
      <c r="HL39" s="214">
        <v>-1</v>
      </c>
      <c r="HM39">
        <v>0</v>
      </c>
      <c r="HN39">
        <v>0</v>
      </c>
      <c r="HO39">
        <v>0</v>
      </c>
      <c r="HP39">
        <v>1</v>
      </c>
      <c r="HQ39" s="249">
        <v>-4.0201005025099998E-4</v>
      </c>
      <c r="HR39" s="202">
        <v>42500</v>
      </c>
      <c r="HS39">
        <v>60</v>
      </c>
      <c r="HT39" t="s">
        <v>1186</v>
      </c>
      <c r="HU39">
        <v>0</v>
      </c>
      <c r="HV39" s="253">
        <v>2</v>
      </c>
      <c r="HW39">
        <v>0</v>
      </c>
      <c r="HX39" s="138">
        <v>0</v>
      </c>
      <c r="HY39" s="138">
        <v>0</v>
      </c>
      <c r="HZ39" s="196">
        <v>0</v>
      </c>
      <c r="IA39" s="196">
        <v>0</v>
      </c>
      <c r="IB39" s="196">
        <v>0</v>
      </c>
      <c r="IC39" s="196">
        <v>0</v>
      </c>
      <c r="ID39" s="196">
        <v>0</v>
      </c>
      <c r="IF39">
        <v>1</v>
      </c>
      <c r="IG39" s="240">
        <v>1</v>
      </c>
      <c r="IH39" s="214">
        <v>1</v>
      </c>
      <c r="II39" s="241">
        <v>-27</v>
      </c>
      <c r="IJ39">
        <v>-1</v>
      </c>
      <c r="IK39">
        <v>-1</v>
      </c>
      <c r="IL39" s="214">
        <v>-1</v>
      </c>
      <c r="IM39">
        <v>0</v>
      </c>
      <c r="IN39">
        <v>0</v>
      </c>
      <c r="IO39">
        <v>1</v>
      </c>
      <c r="IP39">
        <v>1</v>
      </c>
      <c r="IQ39" s="249">
        <v>-5.0271465915899998E-4</v>
      </c>
      <c r="IR39" s="202">
        <v>42514</v>
      </c>
      <c r="IS39">
        <v>60</v>
      </c>
      <c r="IT39" t="s">
        <v>1186</v>
      </c>
      <c r="IU39">
        <v>0</v>
      </c>
      <c r="IV39" s="253">
        <v>1</v>
      </c>
      <c r="IW39">
        <v>0</v>
      </c>
      <c r="IX39" s="138">
        <v>0</v>
      </c>
      <c r="IY39" s="138">
        <v>0</v>
      </c>
      <c r="IZ39" s="196">
        <v>0</v>
      </c>
      <c r="JA39" s="196">
        <v>0</v>
      </c>
      <c r="JB39" s="196">
        <v>0</v>
      </c>
      <c r="JC39" s="196">
        <v>0</v>
      </c>
      <c r="JD39" s="196">
        <v>0</v>
      </c>
      <c r="JF39">
        <v>1</v>
      </c>
      <c r="JG39" s="240">
        <v>-1</v>
      </c>
      <c r="JH39" s="214">
        <v>1</v>
      </c>
      <c r="JI39" s="241">
        <v>2</v>
      </c>
      <c r="JJ39">
        <v>-1</v>
      </c>
      <c r="JK39">
        <v>1</v>
      </c>
      <c r="JL39" s="214">
        <v>1</v>
      </c>
      <c r="JM39">
        <v>0</v>
      </c>
      <c r="JN39">
        <v>1</v>
      </c>
      <c r="JO39">
        <v>0</v>
      </c>
      <c r="JP39">
        <v>1</v>
      </c>
      <c r="JQ39" s="249">
        <v>0</v>
      </c>
      <c r="JR39" s="202">
        <v>42514</v>
      </c>
      <c r="JS39">
        <v>60</v>
      </c>
      <c r="JT39" t="s">
        <v>1186</v>
      </c>
      <c r="JU39">
        <v>0</v>
      </c>
      <c r="JV39" s="253">
        <v>2</v>
      </c>
      <c r="JW39">
        <v>0</v>
      </c>
      <c r="JX39" s="138">
        <v>0</v>
      </c>
      <c r="JY39" s="138">
        <v>0</v>
      </c>
      <c r="JZ39" s="196">
        <v>0</v>
      </c>
      <c r="KA39" s="196">
        <v>0</v>
      </c>
      <c r="KB39" s="196">
        <v>0</v>
      </c>
      <c r="KC39" s="196">
        <v>0</v>
      </c>
      <c r="KD39" s="196">
        <v>0</v>
      </c>
      <c r="KF39">
        <v>-1</v>
      </c>
      <c r="KG39" s="240">
        <v>1</v>
      </c>
      <c r="KH39" s="214">
        <v>1</v>
      </c>
      <c r="KI39" s="241">
        <v>3</v>
      </c>
      <c r="KJ39">
        <v>-1</v>
      </c>
      <c r="KK39">
        <v>1</v>
      </c>
      <c r="KL39" s="214">
        <v>1</v>
      </c>
      <c r="KM39">
        <v>1</v>
      </c>
      <c r="KN39">
        <v>1</v>
      </c>
      <c r="KO39">
        <v>0</v>
      </c>
      <c r="KP39">
        <v>1</v>
      </c>
      <c r="KQ39" s="249">
        <v>0</v>
      </c>
      <c r="KR39" s="202">
        <v>42514</v>
      </c>
      <c r="KS39">
        <v>60</v>
      </c>
      <c r="KT39" t="s">
        <v>1186</v>
      </c>
      <c r="KU39">
        <v>0</v>
      </c>
      <c r="KV39" s="253">
        <v>1</v>
      </c>
      <c r="KW39">
        <v>0</v>
      </c>
      <c r="KX39" s="138">
        <v>0</v>
      </c>
      <c r="KY39" s="138">
        <v>0</v>
      </c>
      <c r="KZ39" s="196">
        <v>0</v>
      </c>
      <c r="LA39" s="196">
        <v>0</v>
      </c>
      <c r="LB39" s="196">
        <v>0</v>
      </c>
      <c r="LC39" s="196">
        <v>0</v>
      </c>
      <c r="LD39" s="196">
        <v>0</v>
      </c>
      <c r="LF39">
        <v>1</v>
      </c>
      <c r="LG39" s="240">
        <v>-1</v>
      </c>
      <c r="LH39" s="214">
        <v>1</v>
      </c>
      <c r="LI39" s="241">
        <v>4</v>
      </c>
      <c r="LJ39">
        <v>1</v>
      </c>
      <c r="LK39">
        <v>1</v>
      </c>
      <c r="LL39" s="214">
        <v>1</v>
      </c>
      <c r="LM39">
        <v>0</v>
      </c>
      <c r="LN39">
        <v>1</v>
      </c>
      <c r="LO39">
        <v>1</v>
      </c>
      <c r="LP39">
        <v>1</v>
      </c>
      <c r="LQ39" s="249">
        <v>0</v>
      </c>
      <c r="LR39" s="202">
        <v>42537</v>
      </c>
      <c r="LS39">
        <v>60</v>
      </c>
      <c r="LT39" t="s">
        <v>1186</v>
      </c>
      <c r="LU39">
        <v>0</v>
      </c>
      <c r="LV39" s="253">
        <v>1</v>
      </c>
      <c r="LW39">
        <v>0</v>
      </c>
      <c r="LX39" s="138">
        <v>0</v>
      </c>
      <c r="LY39" s="138">
        <v>0</v>
      </c>
      <c r="LZ39" s="196">
        <v>0</v>
      </c>
      <c r="MA39" s="196">
        <v>0</v>
      </c>
      <c r="MB39" s="196">
        <v>0</v>
      </c>
      <c r="MC39" s="196">
        <v>0</v>
      </c>
      <c r="MD39" s="196">
        <v>0</v>
      </c>
      <c r="MF39">
        <v>-1</v>
      </c>
      <c r="MG39" s="240">
        <v>-1</v>
      </c>
      <c r="MH39" s="214">
        <v>1</v>
      </c>
      <c r="MI39" s="241">
        <v>5</v>
      </c>
      <c r="MJ39">
        <v>-1</v>
      </c>
      <c r="MK39">
        <v>1</v>
      </c>
      <c r="ML39" s="214">
        <v>1</v>
      </c>
      <c r="MM39">
        <v>0</v>
      </c>
      <c r="MN39">
        <v>1</v>
      </c>
      <c r="MO39">
        <v>0</v>
      </c>
      <c r="MP39">
        <v>1</v>
      </c>
      <c r="MQ39" s="249">
        <v>1.60949602656E-3</v>
      </c>
      <c r="MR39" s="202">
        <v>42537</v>
      </c>
      <c r="MS39">
        <v>60</v>
      </c>
      <c r="MT39" t="s">
        <v>1186</v>
      </c>
      <c r="MU39">
        <v>0</v>
      </c>
      <c r="MV39" s="253">
        <v>1</v>
      </c>
      <c r="MW39">
        <v>0</v>
      </c>
      <c r="MX39" s="138">
        <v>0</v>
      </c>
      <c r="MY39" s="138">
        <v>0</v>
      </c>
      <c r="MZ39" s="196">
        <v>0</v>
      </c>
      <c r="NA39" s="196">
        <v>0</v>
      </c>
      <c r="NB39" s="196">
        <v>0</v>
      </c>
      <c r="NC39" s="196">
        <v>0</v>
      </c>
      <c r="ND39" s="196">
        <v>0</v>
      </c>
      <c r="NF39">
        <v>-1</v>
      </c>
      <c r="NG39" s="240">
        <v>1</v>
      </c>
      <c r="NH39" s="214">
        <v>1</v>
      </c>
      <c r="NI39" s="241">
        <v>-4</v>
      </c>
      <c r="NJ39">
        <v>1</v>
      </c>
      <c r="NK39">
        <v>-1</v>
      </c>
      <c r="NL39" s="214">
        <v>1</v>
      </c>
      <c r="NM39">
        <v>1</v>
      </c>
      <c r="NN39">
        <v>1</v>
      </c>
      <c r="NO39">
        <v>1</v>
      </c>
      <c r="NP39">
        <v>0</v>
      </c>
      <c r="NQ39" s="249">
        <v>7.0302299889500001E-4</v>
      </c>
      <c r="NR39" s="202">
        <v>42541</v>
      </c>
      <c r="NS39">
        <v>60</v>
      </c>
      <c r="NT39" t="s">
        <v>1186</v>
      </c>
      <c r="NU39">
        <v>0</v>
      </c>
      <c r="NV39" s="253">
        <v>1</v>
      </c>
      <c r="NW39">
        <v>0</v>
      </c>
      <c r="NX39" s="138">
        <v>0</v>
      </c>
      <c r="NY39" s="138">
        <v>0</v>
      </c>
      <c r="NZ39" s="196">
        <v>0</v>
      </c>
      <c r="OA39" s="196">
        <v>0</v>
      </c>
      <c r="OB39" s="196">
        <v>0</v>
      </c>
      <c r="OC39" s="196">
        <v>0</v>
      </c>
      <c r="OD39" s="196">
        <v>0</v>
      </c>
      <c r="OF39">
        <v>1</v>
      </c>
      <c r="OG39" s="240">
        <v>1</v>
      </c>
      <c r="OH39" s="214">
        <v>1</v>
      </c>
      <c r="OI39" s="241">
        <v>5</v>
      </c>
      <c r="OJ39">
        <v>1</v>
      </c>
      <c r="OK39">
        <v>1</v>
      </c>
      <c r="OL39" s="214">
        <v>-1</v>
      </c>
      <c r="OM39">
        <v>0</v>
      </c>
      <c r="ON39">
        <v>0</v>
      </c>
      <c r="OO39">
        <v>0</v>
      </c>
      <c r="OP39">
        <v>0</v>
      </c>
      <c r="OQ39" s="249">
        <v>-4.0144520273E-4</v>
      </c>
      <c r="OR39" s="202">
        <v>42541</v>
      </c>
      <c r="OS39">
        <v>60</v>
      </c>
      <c r="OT39" t="s">
        <v>1186</v>
      </c>
      <c r="OU39">
        <v>0</v>
      </c>
      <c r="OV39" s="253">
        <v>1</v>
      </c>
      <c r="OW39">
        <v>0</v>
      </c>
      <c r="OX39" s="138">
        <v>0</v>
      </c>
      <c r="OY39" s="138">
        <v>0</v>
      </c>
      <c r="OZ39" s="196">
        <v>0</v>
      </c>
      <c r="PA39" s="196">
        <v>0</v>
      </c>
      <c r="PB39" s="196">
        <v>0</v>
      </c>
      <c r="PC39" s="196">
        <v>0</v>
      </c>
      <c r="PD39" s="196">
        <v>0</v>
      </c>
      <c r="PF39">
        <v>1</v>
      </c>
      <c r="PG39" s="240">
        <v>1</v>
      </c>
      <c r="PH39" s="240">
        <v>-1</v>
      </c>
      <c r="PI39" s="214">
        <v>1</v>
      </c>
      <c r="PJ39" s="241">
        <v>6</v>
      </c>
      <c r="PK39">
        <v>1</v>
      </c>
      <c r="PL39">
        <v>1</v>
      </c>
      <c r="PM39" s="214">
        <v>1</v>
      </c>
      <c r="PN39">
        <v>1</v>
      </c>
      <c r="PO39">
        <v>1</v>
      </c>
      <c r="PP39">
        <v>1</v>
      </c>
      <c r="PQ39">
        <v>1</v>
      </c>
      <c r="PR39" s="249">
        <v>0</v>
      </c>
      <c r="PS39" s="202">
        <v>42541</v>
      </c>
      <c r="PT39">
        <v>60</v>
      </c>
      <c r="PU39" t="s">
        <v>1186</v>
      </c>
      <c r="PV39">
        <v>0</v>
      </c>
      <c r="PW39" s="253">
        <v>2</v>
      </c>
      <c r="PX39">
        <v>0</v>
      </c>
      <c r="PY39" s="138">
        <v>0</v>
      </c>
      <c r="PZ39" s="138">
        <v>0</v>
      </c>
      <c r="QA39" s="196">
        <v>0</v>
      </c>
      <c r="QB39" s="196">
        <v>0</v>
      </c>
      <c r="QC39" s="196">
        <v>0</v>
      </c>
      <c r="QD39" s="196">
        <v>0</v>
      </c>
      <c r="QE39" s="196">
        <v>0</v>
      </c>
      <c r="QF39" s="196">
        <v>0</v>
      </c>
      <c r="QH39">
        <v>1</v>
      </c>
      <c r="QI39" s="240">
        <v>1</v>
      </c>
      <c r="QJ39" s="240">
        <v>-1</v>
      </c>
      <c r="QK39" s="214">
        <v>1</v>
      </c>
      <c r="QL39" s="241">
        <v>7</v>
      </c>
      <c r="QM39">
        <v>-1</v>
      </c>
      <c r="QN39">
        <v>1</v>
      </c>
      <c r="QO39" s="214">
        <v>1</v>
      </c>
      <c r="QP39">
        <v>1</v>
      </c>
      <c r="QQ39">
        <v>1</v>
      </c>
      <c r="QR39">
        <v>0</v>
      </c>
      <c r="QS39">
        <v>1</v>
      </c>
      <c r="QT39" s="249">
        <v>6.0240963855399997E-4</v>
      </c>
      <c r="QU39" s="202">
        <v>42541</v>
      </c>
      <c r="QV39">
        <v>60</v>
      </c>
      <c r="QW39" t="s">
        <v>1186</v>
      </c>
      <c r="QX39">
        <v>0</v>
      </c>
      <c r="QY39" s="253">
        <v>2</v>
      </c>
      <c r="QZ39">
        <v>0</v>
      </c>
      <c r="RA39" s="138">
        <v>0</v>
      </c>
      <c r="RB39" s="138">
        <v>0</v>
      </c>
      <c r="RC39" s="196">
        <v>0</v>
      </c>
      <c r="RD39" s="196">
        <v>0</v>
      </c>
      <c r="RE39" s="196">
        <v>0</v>
      </c>
      <c r="RF39" s="196">
        <v>0</v>
      </c>
      <c r="RG39" s="196">
        <v>0</v>
      </c>
      <c r="RH39" s="196">
        <v>0</v>
      </c>
      <c r="RI39" s="196"/>
      <c r="RJ39" s="196">
        <v>0</v>
      </c>
      <c r="RK39" s="196">
        <v>0</v>
      </c>
      <c r="RL39" s="196">
        <v>0</v>
      </c>
      <c r="RM39" s="196">
        <v>0</v>
      </c>
      <c r="RO39">
        <v>1</v>
      </c>
      <c r="RP39" s="240">
        <v>1</v>
      </c>
      <c r="RQ39" s="240">
        <v>-1</v>
      </c>
      <c r="RR39" s="240">
        <v>1</v>
      </c>
      <c r="RS39" s="214">
        <v>1</v>
      </c>
      <c r="RT39" s="241">
        <v>8</v>
      </c>
      <c r="RU39">
        <v>-1</v>
      </c>
      <c r="RV39">
        <v>1</v>
      </c>
      <c r="RW39" s="214">
        <v>1</v>
      </c>
      <c r="RX39">
        <v>1</v>
      </c>
      <c r="RY39">
        <v>1</v>
      </c>
      <c r="RZ39">
        <v>0</v>
      </c>
      <c r="SA39">
        <v>1</v>
      </c>
      <c r="SB39" s="249">
        <v>3.0102347983200001E-4</v>
      </c>
      <c r="SC39" s="202">
        <v>42541</v>
      </c>
      <c r="SD39">
        <v>60</v>
      </c>
      <c r="SE39" t="s">
        <v>1186</v>
      </c>
      <c r="SF39">
        <v>0</v>
      </c>
      <c r="SG39" s="253">
        <v>2</v>
      </c>
      <c r="SH39">
        <v>0</v>
      </c>
      <c r="SI39" s="138">
        <v>0</v>
      </c>
      <c r="SJ39" s="138">
        <v>0</v>
      </c>
      <c r="SK39" s="196">
        <v>0</v>
      </c>
      <c r="SL39" s="196">
        <v>0</v>
      </c>
      <c r="SM39" s="196">
        <v>0</v>
      </c>
      <c r="SN39" s="196">
        <v>0</v>
      </c>
      <c r="SO39" s="196">
        <v>0</v>
      </c>
      <c r="SP39" s="196">
        <v>0</v>
      </c>
      <c r="SQ39" s="196">
        <v>0</v>
      </c>
      <c r="SR39" s="196">
        <v>0</v>
      </c>
      <c r="SS39" s="196">
        <v>0</v>
      </c>
      <c r="ST39" s="196">
        <v>0</v>
      </c>
      <c r="SU39" s="196">
        <v>0</v>
      </c>
      <c r="SW39">
        <f t="shared" si="90"/>
        <v>1</v>
      </c>
      <c r="SX39" s="240">
        <v>-1</v>
      </c>
      <c r="SY39" s="240">
        <v>-1</v>
      </c>
      <c r="SZ39" s="240">
        <v>-1</v>
      </c>
      <c r="TA39" s="214">
        <v>1</v>
      </c>
      <c r="TB39" s="241">
        <v>9</v>
      </c>
      <c r="TC39">
        <f t="shared" si="91"/>
        <v>-1</v>
      </c>
      <c r="TD39">
        <f t="shared" si="92"/>
        <v>1</v>
      </c>
      <c r="TE39" s="214">
        <v>1</v>
      </c>
      <c r="TF39">
        <f t="shared" si="140"/>
        <v>0</v>
      </c>
      <c r="TG39">
        <f t="shared" si="93"/>
        <v>1</v>
      </c>
      <c r="TH39">
        <f t="shared" si="132"/>
        <v>0</v>
      </c>
      <c r="TI39">
        <f t="shared" si="94"/>
        <v>1</v>
      </c>
      <c r="TJ39" s="249">
        <v>2.0062192797699999E-4</v>
      </c>
      <c r="TK39" s="202">
        <v>42541</v>
      </c>
      <c r="TL39">
        <v>60</v>
      </c>
      <c r="TM39" t="str">
        <f t="shared" si="81"/>
        <v>TRUE</v>
      </c>
      <c r="TN39">
        <f>VLOOKUP($A39,'FuturesInfo (3)'!$A$2:$V$80,22)</f>
        <v>0</v>
      </c>
      <c r="TO39" s="253">
        <v>1</v>
      </c>
      <c r="TP39">
        <f t="shared" si="95"/>
        <v>0</v>
      </c>
      <c r="TQ39" s="138">
        <f>VLOOKUP($A39,'FuturesInfo (3)'!$A$2:$O$80,15)*TN39</f>
        <v>0</v>
      </c>
      <c r="TR39" s="138">
        <f>VLOOKUP($A39,'FuturesInfo (3)'!$A$2:$O$80,15)*TP39</f>
        <v>0</v>
      </c>
      <c r="TS39" s="196">
        <f t="shared" si="96"/>
        <v>0</v>
      </c>
      <c r="TT39" s="196">
        <f t="shared" si="97"/>
        <v>0</v>
      </c>
      <c r="TU39" s="196">
        <f t="shared" si="98"/>
        <v>0</v>
      </c>
      <c r="TV39" s="196">
        <f t="shared" si="99"/>
        <v>0</v>
      </c>
      <c r="TW39" s="196">
        <f t="shared" si="148"/>
        <v>0</v>
      </c>
      <c r="TX39" s="196">
        <f t="shared" si="101"/>
        <v>0</v>
      </c>
      <c r="TY39" s="196">
        <f t="shared" si="133"/>
        <v>0</v>
      </c>
      <c r="TZ39" s="196">
        <f>IF(IF(sym!$O28=TE39,1,0)=1,ABS(TQ39*TJ39),-ABS(TQ39*TJ39))</f>
        <v>0</v>
      </c>
      <c r="UA39" s="196">
        <f>IF(IF(sym!$N28=TE39,1,0)=1,ABS(TQ39*TJ39),-ABS(TQ39*TJ39))</f>
        <v>0</v>
      </c>
      <c r="UB39" s="196">
        <f t="shared" si="141"/>
        <v>0</v>
      </c>
      <c r="UC39" s="196">
        <f t="shared" si="103"/>
        <v>0</v>
      </c>
      <c r="UE39">
        <f t="shared" si="104"/>
        <v>1</v>
      </c>
      <c r="UF39" s="240">
        <v>-1</v>
      </c>
      <c r="UG39" s="240">
        <v>-1</v>
      </c>
      <c r="UH39" s="240">
        <v>1</v>
      </c>
      <c r="UI39" s="214">
        <v>1</v>
      </c>
      <c r="UJ39" s="241">
        <v>10</v>
      </c>
      <c r="UK39">
        <f t="shared" si="105"/>
        <v>-1</v>
      </c>
      <c r="UL39">
        <f t="shared" si="106"/>
        <v>1</v>
      </c>
      <c r="UM39" s="214"/>
      <c r="UN39">
        <f t="shared" si="153"/>
        <v>0</v>
      </c>
      <c r="UO39">
        <f t="shared" si="151"/>
        <v>0</v>
      </c>
      <c r="UP39">
        <f t="shared" si="134"/>
        <v>0</v>
      </c>
      <c r="UQ39">
        <f t="shared" si="108"/>
        <v>0</v>
      </c>
      <c r="UR39" s="249"/>
      <c r="US39" s="202">
        <v>42541</v>
      </c>
      <c r="UT39">
        <v>60</v>
      </c>
      <c r="UU39" t="str">
        <f t="shared" si="82"/>
        <v>TRUE</v>
      </c>
      <c r="UV39">
        <f>VLOOKUP($A39,'FuturesInfo (3)'!$A$2:$V$80,22)</f>
        <v>0</v>
      </c>
      <c r="UW39" s="253">
        <v>1</v>
      </c>
      <c r="UX39">
        <f t="shared" si="109"/>
        <v>0</v>
      </c>
      <c r="UY39" s="138">
        <f>VLOOKUP($A39,'FuturesInfo (3)'!$A$2:$O$80,15)*UV39</f>
        <v>0</v>
      </c>
      <c r="UZ39" s="138">
        <f>VLOOKUP($A39,'FuturesInfo (3)'!$A$2:$O$80,15)*UX39</f>
        <v>0</v>
      </c>
      <c r="VA39" s="196">
        <f t="shared" si="110"/>
        <v>0</v>
      </c>
      <c r="VB39" s="196">
        <f t="shared" si="111"/>
        <v>0</v>
      </c>
      <c r="VC39" s="196">
        <f t="shared" si="112"/>
        <v>0</v>
      </c>
      <c r="VD39" s="196">
        <f t="shared" si="113"/>
        <v>0</v>
      </c>
      <c r="VE39" s="196">
        <f t="shared" si="149"/>
        <v>0</v>
      </c>
      <c r="VF39" s="196">
        <f t="shared" si="115"/>
        <v>0</v>
      </c>
      <c r="VG39" s="196">
        <f t="shared" si="135"/>
        <v>0</v>
      </c>
      <c r="VH39" s="196">
        <f>IF(IF(sym!$O28=UM39,1,0)=1,ABS(UY39*UR39),-ABS(UY39*UR39))</f>
        <v>0</v>
      </c>
      <c r="VI39" s="196">
        <f>IF(IF(sym!$N28=UM39,1,0)=1,ABS(UY39*UR39),-ABS(UY39*UR39))</f>
        <v>0</v>
      </c>
      <c r="VJ39" s="196">
        <f t="shared" si="144"/>
        <v>0</v>
      </c>
      <c r="VK39" s="196">
        <f t="shared" si="117"/>
        <v>0</v>
      </c>
      <c r="VM39">
        <f t="shared" si="118"/>
        <v>0</v>
      </c>
      <c r="VN39" s="240"/>
      <c r="VO39" s="240"/>
      <c r="VP39" s="240"/>
      <c r="VQ39" s="214"/>
      <c r="VR39" s="241"/>
      <c r="VS39">
        <f t="shared" si="119"/>
        <v>1</v>
      </c>
      <c r="VT39">
        <f t="shared" si="120"/>
        <v>0</v>
      </c>
      <c r="VU39" s="214"/>
      <c r="VV39">
        <f t="shared" si="154"/>
        <v>1</v>
      </c>
      <c r="VW39">
        <f t="shared" si="152"/>
        <v>1</v>
      </c>
      <c r="VX39">
        <f t="shared" si="136"/>
        <v>0</v>
      </c>
      <c r="VY39">
        <f t="shared" si="122"/>
        <v>1</v>
      </c>
      <c r="VZ39" s="249"/>
      <c r="WA39" s="202"/>
      <c r="WB39">
        <v>60</v>
      </c>
      <c r="WC39" t="str">
        <f t="shared" si="83"/>
        <v>FALSE</v>
      </c>
      <c r="WD39">
        <f>VLOOKUP($A39,'FuturesInfo (3)'!$A$2:$V$80,22)</f>
        <v>0</v>
      </c>
      <c r="WE39" s="253"/>
      <c r="WF39">
        <f t="shared" si="123"/>
        <v>0</v>
      </c>
      <c r="WG39" s="138">
        <f>VLOOKUP($A39,'FuturesInfo (3)'!$A$2:$O$80,15)*WD39</f>
        <v>0</v>
      </c>
      <c r="WH39" s="138">
        <f>VLOOKUP($A39,'FuturesInfo (3)'!$A$2:$O$80,15)*WF39</f>
        <v>0</v>
      </c>
      <c r="WI39" s="196">
        <f t="shared" si="124"/>
        <v>0</v>
      </c>
      <c r="WJ39" s="196">
        <f t="shared" si="125"/>
        <v>0</v>
      </c>
      <c r="WK39" s="196">
        <f t="shared" si="126"/>
        <v>0</v>
      </c>
      <c r="WL39" s="196">
        <f t="shared" si="127"/>
        <v>0</v>
      </c>
      <c r="WM39" s="196">
        <f t="shared" si="150"/>
        <v>0</v>
      </c>
      <c r="WN39" s="196">
        <f t="shared" si="129"/>
        <v>0</v>
      </c>
      <c r="WO39" s="196">
        <f t="shared" si="137"/>
        <v>0</v>
      </c>
      <c r="WP39" s="196">
        <f>IF(IF(sym!$O28=VU39,1,0)=1,ABS(WG39*VZ39),-ABS(WG39*VZ39))</f>
        <v>0</v>
      </c>
      <c r="WQ39" s="196">
        <f>IF(IF(sym!$N28=VU39,1,0)=1,ABS(WG39*VZ39),-ABS(WG39*VZ39))</f>
        <v>0</v>
      </c>
      <c r="WR39" s="196">
        <f t="shared" si="147"/>
        <v>0</v>
      </c>
      <c r="WS39" s="196">
        <f t="shared" si="131"/>
        <v>0</v>
      </c>
    </row>
    <row r="40" spans="1:617" x14ac:dyDescent="0.25">
      <c r="A40" s="1" t="s">
        <v>346</v>
      </c>
      <c r="B40" s="150" t="str">
        <f>'FuturesInfo (3)'!M28</f>
        <v>@FV</v>
      </c>
      <c r="C40" s="200" t="str">
        <f>VLOOKUP(A40,'FuturesInfo (3)'!$A$2:$K$80,11)</f>
        <v>rates</v>
      </c>
      <c r="F40" t="e">
        <f>#REF!</f>
        <v>#REF!</v>
      </c>
      <c r="G40">
        <v>1</v>
      </c>
      <c r="H40">
        <v>1</v>
      </c>
      <c r="I40">
        <v>1</v>
      </c>
      <c r="J40">
        <f t="shared" si="67"/>
        <v>1</v>
      </c>
      <c r="K40">
        <f t="shared" si="68"/>
        <v>1</v>
      </c>
      <c r="L40" s="184">
        <v>5.6578006113000004E-3</v>
      </c>
      <c r="M40" s="2">
        <v>10</v>
      </c>
      <c r="N40">
        <v>60</v>
      </c>
      <c r="O40" t="str">
        <f t="shared" si="69"/>
        <v>TRUE</v>
      </c>
      <c r="P40">
        <f>VLOOKUP($A40,'FuturesInfo (3)'!$A$2:$V$80,22)</f>
        <v>5</v>
      </c>
      <c r="Q40">
        <f t="shared" si="70"/>
        <v>5</v>
      </c>
      <c r="R40">
        <f t="shared" si="70"/>
        <v>5</v>
      </c>
      <c r="S40" s="138">
        <f>VLOOKUP($A40,'FuturesInfo (3)'!$A$2:$O$80,15)*Q40</f>
        <v>610703.125</v>
      </c>
      <c r="T40" s="144">
        <f t="shared" si="71"/>
        <v>3455.2365139478206</v>
      </c>
      <c r="U40" s="144">
        <f t="shared" si="84"/>
        <v>3455.2365139478206</v>
      </c>
      <c r="W40">
        <f t="shared" si="72"/>
        <v>1</v>
      </c>
      <c r="X40">
        <v>-1</v>
      </c>
      <c r="Y40">
        <v>1</v>
      </c>
      <c r="Z40">
        <v>-1</v>
      </c>
      <c r="AA40">
        <f t="shared" si="138"/>
        <v>1</v>
      </c>
      <c r="AB40">
        <f t="shared" si="73"/>
        <v>0</v>
      </c>
      <c r="AC40" s="1">
        <v>-1.93998965339E-4</v>
      </c>
      <c r="AD40" s="2">
        <v>10</v>
      </c>
      <c r="AE40">
        <v>60</v>
      </c>
      <c r="AF40" t="str">
        <f t="shared" si="74"/>
        <v>TRUE</v>
      </c>
      <c r="AG40">
        <f>VLOOKUP($A40,'FuturesInfo (3)'!$A$2:$V$80,22)</f>
        <v>5</v>
      </c>
      <c r="AH40">
        <f t="shared" si="75"/>
        <v>4</v>
      </c>
      <c r="AI40">
        <f t="shared" si="85"/>
        <v>5</v>
      </c>
      <c r="AJ40" s="138">
        <f>VLOOKUP($A40,'FuturesInfo (3)'!$A$2:$O$80,15)*AI40</f>
        <v>610703.125</v>
      </c>
      <c r="AK40" s="196">
        <f t="shared" si="86"/>
        <v>118.47577437929398</v>
      </c>
      <c r="AL40" s="196">
        <f t="shared" si="87"/>
        <v>-118.47577437929398</v>
      </c>
      <c r="AN40">
        <f t="shared" si="76"/>
        <v>-1</v>
      </c>
      <c r="AO40">
        <v>1</v>
      </c>
      <c r="AP40">
        <v>1</v>
      </c>
      <c r="AQ40">
        <v>1</v>
      </c>
      <c r="AR40">
        <f t="shared" si="139"/>
        <v>1</v>
      </c>
      <c r="AS40">
        <f t="shared" si="77"/>
        <v>1</v>
      </c>
      <c r="AT40" s="1">
        <v>5.1743095530699999E-4</v>
      </c>
      <c r="AU40" s="2">
        <v>10</v>
      </c>
      <c r="AV40">
        <v>60</v>
      </c>
      <c r="AW40" t="str">
        <f t="shared" si="78"/>
        <v>TRUE</v>
      </c>
      <c r="AX40">
        <f>VLOOKUP($A40,'FuturesInfo (3)'!$A$2:$V$80,22)</f>
        <v>5</v>
      </c>
      <c r="AY40">
        <f t="shared" si="79"/>
        <v>6</v>
      </c>
      <c r="AZ40">
        <f t="shared" si="88"/>
        <v>5</v>
      </c>
      <c r="BA40" s="138">
        <f>VLOOKUP($A40,'FuturesInfo (3)'!$A$2:$O$80,15)*AZ40</f>
        <v>610703.125</v>
      </c>
      <c r="BB40" s="196">
        <f t="shared" si="80"/>
        <v>315.99670137772023</v>
      </c>
      <c r="BC40" s="196">
        <f t="shared" si="89"/>
        <v>315.99670137772023</v>
      </c>
      <c r="BE40">
        <v>1</v>
      </c>
      <c r="BF40">
        <v>-1</v>
      </c>
      <c r="BG40">
        <v>1</v>
      </c>
      <c r="BH40">
        <v>-1</v>
      </c>
      <c r="BI40">
        <v>1</v>
      </c>
      <c r="BJ40">
        <v>0</v>
      </c>
      <c r="BK40" s="1">
        <v>-1.2929083974400001E-4</v>
      </c>
      <c r="BL40" s="2">
        <v>10</v>
      </c>
      <c r="BM40">
        <v>60</v>
      </c>
      <c r="BN40" t="s">
        <v>1186</v>
      </c>
      <c r="BO40">
        <v>7</v>
      </c>
      <c r="BP40" s="96">
        <v>0</v>
      </c>
      <c r="BQ40">
        <v>7</v>
      </c>
      <c r="BR40" s="138">
        <v>848421.875</v>
      </c>
      <c r="BS40" s="196">
        <v>109.69317667592901</v>
      </c>
      <c r="BT40" s="196">
        <v>-109.69317667592901</v>
      </c>
      <c r="BV40">
        <v>-1</v>
      </c>
      <c r="BW40">
        <v>-1</v>
      </c>
      <c r="BX40" s="214">
        <v>1</v>
      </c>
      <c r="BY40">
        <v>1</v>
      </c>
      <c r="BZ40">
        <v>1</v>
      </c>
      <c r="CA40">
        <v>0</v>
      </c>
      <c r="CB40">
        <v>1</v>
      </c>
      <c r="CC40">
        <v>1</v>
      </c>
      <c r="CD40" s="1">
        <v>8.4049912717400004E-4</v>
      </c>
      <c r="CE40" s="2">
        <v>10</v>
      </c>
      <c r="CF40">
        <v>60</v>
      </c>
      <c r="CG40" t="s">
        <v>1186</v>
      </c>
      <c r="CH40">
        <v>7</v>
      </c>
      <c r="CI40" s="96">
        <v>0</v>
      </c>
      <c r="CJ40">
        <v>7</v>
      </c>
      <c r="CK40" s="138">
        <v>848421.875</v>
      </c>
      <c r="CL40" s="196">
        <v>-713.09784541282852</v>
      </c>
      <c r="CM40" s="196">
        <v>713.09784541282852</v>
      </c>
      <c r="CN40" s="196">
        <v>713.09784541282852</v>
      </c>
      <c r="CP40">
        <v>1</v>
      </c>
      <c r="CQ40">
        <v>1</v>
      </c>
      <c r="CR40" s="214">
        <v>1</v>
      </c>
      <c r="CS40">
        <v>1</v>
      </c>
      <c r="CT40">
        <v>1</v>
      </c>
      <c r="CU40">
        <v>1</v>
      </c>
      <c r="CV40">
        <v>1</v>
      </c>
      <c r="CW40">
        <v>1</v>
      </c>
      <c r="CX40" s="1">
        <v>2.19638242894E-3</v>
      </c>
      <c r="CY40" s="2">
        <v>10</v>
      </c>
      <c r="CZ40">
        <v>60</v>
      </c>
      <c r="DA40" t="s">
        <v>1186</v>
      </c>
      <c r="DB40">
        <v>7</v>
      </c>
      <c r="DC40" s="96">
        <v>0</v>
      </c>
      <c r="DD40">
        <v>7</v>
      </c>
      <c r="DE40" s="138">
        <v>848421.875</v>
      </c>
      <c r="DF40" s="196">
        <v>1863.4588985783291</v>
      </c>
      <c r="DG40" s="196">
        <v>1863.4588985783291</v>
      </c>
      <c r="DH40" s="196">
        <v>1863.4588985783291</v>
      </c>
      <c r="DJ40">
        <v>1</v>
      </c>
      <c r="DK40" s="240">
        <v>1</v>
      </c>
      <c r="DL40" s="214">
        <v>1</v>
      </c>
      <c r="DM40" s="241">
        <v>16</v>
      </c>
      <c r="DN40">
        <v>1</v>
      </c>
      <c r="DO40">
        <v>1</v>
      </c>
      <c r="DP40" s="214">
        <v>1</v>
      </c>
      <c r="DQ40">
        <v>1</v>
      </c>
      <c r="DR40">
        <v>1</v>
      </c>
      <c r="DS40">
        <v>1</v>
      </c>
      <c r="DT40">
        <v>1</v>
      </c>
      <c r="DU40" s="249">
        <v>1.4825319066599999E-3</v>
      </c>
      <c r="DV40" s="2">
        <v>10</v>
      </c>
      <c r="DW40">
        <v>60</v>
      </c>
      <c r="DX40" t="s">
        <v>1186</v>
      </c>
      <c r="DY40">
        <v>7</v>
      </c>
      <c r="DZ40" s="96">
        <v>0</v>
      </c>
      <c r="EA40">
        <v>7</v>
      </c>
      <c r="EB40" s="138">
        <v>849679.6875</v>
      </c>
      <c r="EC40" s="196">
        <v>1259.677247159648</v>
      </c>
      <c r="ED40" s="196">
        <v>1259.677247159648</v>
      </c>
      <c r="EE40" s="196">
        <v>1259.677247159648</v>
      </c>
      <c r="EF40" s="196">
        <v>1259.677247159648</v>
      </c>
      <c r="EH40">
        <v>1</v>
      </c>
      <c r="EI40" s="240">
        <v>1</v>
      </c>
      <c r="EJ40" s="214">
        <v>1</v>
      </c>
      <c r="EK40" s="241">
        <v>17</v>
      </c>
      <c r="EL40">
        <v>1</v>
      </c>
      <c r="EM40">
        <v>1</v>
      </c>
      <c r="EN40" s="214">
        <v>1</v>
      </c>
      <c r="EO40">
        <v>1</v>
      </c>
      <c r="EP40">
        <v>1</v>
      </c>
      <c r="EQ40">
        <v>1</v>
      </c>
      <c r="ER40">
        <v>1</v>
      </c>
      <c r="ES40" s="249">
        <v>1.9308746862299999E-4</v>
      </c>
      <c r="ET40" s="264">
        <v>42508</v>
      </c>
      <c r="EU40">
        <v>60</v>
      </c>
      <c r="EV40" t="s">
        <v>1186</v>
      </c>
      <c r="EW40">
        <v>7</v>
      </c>
      <c r="EX40" s="253"/>
      <c r="EY40">
        <v>7</v>
      </c>
      <c r="EZ40" s="138">
        <v>849843.75</v>
      </c>
      <c r="FA40" s="196">
        <v>164.09417841257763</v>
      </c>
      <c r="FB40" s="196">
        <v>164.09417841257763</v>
      </c>
      <c r="FC40" s="196">
        <v>164.09417841257763</v>
      </c>
      <c r="FD40" s="196">
        <v>164.09417841257763</v>
      </c>
      <c r="FF40">
        <v>1</v>
      </c>
      <c r="FG40" s="240">
        <v>1</v>
      </c>
      <c r="FH40" s="214">
        <v>1</v>
      </c>
      <c r="FI40" s="241">
        <v>18</v>
      </c>
      <c r="FJ40">
        <v>-1</v>
      </c>
      <c r="FK40">
        <v>1</v>
      </c>
      <c r="FL40" s="214">
        <v>1</v>
      </c>
      <c r="FM40">
        <v>1</v>
      </c>
      <c r="FN40">
        <v>1</v>
      </c>
      <c r="FO40">
        <v>0</v>
      </c>
      <c r="FP40">
        <v>1</v>
      </c>
      <c r="FQ40" s="249">
        <v>1.6087516087499999E-3</v>
      </c>
      <c r="FR40" s="264">
        <v>42508</v>
      </c>
      <c r="FS40">
        <v>60</v>
      </c>
      <c r="FT40" t="s">
        <v>1186</v>
      </c>
      <c r="FU40">
        <v>7</v>
      </c>
      <c r="FV40" s="253">
        <v>2</v>
      </c>
      <c r="FW40">
        <v>9</v>
      </c>
      <c r="FX40" s="138">
        <v>851976.5625</v>
      </c>
      <c r="FY40" s="138">
        <v>1095398.4375</v>
      </c>
      <c r="FZ40" s="196">
        <v>1370.6186655391698</v>
      </c>
      <c r="GA40" s="196">
        <v>1762.2239985503613</v>
      </c>
      <c r="GB40" s="196">
        <v>1370.6186655391698</v>
      </c>
      <c r="GC40" s="196">
        <v>-1370.6186655391698</v>
      </c>
      <c r="GD40" s="196">
        <v>1370.6186655391698</v>
      </c>
      <c r="GF40">
        <v>1</v>
      </c>
      <c r="GG40" s="240">
        <v>1</v>
      </c>
      <c r="GH40" s="214">
        <v>1</v>
      </c>
      <c r="GI40" s="241">
        <v>19</v>
      </c>
      <c r="GJ40">
        <v>1</v>
      </c>
      <c r="GK40">
        <v>1</v>
      </c>
      <c r="GL40" s="214">
        <v>1</v>
      </c>
      <c r="GM40">
        <v>1</v>
      </c>
      <c r="GN40">
        <v>1</v>
      </c>
      <c r="GO40">
        <v>1</v>
      </c>
      <c r="GP40">
        <v>1</v>
      </c>
      <c r="GQ40" s="249">
        <v>8.9945390298699999E-4</v>
      </c>
      <c r="GR40" s="264">
        <v>42508</v>
      </c>
      <c r="GS40">
        <v>60</v>
      </c>
      <c r="GT40" t="s">
        <v>1186</v>
      </c>
      <c r="GU40">
        <v>7</v>
      </c>
      <c r="GV40" s="253">
        <v>2</v>
      </c>
      <c r="GW40">
        <v>9</v>
      </c>
      <c r="GX40" s="138">
        <v>851976.5625</v>
      </c>
      <c r="GY40" s="138">
        <v>1095398.4375</v>
      </c>
      <c r="GZ40" s="196">
        <v>766.31364439407275</v>
      </c>
      <c r="HA40" s="196">
        <v>985.26039993523636</v>
      </c>
      <c r="HB40" s="196">
        <v>766.31364439407275</v>
      </c>
      <c r="HC40" s="196">
        <v>766.31364439407275</v>
      </c>
      <c r="HD40" s="196">
        <v>766.31364439407275</v>
      </c>
      <c r="HF40">
        <v>1</v>
      </c>
      <c r="HG40" s="240">
        <v>1</v>
      </c>
      <c r="HH40" s="214">
        <v>1</v>
      </c>
      <c r="HI40" s="241">
        <v>20</v>
      </c>
      <c r="HJ40">
        <v>1</v>
      </c>
      <c r="HK40">
        <v>1</v>
      </c>
      <c r="HL40" s="214">
        <v>-1</v>
      </c>
      <c r="HM40">
        <v>0</v>
      </c>
      <c r="HN40">
        <v>0</v>
      </c>
      <c r="HO40">
        <v>0</v>
      </c>
      <c r="HP40">
        <v>0</v>
      </c>
      <c r="HQ40" s="249">
        <v>-1.73310225303E-3</v>
      </c>
      <c r="HR40" s="202">
        <v>42508</v>
      </c>
      <c r="HS40">
        <v>60</v>
      </c>
      <c r="HT40" t="s">
        <v>1186</v>
      </c>
      <c r="HU40">
        <v>7</v>
      </c>
      <c r="HV40" s="253">
        <v>2</v>
      </c>
      <c r="HW40">
        <v>9</v>
      </c>
      <c r="HX40" s="138">
        <v>850500</v>
      </c>
      <c r="HY40" s="138">
        <v>1093500</v>
      </c>
      <c r="HZ40" s="196">
        <v>-1474.003466202015</v>
      </c>
      <c r="IA40" s="196">
        <v>-1895.1473136883051</v>
      </c>
      <c r="IB40" s="196">
        <v>-1474.003466202015</v>
      </c>
      <c r="IC40" s="196">
        <v>-1474.003466202015</v>
      </c>
      <c r="ID40" s="196">
        <v>-1474.003466202015</v>
      </c>
      <c r="IF40">
        <v>1</v>
      </c>
      <c r="IG40" s="240">
        <v>1</v>
      </c>
      <c r="IH40" s="214">
        <v>1</v>
      </c>
      <c r="II40" s="241">
        <v>21</v>
      </c>
      <c r="IJ40">
        <v>-1</v>
      </c>
      <c r="IK40">
        <v>1</v>
      </c>
      <c r="IL40" s="214">
        <v>-1</v>
      </c>
      <c r="IM40">
        <v>0</v>
      </c>
      <c r="IN40">
        <v>0</v>
      </c>
      <c r="IO40">
        <v>1</v>
      </c>
      <c r="IP40">
        <v>0</v>
      </c>
      <c r="IQ40" s="249">
        <v>-1.6075102880700001E-3</v>
      </c>
      <c r="IR40" s="202">
        <v>42508</v>
      </c>
      <c r="IS40">
        <v>60</v>
      </c>
      <c r="IT40" t="s">
        <v>1186</v>
      </c>
      <c r="IU40">
        <v>7</v>
      </c>
      <c r="IV40" s="253">
        <v>2</v>
      </c>
      <c r="IW40">
        <v>9</v>
      </c>
      <c r="IX40" s="138">
        <v>849132.8125</v>
      </c>
      <c r="IY40" s="138">
        <v>1091742.1875</v>
      </c>
      <c r="IZ40" s="196">
        <v>-1364.9897320315645</v>
      </c>
      <c r="JA40" s="196">
        <v>-1754.986798326297</v>
      </c>
      <c r="JB40" s="196">
        <v>-1364.9897320315645</v>
      </c>
      <c r="JC40" s="196">
        <v>1364.9897320315645</v>
      </c>
      <c r="JD40" s="196">
        <v>-1364.9897320315645</v>
      </c>
      <c r="JF40">
        <v>1</v>
      </c>
      <c r="JG40" s="240">
        <v>-1</v>
      </c>
      <c r="JH40" s="214">
        <v>1</v>
      </c>
      <c r="JI40" s="241">
        <v>22</v>
      </c>
      <c r="JJ40">
        <v>-1</v>
      </c>
      <c r="JK40">
        <v>1</v>
      </c>
      <c r="JL40" s="214">
        <v>-1</v>
      </c>
      <c r="JM40">
        <v>1</v>
      </c>
      <c r="JN40">
        <v>0</v>
      </c>
      <c r="JO40">
        <v>1</v>
      </c>
      <c r="JP40">
        <v>0</v>
      </c>
      <c r="JQ40" s="249">
        <v>-1.2880788304199999E-3</v>
      </c>
      <c r="JR40" s="202">
        <v>42508</v>
      </c>
      <c r="JS40">
        <v>60</v>
      </c>
      <c r="JT40" t="s">
        <v>1186</v>
      </c>
      <c r="JU40">
        <v>7</v>
      </c>
      <c r="JV40" s="253">
        <v>1</v>
      </c>
      <c r="JW40">
        <v>7</v>
      </c>
      <c r="JX40" s="138">
        <v>848039.0625</v>
      </c>
      <c r="JY40" s="138">
        <v>848039.0625</v>
      </c>
      <c r="JZ40" s="196">
        <v>1092.3411637754732</v>
      </c>
      <c r="KA40" s="196">
        <v>1092.3411637754732</v>
      </c>
      <c r="KB40" s="196">
        <v>-1092.3411637754732</v>
      </c>
      <c r="KC40" s="196">
        <v>1092.3411637754732</v>
      </c>
      <c r="KD40" s="196">
        <v>-1092.3411637754732</v>
      </c>
      <c r="KF40">
        <v>-1</v>
      </c>
      <c r="KG40" s="240">
        <v>1</v>
      </c>
      <c r="KH40" s="214">
        <v>1</v>
      </c>
      <c r="KI40" s="241">
        <v>-3</v>
      </c>
      <c r="KJ40">
        <v>-1</v>
      </c>
      <c r="KK40">
        <v>-1</v>
      </c>
      <c r="KL40" s="214">
        <v>1</v>
      </c>
      <c r="KM40">
        <v>1</v>
      </c>
      <c r="KN40">
        <v>1</v>
      </c>
      <c r="KO40">
        <v>0</v>
      </c>
      <c r="KP40">
        <v>0</v>
      </c>
      <c r="KQ40" s="249">
        <v>5.8038305281499995E-4</v>
      </c>
      <c r="KR40" s="202">
        <v>42508</v>
      </c>
      <c r="KS40">
        <v>60</v>
      </c>
      <c r="KT40" t="s">
        <v>1186</v>
      </c>
      <c r="KU40">
        <v>7</v>
      </c>
      <c r="KV40" s="253">
        <v>2</v>
      </c>
      <c r="KW40">
        <v>5</v>
      </c>
      <c r="KX40" s="138">
        <v>846507.8125</v>
      </c>
      <c r="KY40" s="138">
        <v>604648.4375</v>
      </c>
      <c r="KZ40" s="196">
        <v>491.29878845049757</v>
      </c>
      <c r="LA40" s="196">
        <v>350.92770603606971</v>
      </c>
      <c r="LB40" s="196">
        <v>491.29878845049757</v>
      </c>
      <c r="LC40" s="196">
        <v>-491.29878845049757</v>
      </c>
      <c r="LD40" s="196">
        <v>-491.29878845049757</v>
      </c>
      <c r="LF40">
        <v>1</v>
      </c>
      <c r="LG40" s="240">
        <v>1</v>
      </c>
      <c r="LH40" s="214">
        <v>1</v>
      </c>
      <c r="LI40" s="241">
        <v>-4</v>
      </c>
      <c r="LJ40">
        <v>1</v>
      </c>
      <c r="LK40">
        <v>-1</v>
      </c>
      <c r="LL40" s="214">
        <v>-1</v>
      </c>
      <c r="LM40">
        <v>0</v>
      </c>
      <c r="LN40">
        <v>0</v>
      </c>
      <c r="LO40">
        <v>0</v>
      </c>
      <c r="LP40">
        <v>1</v>
      </c>
      <c r="LQ40" s="249">
        <v>-2.3846352152599999E-3</v>
      </c>
      <c r="LR40" s="202">
        <v>42537</v>
      </c>
      <c r="LS40">
        <v>60</v>
      </c>
      <c r="LT40" t="s">
        <v>1186</v>
      </c>
      <c r="LU40">
        <v>7</v>
      </c>
      <c r="LV40" s="253">
        <v>2</v>
      </c>
      <c r="LW40">
        <v>5</v>
      </c>
      <c r="LX40" s="138">
        <v>846507.8125</v>
      </c>
      <c r="LY40" s="138">
        <v>604648.4375</v>
      </c>
      <c r="LZ40" s="196">
        <v>-2018.6123396802091</v>
      </c>
      <c r="MA40" s="196">
        <v>-1441.8659569144352</v>
      </c>
      <c r="MB40" s="196">
        <v>-2018.6123396802091</v>
      </c>
      <c r="MC40" s="196">
        <v>-2018.6123396802091</v>
      </c>
      <c r="MD40" s="196">
        <v>2018.6123396802091</v>
      </c>
      <c r="MF40">
        <v>1</v>
      </c>
      <c r="MG40" s="240">
        <v>-1</v>
      </c>
      <c r="MH40" s="214">
        <v>1</v>
      </c>
      <c r="MI40" s="241">
        <v>-5</v>
      </c>
      <c r="MJ40">
        <v>-1</v>
      </c>
      <c r="MK40">
        <v>-1</v>
      </c>
      <c r="ML40" s="214">
        <v>1</v>
      </c>
      <c r="MM40">
        <v>0</v>
      </c>
      <c r="MN40">
        <v>1</v>
      </c>
      <c r="MO40">
        <v>0</v>
      </c>
      <c r="MP40">
        <v>0</v>
      </c>
      <c r="MQ40" s="249">
        <v>6.9125912526599997E-3</v>
      </c>
      <c r="MR40" s="202">
        <v>42537</v>
      </c>
      <c r="MS40">
        <v>60</v>
      </c>
      <c r="MT40" t="s">
        <v>1186</v>
      </c>
      <c r="MU40">
        <v>5</v>
      </c>
      <c r="MV40" s="253">
        <v>2</v>
      </c>
      <c r="MW40">
        <v>4</v>
      </c>
      <c r="MX40" s="138">
        <v>608828.125</v>
      </c>
      <c r="MY40" s="138">
        <v>487062.5</v>
      </c>
      <c r="MZ40" s="196">
        <v>-4208.5799712483886</v>
      </c>
      <c r="NA40" s="196">
        <v>-3366.8639769987112</v>
      </c>
      <c r="NB40" s="196">
        <v>4208.5799712483886</v>
      </c>
      <c r="NC40" s="196">
        <v>-4208.5799712483886</v>
      </c>
      <c r="ND40" s="196">
        <v>-4208.5799712483886</v>
      </c>
      <c r="NF40">
        <v>-1</v>
      </c>
      <c r="NG40" s="240">
        <v>1</v>
      </c>
      <c r="NH40" s="214">
        <v>1</v>
      </c>
      <c r="NI40" s="241">
        <v>1</v>
      </c>
      <c r="NJ40">
        <v>1</v>
      </c>
      <c r="NK40">
        <v>1</v>
      </c>
      <c r="NL40" s="214">
        <v>1</v>
      </c>
      <c r="NM40">
        <v>1</v>
      </c>
      <c r="NN40">
        <v>1</v>
      </c>
      <c r="NO40">
        <v>1</v>
      </c>
      <c r="NP40">
        <v>1</v>
      </c>
      <c r="NQ40" s="249">
        <v>3.7854484794E-3</v>
      </c>
      <c r="NR40" s="202">
        <v>42537</v>
      </c>
      <c r="NS40">
        <v>60</v>
      </c>
      <c r="NT40" t="s">
        <v>1186</v>
      </c>
      <c r="NU40">
        <v>5</v>
      </c>
      <c r="NV40" s="253">
        <v>2</v>
      </c>
      <c r="NW40">
        <v>4</v>
      </c>
      <c r="NX40" s="138">
        <v>611132.8125</v>
      </c>
      <c r="NY40" s="138">
        <v>488906.25</v>
      </c>
      <c r="NZ40" s="196">
        <v>2313.4117757895701</v>
      </c>
      <c r="OA40" s="196">
        <v>1850.7294206316562</v>
      </c>
      <c r="OB40" s="196">
        <v>2313.4117757895701</v>
      </c>
      <c r="OC40" s="196">
        <v>2313.4117757895701</v>
      </c>
      <c r="OD40" s="196">
        <v>2313.4117757895701</v>
      </c>
      <c r="OF40">
        <v>1</v>
      </c>
      <c r="OG40" s="240">
        <v>1</v>
      </c>
      <c r="OH40" s="214">
        <v>1</v>
      </c>
      <c r="OI40" s="241">
        <v>2</v>
      </c>
      <c r="OJ40">
        <v>1</v>
      </c>
      <c r="OK40">
        <v>1</v>
      </c>
      <c r="OL40" s="214">
        <v>-1</v>
      </c>
      <c r="OM40">
        <v>0</v>
      </c>
      <c r="ON40">
        <v>0</v>
      </c>
      <c r="OO40">
        <v>0</v>
      </c>
      <c r="OP40">
        <v>0</v>
      </c>
      <c r="OQ40" s="249">
        <v>-1.27836369447E-4</v>
      </c>
      <c r="OR40" s="202">
        <v>42537</v>
      </c>
      <c r="OS40">
        <v>60</v>
      </c>
      <c r="OT40" t="s">
        <v>1186</v>
      </c>
      <c r="OU40">
        <v>5</v>
      </c>
      <c r="OV40" s="253">
        <v>2</v>
      </c>
      <c r="OW40">
        <v>4</v>
      </c>
      <c r="OX40" s="138">
        <v>611054.6875</v>
      </c>
      <c r="OY40" s="138">
        <v>488843.75</v>
      </c>
      <c r="OZ40" s="196">
        <v>-78.115012783571132</v>
      </c>
      <c r="PA40" s="196">
        <v>-62.492010226856905</v>
      </c>
      <c r="PB40" s="196">
        <v>-78.115012783571132</v>
      </c>
      <c r="PC40" s="196">
        <v>-78.115012783571132</v>
      </c>
      <c r="PD40" s="196">
        <v>-78.115012783571132</v>
      </c>
      <c r="PF40">
        <v>1</v>
      </c>
      <c r="PG40" s="240">
        <v>1</v>
      </c>
      <c r="PH40" s="240">
        <v>1</v>
      </c>
      <c r="PI40" s="214">
        <v>1</v>
      </c>
      <c r="PJ40" s="241">
        <v>3</v>
      </c>
      <c r="PK40">
        <v>1</v>
      </c>
      <c r="PL40">
        <v>1</v>
      </c>
      <c r="PM40" s="214">
        <v>-1</v>
      </c>
      <c r="PN40">
        <v>0</v>
      </c>
      <c r="PO40">
        <v>0</v>
      </c>
      <c r="PP40">
        <v>0</v>
      </c>
      <c r="PQ40">
        <v>0</v>
      </c>
      <c r="PR40" s="249">
        <v>-1.02282170939E-3</v>
      </c>
      <c r="PS40" s="202">
        <v>42537</v>
      </c>
      <c r="PT40">
        <v>60</v>
      </c>
      <c r="PU40" t="s">
        <v>1186</v>
      </c>
      <c r="PV40">
        <v>5</v>
      </c>
      <c r="PW40" s="253">
        <v>1</v>
      </c>
      <c r="PX40">
        <v>6</v>
      </c>
      <c r="PY40" s="138">
        <v>610820.3125</v>
      </c>
      <c r="PZ40" s="138">
        <v>732984.375</v>
      </c>
      <c r="QA40" s="196">
        <v>-624.76027616138401</v>
      </c>
      <c r="QB40" s="196">
        <v>-749.71233139366075</v>
      </c>
      <c r="QC40" s="196">
        <v>-624.76027616138401</v>
      </c>
      <c r="QD40" s="196">
        <v>-624.76027616138401</v>
      </c>
      <c r="QE40" s="196">
        <v>-624.76027616138401</v>
      </c>
      <c r="QF40" s="196">
        <v>-624.76027616138401</v>
      </c>
      <c r="QH40">
        <v>1</v>
      </c>
      <c r="QI40" s="240">
        <v>1</v>
      </c>
      <c r="QJ40" s="240">
        <v>1</v>
      </c>
      <c r="QK40" s="214">
        <v>1</v>
      </c>
      <c r="QL40" s="241">
        <v>4</v>
      </c>
      <c r="QM40">
        <v>-1</v>
      </c>
      <c r="QN40">
        <v>1</v>
      </c>
      <c r="QO40" s="214">
        <v>1</v>
      </c>
      <c r="QP40">
        <v>1</v>
      </c>
      <c r="QQ40">
        <v>1</v>
      </c>
      <c r="QR40">
        <v>0</v>
      </c>
      <c r="QS40">
        <v>1</v>
      </c>
      <c r="QT40" s="249">
        <v>6.3991809048400002E-4</v>
      </c>
      <c r="QU40" s="202">
        <v>42544</v>
      </c>
      <c r="QV40">
        <v>60</v>
      </c>
      <c r="QW40" t="s">
        <v>1186</v>
      </c>
      <c r="QX40">
        <v>5</v>
      </c>
      <c r="QY40" s="253">
        <v>1</v>
      </c>
      <c r="QZ40">
        <v>6</v>
      </c>
      <c r="RA40" s="138">
        <v>610820.3125</v>
      </c>
      <c r="RB40" s="138">
        <v>732984.375</v>
      </c>
      <c r="RC40" s="196">
        <v>390.87496800384019</v>
      </c>
      <c r="RD40" s="196">
        <v>469.0499616046082</v>
      </c>
      <c r="RE40" s="196">
        <v>390.87496800384019</v>
      </c>
      <c r="RF40" s="196">
        <v>-390.87496800384019</v>
      </c>
      <c r="RG40" s="196">
        <v>390.87496800384019</v>
      </c>
      <c r="RH40" s="196">
        <v>390.87496800384019</v>
      </c>
      <c r="RI40" s="196"/>
      <c r="RJ40" s="196">
        <v>-390.87496800384019</v>
      </c>
      <c r="RK40" s="196">
        <v>390.87496800384019</v>
      </c>
      <c r="RL40" s="196">
        <v>-390.87496800384019</v>
      </c>
      <c r="RM40" s="196">
        <v>390.87496800384019</v>
      </c>
      <c r="RO40">
        <v>1</v>
      </c>
      <c r="RP40" s="240">
        <v>1</v>
      </c>
      <c r="RQ40" s="240">
        <v>-1</v>
      </c>
      <c r="RR40" s="240">
        <v>1</v>
      </c>
      <c r="RS40" s="214">
        <v>1</v>
      </c>
      <c r="RT40" s="241">
        <v>5</v>
      </c>
      <c r="RU40">
        <v>-1</v>
      </c>
      <c r="RV40">
        <v>1</v>
      </c>
      <c r="RW40" s="214">
        <v>-1</v>
      </c>
      <c r="RX40">
        <v>0</v>
      </c>
      <c r="RY40">
        <v>0</v>
      </c>
      <c r="RZ40">
        <v>1</v>
      </c>
      <c r="SA40">
        <v>0</v>
      </c>
      <c r="SB40" s="249">
        <v>-1.9185265715899999E-4</v>
      </c>
      <c r="SC40" s="202">
        <v>42544</v>
      </c>
      <c r="SD40">
        <v>60</v>
      </c>
      <c r="SE40" t="s">
        <v>1186</v>
      </c>
      <c r="SF40">
        <v>5</v>
      </c>
      <c r="SG40" s="253">
        <v>1</v>
      </c>
      <c r="SH40">
        <v>6</v>
      </c>
      <c r="SI40" s="138">
        <v>610703.125</v>
      </c>
      <c r="SJ40" s="138">
        <v>732843.75</v>
      </c>
      <c r="SK40" s="196">
        <v>-117.16501726655491</v>
      </c>
      <c r="SL40" s="196">
        <v>-140.5980207198659</v>
      </c>
      <c r="SM40" s="196">
        <v>-117.16501726655491</v>
      </c>
      <c r="SN40" s="196">
        <v>117.16501726655491</v>
      </c>
      <c r="SO40" s="196">
        <v>-117.16501726655491</v>
      </c>
      <c r="SP40" s="196">
        <v>117.16501726655491</v>
      </c>
      <c r="SQ40" s="196">
        <v>-117.16501726655491</v>
      </c>
      <c r="SR40" s="196">
        <v>117.16501726655491</v>
      </c>
      <c r="SS40" s="196">
        <v>-117.16501726655491</v>
      </c>
      <c r="ST40" s="196">
        <v>-117.16501726655491</v>
      </c>
      <c r="SU40" s="196">
        <v>117.16501726655491</v>
      </c>
      <c r="SW40">
        <f t="shared" si="90"/>
        <v>-1</v>
      </c>
      <c r="SX40" s="240">
        <v>1</v>
      </c>
      <c r="SY40" s="240">
        <v>1</v>
      </c>
      <c r="SZ40" s="240">
        <v>1</v>
      </c>
      <c r="TA40" s="214">
        <v>1</v>
      </c>
      <c r="TB40" s="241">
        <v>6</v>
      </c>
      <c r="TC40">
        <f t="shared" si="91"/>
        <v>-1</v>
      </c>
      <c r="TD40">
        <f t="shared" si="92"/>
        <v>1</v>
      </c>
      <c r="TE40" s="214">
        <v>-1</v>
      </c>
      <c r="TF40">
        <f t="shared" si="140"/>
        <v>0</v>
      </c>
      <c r="TG40">
        <f t="shared" si="93"/>
        <v>0</v>
      </c>
      <c r="TH40">
        <f t="shared" si="132"/>
        <v>1</v>
      </c>
      <c r="TI40">
        <f t="shared" si="94"/>
        <v>0</v>
      </c>
      <c r="TJ40" s="249"/>
      <c r="TK40" s="202">
        <v>42544</v>
      </c>
      <c r="TL40">
        <v>60</v>
      </c>
      <c r="TM40" t="str">
        <f t="shared" si="81"/>
        <v>TRUE</v>
      </c>
      <c r="TN40">
        <f>VLOOKUP($A40,'FuturesInfo (3)'!$A$2:$V$80,22)</f>
        <v>5</v>
      </c>
      <c r="TO40" s="253">
        <v>1</v>
      </c>
      <c r="TP40">
        <f t="shared" si="95"/>
        <v>6</v>
      </c>
      <c r="TQ40" s="138">
        <f>VLOOKUP($A40,'FuturesInfo (3)'!$A$2:$O$80,15)*TN40</f>
        <v>610703.125</v>
      </c>
      <c r="TR40" s="138">
        <f>VLOOKUP($A40,'FuturesInfo (3)'!$A$2:$O$80,15)*TP40</f>
        <v>732843.75</v>
      </c>
      <c r="TS40" s="196">
        <f t="shared" si="96"/>
        <v>0</v>
      </c>
      <c r="TT40" s="196">
        <f t="shared" si="97"/>
        <v>0</v>
      </c>
      <c r="TU40" s="196">
        <f t="shared" si="98"/>
        <v>0</v>
      </c>
      <c r="TV40" s="196">
        <f t="shared" si="99"/>
        <v>0</v>
      </c>
      <c r="TW40" s="196">
        <f t="shared" si="148"/>
        <v>0</v>
      </c>
      <c r="TX40" s="196">
        <f t="shared" si="101"/>
        <v>0</v>
      </c>
      <c r="TY40" s="196">
        <f t="shared" si="133"/>
        <v>0</v>
      </c>
      <c r="TZ40" s="196">
        <f>IF(IF(sym!$O29=TE40,1,0)=1,ABS(TQ40*TJ40),-ABS(TQ40*TJ40))</f>
        <v>0</v>
      </c>
      <c r="UA40" s="196">
        <f>IF(IF(sym!$N29=TE40,1,0)=1,ABS(TQ40*TJ40),-ABS(TQ40*TJ40))</f>
        <v>0</v>
      </c>
      <c r="UB40" s="196">
        <f t="shared" si="141"/>
        <v>0</v>
      </c>
      <c r="UC40" s="196">
        <f t="shared" si="103"/>
        <v>0</v>
      </c>
      <c r="UE40">
        <f t="shared" si="104"/>
        <v>-1</v>
      </c>
      <c r="UF40" s="240">
        <v>1</v>
      </c>
      <c r="UG40" s="240">
        <v>1</v>
      </c>
      <c r="UH40" s="240">
        <v>1</v>
      </c>
      <c r="UI40" s="214">
        <v>1</v>
      </c>
      <c r="UJ40" s="241">
        <v>6</v>
      </c>
      <c r="UK40">
        <f t="shared" si="105"/>
        <v>-1</v>
      </c>
      <c r="UL40">
        <f t="shared" si="106"/>
        <v>1</v>
      </c>
      <c r="UM40" s="214"/>
      <c r="UN40">
        <f t="shared" si="153"/>
        <v>0</v>
      </c>
      <c r="UO40">
        <f t="shared" si="151"/>
        <v>0</v>
      </c>
      <c r="UP40">
        <f t="shared" si="134"/>
        <v>0</v>
      </c>
      <c r="UQ40">
        <f t="shared" si="108"/>
        <v>0</v>
      </c>
      <c r="UR40" s="249"/>
      <c r="US40" s="202">
        <v>42544</v>
      </c>
      <c r="UT40">
        <v>60</v>
      </c>
      <c r="UU40" t="str">
        <f t="shared" si="82"/>
        <v>TRUE</v>
      </c>
      <c r="UV40">
        <f>VLOOKUP($A40,'FuturesInfo (3)'!$A$2:$V$80,22)</f>
        <v>5</v>
      </c>
      <c r="UW40" s="253">
        <v>1</v>
      </c>
      <c r="UX40">
        <f t="shared" si="109"/>
        <v>6</v>
      </c>
      <c r="UY40" s="138">
        <f>VLOOKUP($A40,'FuturesInfo (3)'!$A$2:$O$80,15)*UV40</f>
        <v>610703.125</v>
      </c>
      <c r="UZ40" s="138">
        <f>VLOOKUP($A40,'FuturesInfo (3)'!$A$2:$O$80,15)*UX40</f>
        <v>732843.75</v>
      </c>
      <c r="VA40" s="196">
        <f t="shared" si="110"/>
        <v>0</v>
      </c>
      <c r="VB40" s="196">
        <f t="shared" si="111"/>
        <v>0</v>
      </c>
      <c r="VC40" s="196">
        <f t="shared" si="112"/>
        <v>0</v>
      </c>
      <c r="VD40" s="196">
        <f t="shared" si="113"/>
        <v>0</v>
      </c>
      <c r="VE40" s="196">
        <f t="shared" si="149"/>
        <v>0</v>
      </c>
      <c r="VF40" s="196">
        <f t="shared" si="115"/>
        <v>0</v>
      </c>
      <c r="VG40" s="196">
        <f t="shared" si="135"/>
        <v>0</v>
      </c>
      <c r="VH40" s="196">
        <f>IF(IF(sym!$O29=UM40,1,0)=1,ABS(UY40*UR40),-ABS(UY40*UR40))</f>
        <v>0</v>
      </c>
      <c r="VI40" s="196">
        <f>IF(IF(sym!$N29=UM40,1,0)=1,ABS(UY40*UR40),-ABS(UY40*UR40))</f>
        <v>0</v>
      </c>
      <c r="VJ40" s="196">
        <f t="shared" si="144"/>
        <v>0</v>
      </c>
      <c r="VK40" s="196">
        <f t="shared" si="117"/>
        <v>0</v>
      </c>
      <c r="VM40">
        <f t="shared" si="118"/>
        <v>0</v>
      </c>
      <c r="VN40" s="240"/>
      <c r="VO40" s="240"/>
      <c r="VP40" s="240"/>
      <c r="VQ40" s="214"/>
      <c r="VR40" s="241"/>
      <c r="VS40">
        <f t="shared" si="119"/>
        <v>1</v>
      </c>
      <c r="VT40">
        <f t="shared" si="120"/>
        <v>0</v>
      </c>
      <c r="VU40" s="214"/>
      <c r="VV40">
        <f t="shared" si="154"/>
        <v>1</v>
      </c>
      <c r="VW40">
        <f t="shared" si="152"/>
        <v>1</v>
      </c>
      <c r="VX40">
        <f t="shared" si="136"/>
        <v>0</v>
      </c>
      <c r="VY40">
        <f t="shared" si="122"/>
        <v>1</v>
      </c>
      <c r="VZ40" s="249"/>
      <c r="WA40" s="202"/>
      <c r="WB40">
        <v>60</v>
      </c>
      <c r="WC40" t="str">
        <f t="shared" si="83"/>
        <v>FALSE</v>
      </c>
      <c r="WD40">
        <f>VLOOKUP($A40,'FuturesInfo (3)'!$A$2:$V$80,22)</f>
        <v>5</v>
      </c>
      <c r="WE40" s="253"/>
      <c r="WF40">
        <f t="shared" si="123"/>
        <v>4</v>
      </c>
      <c r="WG40" s="138">
        <f>VLOOKUP($A40,'FuturesInfo (3)'!$A$2:$O$80,15)*WD40</f>
        <v>610703.125</v>
      </c>
      <c r="WH40" s="138">
        <f>VLOOKUP($A40,'FuturesInfo (3)'!$A$2:$O$80,15)*WF40</f>
        <v>488562.5</v>
      </c>
      <c r="WI40" s="196">
        <f t="shared" si="124"/>
        <v>0</v>
      </c>
      <c r="WJ40" s="196">
        <f t="shared" si="125"/>
        <v>0</v>
      </c>
      <c r="WK40" s="196">
        <f t="shared" si="126"/>
        <v>0</v>
      </c>
      <c r="WL40" s="196">
        <f t="shared" si="127"/>
        <v>0</v>
      </c>
      <c r="WM40" s="196">
        <f t="shared" si="150"/>
        <v>0</v>
      </c>
      <c r="WN40" s="196">
        <f t="shared" si="129"/>
        <v>0</v>
      </c>
      <c r="WO40" s="196">
        <f t="shared" si="137"/>
        <v>0</v>
      </c>
      <c r="WP40" s="196">
        <f>IF(IF(sym!$O29=VU40,1,0)=1,ABS(WG40*VZ40),-ABS(WG40*VZ40))</f>
        <v>0</v>
      </c>
      <c r="WQ40" s="196">
        <f>IF(IF(sym!$N29=VU40,1,0)=1,ABS(WG40*VZ40),-ABS(WG40*VZ40))</f>
        <v>0</v>
      </c>
      <c r="WR40" s="196">
        <f t="shared" si="147"/>
        <v>0</v>
      </c>
      <c r="WS40" s="196">
        <f t="shared" si="131"/>
        <v>0</v>
      </c>
    </row>
    <row r="41" spans="1:617" x14ac:dyDescent="0.25">
      <c r="A41" s="1" t="s">
        <v>348</v>
      </c>
      <c r="B41" s="150" t="str">
        <f>'FuturesInfo (3)'!M29</f>
        <v>QGC</v>
      </c>
      <c r="C41" s="200" t="str">
        <f>VLOOKUP(A41,'FuturesInfo (3)'!$A$2:$K$80,11)</f>
        <v>metal</v>
      </c>
      <c r="F41" t="e">
        <f>#REF!</f>
        <v>#REF!</v>
      </c>
      <c r="G41">
        <v>-1</v>
      </c>
      <c r="H41">
        <v>1</v>
      </c>
      <c r="I41">
        <v>1</v>
      </c>
      <c r="J41">
        <f t="shared" si="67"/>
        <v>0</v>
      </c>
      <c r="K41">
        <f t="shared" si="68"/>
        <v>1</v>
      </c>
      <c r="L41" s="184">
        <v>2.49876298862E-2</v>
      </c>
      <c r="M41" s="2">
        <v>10</v>
      </c>
      <c r="N41">
        <v>60</v>
      </c>
      <c r="O41" t="str">
        <f t="shared" si="69"/>
        <v>TRUE</v>
      </c>
      <c r="P41">
        <f>VLOOKUP($A41,'FuturesInfo (3)'!$A$2:$V$80,22)</f>
        <v>1</v>
      </c>
      <c r="Q41">
        <f t="shared" si="70"/>
        <v>1</v>
      </c>
      <c r="R41">
        <f t="shared" si="70"/>
        <v>1</v>
      </c>
      <c r="S41" s="138">
        <f>VLOOKUP($A41,'FuturesInfo (3)'!$A$2:$O$80,15)*Q41</f>
        <v>133900</v>
      </c>
      <c r="T41" s="144">
        <f t="shared" si="71"/>
        <v>-3345.8436417621801</v>
      </c>
      <c r="U41" s="144">
        <f t="shared" si="84"/>
        <v>3345.8436417621801</v>
      </c>
      <c r="W41">
        <f t="shared" si="72"/>
        <v>-1</v>
      </c>
      <c r="X41">
        <v>1</v>
      </c>
      <c r="Y41">
        <v>1</v>
      </c>
      <c r="Z41">
        <v>1</v>
      </c>
      <c r="AA41">
        <f t="shared" si="138"/>
        <v>1</v>
      </c>
      <c r="AB41">
        <f t="shared" si="73"/>
        <v>1</v>
      </c>
      <c r="AC41" s="1">
        <v>3.6205648081100001E-3</v>
      </c>
      <c r="AD41" s="2">
        <v>10</v>
      </c>
      <c r="AE41">
        <v>60</v>
      </c>
      <c r="AF41" t="str">
        <f t="shared" si="74"/>
        <v>TRUE</v>
      </c>
      <c r="AG41">
        <f>VLOOKUP($A41,'FuturesInfo (3)'!$A$2:$V$80,22)</f>
        <v>1</v>
      </c>
      <c r="AH41">
        <f t="shared" si="75"/>
        <v>1</v>
      </c>
      <c r="AI41">
        <f t="shared" si="85"/>
        <v>1</v>
      </c>
      <c r="AJ41" s="138">
        <f>VLOOKUP($A41,'FuturesInfo (3)'!$A$2:$O$80,15)*AI41</f>
        <v>133900</v>
      </c>
      <c r="AK41" s="196">
        <f t="shared" si="86"/>
        <v>484.79362780592902</v>
      </c>
      <c r="AL41" s="196">
        <f t="shared" si="87"/>
        <v>484.79362780592902</v>
      </c>
      <c r="AN41">
        <f t="shared" si="76"/>
        <v>1</v>
      </c>
      <c r="AO41">
        <v>1</v>
      </c>
      <c r="AP41">
        <v>1</v>
      </c>
      <c r="AQ41">
        <v>-1</v>
      </c>
      <c r="AR41">
        <f t="shared" si="139"/>
        <v>0</v>
      </c>
      <c r="AS41">
        <f t="shared" si="77"/>
        <v>0</v>
      </c>
      <c r="AT41" s="1">
        <v>-3.2066698733399998E-4</v>
      </c>
      <c r="AU41" s="2">
        <v>10</v>
      </c>
      <c r="AV41">
        <v>60</v>
      </c>
      <c r="AW41" t="str">
        <f t="shared" si="78"/>
        <v>TRUE</v>
      </c>
      <c r="AX41">
        <f>VLOOKUP($A41,'FuturesInfo (3)'!$A$2:$V$80,22)</f>
        <v>1</v>
      </c>
      <c r="AY41">
        <f t="shared" si="79"/>
        <v>1</v>
      </c>
      <c r="AZ41">
        <f t="shared" si="88"/>
        <v>1</v>
      </c>
      <c r="BA41" s="138">
        <f>VLOOKUP($A41,'FuturesInfo (3)'!$A$2:$O$80,15)*AZ41</f>
        <v>133900</v>
      </c>
      <c r="BB41" s="196">
        <f t="shared" si="80"/>
        <v>-42.937309604022595</v>
      </c>
      <c r="BC41" s="196">
        <f t="shared" si="89"/>
        <v>-42.937309604022595</v>
      </c>
      <c r="BE41">
        <v>1</v>
      </c>
      <c r="BF41">
        <v>-1</v>
      </c>
      <c r="BG41">
        <v>1</v>
      </c>
      <c r="BH41">
        <v>1</v>
      </c>
      <c r="BI41">
        <v>0</v>
      </c>
      <c r="BJ41">
        <v>1</v>
      </c>
      <c r="BK41" s="1">
        <v>1.2269446672000001E-2</v>
      </c>
      <c r="BL41" s="2">
        <v>10</v>
      </c>
      <c r="BM41">
        <v>60</v>
      </c>
      <c r="BN41" t="s">
        <v>1186</v>
      </c>
      <c r="BO41">
        <v>1</v>
      </c>
      <c r="BP41" s="96">
        <v>0</v>
      </c>
      <c r="BQ41">
        <v>1</v>
      </c>
      <c r="BR41" s="138">
        <v>127590.00000000001</v>
      </c>
      <c r="BS41" s="196">
        <v>-1565.4587008804804</v>
      </c>
      <c r="BT41" s="196">
        <v>1565.4587008804804</v>
      </c>
      <c r="BV41">
        <v>-1</v>
      </c>
      <c r="BW41">
        <v>1</v>
      </c>
      <c r="BX41" s="214">
        <v>1</v>
      </c>
      <c r="BY41">
        <v>-1</v>
      </c>
      <c r="BZ41">
        <v>1</v>
      </c>
      <c r="CA41">
        <v>1</v>
      </c>
      <c r="CB41">
        <v>1</v>
      </c>
      <c r="CC41">
        <v>0</v>
      </c>
      <c r="CD41" s="1">
        <v>8.2389289392399995E-3</v>
      </c>
      <c r="CE41" s="2">
        <v>10</v>
      </c>
      <c r="CF41">
        <v>60</v>
      </c>
      <c r="CG41" t="s">
        <v>1186</v>
      </c>
      <c r="CH41">
        <v>1</v>
      </c>
      <c r="CI41" s="96">
        <v>0</v>
      </c>
      <c r="CJ41">
        <v>1</v>
      </c>
      <c r="CK41" s="138">
        <v>127590.00000000001</v>
      </c>
      <c r="CL41" s="196">
        <v>1051.2049433576317</v>
      </c>
      <c r="CM41" s="196">
        <v>1051.2049433576317</v>
      </c>
      <c r="CN41" s="196">
        <v>-1051.2049433576317</v>
      </c>
      <c r="CP41">
        <v>1</v>
      </c>
      <c r="CQ41">
        <v>-1</v>
      </c>
      <c r="CR41" s="214">
        <v>1</v>
      </c>
      <c r="CS41">
        <v>1</v>
      </c>
      <c r="CT41">
        <v>1</v>
      </c>
      <c r="CU41">
        <v>0</v>
      </c>
      <c r="CV41">
        <v>1</v>
      </c>
      <c r="CW41">
        <v>1</v>
      </c>
      <c r="CX41" s="1">
        <v>2.51433959299E-3</v>
      </c>
      <c r="CY41" s="2">
        <v>10</v>
      </c>
      <c r="CZ41">
        <v>60</v>
      </c>
      <c r="DA41" t="s">
        <v>1186</v>
      </c>
      <c r="DB41">
        <v>1</v>
      </c>
      <c r="DC41" s="96">
        <v>0</v>
      </c>
      <c r="DD41">
        <v>1</v>
      </c>
      <c r="DE41" s="138">
        <v>127590.00000000001</v>
      </c>
      <c r="DF41" s="196">
        <v>-320.80458866959412</v>
      </c>
      <c r="DG41" s="196">
        <v>320.80458866959412</v>
      </c>
      <c r="DH41" s="196">
        <v>320.80458866959412</v>
      </c>
      <c r="DJ41">
        <v>1</v>
      </c>
      <c r="DK41" s="240">
        <v>-1</v>
      </c>
      <c r="DL41" s="214">
        <v>1</v>
      </c>
      <c r="DM41" s="241">
        <v>-6</v>
      </c>
      <c r="DN41">
        <v>1</v>
      </c>
      <c r="DO41">
        <v>-1</v>
      </c>
      <c r="DP41" s="214">
        <v>1</v>
      </c>
      <c r="DQ41">
        <v>0</v>
      </c>
      <c r="DR41">
        <v>1</v>
      </c>
      <c r="DS41">
        <v>1</v>
      </c>
      <c r="DT41">
        <v>0</v>
      </c>
      <c r="DU41" s="249">
        <v>8.62136531076E-3</v>
      </c>
      <c r="DV41" s="2">
        <v>10</v>
      </c>
      <c r="DW41">
        <v>60</v>
      </c>
      <c r="DX41" t="s">
        <v>1186</v>
      </c>
      <c r="DY41">
        <v>1</v>
      </c>
      <c r="DZ41" s="96">
        <v>0</v>
      </c>
      <c r="EA41">
        <v>1</v>
      </c>
      <c r="EB41" s="138">
        <v>128690.00000000001</v>
      </c>
      <c r="EC41" s="196">
        <v>-1109.4835018417045</v>
      </c>
      <c r="ED41" s="196">
        <v>1109.4835018417045</v>
      </c>
      <c r="EE41" s="196">
        <v>1109.4835018417045</v>
      </c>
      <c r="EF41" s="196">
        <v>-1109.4835018417045</v>
      </c>
      <c r="EH41">
        <v>-1</v>
      </c>
      <c r="EI41" s="240">
        <v>-1</v>
      </c>
      <c r="EJ41" s="214">
        <v>1</v>
      </c>
      <c r="EK41" s="241">
        <v>-7</v>
      </c>
      <c r="EL41">
        <v>-1</v>
      </c>
      <c r="EM41">
        <v>-1</v>
      </c>
      <c r="EN41" s="214">
        <v>1</v>
      </c>
      <c r="EO41">
        <v>0</v>
      </c>
      <c r="EP41">
        <v>1</v>
      </c>
      <c r="EQ41">
        <v>0</v>
      </c>
      <c r="ER41">
        <v>0</v>
      </c>
      <c r="ES41" s="249">
        <v>9.3247338565499997E-4</v>
      </c>
      <c r="ET41" s="264">
        <v>42494</v>
      </c>
      <c r="EU41">
        <v>60</v>
      </c>
      <c r="EV41" t="s">
        <v>1186</v>
      </c>
      <c r="EW41">
        <v>1</v>
      </c>
      <c r="EX41" s="253"/>
      <c r="EY41">
        <v>1</v>
      </c>
      <c r="EZ41" s="138">
        <v>128809.99999999999</v>
      </c>
      <c r="FA41" s="196">
        <v>-120.11189680622053</v>
      </c>
      <c r="FB41" s="196">
        <v>120.11189680622053</v>
      </c>
      <c r="FC41" s="196">
        <v>-120.11189680622053</v>
      </c>
      <c r="FD41" s="196">
        <v>-120.11189680622053</v>
      </c>
      <c r="FF41">
        <v>-1</v>
      </c>
      <c r="FG41" s="240">
        <v>-1</v>
      </c>
      <c r="FH41" s="214">
        <v>1</v>
      </c>
      <c r="FI41" s="241">
        <v>-8</v>
      </c>
      <c r="FJ41">
        <v>1</v>
      </c>
      <c r="FK41">
        <v>-1</v>
      </c>
      <c r="FL41" s="214">
        <v>1</v>
      </c>
      <c r="FM41">
        <v>0</v>
      </c>
      <c r="FN41">
        <v>1</v>
      </c>
      <c r="FO41">
        <v>1</v>
      </c>
      <c r="FP41">
        <v>0</v>
      </c>
      <c r="FQ41" s="249">
        <v>1.5526744818000001E-4</v>
      </c>
      <c r="FR41" s="264">
        <v>42494</v>
      </c>
      <c r="FS41">
        <v>60</v>
      </c>
      <c r="FT41" t="s">
        <v>1186</v>
      </c>
      <c r="FU41">
        <v>1</v>
      </c>
      <c r="FV41" s="253">
        <v>2</v>
      </c>
      <c r="FW41">
        <v>1</v>
      </c>
      <c r="FX41" s="138">
        <v>129840.00000000001</v>
      </c>
      <c r="FY41" s="138">
        <v>129840.00000000001</v>
      </c>
      <c r="FZ41" s="196">
        <v>-20.159925471691203</v>
      </c>
      <c r="GA41" s="196">
        <v>-20.159925471691203</v>
      </c>
      <c r="GB41" s="196">
        <v>20.159925471691203</v>
      </c>
      <c r="GC41" s="196">
        <v>20.159925471691203</v>
      </c>
      <c r="GD41" s="196">
        <v>-20.159925471691203</v>
      </c>
      <c r="GF41">
        <v>-1</v>
      </c>
      <c r="GG41" s="240">
        <v>-1</v>
      </c>
      <c r="GH41" s="214">
        <v>1</v>
      </c>
      <c r="GI41" s="241">
        <v>-9</v>
      </c>
      <c r="GJ41">
        <v>1</v>
      </c>
      <c r="GK41">
        <v>-1</v>
      </c>
      <c r="GL41" s="214">
        <v>1</v>
      </c>
      <c r="GM41">
        <v>0</v>
      </c>
      <c r="GN41">
        <v>1</v>
      </c>
      <c r="GO41">
        <v>1</v>
      </c>
      <c r="GP41">
        <v>0</v>
      </c>
      <c r="GQ41" s="249">
        <v>7.8397888690500007E-3</v>
      </c>
      <c r="GR41" s="264">
        <v>42494</v>
      </c>
      <c r="GS41">
        <v>60</v>
      </c>
      <c r="GT41" t="s">
        <v>1186</v>
      </c>
      <c r="GU41">
        <v>1</v>
      </c>
      <c r="GV41" s="253">
        <v>2</v>
      </c>
      <c r="GW41">
        <v>1</v>
      </c>
      <c r="GX41" s="138">
        <v>129840.00000000001</v>
      </c>
      <c r="GY41" s="138">
        <v>129840.00000000001</v>
      </c>
      <c r="GZ41" s="196">
        <v>-1017.9181867574522</v>
      </c>
      <c r="HA41" s="196">
        <v>-1017.9181867574522</v>
      </c>
      <c r="HB41" s="196">
        <v>1017.9181867574522</v>
      </c>
      <c r="HC41" s="196">
        <v>1017.9181867574522</v>
      </c>
      <c r="HD41" s="196">
        <v>-1017.9181867574522</v>
      </c>
      <c r="HF41">
        <v>-1</v>
      </c>
      <c r="HG41" s="240">
        <v>-1</v>
      </c>
      <c r="HH41" s="214">
        <v>-1</v>
      </c>
      <c r="HI41" s="241">
        <v>3</v>
      </c>
      <c r="HJ41">
        <v>1</v>
      </c>
      <c r="HK41">
        <v>-1</v>
      </c>
      <c r="HL41" s="214">
        <v>-1</v>
      </c>
      <c r="HM41">
        <v>1</v>
      </c>
      <c r="HN41">
        <v>1</v>
      </c>
      <c r="HO41">
        <v>0</v>
      </c>
      <c r="HP41">
        <v>1</v>
      </c>
      <c r="HQ41" s="249">
        <v>-2.7726432532299999E-3</v>
      </c>
      <c r="HR41" s="202">
        <v>42494</v>
      </c>
      <c r="HS41">
        <v>60</v>
      </c>
      <c r="HT41" t="s">
        <v>1186</v>
      </c>
      <c r="HU41">
        <v>1</v>
      </c>
      <c r="HV41" s="253">
        <v>1</v>
      </c>
      <c r="HW41">
        <v>1</v>
      </c>
      <c r="HX41" s="138">
        <v>129480</v>
      </c>
      <c r="HY41" s="138">
        <v>129480</v>
      </c>
      <c r="HZ41" s="196">
        <v>359.0018484282204</v>
      </c>
      <c r="IA41" s="196">
        <v>359.0018484282204</v>
      </c>
      <c r="IB41" s="196">
        <v>359.0018484282204</v>
      </c>
      <c r="IC41" s="196">
        <v>-359.0018484282204</v>
      </c>
      <c r="ID41" s="196">
        <v>359.0018484282204</v>
      </c>
      <c r="IF41">
        <v>-1</v>
      </c>
      <c r="IG41" s="240">
        <v>1</v>
      </c>
      <c r="IH41" s="214">
        <v>-1</v>
      </c>
      <c r="II41" s="241">
        <v>4</v>
      </c>
      <c r="IJ41">
        <v>-1</v>
      </c>
      <c r="IK41">
        <v>-1</v>
      </c>
      <c r="IL41" s="214">
        <v>-1</v>
      </c>
      <c r="IM41">
        <v>0</v>
      </c>
      <c r="IN41">
        <v>1</v>
      </c>
      <c r="IO41">
        <v>1</v>
      </c>
      <c r="IP41">
        <v>1</v>
      </c>
      <c r="IQ41" s="249">
        <v>-2.0852641334599999E-3</v>
      </c>
      <c r="IR41" s="202">
        <v>42534</v>
      </c>
      <c r="IS41">
        <v>60</v>
      </c>
      <c r="IT41" t="s">
        <v>1186</v>
      </c>
      <c r="IU41">
        <v>1</v>
      </c>
      <c r="IV41" s="253">
        <v>1</v>
      </c>
      <c r="IW41">
        <v>1</v>
      </c>
      <c r="IX41" s="138">
        <v>129209.99999999999</v>
      </c>
      <c r="IY41" s="138">
        <v>129209.99999999999</v>
      </c>
      <c r="IZ41" s="196">
        <v>-269.43697868436658</v>
      </c>
      <c r="JA41" s="196">
        <v>-269.43697868436658</v>
      </c>
      <c r="JB41" s="196">
        <v>269.43697868436658</v>
      </c>
      <c r="JC41" s="196">
        <v>269.43697868436658</v>
      </c>
      <c r="JD41" s="196">
        <v>269.43697868436658</v>
      </c>
      <c r="JF41">
        <v>1</v>
      </c>
      <c r="JG41" s="240">
        <v>-1</v>
      </c>
      <c r="JH41" s="214">
        <v>-1</v>
      </c>
      <c r="JI41" s="241">
        <v>5</v>
      </c>
      <c r="JJ41">
        <v>1</v>
      </c>
      <c r="JK41">
        <v>-1</v>
      </c>
      <c r="JL41" s="214">
        <v>-1</v>
      </c>
      <c r="JM41">
        <v>1</v>
      </c>
      <c r="JN41">
        <v>1</v>
      </c>
      <c r="JO41">
        <v>0</v>
      </c>
      <c r="JP41">
        <v>1</v>
      </c>
      <c r="JQ41" s="249">
        <v>-1.5169104558500001E-2</v>
      </c>
      <c r="JR41" s="202">
        <v>42534</v>
      </c>
      <c r="JS41">
        <v>60</v>
      </c>
      <c r="JT41" t="s">
        <v>1186</v>
      </c>
      <c r="JU41">
        <v>1</v>
      </c>
      <c r="JV41" s="253">
        <v>2</v>
      </c>
      <c r="JW41">
        <v>1</v>
      </c>
      <c r="JX41" s="138">
        <v>127250</v>
      </c>
      <c r="JY41" s="138">
        <v>127250</v>
      </c>
      <c r="JZ41" s="196">
        <v>1930.2685550691251</v>
      </c>
      <c r="KA41" s="196">
        <v>1930.2685550691251</v>
      </c>
      <c r="KB41" s="196">
        <v>1930.2685550691251</v>
      </c>
      <c r="KC41" s="196">
        <v>-1930.2685550691251</v>
      </c>
      <c r="KD41" s="196">
        <v>1930.2685550691251</v>
      </c>
      <c r="KF41">
        <v>-1</v>
      </c>
      <c r="KG41" s="240">
        <v>-1</v>
      </c>
      <c r="KH41" s="214">
        <v>-1</v>
      </c>
      <c r="KI41" s="241">
        <v>-3</v>
      </c>
      <c r="KJ41">
        <v>-1</v>
      </c>
      <c r="KK41">
        <v>1</v>
      </c>
      <c r="KL41" s="214">
        <v>-1</v>
      </c>
      <c r="KM41">
        <v>1</v>
      </c>
      <c r="KN41">
        <v>1</v>
      </c>
      <c r="KO41">
        <v>1</v>
      </c>
      <c r="KP41">
        <v>0</v>
      </c>
      <c r="KQ41" s="249">
        <v>-1.9646365422399999E-3</v>
      </c>
      <c r="KR41" s="202">
        <v>42534</v>
      </c>
      <c r="KS41">
        <v>60</v>
      </c>
      <c r="KT41" t="s">
        <v>1186</v>
      </c>
      <c r="KU41">
        <v>1</v>
      </c>
      <c r="KV41" s="253">
        <v>2</v>
      </c>
      <c r="KW41">
        <v>1</v>
      </c>
      <c r="KX41" s="138">
        <v>126309.99999999999</v>
      </c>
      <c r="KY41" s="138">
        <v>126309.99999999999</v>
      </c>
      <c r="KZ41" s="196">
        <v>248.15324165033437</v>
      </c>
      <c r="LA41" s="196">
        <v>248.15324165033437</v>
      </c>
      <c r="LB41" s="196">
        <v>248.15324165033437</v>
      </c>
      <c r="LC41" s="196">
        <v>248.15324165033437</v>
      </c>
      <c r="LD41" s="196">
        <v>-248.15324165033437</v>
      </c>
      <c r="LF41">
        <v>-1</v>
      </c>
      <c r="LG41" s="240">
        <v>-1</v>
      </c>
      <c r="LH41" s="214">
        <v>-1</v>
      </c>
      <c r="LI41" s="241">
        <v>-4</v>
      </c>
      <c r="LJ41">
        <v>-1</v>
      </c>
      <c r="LK41">
        <v>1</v>
      </c>
      <c r="LL41" s="214">
        <v>-1</v>
      </c>
      <c r="LM41">
        <v>1</v>
      </c>
      <c r="LN41">
        <v>1</v>
      </c>
      <c r="LO41">
        <v>1</v>
      </c>
      <c r="LP41">
        <v>0</v>
      </c>
      <c r="LQ41" s="249">
        <v>-5.4330708661399999E-3</v>
      </c>
      <c r="LR41" s="202">
        <v>42537</v>
      </c>
      <c r="LS41">
        <v>60</v>
      </c>
      <c r="LT41" t="s">
        <v>1186</v>
      </c>
      <c r="LU41">
        <v>1</v>
      </c>
      <c r="LV41" s="253">
        <v>2</v>
      </c>
      <c r="LW41">
        <v>1</v>
      </c>
      <c r="LX41" s="138">
        <v>126309.99999999999</v>
      </c>
      <c r="LY41" s="138">
        <v>126309.99999999999</v>
      </c>
      <c r="LZ41" s="196">
        <v>686.25118110214328</v>
      </c>
      <c r="MA41" s="196">
        <v>686.25118110214328</v>
      </c>
      <c r="MB41" s="196">
        <v>686.25118110214328</v>
      </c>
      <c r="MC41" s="196">
        <v>686.25118110214328</v>
      </c>
      <c r="MD41" s="196">
        <v>-686.25118110214328</v>
      </c>
      <c r="MF41">
        <v>-1</v>
      </c>
      <c r="MG41" s="240">
        <v>-1</v>
      </c>
      <c r="MH41" s="214">
        <v>-1</v>
      </c>
      <c r="MI41" s="241">
        <v>-5</v>
      </c>
      <c r="MJ41">
        <v>-1</v>
      </c>
      <c r="MK41">
        <v>1</v>
      </c>
      <c r="ML41" s="214">
        <v>1</v>
      </c>
      <c r="MM41">
        <v>0</v>
      </c>
      <c r="MN41">
        <v>0</v>
      </c>
      <c r="MO41">
        <v>0</v>
      </c>
      <c r="MP41">
        <v>1</v>
      </c>
      <c r="MQ41" s="249">
        <v>4.6947985115999999E-2</v>
      </c>
      <c r="MR41" s="202">
        <v>42537</v>
      </c>
      <c r="MS41">
        <v>60</v>
      </c>
      <c r="MT41" t="s">
        <v>1186</v>
      </c>
      <c r="MU41">
        <v>1</v>
      </c>
      <c r="MV41" s="253">
        <v>2</v>
      </c>
      <c r="MW41">
        <v>1</v>
      </c>
      <c r="MX41" s="138">
        <v>132240</v>
      </c>
      <c r="MY41" s="138">
        <v>132240</v>
      </c>
      <c r="MZ41" s="196">
        <v>-6208.4015517398402</v>
      </c>
      <c r="NA41" s="196">
        <v>-6208.4015517398402</v>
      </c>
      <c r="NB41" s="196">
        <v>-6208.4015517398402</v>
      </c>
      <c r="NC41" s="196">
        <v>-6208.4015517398402</v>
      </c>
      <c r="ND41" s="196">
        <v>6208.4015517398402</v>
      </c>
      <c r="NF41">
        <v>-1</v>
      </c>
      <c r="NG41" s="240">
        <v>-1</v>
      </c>
      <c r="NH41" s="214">
        <v>-1</v>
      </c>
      <c r="NI41" s="241">
        <v>-1</v>
      </c>
      <c r="NJ41">
        <v>-1</v>
      </c>
      <c r="NK41">
        <v>1</v>
      </c>
      <c r="NL41" s="214">
        <v>1</v>
      </c>
      <c r="NM41">
        <v>0</v>
      </c>
      <c r="NN41">
        <v>0</v>
      </c>
      <c r="NO41">
        <v>0</v>
      </c>
      <c r="NP41">
        <v>1</v>
      </c>
      <c r="NQ41" s="249">
        <v>1.73926194797E-3</v>
      </c>
      <c r="NR41" s="202">
        <v>42541</v>
      </c>
      <c r="NS41">
        <v>60</v>
      </c>
      <c r="NT41" t="s">
        <v>1186</v>
      </c>
      <c r="NU41">
        <v>1</v>
      </c>
      <c r="NV41" s="253">
        <v>1</v>
      </c>
      <c r="NW41">
        <v>1</v>
      </c>
      <c r="NX41" s="138">
        <v>132470</v>
      </c>
      <c r="NY41" s="138">
        <v>132470</v>
      </c>
      <c r="NZ41" s="196">
        <v>-230.4000302475859</v>
      </c>
      <c r="OA41" s="196">
        <v>-230.4000302475859</v>
      </c>
      <c r="OB41" s="196">
        <v>-230.4000302475859</v>
      </c>
      <c r="OC41" s="196">
        <v>-230.4000302475859</v>
      </c>
      <c r="OD41" s="196">
        <v>230.4000302475859</v>
      </c>
      <c r="OF41">
        <v>-1</v>
      </c>
      <c r="OG41" s="240">
        <v>1</v>
      </c>
      <c r="OH41" s="214">
        <v>-1</v>
      </c>
      <c r="OI41" s="241">
        <v>-2</v>
      </c>
      <c r="OJ41">
        <v>1</v>
      </c>
      <c r="OK41">
        <v>1</v>
      </c>
      <c r="OL41" s="214">
        <v>-1</v>
      </c>
      <c r="OM41">
        <v>0</v>
      </c>
      <c r="ON41">
        <v>1</v>
      </c>
      <c r="OO41">
        <v>0</v>
      </c>
      <c r="OP41">
        <v>0</v>
      </c>
      <c r="OQ41" s="249">
        <v>-5.1332377142000001E-3</v>
      </c>
      <c r="OR41" s="202">
        <v>42541</v>
      </c>
      <c r="OS41">
        <v>60</v>
      </c>
      <c r="OT41" t="s">
        <v>1186</v>
      </c>
      <c r="OU41">
        <v>1</v>
      </c>
      <c r="OV41" s="253">
        <v>1</v>
      </c>
      <c r="OW41">
        <v>1</v>
      </c>
      <c r="OX41" s="138">
        <v>131790</v>
      </c>
      <c r="OY41" s="138">
        <v>131790</v>
      </c>
      <c r="OZ41" s="196">
        <v>-676.50939835441795</v>
      </c>
      <c r="PA41" s="196">
        <v>-676.50939835441795</v>
      </c>
      <c r="PB41" s="196">
        <v>676.50939835441795</v>
      </c>
      <c r="PC41" s="196">
        <v>-676.50939835441795</v>
      </c>
      <c r="PD41" s="196">
        <v>-676.50939835441795</v>
      </c>
      <c r="PF41">
        <v>1</v>
      </c>
      <c r="PG41" s="240">
        <v>1</v>
      </c>
      <c r="PH41" s="240">
        <v>1</v>
      </c>
      <c r="PI41" s="214">
        <v>-1</v>
      </c>
      <c r="PJ41" s="241">
        <v>-3</v>
      </c>
      <c r="PK41">
        <v>-1</v>
      </c>
      <c r="PL41">
        <v>1</v>
      </c>
      <c r="PM41" s="214">
        <v>1</v>
      </c>
      <c r="PN41">
        <v>1</v>
      </c>
      <c r="PO41">
        <v>0</v>
      </c>
      <c r="PP41">
        <v>0</v>
      </c>
      <c r="PQ41">
        <v>1</v>
      </c>
      <c r="PR41" s="249">
        <v>6.8290462098799997E-3</v>
      </c>
      <c r="PS41" s="202">
        <v>42541</v>
      </c>
      <c r="PT41">
        <v>60</v>
      </c>
      <c r="PU41" t="s">
        <v>1186</v>
      </c>
      <c r="PV41">
        <v>1</v>
      </c>
      <c r="PW41" s="253">
        <v>2</v>
      </c>
      <c r="PX41">
        <v>1</v>
      </c>
      <c r="PY41" s="138">
        <v>132060</v>
      </c>
      <c r="PZ41" s="138">
        <v>132060</v>
      </c>
      <c r="QA41" s="196">
        <v>901.8438424767528</v>
      </c>
      <c r="QB41" s="196">
        <v>901.8438424767528</v>
      </c>
      <c r="QC41" s="196">
        <v>-901.8438424767528</v>
      </c>
      <c r="QD41" s="196">
        <v>-901.8438424767528</v>
      </c>
      <c r="QE41" s="196">
        <v>901.8438424767528</v>
      </c>
      <c r="QF41" s="196">
        <v>901.8438424767528</v>
      </c>
      <c r="QH41">
        <v>-1</v>
      </c>
      <c r="QI41" s="240">
        <v>-1</v>
      </c>
      <c r="QJ41" s="240">
        <v>-1</v>
      </c>
      <c r="QK41" s="214">
        <v>-1</v>
      </c>
      <c r="QL41" s="241">
        <v>-4</v>
      </c>
      <c r="QM41">
        <v>1</v>
      </c>
      <c r="QN41">
        <v>1</v>
      </c>
      <c r="QO41" s="214">
        <v>-1</v>
      </c>
      <c r="QP41">
        <v>1</v>
      </c>
      <c r="QQ41">
        <v>1</v>
      </c>
      <c r="QR41">
        <v>0</v>
      </c>
      <c r="QS41">
        <v>0</v>
      </c>
      <c r="QT41" s="249">
        <v>-4.7479086592799999E-3</v>
      </c>
      <c r="QU41" s="202">
        <v>42544</v>
      </c>
      <c r="QV41">
        <v>60</v>
      </c>
      <c r="QW41" t="s">
        <v>1186</v>
      </c>
      <c r="QX41">
        <v>1</v>
      </c>
      <c r="QY41" s="253">
        <v>1</v>
      </c>
      <c r="QZ41">
        <v>1</v>
      </c>
      <c r="RA41" s="138">
        <v>132060</v>
      </c>
      <c r="RB41" s="138">
        <v>132060</v>
      </c>
      <c r="RC41" s="196">
        <v>627.00881754451677</v>
      </c>
      <c r="RD41" s="196">
        <v>627.00881754451677</v>
      </c>
      <c r="RE41" s="196">
        <v>627.00881754451677</v>
      </c>
      <c r="RF41" s="196">
        <v>-627.00881754451677</v>
      </c>
      <c r="RG41" s="196">
        <v>-627.00881754451677</v>
      </c>
      <c r="RH41" s="196">
        <v>627.00881754451677</v>
      </c>
      <c r="RI41" s="196"/>
      <c r="RJ41" s="196">
        <v>627.00881754451677</v>
      </c>
      <c r="RK41" s="196">
        <v>-627.00881754451677</v>
      </c>
      <c r="RL41" s="196">
        <v>-627.00881754451677</v>
      </c>
      <c r="RM41" s="196">
        <v>627.00881754451677</v>
      </c>
      <c r="RO41">
        <v>-1</v>
      </c>
      <c r="RP41" s="240">
        <v>-1</v>
      </c>
      <c r="RQ41" s="240">
        <v>1</v>
      </c>
      <c r="RR41" s="240">
        <v>-1</v>
      </c>
      <c r="RS41" s="214">
        <v>-1</v>
      </c>
      <c r="RT41" s="241">
        <v>-5</v>
      </c>
      <c r="RU41">
        <v>1</v>
      </c>
      <c r="RV41">
        <v>1</v>
      </c>
      <c r="RW41" s="214">
        <v>1</v>
      </c>
      <c r="RX41">
        <v>0</v>
      </c>
      <c r="RY41">
        <v>0</v>
      </c>
      <c r="RZ41">
        <v>1</v>
      </c>
      <c r="SA41">
        <v>1</v>
      </c>
      <c r="SB41" s="249">
        <v>1.393306073E-2</v>
      </c>
      <c r="SC41" s="202">
        <v>42544</v>
      </c>
      <c r="SD41">
        <v>60</v>
      </c>
      <c r="SE41" t="s">
        <v>1186</v>
      </c>
      <c r="SF41">
        <v>1</v>
      </c>
      <c r="SG41" s="253">
        <v>1</v>
      </c>
      <c r="SH41">
        <v>1</v>
      </c>
      <c r="SI41" s="138">
        <v>133900</v>
      </c>
      <c r="SJ41" s="138">
        <v>133900</v>
      </c>
      <c r="SK41" s="196">
        <v>-1865.6368317470001</v>
      </c>
      <c r="SL41" s="196">
        <v>-1865.6368317470001</v>
      </c>
      <c r="SM41" s="196">
        <v>-1865.6368317470001</v>
      </c>
      <c r="SN41" s="196">
        <v>1865.6368317470001</v>
      </c>
      <c r="SO41" s="196">
        <v>1865.6368317470001</v>
      </c>
      <c r="SP41" s="196">
        <v>1865.6368317470001</v>
      </c>
      <c r="SQ41" s="196">
        <v>-1865.6368317470001</v>
      </c>
      <c r="SR41" s="196">
        <v>-1865.6368317470001</v>
      </c>
      <c r="SS41" s="196">
        <v>1865.6368317470001</v>
      </c>
      <c r="ST41" s="196">
        <v>-1865.6368317470001</v>
      </c>
      <c r="SU41" s="196">
        <v>1865.6368317470001</v>
      </c>
      <c r="SW41">
        <f t="shared" si="90"/>
        <v>1</v>
      </c>
      <c r="SX41" s="240">
        <v>1</v>
      </c>
      <c r="SY41" s="240">
        <v>-1</v>
      </c>
      <c r="SZ41" s="240">
        <v>1</v>
      </c>
      <c r="TA41" s="214">
        <v>-1</v>
      </c>
      <c r="TB41" s="241">
        <v>-6</v>
      </c>
      <c r="TC41">
        <f t="shared" si="91"/>
        <v>1</v>
      </c>
      <c r="TD41">
        <f t="shared" si="92"/>
        <v>1</v>
      </c>
      <c r="TE41" s="214">
        <v>1</v>
      </c>
      <c r="TF41">
        <f t="shared" si="140"/>
        <v>1</v>
      </c>
      <c r="TG41">
        <f t="shared" si="93"/>
        <v>0</v>
      </c>
      <c r="TH41">
        <f t="shared" si="132"/>
        <v>1</v>
      </c>
      <c r="TI41">
        <f t="shared" si="94"/>
        <v>1</v>
      </c>
      <c r="TJ41" s="249"/>
      <c r="TK41" s="202">
        <v>42544</v>
      </c>
      <c r="TL41">
        <v>60</v>
      </c>
      <c r="TM41" t="str">
        <f t="shared" si="81"/>
        <v>TRUE</v>
      </c>
      <c r="TN41">
        <f>VLOOKUP($A41,'FuturesInfo (3)'!$A$2:$V$80,22)</f>
        <v>1</v>
      </c>
      <c r="TO41" s="253">
        <v>2</v>
      </c>
      <c r="TP41">
        <f t="shared" si="95"/>
        <v>1</v>
      </c>
      <c r="TQ41" s="138">
        <f>VLOOKUP($A41,'FuturesInfo (3)'!$A$2:$O$80,15)*TN41</f>
        <v>133900</v>
      </c>
      <c r="TR41" s="138">
        <f>VLOOKUP($A41,'FuturesInfo (3)'!$A$2:$O$80,15)*TP41</f>
        <v>133900</v>
      </c>
      <c r="TS41" s="196">
        <f t="shared" si="96"/>
        <v>0</v>
      </c>
      <c r="TT41" s="196">
        <f t="shared" si="97"/>
        <v>0</v>
      </c>
      <c r="TU41" s="196">
        <f t="shared" si="98"/>
        <v>0</v>
      </c>
      <c r="TV41" s="196">
        <f t="shared" si="99"/>
        <v>0</v>
      </c>
      <c r="TW41" s="196">
        <f t="shared" si="148"/>
        <v>0</v>
      </c>
      <c r="TX41" s="196">
        <f t="shared" si="101"/>
        <v>0</v>
      </c>
      <c r="TY41" s="196">
        <f t="shared" si="133"/>
        <v>0</v>
      </c>
      <c r="TZ41" s="196">
        <f>IF(IF(sym!$O30=TE41,1,0)=1,ABS(TQ41*TJ41),-ABS(TQ41*TJ41))</f>
        <v>0</v>
      </c>
      <c r="UA41" s="196">
        <f>IF(IF(sym!$N30=TE41,1,0)=1,ABS(TQ41*TJ41),-ABS(TQ41*TJ41))</f>
        <v>0</v>
      </c>
      <c r="UB41" s="196">
        <f t="shared" si="141"/>
        <v>0</v>
      </c>
      <c r="UC41" s="196">
        <f t="shared" si="103"/>
        <v>0</v>
      </c>
      <c r="UE41">
        <f t="shared" si="104"/>
        <v>1</v>
      </c>
      <c r="UF41" s="240">
        <v>1</v>
      </c>
      <c r="UG41" s="240">
        <v>-1</v>
      </c>
      <c r="UH41" s="240">
        <v>1</v>
      </c>
      <c r="UI41" s="214">
        <v>-1</v>
      </c>
      <c r="UJ41" s="241">
        <v>-6</v>
      </c>
      <c r="UK41">
        <f t="shared" si="105"/>
        <v>1</v>
      </c>
      <c r="UL41">
        <f t="shared" si="106"/>
        <v>1</v>
      </c>
      <c r="UM41" s="214"/>
      <c r="UN41">
        <f t="shared" si="153"/>
        <v>0</v>
      </c>
      <c r="UO41">
        <f t="shared" si="151"/>
        <v>0</v>
      </c>
      <c r="UP41">
        <f t="shared" si="134"/>
        <v>0</v>
      </c>
      <c r="UQ41">
        <f t="shared" si="108"/>
        <v>0</v>
      </c>
      <c r="UR41" s="249"/>
      <c r="US41" s="202">
        <v>42544</v>
      </c>
      <c r="UT41">
        <v>60</v>
      </c>
      <c r="UU41" t="str">
        <f t="shared" si="82"/>
        <v>TRUE</v>
      </c>
      <c r="UV41">
        <f>VLOOKUP($A41,'FuturesInfo (3)'!$A$2:$V$80,22)</f>
        <v>1</v>
      </c>
      <c r="UW41" s="253">
        <v>2</v>
      </c>
      <c r="UX41">
        <f t="shared" si="109"/>
        <v>1</v>
      </c>
      <c r="UY41" s="138">
        <f>VLOOKUP($A41,'FuturesInfo (3)'!$A$2:$O$80,15)*UV41</f>
        <v>133900</v>
      </c>
      <c r="UZ41" s="138">
        <f>VLOOKUP($A41,'FuturesInfo (3)'!$A$2:$O$80,15)*UX41</f>
        <v>133900</v>
      </c>
      <c r="VA41" s="196">
        <f t="shared" si="110"/>
        <v>0</v>
      </c>
      <c r="VB41" s="196">
        <f t="shared" si="111"/>
        <v>0</v>
      </c>
      <c r="VC41" s="196">
        <f t="shared" si="112"/>
        <v>0</v>
      </c>
      <c r="VD41" s="196">
        <f t="shared" si="113"/>
        <v>0</v>
      </c>
      <c r="VE41" s="196">
        <f t="shared" si="149"/>
        <v>0</v>
      </c>
      <c r="VF41" s="196">
        <f t="shared" si="115"/>
        <v>0</v>
      </c>
      <c r="VG41" s="196">
        <f t="shared" si="135"/>
        <v>0</v>
      </c>
      <c r="VH41" s="196">
        <f>IF(IF(sym!$O30=UM41,1,0)=1,ABS(UY41*UR41),-ABS(UY41*UR41))</f>
        <v>0</v>
      </c>
      <c r="VI41" s="196">
        <f>IF(IF(sym!$N30=UM41,1,0)=1,ABS(UY41*UR41),-ABS(UY41*UR41))</f>
        <v>0</v>
      </c>
      <c r="VJ41" s="196">
        <f t="shared" si="144"/>
        <v>0</v>
      </c>
      <c r="VK41" s="196">
        <f t="shared" si="117"/>
        <v>0</v>
      </c>
      <c r="VM41">
        <f t="shared" si="118"/>
        <v>0</v>
      </c>
      <c r="VN41" s="240"/>
      <c r="VO41" s="240"/>
      <c r="VP41" s="240"/>
      <c r="VQ41" s="214"/>
      <c r="VR41" s="241"/>
      <c r="VS41">
        <f t="shared" si="119"/>
        <v>1</v>
      </c>
      <c r="VT41">
        <f t="shared" si="120"/>
        <v>0</v>
      </c>
      <c r="VU41" s="214"/>
      <c r="VV41">
        <f t="shared" si="154"/>
        <v>1</v>
      </c>
      <c r="VW41">
        <f t="shared" si="152"/>
        <v>1</v>
      </c>
      <c r="VX41">
        <f t="shared" si="136"/>
        <v>0</v>
      </c>
      <c r="VY41">
        <f t="shared" si="122"/>
        <v>1</v>
      </c>
      <c r="VZ41" s="249"/>
      <c r="WA41" s="202"/>
      <c r="WB41">
        <v>60</v>
      </c>
      <c r="WC41" t="str">
        <f t="shared" si="83"/>
        <v>FALSE</v>
      </c>
      <c r="WD41">
        <f>VLOOKUP($A41,'FuturesInfo (3)'!$A$2:$V$80,22)</f>
        <v>1</v>
      </c>
      <c r="WE41" s="253"/>
      <c r="WF41">
        <f t="shared" si="123"/>
        <v>1</v>
      </c>
      <c r="WG41" s="138">
        <f>VLOOKUP($A41,'FuturesInfo (3)'!$A$2:$O$80,15)*WD41</f>
        <v>133900</v>
      </c>
      <c r="WH41" s="138">
        <f>VLOOKUP($A41,'FuturesInfo (3)'!$A$2:$O$80,15)*WF41</f>
        <v>133900</v>
      </c>
      <c r="WI41" s="196">
        <f t="shared" si="124"/>
        <v>0</v>
      </c>
      <c r="WJ41" s="196">
        <f t="shared" si="125"/>
        <v>0</v>
      </c>
      <c r="WK41" s="196">
        <f t="shared" si="126"/>
        <v>0</v>
      </c>
      <c r="WL41" s="196">
        <f t="shared" si="127"/>
        <v>0</v>
      </c>
      <c r="WM41" s="196">
        <f t="shared" si="150"/>
        <v>0</v>
      </c>
      <c r="WN41" s="196">
        <f t="shared" si="129"/>
        <v>0</v>
      </c>
      <c r="WO41" s="196">
        <f t="shared" si="137"/>
        <v>0</v>
      </c>
      <c r="WP41" s="196">
        <f>IF(IF(sym!$O30=VU41,1,0)=1,ABS(WG41*VZ41),-ABS(WG41*VZ41))</f>
        <v>0</v>
      </c>
      <c r="WQ41" s="196">
        <f>IF(IF(sym!$N30=VU41,1,0)=1,ABS(WG41*VZ41),-ABS(WG41*VZ41))</f>
        <v>0</v>
      </c>
      <c r="WR41" s="196">
        <f t="shared" si="147"/>
        <v>0</v>
      </c>
      <c r="WS41" s="196">
        <f t="shared" si="131"/>
        <v>0</v>
      </c>
    </row>
    <row r="42" spans="1:617" x14ac:dyDescent="0.25">
      <c r="A42" s="1" t="s">
        <v>1032</v>
      </c>
      <c r="B42" s="150" t="str">
        <f>'FuturesInfo (3)'!M30</f>
        <v>HHI</v>
      </c>
      <c r="C42" s="200" t="str">
        <f>VLOOKUP(A42,'FuturesInfo (3)'!$A$2:$K$80,11)</f>
        <v>index</v>
      </c>
      <c r="F42" t="e">
        <f>#REF!</f>
        <v>#REF!</v>
      </c>
      <c r="G42">
        <v>1</v>
      </c>
      <c r="H42">
        <v>-1</v>
      </c>
      <c r="I42">
        <v>1</v>
      </c>
      <c r="J42">
        <f t="shared" si="67"/>
        <v>1</v>
      </c>
      <c r="K42">
        <f t="shared" si="68"/>
        <v>0</v>
      </c>
      <c r="L42" s="184">
        <v>9.5473833097600002E-3</v>
      </c>
      <c r="M42" s="2">
        <v>10</v>
      </c>
      <c r="N42">
        <v>60</v>
      </c>
      <c r="O42" t="str">
        <f t="shared" si="69"/>
        <v>TRUE</v>
      </c>
      <c r="P42">
        <f>VLOOKUP($A42,'FuturesInfo (3)'!$A$2:$V$80,22)</f>
        <v>2</v>
      </c>
      <c r="Q42">
        <f t="shared" si="70"/>
        <v>2</v>
      </c>
      <c r="R42">
        <f t="shared" si="70"/>
        <v>2</v>
      </c>
      <c r="S42" s="138">
        <f>VLOOKUP($A42,'FuturesInfo (3)'!$A$2:$O$80,15)*Q42</f>
        <v>112985.84298584299</v>
      </c>
      <c r="T42" s="144">
        <f t="shared" si="71"/>
        <v>1078.7191515622014</v>
      </c>
      <c r="U42" s="144">
        <f t="shared" si="84"/>
        <v>-1078.7191515622014</v>
      </c>
      <c r="W42">
        <f t="shared" si="72"/>
        <v>1</v>
      </c>
      <c r="X42">
        <v>1</v>
      </c>
      <c r="Y42">
        <v>-1</v>
      </c>
      <c r="Z42">
        <v>1</v>
      </c>
      <c r="AA42">
        <f t="shared" si="138"/>
        <v>1</v>
      </c>
      <c r="AB42">
        <f t="shared" si="73"/>
        <v>0</v>
      </c>
      <c r="AC42" s="1">
        <v>6.4214827787500003E-3</v>
      </c>
      <c r="AD42" s="2">
        <v>10</v>
      </c>
      <c r="AE42">
        <v>60</v>
      </c>
      <c r="AF42" t="str">
        <f t="shared" si="74"/>
        <v>TRUE</v>
      </c>
      <c r="AG42">
        <f>VLOOKUP($A42,'FuturesInfo (3)'!$A$2:$V$80,22)</f>
        <v>2</v>
      </c>
      <c r="AH42">
        <f t="shared" si="75"/>
        <v>2</v>
      </c>
      <c r="AI42">
        <f t="shared" si="85"/>
        <v>2</v>
      </c>
      <c r="AJ42" s="138">
        <f>VLOOKUP($A42,'FuturesInfo (3)'!$A$2:$O$80,15)*AI42</f>
        <v>112985.84298584299</v>
      </c>
      <c r="AK42" s="196">
        <f t="shared" si="86"/>
        <v>725.53664497614227</v>
      </c>
      <c r="AL42" s="196">
        <f t="shared" si="87"/>
        <v>-725.53664497614227</v>
      </c>
      <c r="AN42">
        <f t="shared" si="76"/>
        <v>1</v>
      </c>
      <c r="AO42">
        <v>1</v>
      </c>
      <c r="AP42">
        <v>-1</v>
      </c>
      <c r="AQ42">
        <v>1</v>
      </c>
      <c r="AR42">
        <f t="shared" si="139"/>
        <v>1</v>
      </c>
      <c r="AS42">
        <f t="shared" si="77"/>
        <v>0</v>
      </c>
      <c r="AT42" s="1">
        <v>1.99535962877E-2</v>
      </c>
      <c r="AU42" s="2">
        <v>10</v>
      </c>
      <c r="AV42">
        <v>60</v>
      </c>
      <c r="AW42" t="str">
        <f t="shared" si="78"/>
        <v>TRUE</v>
      </c>
      <c r="AX42">
        <f>VLOOKUP($A42,'FuturesInfo (3)'!$A$2:$V$80,22)</f>
        <v>2</v>
      </c>
      <c r="AY42">
        <f t="shared" si="79"/>
        <v>2</v>
      </c>
      <c r="AZ42">
        <f t="shared" si="88"/>
        <v>2</v>
      </c>
      <c r="BA42" s="138">
        <f>VLOOKUP($A42,'FuturesInfo (3)'!$A$2:$O$80,15)*AZ42</f>
        <v>112985.84298584299</v>
      </c>
      <c r="BB42" s="196">
        <f t="shared" si="80"/>
        <v>2254.4738971649717</v>
      </c>
      <c r="BC42" s="196">
        <f t="shared" si="89"/>
        <v>-2254.4738971649717</v>
      </c>
      <c r="BE42">
        <v>1</v>
      </c>
      <c r="BF42">
        <v>1</v>
      </c>
      <c r="BG42">
        <v>-1</v>
      </c>
      <c r="BH42">
        <v>1</v>
      </c>
      <c r="BI42">
        <v>1</v>
      </c>
      <c r="BJ42">
        <v>0</v>
      </c>
      <c r="BK42" s="1">
        <v>6.8243858052799997E-4</v>
      </c>
      <c r="BL42" s="2">
        <v>10</v>
      </c>
      <c r="BM42">
        <v>60</v>
      </c>
      <c r="BN42" t="s">
        <v>1186</v>
      </c>
      <c r="BO42">
        <v>2</v>
      </c>
      <c r="BP42" s="96">
        <v>0</v>
      </c>
      <c r="BQ42">
        <v>2</v>
      </c>
      <c r="BR42" s="138">
        <v>110347.49034749035</v>
      </c>
      <c r="BS42" s="196">
        <v>75.305384677568497</v>
      </c>
      <c r="BT42" s="196">
        <v>-75.305384677568497</v>
      </c>
      <c r="BV42">
        <v>1</v>
      </c>
      <c r="BW42">
        <v>1</v>
      </c>
      <c r="BX42" s="214">
        <v>-1</v>
      </c>
      <c r="BY42">
        <v>-1</v>
      </c>
      <c r="BZ42">
        <v>0</v>
      </c>
      <c r="CA42">
        <v>0</v>
      </c>
      <c r="CB42">
        <v>0</v>
      </c>
      <c r="CC42">
        <v>0</v>
      </c>
      <c r="CD42" s="1">
        <v>0</v>
      </c>
      <c r="CE42" s="2">
        <v>10</v>
      </c>
      <c r="CF42">
        <v>60</v>
      </c>
      <c r="CG42" t="s">
        <v>1186</v>
      </c>
      <c r="CH42">
        <v>2</v>
      </c>
      <c r="CI42" s="96">
        <v>0</v>
      </c>
      <c r="CJ42">
        <v>2</v>
      </c>
      <c r="CK42" s="138">
        <v>110347.49034749035</v>
      </c>
      <c r="CL42" s="196">
        <v>0</v>
      </c>
      <c r="CM42" s="196">
        <v>0</v>
      </c>
      <c r="CN42" s="196">
        <v>0</v>
      </c>
      <c r="CP42">
        <v>0</v>
      </c>
      <c r="CQ42">
        <v>1</v>
      </c>
      <c r="CR42" s="214">
        <v>-1</v>
      </c>
      <c r="CS42">
        <v>-1</v>
      </c>
      <c r="CT42">
        <v>-1</v>
      </c>
      <c r="CU42">
        <v>0</v>
      </c>
      <c r="CV42">
        <v>1</v>
      </c>
      <c r="CW42">
        <v>1</v>
      </c>
      <c r="CX42" s="1">
        <v>-2.5460331893599999E-2</v>
      </c>
      <c r="CY42" s="2">
        <v>10</v>
      </c>
      <c r="CZ42">
        <v>60</v>
      </c>
      <c r="DA42" t="s">
        <v>1186</v>
      </c>
      <c r="DB42">
        <v>2</v>
      </c>
      <c r="DC42" s="96">
        <v>0</v>
      </c>
      <c r="DD42">
        <v>2</v>
      </c>
      <c r="DE42" s="138">
        <v>110347.49034749035</v>
      </c>
      <c r="DF42" s="196">
        <v>-2809.4837278729269</v>
      </c>
      <c r="DG42" s="196">
        <v>2809.4837278729269</v>
      </c>
      <c r="DH42" s="196">
        <v>2809.4837278729269</v>
      </c>
      <c r="DJ42">
        <v>-1</v>
      </c>
      <c r="DK42" s="240">
        <v>-1</v>
      </c>
      <c r="DL42" s="214">
        <v>1</v>
      </c>
      <c r="DM42" s="241">
        <v>-4</v>
      </c>
      <c r="DN42">
        <v>1</v>
      </c>
      <c r="DO42">
        <v>-1</v>
      </c>
      <c r="DP42" s="214">
        <v>-1</v>
      </c>
      <c r="DQ42">
        <v>1</v>
      </c>
      <c r="DR42">
        <v>0</v>
      </c>
      <c r="DS42">
        <v>0</v>
      </c>
      <c r="DT42">
        <v>1</v>
      </c>
      <c r="DU42" s="249">
        <v>-2.0760438535100002E-2</v>
      </c>
      <c r="DV42" s="2">
        <v>10</v>
      </c>
      <c r="DW42">
        <v>60</v>
      </c>
      <c r="DX42" t="s">
        <v>1186</v>
      </c>
      <c r="DY42">
        <v>2</v>
      </c>
      <c r="DZ42" s="96">
        <v>0</v>
      </c>
      <c r="EA42">
        <v>2</v>
      </c>
      <c r="EB42" s="138">
        <v>108056.62805662806</v>
      </c>
      <c r="EC42" s="196">
        <v>2243.3029850797893</v>
      </c>
      <c r="ED42" s="196">
        <v>-2243.3029850797893</v>
      </c>
      <c r="EE42" s="196">
        <v>-2243.3029850797893</v>
      </c>
      <c r="EF42" s="196">
        <v>2243.3029850797893</v>
      </c>
      <c r="EH42">
        <v>-1</v>
      </c>
      <c r="EI42" s="240">
        <v>-1</v>
      </c>
      <c r="EJ42" s="214">
        <v>1</v>
      </c>
      <c r="EK42" s="241">
        <v>-5</v>
      </c>
      <c r="EL42">
        <v>1</v>
      </c>
      <c r="EM42">
        <v>-1</v>
      </c>
      <c r="EN42" s="214">
        <v>-1</v>
      </c>
      <c r="EO42">
        <v>1</v>
      </c>
      <c r="EP42">
        <v>0</v>
      </c>
      <c r="EQ42">
        <v>0</v>
      </c>
      <c r="ER42">
        <v>1</v>
      </c>
      <c r="ES42" s="249">
        <v>-8.9328251548400003E-3</v>
      </c>
      <c r="ET42" s="264">
        <v>42513</v>
      </c>
      <c r="EU42">
        <v>60</v>
      </c>
      <c r="EV42" t="s">
        <v>1186</v>
      </c>
      <c r="EW42">
        <v>2</v>
      </c>
      <c r="EX42" s="253"/>
      <c r="EY42">
        <v>2</v>
      </c>
      <c r="EZ42" s="138">
        <v>107091.3770913771</v>
      </c>
      <c r="FA42" s="196">
        <v>956.62854714830951</v>
      </c>
      <c r="FB42" s="196">
        <v>-956.62854714830951</v>
      </c>
      <c r="FC42" s="196">
        <v>-956.62854714830951</v>
      </c>
      <c r="FD42" s="196">
        <v>956.62854714830951</v>
      </c>
      <c r="FF42">
        <v>-1</v>
      </c>
      <c r="FG42" s="240">
        <v>-1</v>
      </c>
      <c r="FH42" s="214">
        <v>1</v>
      </c>
      <c r="FI42" s="241">
        <v>-6</v>
      </c>
      <c r="FJ42">
        <v>1</v>
      </c>
      <c r="FK42">
        <v>-1</v>
      </c>
      <c r="FL42" s="214">
        <v>1</v>
      </c>
      <c r="FM42">
        <v>0</v>
      </c>
      <c r="FN42">
        <v>1</v>
      </c>
      <c r="FO42">
        <v>1</v>
      </c>
      <c r="FP42">
        <v>0</v>
      </c>
      <c r="FQ42" s="249">
        <v>5.88871529864E-3</v>
      </c>
      <c r="FR42" s="264">
        <v>42513</v>
      </c>
      <c r="FS42">
        <v>60</v>
      </c>
      <c r="FT42" t="s">
        <v>1186</v>
      </c>
      <c r="FU42">
        <v>2</v>
      </c>
      <c r="FV42" s="253">
        <v>2</v>
      </c>
      <c r="FW42">
        <v>3</v>
      </c>
      <c r="FX42" s="138">
        <v>105958.81595881596</v>
      </c>
      <c r="FY42" s="138">
        <v>158938.22393822393</v>
      </c>
      <c r="FZ42" s="196">
        <v>-623.96130056245977</v>
      </c>
      <c r="GA42" s="196">
        <v>-935.9419508436896</v>
      </c>
      <c r="GB42" s="196">
        <v>623.96130056245977</v>
      </c>
      <c r="GC42" s="196">
        <v>623.96130056245977</v>
      </c>
      <c r="GD42" s="196">
        <v>-623.96130056245977</v>
      </c>
      <c r="GF42">
        <v>-1</v>
      </c>
      <c r="GG42" s="240">
        <v>1</v>
      </c>
      <c r="GH42" s="214">
        <v>1</v>
      </c>
      <c r="GI42" s="241">
        <v>-7</v>
      </c>
      <c r="GJ42">
        <v>-1</v>
      </c>
      <c r="GK42">
        <v>-1</v>
      </c>
      <c r="GL42" s="214">
        <v>-1</v>
      </c>
      <c r="GM42">
        <v>0</v>
      </c>
      <c r="GN42">
        <v>0</v>
      </c>
      <c r="GO42">
        <v>1</v>
      </c>
      <c r="GP42">
        <v>1</v>
      </c>
      <c r="GQ42" s="249">
        <v>-1.6367980884099999E-2</v>
      </c>
      <c r="GR42" s="264">
        <v>42513</v>
      </c>
      <c r="GS42">
        <v>60</v>
      </c>
      <c r="GT42" t="s">
        <v>1186</v>
      </c>
      <c r="GU42">
        <v>2</v>
      </c>
      <c r="GV42" s="253">
        <v>1</v>
      </c>
      <c r="GW42">
        <v>2</v>
      </c>
      <c r="GX42" s="138">
        <v>105958.81595881596</v>
      </c>
      <c r="GY42" s="138">
        <v>105958.81595881596</v>
      </c>
      <c r="GZ42" s="196">
        <v>-1734.3318741157696</v>
      </c>
      <c r="HA42" s="196">
        <v>-1734.3318741157696</v>
      </c>
      <c r="HB42" s="196">
        <v>-1734.3318741157696</v>
      </c>
      <c r="HC42" s="196">
        <v>1734.3318741157696</v>
      </c>
      <c r="HD42" s="196">
        <v>1734.3318741157696</v>
      </c>
      <c r="HF42">
        <v>1</v>
      </c>
      <c r="HG42" s="240">
        <v>1</v>
      </c>
      <c r="HH42" s="214">
        <v>1</v>
      </c>
      <c r="HI42" s="241">
        <v>5</v>
      </c>
      <c r="HJ42">
        <v>1</v>
      </c>
      <c r="HK42">
        <v>1</v>
      </c>
      <c r="HL42" s="214">
        <v>1</v>
      </c>
      <c r="HM42">
        <v>1</v>
      </c>
      <c r="HN42">
        <v>1</v>
      </c>
      <c r="HO42">
        <v>1</v>
      </c>
      <c r="HP42">
        <v>1</v>
      </c>
      <c r="HQ42" s="249">
        <v>6.9233572209399996E-3</v>
      </c>
      <c r="HR42" s="202">
        <v>42513</v>
      </c>
      <c r="HS42">
        <v>60</v>
      </c>
      <c r="HT42" t="s">
        <v>1186</v>
      </c>
      <c r="HU42">
        <v>2</v>
      </c>
      <c r="HV42" s="253">
        <v>1</v>
      </c>
      <c r="HW42">
        <v>2</v>
      </c>
      <c r="HX42" s="138">
        <v>106692.4066924067</v>
      </c>
      <c r="HY42" s="138">
        <v>106692.4066924067</v>
      </c>
      <c r="HZ42" s="196">
        <v>738.66964429334109</v>
      </c>
      <c r="IA42" s="196">
        <v>738.66964429334109</v>
      </c>
      <c r="IB42" s="196">
        <v>738.66964429334109</v>
      </c>
      <c r="IC42" s="196">
        <v>738.66964429334109</v>
      </c>
      <c r="ID42" s="196">
        <v>738.66964429334109</v>
      </c>
      <c r="IF42">
        <v>1</v>
      </c>
      <c r="IG42" s="240">
        <v>1</v>
      </c>
      <c r="IH42" s="214">
        <v>1</v>
      </c>
      <c r="II42" s="241">
        <v>6</v>
      </c>
      <c r="IJ42">
        <v>1</v>
      </c>
      <c r="IK42">
        <v>1</v>
      </c>
      <c r="IL42" s="214">
        <v>1</v>
      </c>
      <c r="IM42">
        <v>1</v>
      </c>
      <c r="IN42">
        <v>1</v>
      </c>
      <c r="IO42">
        <v>1</v>
      </c>
      <c r="IP42">
        <v>1</v>
      </c>
      <c r="IQ42" s="249">
        <v>2.15922798552E-2</v>
      </c>
      <c r="IR42" s="202">
        <v>42529</v>
      </c>
      <c r="IS42">
        <v>60</v>
      </c>
      <c r="IT42" t="s">
        <v>1186</v>
      </c>
      <c r="IU42">
        <v>2</v>
      </c>
      <c r="IV42" s="253">
        <v>2</v>
      </c>
      <c r="IW42">
        <v>3</v>
      </c>
      <c r="IX42" s="138">
        <v>108996.13899613901</v>
      </c>
      <c r="IY42" s="138">
        <v>163494.20849420852</v>
      </c>
      <c r="IZ42" s="196">
        <v>2353.4751363409114</v>
      </c>
      <c r="JA42" s="196">
        <v>3530.2127045113675</v>
      </c>
      <c r="JB42" s="196">
        <v>2353.4751363409114</v>
      </c>
      <c r="JC42" s="196">
        <v>2353.4751363409114</v>
      </c>
      <c r="JD42" s="196">
        <v>2353.4751363409114</v>
      </c>
      <c r="JF42">
        <v>1</v>
      </c>
      <c r="JG42" s="240">
        <v>1</v>
      </c>
      <c r="JH42" s="214">
        <v>1</v>
      </c>
      <c r="JI42" s="241">
        <v>7</v>
      </c>
      <c r="JJ42">
        <v>1</v>
      </c>
      <c r="JK42">
        <v>1</v>
      </c>
      <c r="JL42" s="214">
        <v>1</v>
      </c>
      <c r="JM42">
        <v>1</v>
      </c>
      <c r="JN42">
        <v>1</v>
      </c>
      <c r="JO42">
        <v>1</v>
      </c>
      <c r="JP42">
        <v>1</v>
      </c>
      <c r="JQ42" s="249">
        <v>8.1473609635100003E-3</v>
      </c>
      <c r="JR42" s="202">
        <v>42529</v>
      </c>
      <c r="JS42">
        <v>60</v>
      </c>
      <c r="JT42" t="s">
        <v>1186</v>
      </c>
      <c r="JU42">
        <v>2</v>
      </c>
      <c r="JV42" s="253">
        <v>2</v>
      </c>
      <c r="JW42">
        <v>3</v>
      </c>
      <c r="JX42" s="138">
        <v>109884.1698841699</v>
      </c>
      <c r="JY42" s="138">
        <v>164826.25482625485</v>
      </c>
      <c r="JZ42" s="196">
        <v>895.26599622198705</v>
      </c>
      <c r="KA42" s="196">
        <v>1342.8989943329805</v>
      </c>
      <c r="KB42" s="196">
        <v>895.26599622198705</v>
      </c>
      <c r="KC42" s="196">
        <v>895.26599622198705</v>
      </c>
      <c r="KD42" s="196">
        <v>895.26599622198705</v>
      </c>
      <c r="KF42">
        <v>1</v>
      </c>
      <c r="KG42" s="240">
        <v>1</v>
      </c>
      <c r="KH42" s="214">
        <v>1</v>
      </c>
      <c r="KI42" s="241">
        <v>-3</v>
      </c>
      <c r="KJ42">
        <v>-1</v>
      </c>
      <c r="KK42">
        <v>-1</v>
      </c>
      <c r="KL42" s="214">
        <v>1</v>
      </c>
      <c r="KM42">
        <v>1</v>
      </c>
      <c r="KN42">
        <v>1</v>
      </c>
      <c r="KO42">
        <v>0</v>
      </c>
      <c r="KP42">
        <v>0</v>
      </c>
      <c r="KQ42" s="249">
        <v>1.3703443429400001E-2</v>
      </c>
      <c r="KR42" s="202">
        <v>42529</v>
      </c>
      <c r="KS42">
        <v>60</v>
      </c>
      <c r="KT42" t="s">
        <v>1186</v>
      </c>
      <c r="KU42">
        <v>2</v>
      </c>
      <c r="KV42" s="253">
        <v>2</v>
      </c>
      <c r="KW42">
        <v>2</v>
      </c>
      <c r="KX42" s="138">
        <v>112149.29214929216</v>
      </c>
      <c r="KY42" s="138">
        <v>112149.29214929216</v>
      </c>
      <c r="KZ42" s="196">
        <v>1536.8314806150788</v>
      </c>
      <c r="LA42" s="196">
        <v>1536.8314806150788</v>
      </c>
      <c r="LB42" s="196">
        <v>1536.8314806150788</v>
      </c>
      <c r="LC42" s="196">
        <v>-1536.8314806150788</v>
      </c>
      <c r="LD42" s="196">
        <v>-1536.8314806150788</v>
      </c>
      <c r="LF42">
        <v>1</v>
      </c>
      <c r="LG42" s="240">
        <v>1</v>
      </c>
      <c r="LH42" s="214">
        <v>1</v>
      </c>
      <c r="LI42" s="241">
        <v>-1</v>
      </c>
      <c r="LJ42">
        <v>-1</v>
      </c>
      <c r="LK42">
        <v>-1</v>
      </c>
      <c r="LL42" s="214">
        <v>1</v>
      </c>
      <c r="LM42">
        <v>1</v>
      </c>
      <c r="LN42">
        <v>1</v>
      </c>
      <c r="LO42">
        <v>0</v>
      </c>
      <c r="LP42">
        <v>0</v>
      </c>
      <c r="LQ42" s="249">
        <v>6.8168688619299998E-3</v>
      </c>
      <c r="LR42" s="202">
        <v>42537</v>
      </c>
      <c r="LS42">
        <v>60</v>
      </c>
      <c r="LT42" t="s">
        <v>1186</v>
      </c>
      <c r="LU42">
        <v>2</v>
      </c>
      <c r="LV42" s="253">
        <v>2</v>
      </c>
      <c r="LW42">
        <v>2</v>
      </c>
      <c r="LX42" s="138">
        <v>112149.29214929216</v>
      </c>
      <c r="LY42" s="138">
        <v>112149.29214929216</v>
      </c>
      <c r="LZ42" s="196">
        <v>764.50701754000033</v>
      </c>
      <c r="MA42" s="196">
        <v>764.50701754000033</v>
      </c>
      <c r="MB42" s="196">
        <v>764.50701754000033</v>
      </c>
      <c r="MC42" s="196">
        <v>-764.50701754000033</v>
      </c>
      <c r="MD42" s="196">
        <v>-764.50701754000033</v>
      </c>
      <c r="MF42">
        <v>1</v>
      </c>
      <c r="MG42" s="240">
        <v>1</v>
      </c>
      <c r="MH42" s="214">
        <v>1</v>
      </c>
      <c r="MI42" s="241">
        <v>-1</v>
      </c>
      <c r="MJ42">
        <v>1</v>
      </c>
      <c r="MK42">
        <v>-1</v>
      </c>
      <c r="ML42" s="214">
        <v>-1</v>
      </c>
      <c r="MM42">
        <v>0</v>
      </c>
      <c r="MN42">
        <v>0</v>
      </c>
      <c r="MO42">
        <v>0</v>
      </c>
      <c r="MP42">
        <v>1</v>
      </c>
      <c r="MQ42" s="249">
        <v>-3.79848519624E-2</v>
      </c>
      <c r="MR42" s="202">
        <v>42537</v>
      </c>
      <c r="MS42">
        <v>60</v>
      </c>
      <c r="MT42" t="s">
        <v>1186</v>
      </c>
      <c r="MU42">
        <v>2</v>
      </c>
      <c r="MV42" s="253">
        <v>2</v>
      </c>
      <c r="MW42">
        <v>2</v>
      </c>
      <c r="MX42" s="138">
        <v>107889.3178893179</v>
      </c>
      <c r="MY42" s="138">
        <v>107889.3178893179</v>
      </c>
      <c r="MZ42" s="196">
        <v>-4098.159768350054</v>
      </c>
      <c r="NA42" s="196">
        <v>-4098.159768350054</v>
      </c>
      <c r="NB42" s="196">
        <v>-4098.159768350054</v>
      </c>
      <c r="NC42" s="196">
        <v>-4098.159768350054</v>
      </c>
      <c r="ND42" s="196">
        <v>4098.159768350054</v>
      </c>
      <c r="NF42">
        <v>1</v>
      </c>
      <c r="NG42" s="240">
        <v>-1</v>
      </c>
      <c r="NH42" s="214">
        <v>1</v>
      </c>
      <c r="NI42" s="241">
        <v>1</v>
      </c>
      <c r="NJ42">
        <v>-1</v>
      </c>
      <c r="NK42">
        <v>1</v>
      </c>
      <c r="NL42" s="214">
        <v>1</v>
      </c>
      <c r="NM42">
        <v>0</v>
      </c>
      <c r="NN42">
        <v>1</v>
      </c>
      <c r="NO42">
        <v>0</v>
      </c>
      <c r="NP42">
        <v>1</v>
      </c>
      <c r="NQ42" s="249">
        <v>6.6801860908999996E-3</v>
      </c>
      <c r="NR42" s="202">
        <v>42537</v>
      </c>
      <c r="NS42">
        <v>60</v>
      </c>
      <c r="NT42" t="s">
        <v>1186</v>
      </c>
      <c r="NU42">
        <v>2</v>
      </c>
      <c r="NV42" s="253">
        <v>2</v>
      </c>
      <c r="NW42">
        <v>2</v>
      </c>
      <c r="NX42" s="138">
        <v>108610.03861003861</v>
      </c>
      <c r="NY42" s="138">
        <v>108610.03861003861</v>
      </c>
      <c r="NZ42" s="196">
        <v>-725.53526925489189</v>
      </c>
      <c r="OA42" s="196">
        <v>-725.53526925489189</v>
      </c>
      <c r="OB42" s="196">
        <v>725.53526925489189</v>
      </c>
      <c r="OC42" s="196">
        <v>-725.53526925489189</v>
      </c>
      <c r="OD42" s="196">
        <v>725.53526925489189</v>
      </c>
      <c r="OF42">
        <v>-1</v>
      </c>
      <c r="OG42" s="240">
        <v>1</v>
      </c>
      <c r="OH42" s="214">
        <v>1</v>
      </c>
      <c r="OI42" s="241">
        <v>2</v>
      </c>
      <c r="OJ42">
        <v>1</v>
      </c>
      <c r="OK42">
        <v>1</v>
      </c>
      <c r="OL42" s="214">
        <v>1</v>
      </c>
      <c r="OM42">
        <v>1</v>
      </c>
      <c r="ON42">
        <v>1</v>
      </c>
      <c r="OO42">
        <v>1</v>
      </c>
      <c r="OP42">
        <v>1</v>
      </c>
      <c r="OQ42" s="249">
        <v>3.6734210214499998E-3</v>
      </c>
      <c r="OR42" s="202">
        <v>42537</v>
      </c>
      <c r="OS42">
        <v>60</v>
      </c>
      <c r="OT42" t="s">
        <v>1186</v>
      </c>
      <c r="OU42">
        <v>2</v>
      </c>
      <c r="OV42" s="253">
        <v>1</v>
      </c>
      <c r="OW42">
        <v>3</v>
      </c>
      <c r="OX42" s="138">
        <v>109009.00900900901</v>
      </c>
      <c r="OY42" s="138">
        <v>163513.51351351352</v>
      </c>
      <c r="OZ42" s="196">
        <v>400.43598522112609</v>
      </c>
      <c r="PA42" s="196">
        <v>600.65397783168919</v>
      </c>
      <c r="PB42" s="196">
        <v>400.43598522112609</v>
      </c>
      <c r="PC42" s="196">
        <v>400.43598522112609</v>
      </c>
      <c r="PD42" s="196">
        <v>400.43598522112609</v>
      </c>
      <c r="PF42">
        <v>1</v>
      </c>
      <c r="PG42" s="240">
        <v>-1</v>
      </c>
      <c r="PH42" s="240">
        <v>1</v>
      </c>
      <c r="PI42" s="214">
        <v>1</v>
      </c>
      <c r="PJ42" s="241">
        <v>-3</v>
      </c>
      <c r="PK42">
        <v>1</v>
      </c>
      <c r="PL42">
        <v>-1</v>
      </c>
      <c r="PM42" s="214">
        <v>1</v>
      </c>
      <c r="PN42">
        <v>0</v>
      </c>
      <c r="PO42">
        <v>1</v>
      </c>
      <c r="PP42">
        <v>1</v>
      </c>
      <c r="PQ42">
        <v>0</v>
      </c>
      <c r="PR42" s="249">
        <v>7.2018890206100002E-3</v>
      </c>
      <c r="PS42" s="202">
        <v>42537</v>
      </c>
      <c r="PT42">
        <v>60</v>
      </c>
      <c r="PU42" t="s">
        <v>1186</v>
      </c>
      <c r="PV42">
        <v>2</v>
      </c>
      <c r="PW42" s="253">
        <v>1</v>
      </c>
      <c r="PX42">
        <v>3</v>
      </c>
      <c r="PY42" s="138">
        <v>112290.86229086229</v>
      </c>
      <c r="PZ42" s="138">
        <v>168436.29343629343</v>
      </c>
      <c r="QA42" s="196">
        <v>-808.70632824739062</v>
      </c>
      <c r="QB42" s="196">
        <v>-1213.059492371086</v>
      </c>
      <c r="QC42" s="196">
        <v>808.70632824739062</v>
      </c>
      <c r="QD42" s="196">
        <v>808.70632824739062</v>
      </c>
      <c r="QE42" s="196">
        <v>-808.70632824739062</v>
      </c>
      <c r="QF42" s="196">
        <v>808.70632824739062</v>
      </c>
      <c r="QH42">
        <v>1</v>
      </c>
      <c r="QI42" s="240">
        <v>1</v>
      </c>
      <c r="QJ42" s="240">
        <v>1</v>
      </c>
      <c r="QK42" s="214">
        <v>1</v>
      </c>
      <c r="QL42" s="241">
        <v>-4</v>
      </c>
      <c r="QM42">
        <v>-1</v>
      </c>
      <c r="QN42">
        <v>-1</v>
      </c>
      <c r="QO42" s="214">
        <v>1</v>
      </c>
      <c r="QP42">
        <v>1</v>
      </c>
      <c r="QQ42">
        <v>1</v>
      </c>
      <c r="QR42">
        <v>0</v>
      </c>
      <c r="QS42">
        <v>0</v>
      </c>
      <c r="QT42" s="249">
        <v>1.7611383251699999E-2</v>
      </c>
      <c r="QU42" s="202">
        <v>42544</v>
      </c>
      <c r="QV42">
        <v>60</v>
      </c>
      <c r="QW42" t="s">
        <v>1186</v>
      </c>
      <c r="QX42">
        <v>2</v>
      </c>
      <c r="QY42" s="253">
        <v>2</v>
      </c>
      <c r="QZ42">
        <v>2</v>
      </c>
      <c r="RA42" s="138">
        <v>112290.86229086229</v>
      </c>
      <c r="RB42" s="138">
        <v>112290.86229086229</v>
      </c>
      <c r="RC42" s="196">
        <v>1977.5974114682431</v>
      </c>
      <c r="RD42" s="196">
        <v>1977.5974114682431</v>
      </c>
      <c r="RE42" s="196">
        <v>1977.5974114682431</v>
      </c>
      <c r="RF42" s="196">
        <v>-1977.5974114682431</v>
      </c>
      <c r="RG42" s="196">
        <v>-1977.5974114682431</v>
      </c>
      <c r="RH42" s="196">
        <v>1977.5974114682431</v>
      </c>
      <c r="RI42" s="196"/>
      <c r="RJ42" s="196">
        <v>1977.5974114682431</v>
      </c>
      <c r="RK42" s="196">
        <v>-1977.5974114682431</v>
      </c>
      <c r="RL42" s="196">
        <v>-1977.5974114682431</v>
      </c>
      <c r="RM42" s="196">
        <v>1977.5974114682431</v>
      </c>
      <c r="RO42">
        <v>1</v>
      </c>
      <c r="RP42" s="240">
        <v>1</v>
      </c>
      <c r="RQ42" s="240">
        <v>1</v>
      </c>
      <c r="RR42" s="240">
        <v>1</v>
      </c>
      <c r="RS42" s="214">
        <v>1</v>
      </c>
      <c r="RT42" s="241">
        <v>-5</v>
      </c>
      <c r="RU42">
        <v>-1</v>
      </c>
      <c r="RV42">
        <v>-1</v>
      </c>
      <c r="RW42" s="214">
        <v>1</v>
      </c>
      <c r="RX42">
        <v>1</v>
      </c>
      <c r="RY42">
        <v>1</v>
      </c>
      <c r="RZ42">
        <v>0</v>
      </c>
      <c r="SA42">
        <v>0</v>
      </c>
      <c r="SB42" s="249"/>
      <c r="SC42" s="202">
        <v>42544</v>
      </c>
      <c r="SD42">
        <v>60</v>
      </c>
      <c r="SE42" t="s">
        <v>1186</v>
      </c>
      <c r="SF42">
        <v>2</v>
      </c>
      <c r="SG42" s="253">
        <v>2</v>
      </c>
      <c r="SH42">
        <v>2</v>
      </c>
      <c r="SI42" s="138">
        <v>112985.84298584299</v>
      </c>
      <c r="SJ42" s="138">
        <v>112985.84298584299</v>
      </c>
      <c r="SK42" s="196">
        <v>0</v>
      </c>
      <c r="SL42" s="196">
        <v>0</v>
      </c>
      <c r="SM42" s="196">
        <v>0</v>
      </c>
      <c r="SN42" s="196">
        <v>0</v>
      </c>
      <c r="SO42" s="196">
        <v>0</v>
      </c>
      <c r="SP42" s="196">
        <v>0</v>
      </c>
      <c r="SQ42" s="196">
        <v>0</v>
      </c>
      <c r="SR42" s="196">
        <v>0</v>
      </c>
      <c r="SS42" s="196">
        <v>0</v>
      </c>
      <c r="ST42" s="196">
        <v>0</v>
      </c>
      <c r="SU42" s="196">
        <v>0</v>
      </c>
      <c r="SW42">
        <f t="shared" si="90"/>
        <v>1</v>
      </c>
      <c r="SX42" s="240">
        <v>1</v>
      </c>
      <c r="SY42" s="240">
        <v>1</v>
      </c>
      <c r="SZ42" s="240">
        <v>1</v>
      </c>
      <c r="TA42" s="214">
        <v>1</v>
      </c>
      <c r="TB42" s="241">
        <v>-5</v>
      </c>
      <c r="TC42">
        <f t="shared" si="91"/>
        <v>-1</v>
      </c>
      <c r="TD42">
        <f t="shared" si="92"/>
        <v>-1</v>
      </c>
      <c r="TE42" s="214">
        <v>1</v>
      </c>
      <c r="TF42">
        <f t="shared" si="140"/>
        <v>1</v>
      </c>
      <c r="TG42">
        <f t="shared" si="93"/>
        <v>1</v>
      </c>
      <c r="TH42">
        <f t="shared" si="132"/>
        <v>0</v>
      </c>
      <c r="TI42">
        <f t="shared" si="94"/>
        <v>0</v>
      </c>
      <c r="TJ42" s="249">
        <v>6.1891117478500004E-3</v>
      </c>
      <c r="TK42" s="202">
        <v>42544</v>
      </c>
      <c r="TL42">
        <v>60</v>
      </c>
      <c r="TM42" t="str">
        <f t="shared" si="81"/>
        <v>TRUE</v>
      </c>
      <c r="TN42">
        <f>VLOOKUP($A42,'FuturesInfo (3)'!$A$2:$V$80,22)</f>
        <v>2</v>
      </c>
      <c r="TO42" s="253">
        <v>2</v>
      </c>
      <c r="TP42">
        <f t="shared" si="95"/>
        <v>2</v>
      </c>
      <c r="TQ42" s="138">
        <f>VLOOKUP($A42,'FuturesInfo (3)'!$A$2:$O$80,15)*TN42</f>
        <v>112985.84298584299</v>
      </c>
      <c r="TR42" s="138">
        <f>VLOOKUP($A42,'FuturesInfo (3)'!$A$2:$O$80,15)*TP42</f>
        <v>112985.84298584299</v>
      </c>
      <c r="TS42" s="196">
        <f t="shared" si="96"/>
        <v>699.28200816441642</v>
      </c>
      <c r="TT42" s="196">
        <f t="shared" si="97"/>
        <v>699.28200816441642</v>
      </c>
      <c r="TU42" s="196">
        <f t="shared" si="98"/>
        <v>699.28200816441642</v>
      </c>
      <c r="TV42" s="196">
        <f t="shared" si="99"/>
        <v>-699.28200816441642</v>
      </c>
      <c r="TW42" s="196">
        <f t="shared" si="148"/>
        <v>-699.28200816441642</v>
      </c>
      <c r="TX42" s="196">
        <f t="shared" si="101"/>
        <v>699.28200816441642</v>
      </c>
      <c r="TY42" s="196">
        <f t="shared" si="133"/>
        <v>699.28200816441642</v>
      </c>
      <c r="TZ42" s="196">
        <f>IF(IF(sym!$O31=TE42,1,0)=1,ABS(TQ42*TJ42),-ABS(TQ42*TJ42))</f>
        <v>699.28200816441642</v>
      </c>
      <c r="UA42" s="196">
        <f>IF(IF(sym!$N31=TE42,1,0)=1,ABS(TQ42*TJ42),-ABS(TQ42*TJ42))</f>
        <v>-699.28200816441642</v>
      </c>
      <c r="UB42" s="196">
        <f t="shared" si="141"/>
        <v>-699.28200816441642</v>
      </c>
      <c r="UC42" s="196">
        <f t="shared" si="103"/>
        <v>699.28200816441642</v>
      </c>
      <c r="UE42">
        <f t="shared" si="104"/>
        <v>1</v>
      </c>
      <c r="UF42" s="240">
        <v>1</v>
      </c>
      <c r="UG42" s="240">
        <v>-1</v>
      </c>
      <c r="UH42" s="240">
        <v>1</v>
      </c>
      <c r="UI42" s="214">
        <v>1</v>
      </c>
      <c r="UJ42" s="241">
        <v>5</v>
      </c>
      <c r="UK42">
        <f t="shared" si="105"/>
        <v>-1</v>
      </c>
      <c r="UL42">
        <f t="shared" si="106"/>
        <v>1</v>
      </c>
      <c r="UM42" s="214"/>
      <c r="UN42">
        <f t="shared" si="153"/>
        <v>0</v>
      </c>
      <c r="UO42">
        <f t="shared" si="151"/>
        <v>0</v>
      </c>
      <c r="UP42">
        <f t="shared" si="134"/>
        <v>0</v>
      </c>
      <c r="UQ42">
        <f t="shared" si="108"/>
        <v>0</v>
      </c>
      <c r="UR42" s="249"/>
      <c r="US42" s="202">
        <v>42545</v>
      </c>
      <c r="UT42">
        <v>60</v>
      </c>
      <c r="UU42" t="str">
        <f t="shared" si="82"/>
        <v>TRUE</v>
      </c>
      <c r="UV42">
        <f>VLOOKUP($A42,'FuturesInfo (3)'!$A$2:$V$80,22)</f>
        <v>2</v>
      </c>
      <c r="UW42" s="253">
        <v>2</v>
      </c>
      <c r="UX42">
        <f t="shared" si="109"/>
        <v>2</v>
      </c>
      <c r="UY42" s="138">
        <f>VLOOKUP($A42,'FuturesInfo (3)'!$A$2:$O$80,15)*UV42</f>
        <v>112985.84298584299</v>
      </c>
      <c r="UZ42" s="138">
        <f>VLOOKUP($A42,'FuturesInfo (3)'!$A$2:$O$80,15)*UX42</f>
        <v>112985.84298584299</v>
      </c>
      <c r="VA42" s="196">
        <f t="shared" si="110"/>
        <v>0</v>
      </c>
      <c r="VB42" s="196">
        <f t="shared" si="111"/>
        <v>0</v>
      </c>
      <c r="VC42" s="196">
        <f t="shared" si="112"/>
        <v>0</v>
      </c>
      <c r="VD42" s="196">
        <f t="shared" si="113"/>
        <v>0</v>
      </c>
      <c r="VE42" s="196">
        <f t="shared" si="149"/>
        <v>0</v>
      </c>
      <c r="VF42" s="196">
        <f t="shared" si="115"/>
        <v>0</v>
      </c>
      <c r="VG42" s="196">
        <f t="shared" si="135"/>
        <v>0</v>
      </c>
      <c r="VH42" s="196">
        <f>IF(IF(sym!$O31=UM42,1,0)=1,ABS(UY42*UR42),-ABS(UY42*UR42))</f>
        <v>0</v>
      </c>
      <c r="VI42" s="196">
        <f>IF(IF(sym!$N31=UM42,1,0)=1,ABS(UY42*UR42),-ABS(UY42*UR42))</f>
        <v>0</v>
      </c>
      <c r="VJ42" s="196">
        <f t="shared" si="144"/>
        <v>0</v>
      </c>
      <c r="VK42" s="196">
        <f t="shared" si="117"/>
        <v>0</v>
      </c>
      <c r="VM42">
        <f t="shared" si="118"/>
        <v>0</v>
      </c>
      <c r="VN42" s="240"/>
      <c r="VO42" s="240"/>
      <c r="VP42" s="240"/>
      <c r="VQ42" s="214"/>
      <c r="VR42" s="241"/>
      <c r="VS42">
        <f t="shared" si="119"/>
        <v>1</v>
      </c>
      <c r="VT42">
        <f t="shared" si="120"/>
        <v>0</v>
      </c>
      <c r="VU42" s="214"/>
      <c r="VV42">
        <f t="shared" si="154"/>
        <v>1</v>
      </c>
      <c r="VW42">
        <f t="shared" si="152"/>
        <v>1</v>
      </c>
      <c r="VX42">
        <f t="shared" si="136"/>
        <v>0</v>
      </c>
      <c r="VY42">
        <f t="shared" si="122"/>
        <v>1</v>
      </c>
      <c r="VZ42" s="249"/>
      <c r="WA42" s="202"/>
      <c r="WB42">
        <v>60</v>
      </c>
      <c r="WC42" t="str">
        <f t="shared" si="83"/>
        <v>FALSE</v>
      </c>
      <c r="WD42">
        <f>VLOOKUP($A42,'FuturesInfo (3)'!$A$2:$V$80,22)</f>
        <v>2</v>
      </c>
      <c r="WE42" s="253"/>
      <c r="WF42">
        <f t="shared" si="123"/>
        <v>2</v>
      </c>
      <c r="WG42" s="138">
        <f>VLOOKUP($A42,'FuturesInfo (3)'!$A$2:$O$80,15)*WD42</f>
        <v>112985.84298584299</v>
      </c>
      <c r="WH42" s="138">
        <f>VLOOKUP($A42,'FuturesInfo (3)'!$A$2:$O$80,15)*WF42</f>
        <v>112985.84298584299</v>
      </c>
      <c r="WI42" s="196">
        <f t="shared" si="124"/>
        <v>0</v>
      </c>
      <c r="WJ42" s="196">
        <f t="shared" si="125"/>
        <v>0</v>
      </c>
      <c r="WK42" s="196">
        <f t="shared" si="126"/>
        <v>0</v>
      </c>
      <c r="WL42" s="196">
        <f t="shared" si="127"/>
        <v>0</v>
      </c>
      <c r="WM42" s="196">
        <f t="shared" si="150"/>
        <v>0</v>
      </c>
      <c r="WN42" s="196">
        <f t="shared" si="129"/>
        <v>0</v>
      </c>
      <c r="WO42" s="196">
        <f t="shared" si="137"/>
        <v>0</v>
      </c>
      <c r="WP42" s="196">
        <f>IF(IF(sym!$O31=VU42,1,0)=1,ABS(WG42*VZ42),-ABS(WG42*VZ42))</f>
        <v>0</v>
      </c>
      <c r="WQ42" s="196">
        <f>IF(IF(sym!$N31=VU42,1,0)=1,ABS(WG42*VZ42),-ABS(WG42*VZ42))</f>
        <v>0</v>
      </c>
      <c r="WR42" s="196">
        <f t="shared" si="147"/>
        <v>0</v>
      </c>
      <c r="WS42" s="196">
        <f t="shared" si="131"/>
        <v>0</v>
      </c>
    </row>
    <row r="43" spans="1:617" x14ac:dyDescent="0.25">
      <c r="A43" s="1" t="s">
        <v>352</v>
      </c>
      <c r="B43" s="150" t="str">
        <f>'FuturesInfo (3)'!M31</f>
        <v>QHG</v>
      </c>
      <c r="C43" s="200" t="str">
        <f>VLOOKUP(A43,'FuturesInfo (3)'!$A$2:$K$80,11)</f>
        <v>metal</v>
      </c>
      <c r="F43" t="e">
        <f>#REF!</f>
        <v>#REF!</v>
      </c>
      <c r="G43">
        <v>-1</v>
      </c>
      <c r="H43">
        <v>1</v>
      </c>
      <c r="I43">
        <v>1</v>
      </c>
      <c r="J43">
        <f t="shared" si="67"/>
        <v>0</v>
      </c>
      <c r="K43">
        <f t="shared" si="68"/>
        <v>1</v>
      </c>
      <c r="L43" s="184">
        <v>2.0772946859899999E-2</v>
      </c>
      <c r="M43" s="2">
        <v>10</v>
      </c>
      <c r="N43">
        <v>60</v>
      </c>
      <c r="O43" t="str">
        <f t="shared" si="69"/>
        <v>TRUE</v>
      </c>
      <c r="P43">
        <f>VLOOKUP($A43,'FuturesInfo (3)'!$A$2:$V$80,22)</f>
        <v>2</v>
      </c>
      <c r="Q43">
        <f t="shared" si="70"/>
        <v>2</v>
      </c>
      <c r="R43">
        <f t="shared" si="70"/>
        <v>2</v>
      </c>
      <c r="S43" s="138">
        <f>VLOOKUP($A43,'FuturesInfo (3)'!$A$2:$O$80,15)*Q43</f>
        <v>110850</v>
      </c>
      <c r="T43" s="144">
        <f t="shared" si="71"/>
        <v>-2302.6811594199148</v>
      </c>
      <c r="U43" s="144">
        <f t="shared" si="84"/>
        <v>2302.6811594199148</v>
      </c>
      <c r="W43">
        <f t="shared" si="72"/>
        <v>-1</v>
      </c>
      <c r="X43">
        <v>1</v>
      </c>
      <c r="Y43">
        <v>1</v>
      </c>
      <c r="Z43">
        <v>1</v>
      </c>
      <c r="AA43">
        <f t="shared" si="138"/>
        <v>1</v>
      </c>
      <c r="AB43">
        <f t="shared" si="73"/>
        <v>1</v>
      </c>
      <c r="AC43" s="1">
        <v>2.1296734500699998E-3</v>
      </c>
      <c r="AD43" s="2">
        <v>10</v>
      </c>
      <c r="AE43">
        <v>60</v>
      </c>
      <c r="AF43" t="str">
        <f t="shared" si="74"/>
        <v>TRUE</v>
      </c>
      <c r="AG43">
        <f>VLOOKUP($A43,'FuturesInfo (3)'!$A$2:$V$80,22)</f>
        <v>2</v>
      </c>
      <c r="AH43">
        <f t="shared" si="75"/>
        <v>3</v>
      </c>
      <c r="AI43">
        <f t="shared" si="85"/>
        <v>2</v>
      </c>
      <c r="AJ43" s="138">
        <f>VLOOKUP($A43,'FuturesInfo (3)'!$A$2:$O$80,15)*AI43</f>
        <v>110850</v>
      </c>
      <c r="AK43" s="196">
        <f t="shared" si="86"/>
        <v>236.07430194025949</v>
      </c>
      <c r="AL43" s="196">
        <f t="shared" si="87"/>
        <v>236.07430194025949</v>
      </c>
      <c r="AN43">
        <f t="shared" si="76"/>
        <v>1</v>
      </c>
      <c r="AO43">
        <v>1</v>
      </c>
      <c r="AP43">
        <v>1</v>
      </c>
      <c r="AQ43">
        <v>-1</v>
      </c>
      <c r="AR43">
        <f t="shared" si="139"/>
        <v>0</v>
      </c>
      <c r="AS43">
        <f t="shared" si="77"/>
        <v>0</v>
      </c>
      <c r="AT43" s="1">
        <v>-3.1404958677699997E-2</v>
      </c>
      <c r="AU43" s="2">
        <v>10</v>
      </c>
      <c r="AV43">
        <v>60</v>
      </c>
      <c r="AW43" t="str">
        <f t="shared" si="78"/>
        <v>TRUE</v>
      </c>
      <c r="AX43">
        <f>VLOOKUP($A43,'FuturesInfo (3)'!$A$2:$V$80,22)</f>
        <v>2</v>
      </c>
      <c r="AY43">
        <f t="shared" si="79"/>
        <v>3</v>
      </c>
      <c r="AZ43">
        <f t="shared" si="88"/>
        <v>2</v>
      </c>
      <c r="BA43" s="138">
        <f>VLOOKUP($A43,'FuturesInfo (3)'!$A$2:$O$80,15)*AZ43</f>
        <v>110850</v>
      </c>
      <c r="BB43" s="196">
        <f t="shared" si="80"/>
        <v>-3481.2396694230447</v>
      </c>
      <c r="BC43" s="196">
        <f t="shared" si="89"/>
        <v>-3481.2396694230447</v>
      </c>
      <c r="BE43">
        <v>1</v>
      </c>
      <c r="BF43">
        <v>-1</v>
      </c>
      <c r="BG43">
        <v>1</v>
      </c>
      <c r="BH43">
        <v>1</v>
      </c>
      <c r="BI43">
        <v>0</v>
      </c>
      <c r="BJ43">
        <v>1</v>
      </c>
      <c r="BK43" s="1">
        <v>5.1194539249099997E-3</v>
      </c>
      <c r="BL43" s="2">
        <v>10</v>
      </c>
      <c r="BM43">
        <v>60</v>
      </c>
      <c r="BN43" t="s">
        <v>1186</v>
      </c>
      <c r="BO43">
        <v>2</v>
      </c>
      <c r="BP43" s="96">
        <v>0</v>
      </c>
      <c r="BQ43">
        <v>2</v>
      </c>
      <c r="BR43" s="138">
        <v>101525</v>
      </c>
      <c r="BS43" s="196">
        <v>-519.75255972648768</v>
      </c>
      <c r="BT43" s="196">
        <v>519.75255972648768</v>
      </c>
      <c r="BV43">
        <v>-1</v>
      </c>
      <c r="BW43">
        <v>1</v>
      </c>
      <c r="BX43" s="214">
        <v>1</v>
      </c>
      <c r="BY43">
        <v>-1</v>
      </c>
      <c r="BZ43">
        <v>-1</v>
      </c>
      <c r="CA43">
        <v>0</v>
      </c>
      <c r="CB43">
        <v>0</v>
      </c>
      <c r="CC43">
        <v>1</v>
      </c>
      <c r="CD43" s="1">
        <v>-1.0914382731E-2</v>
      </c>
      <c r="CE43" s="2">
        <v>10</v>
      </c>
      <c r="CF43">
        <v>60</v>
      </c>
      <c r="CG43" t="s">
        <v>1186</v>
      </c>
      <c r="CH43">
        <v>2</v>
      </c>
      <c r="CI43" s="96">
        <v>0</v>
      </c>
      <c r="CJ43">
        <v>2</v>
      </c>
      <c r="CK43" s="138">
        <v>101525</v>
      </c>
      <c r="CL43" s="196">
        <v>-1108.0827067647751</v>
      </c>
      <c r="CM43" s="196">
        <v>-1108.0827067647751</v>
      </c>
      <c r="CN43" s="196">
        <v>1108.0827067647751</v>
      </c>
      <c r="CP43">
        <v>-1</v>
      </c>
      <c r="CQ43">
        <v>1</v>
      </c>
      <c r="CR43" s="214">
        <v>1</v>
      </c>
      <c r="CS43">
        <v>1</v>
      </c>
      <c r="CT43">
        <v>-1</v>
      </c>
      <c r="CU43">
        <v>0</v>
      </c>
      <c r="CV43">
        <v>0</v>
      </c>
      <c r="CW43">
        <v>0</v>
      </c>
      <c r="CX43" s="1">
        <v>-4.1687101520400003E-3</v>
      </c>
      <c r="CY43" s="2">
        <v>10</v>
      </c>
      <c r="CZ43">
        <v>60</v>
      </c>
      <c r="DA43" t="s">
        <v>1186</v>
      </c>
      <c r="DB43">
        <v>2</v>
      </c>
      <c r="DC43" s="96">
        <v>0</v>
      </c>
      <c r="DD43">
        <v>2</v>
      </c>
      <c r="DE43" s="138">
        <v>101525</v>
      </c>
      <c r="DF43" s="196">
        <v>-423.22829818586104</v>
      </c>
      <c r="DG43" s="196">
        <v>-423.22829818586104</v>
      </c>
      <c r="DH43" s="196">
        <v>-423.22829818586104</v>
      </c>
      <c r="DJ43">
        <v>-1</v>
      </c>
      <c r="DK43" s="240">
        <v>-1</v>
      </c>
      <c r="DL43" s="214">
        <v>-1</v>
      </c>
      <c r="DM43" s="241">
        <v>5</v>
      </c>
      <c r="DN43">
        <v>-1</v>
      </c>
      <c r="DO43">
        <v>-1</v>
      </c>
      <c r="DP43" s="214">
        <v>1</v>
      </c>
      <c r="DQ43">
        <v>0</v>
      </c>
      <c r="DR43">
        <v>0</v>
      </c>
      <c r="DS43">
        <v>0</v>
      </c>
      <c r="DT43">
        <v>0</v>
      </c>
      <c r="DU43" s="249">
        <v>1.13272592957E-2</v>
      </c>
      <c r="DV43" s="2">
        <v>10</v>
      </c>
      <c r="DW43">
        <v>60</v>
      </c>
      <c r="DX43" t="s">
        <v>1186</v>
      </c>
      <c r="DY43">
        <v>2</v>
      </c>
      <c r="DZ43" s="96">
        <v>0</v>
      </c>
      <c r="EA43">
        <v>2</v>
      </c>
      <c r="EB43" s="138">
        <v>102675</v>
      </c>
      <c r="EC43" s="196">
        <v>-1163.0263481859974</v>
      </c>
      <c r="ED43" s="196">
        <v>-1163.0263481859974</v>
      </c>
      <c r="EE43" s="196">
        <v>-1163.0263481859974</v>
      </c>
      <c r="EF43" s="196">
        <v>-1163.0263481859974</v>
      </c>
      <c r="EH43">
        <v>-1</v>
      </c>
      <c r="EI43" s="240">
        <v>1</v>
      </c>
      <c r="EJ43" s="214">
        <v>1</v>
      </c>
      <c r="EK43" s="241">
        <v>6</v>
      </c>
      <c r="EL43">
        <v>-1</v>
      </c>
      <c r="EM43">
        <v>1</v>
      </c>
      <c r="EN43" s="214">
        <v>-1</v>
      </c>
      <c r="EO43">
        <v>0</v>
      </c>
      <c r="EP43">
        <v>0</v>
      </c>
      <c r="EQ43">
        <v>1</v>
      </c>
      <c r="ER43">
        <v>0</v>
      </c>
      <c r="ES43" s="249">
        <v>-6.3306549793000003E-3</v>
      </c>
      <c r="ET43" s="264">
        <v>42509</v>
      </c>
      <c r="EU43">
        <v>60</v>
      </c>
      <c r="EV43" t="s">
        <v>1186</v>
      </c>
      <c r="EW43">
        <v>2</v>
      </c>
      <c r="EX43" s="253"/>
      <c r="EY43">
        <v>2</v>
      </c>
      <c r="EZ43" s="138">
        <v>102025</v>
      </c>
      <c r="FA43" s="196">
        <v>-645.88507426308252</v>
      </c>
      <c r="FB43" s="196">
        <v>-645.88507426308252</v>
      </c>
      <c r="FC43" s="196">
        <v>645.88507426308252</v>
      </c>
      <c r="FD43" s="196">
        <v>-645.88507426308252</v>
      </c>
      <c r="FF43">
        <v>1</v>
      </c>
      <c r="FG43" s="240">
        <v>-1</v>
      </c>
      <c r="FH43" s="214">
        <v>1</v>
      </c>
      <c r="FI43" s="241">
        <v>7</v>
      </c>
      <c r="FJ43">
        <v>1</v>
      </c>
      <c r="FK43">
        <v>1</v>
      </c>
      <c r="FL43" s="214">
        <v>1</v>
      </c>
      <c r="FM43">
        <v>0</v>
      </c>
      <c r="FN43">
        <v>1</v>
      </c>
      <c r="FO43">
        <v>1</v>
      </c>
      <c r="FP43">
        <v>1</v>
      </c>
      <c r="FQ43" s="249">
        <v>2.4748836069599999E-2</v>
      </c>
      <c r="FR43" s="264">
        <v>42509</v>
      </c>
      <c r="FS43">
        <v>60</v>
      </c>
      <c r="FT43" t="s">
        <v>1186</v>
      </c>
      <c r="FU43">
        <v>2</v>
      </c>
      <c r="FV43" s="253">
        <v>1</v>
      </c>
      <c r="FW43">
        <v>2</v>
      </c>
      <c r="FX43" s="138">
        <v>102400</v>
      </c>
      <c r="FY43" s="138">
        <v>102400</v>
      </c>
      <c r="FZ43" s="196">
        <v>-2534.2808135270398</v>
      </c>
      <c r="GA43" s="196">
        <v>-2534.2808135270398</v>
      </c>
      <c r="GB43" s="196">
        <v>2534.2808135270398</v>
      </c>
      <c r="GC43" s="196">
        <v>2534.2808135270398</v>
      </c>
      <c r="GD43" s="196">
        <v>2534.2808135270398</v>
      </c>
      <c r="GF43">
        <v>-1</v>
      </c>
      <c r="GG43" s="240">
        <v>-1</v>
      </c>
      <c r="GH43" s="214">
        <v>1</v>
      </c>
      <c r="GI43" s="241">
        <v>8</v>
      </c>
      <c r="GJ43">
        <v>1</v>
      </c>
      <c r="GK43">
        <v>1</v>
      </c>
      <c r="GL43" s="214">
        <v>-1</v>
      </c>
      <c r="GM43">
        <v>1</v>
      </c>
      <c r="GN43">
        <v>0</v>
      </c>
      <c r="GO43">
        <v>0</v>
      </c>
      <c r="GP43">
        <v>0</v>
      </c>
      <c r="GQ43" s="249">
        <v>-2.0564323290300002E-2</v>
      </c>
      <c r="GR43" s="264">
        <v>42509</v>
      </c>
      <c r="GS43">
        <v>60</v>
      </c>
      <c r="GT43" t="s">
        <v>1186</v>
      </c>
      <c r="GU43">
        <v>2</v>
      </c>
      <c r="GV43" s="253">
        <v>2</v>
      </c>
      <c r="GW43">
        <v>3</v>
      </c>
      <c r="GX43" s="138">
        <v>102400</v>
      </c>
      <c r="GY43" s="138">
        <v>153600</v>
      </c>
      <c r="GZ43" s="196">
        <v>2105.7867049267202</v>
      </c>
      <c r="HA43" s="196">
        <v>3158.68005739008</v>
      </c>
      <c r="HB43" s="196">
        <v>-2105.7867049267202</v>
      </c>
      <c r="HC43" s="196">
        <v>-2105.7867049267202</v>
      </c>
      <c r="HD43" s="196">
        <v>-2105.7867049267202</v>
      </c>
      <c r="HF43">
        <v>-1</v>
      </c>
      <c r="HG43" s="240">
        <v>-1</v>
      </c>
      <c r="HH43" s="214">
        <v>1</v>
      </c>
      <c r="HI43" s="241">
        <v>9</v>
      </c>
      <c r="HJ43">
        <v>-1</v>
      </c>
      <c r="HK43">
        <v>1</v>
      </c>
      <c r="HL43" s="214">
        <v>1</v>
      </c>
      <c r="HM43">
        <v>0</v>
      </c>
      <c r="HN43">
        <v>1</v>
      </c>
      <c r="HO43">
        <v>0</v>
      </c>
      <c r="HP43">
        <v>1</v>
      </c>
      <c r="HQ43" s="249">
        <v>1.46484375E-3</v>
      </c>
      <c r="HR43" s="202">
        <v>42509</v>
      </c>
      <c r="HS43">
        <v>60</v>
      </c>
      <c r="HT43" t="s">
        <v>1186</v>
      </c>
      <c r="HU43">
        <v>2</v>
      </c>
      <c r="HV43" s="253">
        <v>2</v>
      </c>
      <c r="HW43">
        <v>3</v>
      </c>
      <c r="HX43" s="138">
        <v>102550</v>
      </c>
      <c r="HY43" s="138">
        <v>153825</v>
      </c>
      <c r="HZ43" s="196">
        <v>-150.2197265625</v>
      </c>
      <c r="IA43" s="196">
        <v>-225.32958984375</v>
      </c>
      <c r="IB43" s="196">
        <v>150.2197265625</v>
      </c>
      <c r="IC43" s="196">
        <v>-150.2197265625</v>
      </c>
      <c r="ID43" s="196">
        <v>150.2197265625</v>
      </c>
      <c r="IF43">
        <v>-1</v>
      </c>
      <c r="IG43" s="240">
        <v>-1</v>
      </c>
      <c r="IH43" s="214">
        <v>1</v>
      </c>
      <c r="II43" s="241">
        <v>10</v>
      </c>
      <c r="IJ43">
        <v>1</v>
      </c>
      <c r="IK43">
        <v>1</v>
      </c>
      <c r="IL43" s="214">
        <v>1</v>
      </c>
      <c r="IM43">
        <v>0</v>
      </c>
      <c r="IN43">
        <v>1</v>
      </c>
      <c r="IO43">
        <v>1</v>
      </c>
      <c r="IP43">
        <v>1</v>
      </c>
      <c r="IQ43" s="249">
        <v>2.0477815699699999E-2</v>
      </c>
      <c r="IR43" s="202">
        <v>42531</v>
      </c>
      <c r="IS43">
        <v>60</v>
      </c>
      <c r="IT43" t="s">
        <v>1186</v>
      </c>
      <c r="IU43">
        <v>2</v>
      </c>
      <c r="IV43" s="253">
        <v>1</v>
      </c>
      <c r="IW43">
        <v>2</v>
      </c>
      <c r="IX43" s="138">
        <v>104650</v>
      </c>
      <c r="IY43" s="138">
        <v>104650</v>
      </c>
      <c r="IZ43" s="196">
        <v>-2143.003412973605</v>
      </c>
      <c r="JA43" s="196">
        <v>-2143.003412973605</v>
      </c>
      <c r="JB43" s="196">
        <v>2143.003412973605</v>
      </c>
      <c r="JC43" s="196">
        <v>2143.003412973605</v>
      </c>
      <c r="JD43" s="196">
        <v>2143.003412973605</v>
      </c>
      <c r="JF43">
        <v>-1</v>
      </c>
      <c r="JG43" s="240">
        <v>1</v>
      </c>
      <c r="JH43" s="214">
        <v>1</v>
      </c>
      <c r="JI43" s="241">
        <v>-6</v>
      </c>
      <c r="JJ43">
        <v>-1</v>
      </c>
      <c r="JK43">
        <v>-1</v>
      </c>
      <c r="JL43" s="214">
        <v>1</v>
      </c>
      <c r="JM43">
        <v>1</v>
      </c>
      <c r="JN43">
        <v>1</v>
      </c>
      <c r="JO43">
        <v>0</v>
      </c>
      <c r="JP43">
        <v>0</v>
      </c>
      <c r="JQ43" s="249">
        <v>1.0989010989E-2</v>
      </c>
      <c r="JR43" s="202">
        <v>42531</v>
      </c>
      <c r="JS43">
        <v>60</v>
      </c>
      <c r="JT43" t="s">
        <v>1186</v>
      </c>
      <c r="JU43">
        <v>2</v>
      </c>
      <c r="JV43" s="253">
        <v>2</v>
      </c>
      <c r="JW43">
        <v>3</v>
      </c>
      <c r="JX43" s="138">
        <v>105800</v>
      </c>
      <c r="JY43" s="138">
        <v>158700</v>
      </c>
      <c r="JZ43" s="196">
        <v>1162.6373626362001</v>
      </c>
      <c r="KA43" s="196">
        <v>1743.9560439543</v>
      </c>
      <c r="KB43" s="196">
        <v>1162.6373626362001</v>
      </c>
      <c r="KC43" s="196">
        <v>-1162.6373626362001</v>
      </c>
      <c r="KD43" s="196">
        <v>-1162.6373626362001</v>
      </c>
      <c r="KF43">
        <v>1</v>
      </c>
      <c r="KG43" s="240">
        <v>1</v>
      </c>
      <c r="KH43" s="214">
        <v>1</v>
      </c>
      <c r="KI43" s="241">
        <v>5</v>
      </c>
      <c r="KJ43">
        <v>1</v>
      </c>
      <c r="KK43">
        <v>1</v>
      </c>
      <c r="KL43" s="214">
        <v>1</v>
      </c>
      <c r="KM43">
        <v>1</v>
      </c>
      <c r="KN43">
        <v>1</v>
      </c>
      <c r="KO43">
        <v>1</v>
      </c>
      <c r="KP43">
        <v>1</v>
      </c>
      <c r="KQ43" s="249">
        <v>9.2155009568699996E-3</v>
      </c>
      <c r="KR43" s="202">
        <v>42535</v>
      </c>
      <c r="KS43">
        <v>60</v>
      </c>
      <c r="KT43" t="s">
        <v>1186</v>
      </c>
      <c r="KU43">
        <v>2</v>
      </c>
      <c r="KV43" s="253">
        <v>2</v>
      </c>
      <c r="KW43">
        <v>2</v>
      </c>
      <c r="KX43" s="138">
        <v>108275</v>
      </c>
      <c r="KY43" s="138">
        <v>108275</v>
      </c>
      <c r="KZ43" s="196">
        <v>997.80836610509925</v>
      </c>
      <c r="LA43" s="196">
        <v>997.80836610509925</v>
      </c>
      <c r="LB43" s="196">
        <v>997.80836610509925</v>
      </c>
      <c r="LC43" s="196">
        <v>997.80836610509925</v>
      </c>
      <c r="LD43" s="196">
        <v>997.80836610509925</v>
      </c>
      <c r="LF43">
        <v>1</v>
      </c>
      <c r="LG43" s="240">
        <v>1</v>
      </c>
      <c r="LH43" s="214">
        <v>1</v>
      </c>
      <c r="LI43" s="241">
        <v>6</v>
      </c>
      <c r="LJ43">
        <v>1</v>
      </c>
      <c r="LK43">
        <v>1</v>
      </c>
      <c r="LL43" s="214">
        <v>1</v>
      </c>
      <c r="LM43">
        <v>1</v>
      </c>
      <c r="LN43">
        <v>1</v>
      </c>
      <c r="LO43">
        <v>1</v>
      </c>
      <c r="LP43">
        <v>1</v>
      </c>
      <c r="LQ43" s="249">
        <v>1.38108614232E-2</v>
      </c>
      <c r="LR43" s="202">
        <v>42535</v>
      </c>
      <c r="LS43">
        <v>60</v>
      </c>
      <c r="LT43" t="s">
        <v>1186</v>
      </c>
      <c r="LU43">
        <v>2</v>
      </c>
      <c r="LV43" s="253">
        <v>2</v>
      </c>
      <c r="LW43">
        <v>2</v>
      </c>
      <c r="LX43" s="138">
        <v>108275</v>
      </c>
      <c r="LY43" s="138">
        <v>108275</v>
      </c>
      <c r="LZ43" s="196">
        <v>1495.3710205969801</v>
      </c>
      <c r="MA43" s="196">
        <v>1495.3710205969801</v>
      </c>
      <c r="MB43" s="196">
        <v>1495.3710205969801</v>
      </c>
      <c r="MC43" s="196">
        <v>1495.3710205969801</v>
      </c>
      <c r="MD43" s="196">
        <v>1495.3710205969801</v>
      </c>
      <c r="MF43">
        <v>1</v>
      </c>
      <c r="MG43" s="240">
        <v>1</v>
      </c>
      <c r="MH43" s="214">
        <v>1</v>
      </c>
      <c r="MI43" s="241">
        <v>7</v>
      </c>
      <c r="MJ43">
        <v>1</v>
      </c>
      <c r="MK43">
        <v>1</v>
      </c>
      <c r="ML43" s="214">
        <v>-1</v>
      </c>
      <c r="MM43">
        <v>0</v>
      </c>
      <c r="MN43">
        <v>0</v>
      </c>
      <c r="MO43">
        <v>0</v>
      </c>
      <c r="MP43">
        <v>0</v>
      </c>
      <c r="MQ43" s="249">
        <v>-2.2858462248900001E-2</v>
      </c>
      <c r="MR43" s="202">
        <v>42535</v>
      </c>
      <c r="MS43">
        <v>60</v>
      </c>
      <c r="MT43" t="s">
        <v>1186</v>
      </c>
      <c r="MU43">
        <v>2</v>
      </c>
      <c r="MV43" s="253">
        <v>2</v>
      </c>
      <c r="MW43">
        <v>2</v>
      </c>
      <c r="MX43" s="138">
        <v>105800</v>
      </c>
      <c r="MY43" s="138">
        <v>105800</v>
      </c>
      <c r="MZ43" s="196">
        <v>-2418.4253059336202</v>
      </c>
      <c r="NA43" s="196">
        <v>-2418.4253059336202</v>
      </c>
      <c r="NB43" s="196">
        <v>-2418.4253059336202</v>
      </c>
      <c r="NC43" s="196">
        <v>-2418.4253059336202</v>
      </c>
      <c r="ND43" s="196">
        <v>-2418.4253059336202</v>
      </c>
      <c r="NF43">
        <v>1</v>
      </c>
      <c r="NG43" s="240">
        <v>1</v>
      </c>
      <c r="NH43" s="214">
        <v>1</v>
      </c>
      <c r="NI43" s="241">
        <v>8</v>
      </c>
      <c r="NJ43">
        <v>1</v>
      </c>
      <c r="NK43">
        <v>1</v>
      </c>
      <c r="NL43" s="214">
        <v>1</v>
      </c>
      <c r="NM43">
        <v>1</v>
      </c>
      <c r="NN43">
        <v>1</v>
      </c>
      <c r="NO43">
        <v>1</v>
      </c>
      <c r="NP43">
        <v>1</v>
      </c>
      <c r="NQ43" s="249">
        <v>4.4896030245699997E-3</v>
      </c>
      <c r="NR43" s="202">
        <v>42535</v>
      </c>
      <c r="NS43">
        <v>60</v>
      </c>
      <c r="NT43" t="s">
        <v>1186</v>
      </c>
      <c r="NU43">
        <v>2</v>
      </c>
      <c r="NV43" s="253">
        <v>1</v>
      </c>
      <c r="NW43">
        <v>3</v>
      </c>
      <c r="NX43" s="138">
        <v>106275</v>
      </c>
      <c r="NY43" s="138">
        <v>159412.5</v>
      </c>
      <c r="NZ43" s="196">
        <v>477.13256143617673</v>
      </c>
      <c r="OA43" s="196">
        <v>715.69884215426509</v>
      </c>
      <c r="OB43" s="196">
        <v>477.13256143617673</v>
      </c>
      <c r="OC43" s="196">
        <v>477.13256143617673</v>
      </c>
      <c r="OD43" s="196">
        <v>477.13256143617673</v>
      </c>
      <c r="OF43">
        <v>1</v>
      </c>
      <c r="OG43" s="240">
        <v>1</v>
      </c>
      <c r="OH43" s="214">
        <v>1</v>
      </c>
      <c r="OI43" s="241">
        <v>9</v>
      </c>
      <c r="OJ43">
        <v>-1</v>
      </c>
      <c r="OK43">
        <v>1</v>
      </c>
      <c r="OL43" s="214">
        <v>1</v>
      </c>
      <c r="OM43">
        <v>1</v>
      </c>
      <c r="ON43">
        <v>1</v>
      </c>
      <c r="OO43">
        <v>0</v>
      </c>
      <c r="OP43">
        <v>1</v>
      </c>
      <c r="OQ43" s="249">
        <v>2.3523876734900001E-2</v>
      </c>
      <c r="OR43" s="202">
        <v>42535</v>
      </c>
      <c r="OS43">
        <v>60</v>
      </c>
      <c r="OT43" t="s">
        <v>1186</v>
      </c>
      <c r="OU43">
        <v>2</v>
      </c>
      <c r="OV43" s="253">
        <v>2</v>
      </c>
      <c r="OW43">
        <v>2</v>
      </c>
      <c r="OX43" s="138">
        <v>108775</v>
      </c>
      <c r="OY43" s="138">
        <v>108775</v>
      </c>
      <c r="OZ43" s="196">
        <v>2558.8096918387478</v>
      </c>
      <c r="PA43" s="196">
        <v>2558.8096918387478</v>
      </c>
      <c r="PB43" s="196">
        <v>2558.8096918387478</v>
      </c>
      <c r="PC43" s="196">
        <v>-2558.8096918387478</v>
      </c>
      <c r="PD43" s="196">
        <v>2558.8096918387478</v>
      </c>
      <c r="PF43">
        <v>1</v>
      </c>
      <c r="PG43" s="240">
        <v>1</v>
      </c>
      <c r="PH43" s="240">
        <v>-1</v>
      </c>
      <c r="PI43" s="214">
        <v>1</v>
      </c>
      <c r="PJ43" s="241">
        <v>10</v>
      </c>
      <c r="PK43">
        <v>1</v>
      </c>
      <c r="PL43">
        <v>1</v>
      </c>
      <c r="PM43" s="214">
        <v>1</v>
      </c>
      <c r="PN43">
        <v>1</v>
      </c>
      <c r="PO43">
        <v>1</v>
      </c>
      <c r="PP43">
        <v>1</v>
      </c>
      <c r="PQ43">
        <v>1</v>
      </c>
      <c r="PR43" s="249">
        <v>4.8264766720299999E-3</v>
      </c>
      <c r="PS43" s="202">
        <v>42535</v>
      </c>
      <c r="PT43">
        <v>60</v>
      </c>
      <c r="PU43" t="s">
        <v>1186</v>
      </c>
      <c r="PV43">
        <v>2</v>
      </c>
      <c r="PW43" s="253">
        <v>2</v>
      </c>
      <c r="PX43">
        <v>2</v>
      </c>
      <c r="PY43" s="138">
        <v>109775</v>
      </c>
      <c r="PZ43" s="138">
        <v>109775</v>
      </c>
      <c r="QA43" s="196">
        <v>529.82647667209324</v>
      </c>
      <c r="QB43" s="196">
        <v>529.82647667209324</v>
      </c>
      <c r="QC43" s="196">
        <v>529.82647667209324</v>
      </c>
      <c r="QD43" s="196">
        <v>529.82647667209324</v>
      </c>
      <c r="QE43" s="196">
        <v>529.82647667209324</v>
      </c>
      <c r="QF43" s="196">
        <v>-529.82647667209324</v>
      </c>
      <c r="QH43">
        <v>1</v>
      </c>
      <c r="QI43" s="240">
        <v>1</v>
      </c>
      <c r="QJ43" s="240">
        <v>-1</v>
      </c>
      <c r="QK43" s="214">
        <v>1</v>
      </c>
      <c r="QL43" s="241">
        <v>11</v>
      </c>
      <c r="QM43">
        <v>-1</v>
      </c>
      <c r="QN43">
        <v>1</v>
      </c>
      <c r="QO43" s="214">
        <v>1</v>
      </c>
      <c r="QP43">
        <v>1</v>
      </c>
      <c r="QQ43">
        <v>1</v>
      </c>
      <c r="QR43">
        <v>0</v>
      </c>
      <c r="QS43">
        <v>1</v>
      </c>
      <c r="QT43" s="249">
        <v>4.3458371454699997E-3</v>
      </c>
      <c r="QU43" s="202">
        <v>42535</v>
      </c>
      <c r="QV43">
        <v>60</v>
      </c>
      <c r="QW43" t="s">
        <v>1186</v>
      </c>
      <c r="QX43">
        <v>2</v>
      </c>
      <c r="QY43" s="253">
        <v>2</v>
      </c>
      <c r="QZ43">
        <v>2</v>
      </c>
      <c r="RA43" s="138">
        <v>109775</v>
      </c>
      <c r="RB43" s="138">
        <v>109775</v>
      </c>
      <c r="RC43" s="196">
        <v>477.06427264396922</v>
      </c>
      <c r="RD43" s="196">
        <v>477.06427264396922</v>
      </c>
      <c r="RE43" s="196">
        <v>477.06427264396922</v>
      </c>
      <c r="RF43" s="196">
        <v>-477.06427264396922</v>
      </c>
      <c r="RG43" s="196">
        <v>477.06427264396922</v>
      </c>
      <c r="RH43" s="196">
        <v>-477.06427264396922</v>
      </c>
      <c r="RI43" s="196"/>
      <c r="RJ43" s="196">
        <v>477.06427264396922</v>
      </c>
      <c r="RK43" s="196">
        <v>-477.06427264396922</v>
      </c>
      <c r="RL43" s="196">
        <v>-477.06427264396922</v>
      </c>
      <c r="RM43" s="196">
        <v>477.06427264396922</v>
      </c>
      <c r="RO43">
        <v>1</v>
      </c>
      <c r="RP43" s="240">
        <v>1</v>
      </c>
      <c r="RQ43" s="240">
        <v>1</v>
      </c>
      <c r="RR43" s="240">
        <v>1</v>
      </c>
      <c r="RS43" s="214">
        <v>1</v>
      </c>
      <c r="RT43" s="241">
        <v>12</v>
      </c>
      <c r="RU43">
        <v>-1</v>
      </c>
      <c r="RV43">
        <v>1</v>
      </c>
      <c r="RW43" s="214">
        <v>1</v>
      </c>
      <c r="RX43">
        <v>1</v>
      </c>
      <c r="RY43">
        <v>1</v>
      </c>
      <c r="RZ43">
        <v>0</v>
      </c>
      <c r="SA43">
        <v>1</v>
      </c>
      <c r="SB43" s="249">
        <v>9.7927579139100007E-3</v>
      </c>
      <c r="SC43" s="202">
        <v>42535</v>
      </c>
      <c r="SD43">
        <v>60</v>
      </c>
      <c r="SE43" t="s">
        <v>1186</v>
      </c>
      <c r="SF43">
        <v>2</v>
      </c>
      <c r="SG43" s="253">
        <v>2</v>
      </c>
      <c r="SH43">
        <v>2</v>
      </c>
      <c r="SI43" s="138">
        <v>110850</v>
      </c>
      <c r="SJ43" s="138">
        <v>110850</v>
      </c>
      <c r="SK43" s="196">
        <v>1085.5272147569235</v>
      </c>
      <c r="SL43" s="196">
        <v>1085.5272147569235</v>
      </c>
      <c r="SM43" s="196">
        <v>1085.5272147569235</v>
      </c>
      <c r="SN43" s="196">
        <v>-1085.5272147569235</v>
      </c>
      <c r="SO43" s="196">
        <v>1085.5272147569235</v>
      </c>
      <c r="SP43" s="196">
        <v>1085.5272147569235</v>
      </c>
      <c r="SQ43" s="196">
        <v>1085.5272147569235</v>
      </c>
      <c r="SR43" s="196">
        <v>1085.5272147569235</v>
      </c>
      <c r="SS43" s="196">
        <v>-1085.5272147569235</v>
      </c>
      <c r="ST43" s="196">
        <v>-1085.5272147569235</v>
      </c>
      <c r="SU43" s="196">
        <v>1085.5272147569235</v>
      </c>
      <c r="SW43">
        <f t="shared" si="90"/>
        <v>1</v>
      </c>
      <c r="SX43" s="240">
        <v>1</v>
      </c>
      <c r="SY43" s="240">
        <v>-1</v>
      </c>
      <c r="SZ43" s="240">
        <v>1</v>
      </c>
      <c r="TA43" s="214">
        <v>1</v>
      </c>
      <c r="TB43" s="241">
        <v>13</v>
      </c>
      <c r="TC43">
        <f t="shared" si="91"/>
        <v>-1</v>
      </c>
      <c r="TD43">
        <f t="shared" si="92"/>
        <v>1</v>
      </c>
      <c r="TE43" s="214">
        <v>1</v>
      </c>
      <c r="TF43">
        <f t="shared" si="140"/>
        <v>1</v>
      </c>
      <c r="TG43">
        <f t="shared" si="93"/>
        <v>1</v>
      </c>
      <c r="TH43">
        <f t="shared" si="132"/>
        <v>0</v>
      </c>
      <c r="TI43">
        <f t="shared" si="94"/>
        <v>1</v>
      </c>
      <c r="TJ43" s="249"/>
      <c r="TK43" s="202">
        <v>42535</v>
      </c>
      <c r="TL43">
        <v>60</v>
      </c>
      <c r="TM43" t="str">
        <f t="shared" si="81"/>
        <v>TRUE</v>
      </c>
      <c r="TN43">
        <f>VLOOKUP($A43,'FuturesInfo (3)'!$A$2:$V$80,22)</f>
        <v>2</v>
      </c>
      <c r="TO43" s="253">
        <v>2</v>
      </c>
      <c r="TP43">
        <f t="shared" si="95"/>
        <v>2</v>
      </c>
      <c r="TQ43" s="138">
        <f>VLOOKUP($A43,'FuturesInfo (3)'!$A$2:$O$80,15)*TN43</f>
        <v>110850</v>
      </c>
      <c r="TR43" s="138">
        <f>VLOOKUP($A43,'FuturesInfo (3)'!$A$2:$O$80,15)*TP43</f>
        <v>110850</v>
      </c>
      <c r="TS43" s="196">
        <f t="shared" si="96"/>
        <v>0</v>
      </c>
      <c r="TT43" s="196">
        <f t="shared" si="97"/>
        <v>0</v>
      </c>
      <c r="TU43" s="196">
        <f t="shared" si="98"/>
        <v>0</v>
      </c>
      <c r="TV43" s="196">
        <f t="shared" si="99"/>
        <v>0</v>
      </c>
      <c r="TW43" s="196">
        <f t="shared" si="148"/>
        <v>0</v>
      </c>
      <c r="TX43" s="196">
        <f t="shared" si="101"/>
        <v>0</v>
      </c>
      <c r="TY43" s="196">
        <f t="shared" si="133"/>
        <v>0</v>
      </c>
      <c r="TZ43" s="196">
        <f>IF(IF(sym!$O32=TE43,1,0)=1,ABS(TQ43*TJ43),-ABS(TQ43*TJ43))</f>
        <v>0</v>
      </c>
      <c r="UA43" s="196">
        <f>IF(IF(sym!$N32=TE43,1,0)=1,ABS(TQ43*TJ43),-ABS(TQ43*TJ43))</f>
        <v>0</v>
      </c>
      <c r="UB43" s="196">
        <f t="shared" si="141"/>
        <v>0</v>
      </c>
      <c r="UC43" s="196">
        <f t="shared" si="103"/>
        <v>0</v>
      </c>
      <c r="UE43">
        <f t="shared" si="104"/>
        <v>1</v>
      </c>
      <c r="UF43" s="240">
        <v>1</v>
      </c>
      <c r="UG43" s="240">
        <v>-1</v>
      </c>
      <c r="UH43" s="240">
        <v>1</v>
      </c>
      <c r="UI43" s="214">
        <v>1</v>
      </c>
      <c r="UJ43" s="241">
        <v>13</v>
      </c>
      <c r="UK43">
        <f t="shared" si="105"/>
        <v>-1</v>
      </c>
      <c r="UL43">
        <f t="shared" si="106"/>
        <v>1</v>
      </c>
      <c r="UM43" s="214"/>
      <c r="UN43">
        <f t="shared" si="153"/>
        <v>0</v>
      </c>
      <c r="UO43">
        <f t="shared" si="151"/>
        <v>0</v>
      </c>
      <c r="UP43">
        <f t="shared" si="134"/>
        <v>0</v>
      </c>
      <c r="UQ43">
        <f t="shared" si="108"/>
        <v>0</v>
      </c>
      <c r="UR43" s="249"/>
      <c r="US43" s="202">
        <v>42535</v>
      </c>
      <c r="UT43">
        <v>60</v>
      </c>
      <c r="UU43" t="str">
        <f t="shared" si="82"/>
        <v>TRUE</v>
      </c>
      <c r="UV43">
        <f>VLOOKUP($A43,'FuturesInfo (3)'!$A$2:$V$80,22)</f>
        <v>2</v>
      </c>
      <c r="UW43" s="253">
        <v>2</v>
      </c>
      <c r="UX43">
        <f t="shared" si="109"/>
        <v>2</v>
      </c>
      <c r="UY43" s="138">
        <f>VLOOKUP($A43,'FuturesInfo (3)'!$A$2:$O$80,15)*UV43</f>
        <v>110850</v>
      </c>
      <c r="UZ43" s="138">
        <f>VLOOKUP($A43,'FuturesInfo (3)'!$A$2:$O$80,15)*UX43</f>
        <v>110850</v>
      </c>
      <c r="VA43" s="196">
        <f t="shared" si="110"/>
        <v>0</v>
      </c>
      <c r="VB43" s="196">
        <f t="shared" si="111"/>
        <v>0</v>
      </c>
      <c r="VC43" s="196">
        <f t="shared" si="112"/>
        <v>0</v>
      </c>
      <c r="VD43" s="196">
        <f t="shared" si="113"/>
        <v>0</v>
      </c>
      <c r="VE43" s="196">
        <f t="shared" si="149"/>
        <v>0</v>
      </c>
      <c r="VF43" s="196">
        <f t="shared" si="115"/>
        <v>0</v>
      </c>
      <c r="VG43" s="196">
        <f t="shared" si="135"/>
        <v>0</v>
      </c>
      <c r="VH43" s="196">
        <f>IF(IF(sym!$O32=UM43,1,0)=1,ABS(UY43*UR43),-ABS(UY43*UR43))</f>
        <v>0</v>
      </c>
      <c r="VI43" s="196">
        <f>IF(IF(sym!$N32=UM43,1,0)=1,ABS(UY43*UR43),-ABS(UY43*UR43))</f>
        <v>0</v>
      </c>
      <c r="VJ43" s="196">
        <f t="shared" si="144"/>
        <v>0</v>
      </c>
      <c r="VK43" s="196">
        <f t="shared" si="117"/>
        <v>0</v>
      </c>
      <c r="VM43">
        <f t="shared" si="118"/>
        <v>0</v>
      </c>
      <c r="VN43" s="240"/>
      <c r="VO43" s="240"/>
      <c r="VP43" s="240"/>
      <c r="VQ43" s="214"/>
      <c r="VR43" s="241"/>
      <c r="VS43">
        <f t="shared" si="119"/>
        <v>1</v>
      </c>
      <c r="VT43">
        <f t="shared" si="120"/>
        <v>0</v>
      </c>
      <c r="VU43" s="214"/>
      <c r="VV43">
        <f t="shared" si="154"/>
        <v>1</v>
      </c>
      <c r="VW43">
        <f t="shared" si="152"/>
        <v>1</v>
      </c>
      <c r="VX43">
        <f t="shared" si="136"/>
        <v>0</v>
      </c>
      <c r="VY43">
        <f t="shared" si="122"/>
        <v>1</v>
      </c>
      <c r="VZ43" s="249"/>
      <c r="WA43" s="202"/>
      <c r="WB43">
        <v>60</v>
      </c>
      <c r="WC43" t="str">
        <f t="shared" si="83"/>
        <v>FALSE</v>
      </c>
      <c r="WD43">
        <f>VLOOKUP($A43,'FuturesInfo (3)'!$A$2:$V$80,22)</f>
        <v>2</v>
      </c>
      <c r="WE43" s="253"/>
      <c r="WF43">
        <f t="shared" si="123"/>
        <v>2</v>
      </c>
      <c r="WG43" s="138">
        <f>VLOOKUP($A43,'FuturesInfo (3)'!$A$2:$O$80,15)*WD43</f>
        <v>110850</v>
      </c>
      <c r="WH43" s="138">
        <f>VLOOKUP($A43,'FuturesInfo (3)'!$A$2:$O$80,15)*WF43</f>
        <v>110850</v>
      </c>
      <c r="WI43" s="196">
        <f t="shared" si="124"/>
        <v>0</v>
      </c>
      <c r="WJ43" s="196">
        <f t="shared" si="125"/>
        <v>0</v>
      </c>
      <c r="WK43" s="196">
        <f t="shared" si="126"/>
        <v>0</v>
      </c>
      <c r="WL43" s="196">
        <f t="shared" si="127"/>
        <v>0</v>
      </c>
      <c r="WM43" s="196">
        <f t="shared" si="150"/>
        <v>0</v>
      </c>
      <c r="WN43" s="196">
        <f t="shared" si="129"/>
        <v>0</v>
      </c>
      <c r="WO43" s="196">
        <f t="shared" si="137"/>
        <v>0</v>
      </c>
      <c r="WP43" s="196">
        <f>IF(IF(sym!$O32=VU43,1,0)=1,ABS(WG43*VZ43),-ABS(WG43*VZ43))</f>
        <v>0</v>
      </c>
      <c r="WQ43" s="196">
        <f>IF(IF(sym!$N32=VU43,1,0)=1,ABS(WG43*VZ43),-ABS(WG43*VZ43))</f>
        <v>0</v>
      </c>
      <c r="WR43" s="196">
        <f t="shared" si="147"/>
        <v>0</v>
      </c>
      <c r="WS43" s="196">
        <f t="shared" si="131"/>
        <v>0</v>
      </c>
    </row>
    <row r="44" spans="1:617" x14ac:dyDescent="0.25">
      <c r="A44" s="1" t="s">
        <v>1033</v>
      </c>
      <c r="B44" s="150" t="str">
        <f>'FuturesInfo (3)'!M32</f>
        <v>HSI</v>
      </c>
      <c r="C44" s="200" t="str">
        <f>VLOOKUP(A44,'FuturesInfo (3)'!$A$2:$K$80,11)</f>
        <v>index</v>
      </c>
      <c r="F44" t="e">
        <f>#REF!</f>
        <v>#REF!</v>
      </c>
      <c r="G44">
        <v>1</v>
      </c>
      <c r="H44">
        <v>-1</v>
      </c>
      <c r="I44">
        <v>1</v>
      </c>
      <c r="J44">
        <f t="shared" si="67"/>
        <v>1</v>
      </c>
      <c r="K44">
        <f t="shared" si="68"/>
        <v>0</v>
      </c>
      <c r="L44" s="184">
        <v>4.8517781767000003E-3</v>
      </c>
      <c r="M44" s="2">
        <v>10</v>
      </c>
      <c r="N44">
        <v>60</v>
      </c>
      <c r="O44" t="str">
        <f t="shared" si="69"/>
        <v>TRUE</v>
      </c>
      <c r="P44">
        <f>VLOOKUP($A44,'FuturesInfo (3)'!$A$2:$V$80,22)</f>
        <v>1</v>
      </c>
      <c r="Q44">
        <f t="shared" si="70"/>
        <v>1</v>
      </c>
      <c r="R44">
        <f t="shared" si="70"/>
        <v>1</v>
      </c>
      <c r="S44" s="138">
        <f>VLOOKUP($A44,'FuturesInfo (3)'!$A$2:$O$80,15)*Q44</f>
        <v>135379.66537966538</v>
      </c>
      <c r="T44" s="144">
        <f t="shared" si="71"/>
        <v>656.83210605800912</v>
      </c>
      <c r="U44" s="144">
        <f t="shared" si="84"/>
        <v>-656.83210605800912</v>
      </c>
      <c r="W44">
        <f t="shared" si="72"/>
        <v>1</v>
      </c>
      <c r="X44">
        <v>1</v>
      </c>
      <c r="Y44">
        <v>-1</v>
      </c>
      <c r="Z44">
        <v>1</v>
      </c>
      <c r="AA44">
        <f t="shared" si="138"/>
        <v>1</v>
      </c>
      <c r="AB44">
        <f t="shared" si="73"/>
        <v>0</v>
      </c>
      <c r="AC44" s="1">
        <v>3.1384288542300001E-3</v>
      </c>
      <c r="AD44" s="2">
        <v>10</v>
      </c>
      <c r="AE44">
        <v>60</v>
      </c>
      <c r="AF44" t="str">
        <f t="shared" si="74"/>
        <v>TRUE</v>
      </c>
      <c r="AG44">
        <f>VLOOKUP($A44,'FuturesInfo (3)'!$A$2:$V$80,22)</f>
        <v>1</v>
      </c>
      <c r="AH44">
        <f t="shared" si="75"/>
        <v>1</v>
      </c>
      <c r="AI44">
        <f t="shared" si="85"/>
        <v>1</v>
      </c>
      <c r="AJ44" s="138">
        <f>VLOOKUP($A44,'FuturesInfo (3)'!$A$2:$O$80,15)*AI44</f>
        <v>135379.66537966538</v>
      </c>
      <c r="AK44" s="196">
        <f t="shared" si="86"/>
        <v>424.87944810354406</v>
      </c>
      <c r="AL44" s="196">
        <f t="shared" si="87"/>
        <v>-424.87944810354406</v>
      </c>
      <c r="AN44">
        <f t="shared" si="76"/>
        <v>1</v>
      </c>
      <c r="AO44">
        <v>1</v>
      </c>
      <c r="AP44">
        <v>-1</v>
      </c>
      <c r="AQ44">
        <v>1</v>
      </c>
      <c r="AR44">
        <f t="shared" si="139"/>
        <v>1</v>
      </c>
      <c r="AS44">
        <f t="shared" si="77"/>
        <v>0</v>
      </c>
      <c r="AT44" s="1">
        <v>1.57393145938E-2</v>
      </c>
      <c r="AU44" s="2">
        <v>10</v>
      </c>
      <c r="AV44">
        <v>60</v>
      </c>
      <c r="AW44" t="str">
        <f t="shared" si="78"/>
        <v>TRUE</v>
      </c>
      <c r="AX44">
        <f>VLOOKUP($A44,'FuturesInfo (3)'!$A$2:$V$80,22)</f>
        <v>1</v>
      </c>
      <c r="AY44">
        <f t="shared" si="79"/>
        <v>1</v>
      </c>
      <c r="AZ44">
        <f t="shared" si="88"/>
        <v>1</v>
      </c>
      <c r="BA44" s="138">
        <f>VLOOKUP($A44,'FuturesInfo (3)'!$A$2:$O$80,15)*AZ44</f>
        <v>135379.66537966538</v>
      </c>
      <c r="BB44" s="196">
        <f t="shared" si="80"/>
        <v>2130.7831430139281</v>
      </c>
      <c r="BC44" s="196">
        <f t="shared" si="89"/>
        <v>-2130.7831430139281</v>
      </c>
      <c r="BE44">
        <v>1</v>
      </c>
      <c r="BF44">
        <v>1</v>
      </c>
      <c r="BG44">
        <v>-1</v>
      </c>
      <c r="BH44">
        <v>1</v>
      </c>
      <c r="BI44">
        <v>1</v>
      </c>
      <c r="BJ44">
        <v>0</v>
      </c>
      <c r="BK44" s="1">
        <v>5.2125290243099998E-4</v>
      </c>
      <c r="BL44" s="2">
        <v>10</v>
      </c>
      <c r="BM44">
        <v>60</v>
      </c>
      <c r="BN44" t="s">
        <v>1186</v>
      </c>
      <c r="BO44">
        <v>1</v>
      </c>
      <c r="BP44" s="96">
        <v>0</v>
      </c>
      <c r="BQ44">
        <v>1</v>
      </c>
      <c r="BR44" s="138">
        <v>133899.61389961391</v>
      </c>
      <c r="BS44" s="196">
        <v>69.795562379564018</v>
      </c>
      <c r="BT44" s="196">
        <v>-69.795562379564018</v>
      </c>
      <c r="BV44">
        <v>1</v>
      </c>
      <c r="BW44">
        <v>1</v>
      </c>
      <c r="BX44" s="214">
        <v>-1</v>
      </c>
      <c r="BY44">
        <v>-1</v>
      </c>
      <c r="BZ44">
        <v>0</v>
      </c>
      <c r="CA44">
        <v>0</v>
      </c>
      <c r="CB44">
        <v>0</v>
      </c>
      <c r="CC44">
        <v>0</v>
      </c>
      <c r="CD44" s="1">
        <v>0</v>
      </c>
      <c r="CE44" s="2">
        <v>10</v>
      </c>
      <c r="CF44">
        <v>60</v>
      </c>
      <c r="CG44" t="s">
        <v>1186</v>
      </c>
      <c r="CH44">
        <v>1</v>
      </c>
      <c r="CI44" s="96">
        <v>0</v>
      </c>
      <c r="CJ44">
        <v>1</v>
      </c>
      <c r="CK44" s="138">
        <v>133899.61389961391</v>
      </c>
      <c r="CL44" s="196">
        <v>0</v>
      </c>
      <c r="CM44" s="196">
        <v>0</v>
      </c>
      <c r="CN44" s="196">
        <v>0</v>
      </c>
      <c r="CP44">
        <v>0</v>
      </c>
      <c r="CQ44">
        <v>1</v>
      </c>
      <c r="CR44" s="214">
        <v>-1</v>
      </c>
      <c r="CS44">
        <v>-1</v>
      </c>
      <c r="CT44">
        <v>-1</v>
      </c>
      <c r="CU44">
        <v>0</v>
      </c>
      <c r="CV44">
        <v>1</v>
      </c>
      <c r="CW44">
        <v>1</v>
      </c>
      <c r="CX44" s="1">
        <v>-1.4492753623200001E-2</v>
      </c>
      <c r="CY44" s="2">
        <v>10</v>
      </c>
      <c r="CZ44">
        <v>60</v>
      </c>
      <c r="DA44" t="s">
        <v>1186</v>
      </c>
      <c r="DB44">
        <v>1</v>
      </c>
      <c r="DC44" s="96">
        <v>0</v>
      </c>
      <c r="DD44">
        <v>1</v>
      </c>
      <c r="DE44" s="138">
        <v>133899.61389961391</v>
      </c>
      <c r="DF44" s="196">
        <v>-1940.5741144887106</v>
      </c>
      <c r="DG44" s="196">
        <v>1940.5741144887106</v>
      </c>
      <c r="DH44" s="196">
        <v>1940.5741144887106</v>
      </c>
      <c r="DJ44">
        <v>-1</v>
      </c>
      <c r="DK44" s="240">
        <v>-1</v>
      </c>
      <c r="DL44" s="214">
        <v>-1</v>
      </c>
      <c r="DM44" s="241">
        <v>13</v>
      </c>
      <c r="DN44">
        <v>-1</v>
      </c>
      <c r="DO44">
        <v>-1</v>
      </c>
      <c r="DP44" s="214">
        <v>-1</v>
      </c>
      <c r="DQ44">
        <v>1</v>
      </c>
      <c r="DR44">
        <v>1</v>
      </c>
      <c r="DS44">
        <v>1</v>
      </c>
      <c r="DT44">
        <v>1</v>
      </c>
      <c r="DU44" s="249">
        <v>-2.0665128796599999E-2</v>
      </c>
      <c r="DV44" s="2">
        <v>10</v>
      </c>
      <c r="DW44">
        <v>60</v>
      </c>
      <c r="DX44" t="s">
        <v>1186</v>
      </c>
      <c r="DY44">
        <v>1</v>
      </c>
      <c r="DZ44" s="96">
        <v>0</v>
      </c>
      <c r="EA44">
        <v>1</v>
      </c>
      <c r="EB44" s="138">
        <v>131132.56113256115</v>
      </c>
      <c r="EC44" s="196">
        <v>2709.8712652323993</v>
      </c>
      <c r="ED44" s="196">
        <v>2709.8712652323993</v>
      </c>
      <c r="EE44" s="196">
        <v>2709.8712652323993</v>
      </c>
      <c r="EF44" s="196">
        <v>2709.8712652323993</v>
      </c>
      <c r="EH44">
        <v>-1</v>
      </c>
      <c r="EI44" s="240">
        <v>-1</v>
      </c>
      <c r="EJ44" s="214">
        <v>1</v>
      </c>
      <c r="EK44" s="241">
        <v>14</v>
      </c>
      <c r="EL44">
        <v>1</v>
      </c>
      <c r="EM44">
        <v>1</v>
      </c>
      <c r="EN44" s="214">
        <v>-1</v>
      </c>
      <c r="EO44">
        <v>1</v>
      </c>
      <c r="EP44">
        <v>0</v>
      </c>
      <c r="EQ44">
        <v>0</v>
      </c>
      <c r="ER44">
        <v>0</v>
      </c>
      <c r="ES44" s="249">
        <v>-9.7163607812299994E-3</v>
      </c>
      <c r="ET44" s="264">
        <v>42513</v>
      </c>
      <c r="EU44">
        <v>60</v>
      </c>
      <c r="EV44" t="s">
        <v>1186</v>
      </c>
      <c r="EW44">
        <v>1</v>
      </c>
      <c r="EX44" s="253"/>
      <c r="EY44">
        <v>1</v>
      </c>
      <c r="EZ44" s="138">
        <v>129858.42985842987</v>
      </c>
      <c r="FA44" s="196">
        <v>1261.7513549885548</v>
      </c>
      <c r="FB44" s="196">
        <v>-1261.7513549885548</v>
      </c>
      <c r="FC44" s="196">
        <v>-1261.7513549885548</v>
      </c>
      <c r="FD44" s="196">
        <v>-1261.7513549885548</v>
      </c>
      <c r="FF44">
        <v>-1</v>
      </c>
      <c r="FG44" s="240">
        <v>-1</v>
      </c>
      <c r="FH44" s="214">
        <v>1</v>
      </c>
      <c r="FI44" s="241">
        <v>-6</v>
      </c>
      <c r="FJ44">
        <v>1</v>
      </c>
      <c r="FK44">
        <v>-1</v>
      </c>
      <c r="FL44" s="214">
        <v>1</v>
      </c>
      <c r="FM44">
        <v>0</v>
      </c>
      <c r="FN44">
        <v>1</v>
      </c>
      <c r="FO44">
        <v>1</v>
      </c>
      <c r="FP44">
        <v>0</v>
      </c>
      <c r="FQ44" s="249">
        <v>4.4103072348900003E-3</v>
      </c>
      <c r="FR44" s="264">
        <v>42513</v>
      </c>
      <c r="FS44">
        <v>60</v>
      </c>
      <c r="FT44" t="s">
        <v>1186</v>
      </c>
      <c r="FU44">
        <v>1</v>
      </c>
      <c r="FV44" s="253">
        <v>2</v>
      </c>
      <c r="FW44">
        <v>1</v>
      </c>
      <c r="FX44" s="138">
        <v>127870.01287001287</v>
      </c>
      <c r="FY44" s="138">
        <v>127870.01287001287</v>
      </c>
      <c r="FZ44" s="196">
        <v>-563.94604288609526</v>
      </c>
      <c r="GA44" s="196">
        <v>-563.94604288609526</v>
      </c>
      <c r="GB44" s="196">
        <v>563.94604288609526</v>
      </c>
      <c r="GC44" s="196">
        <v>563.94604288609526</v>
      </c>
      <c r="GD44" s="196">
        <v>-563.94604288609526</v>
      </c>
      <c r="GF44">
        <v>-1</v>
      </c>
      <c r="GG44" s="240">
        <v>-1</v>
      </c>
      <c r="GH44" s="214">
        <v>1</v>
      </c>
      <c r="GI44" s="241">
        <v>-7</v>
      </c>
      <c r="GJ44">
        <v>-1</v>
      </c>
      <c r="GK44">
        <v>-1</v>
      </c>
      <c r="GL44" s="214">
        <v>-1</v>
      </c>
      <c r="GM44">
        <v>1</v>
      </c>
      <c r="GN44">
        <v>0</v>
      </c>
      <c r="GO44">
        <v>1</v>
      </c>
      <c r="GP44">
        <v>1</v>
      </c>
      <c r="GQ44" s="249">
        <v>-1.96358971829E-2</v>
      </c>
      <c r="GR44" s="264">
        <v>42513</v>
      </c>
      <c r="GS44">
        <v>60</v>
      </c>
      <c r="GT44" t="s">
        <v>1186</v>
      </c>
      <c r="GU44">
        <v>1</v>
      </c>
      <c r="GV44" s="253">
        <v>1</v>
      </c>
      <c r="GW44">
        <v>1</v>
      </c>
      <c r="GX44" s="138">
        <v>127870.01287001287</v>
      </c>
      <c r="GY44" s="138">
        <v>127870.01287001287</v>
      </c>
      <c r="GZ44" s="196">
        <v>2510.8424254916727</v>
      </c>
      <c r="HA44" s="196">
        <v>2510.8424254916727</v>
      </c>
      <c r="HB44" s="196">
        <v>-2510.8424254916727</v>
      </c>
      <c r="HC44" s="196">
        <v>2510.8424254916727</v>
      </c>
      <c r="HD44" s="196">
        <v>2510.8424254916727</v>
      </c>
      <c r="HF44">
        <v>-1</v>
      </c>
      <c r="HG44" s="240">
        <v>-1</v>
      </c>
      <c r="HH44" s="214">
        <v>1</v>
      </c>
      <c r="HI44" s="241">
        <v>5</v>
      </c>
      <c r="HJ44">
        <v>1</v>
      </c>
      <c r="HK44">
        <v>1</v>
      </c>
      <c r="HL44" s="214">
        <v>1</v>
      </c>
      <c r="HM44">
        <v>0</v>
      </c>
      <c r="HN44">
        <v>1</v>
      </c>
      <c r="HO44">
        <v>1</v>
      </c>
      <c r="HP44">
        <v>1</v>
      </c>
      <c r="HQ44" s="249">
        <v>5.3344069246600003E-3</v>
      </c>
      <c r="HR44" s="202">
        <v>42513</v>
      </c>
      <c r="HS44">
        <v>60</v>
      </c>
      <c r="HT44" t="s">
        <v>1186</v>
      </c>
      <c r="HU44">
        <v>1</v>
      </c>
      <c r="HV44" s="253">
        <v>2</v>
      </c>
      <c r="HW44">
        <v>1</v>
      </c>
      <c r="HX44" s="138">
        <v>128552.12355212356</v>
      </c>
      <c r="HY44" s="138">
        <v>128552.12355212356</v>
      </c>
      <c r="HZ44" s="196">
        <v>-685.74933805619582</v>
      </c>
      <c r="IA44" s="196">
        <v>-685.74933805619582</v>
      </c>
      <c r="IB44" s="196">
        <v>685.74933805619582</v>
      </c>
      <c r="IC44" s="196">
        <v>685.74933805619582</v>
      </c>
      <c r="ID44" s="196">
        <v>685.74933805619582</v>
      </c>
      <c r="IF44">
        <v>-1</v>
      </c>
      <c r="IG44" s="240">
        <v>1</v>
      </c>
      <c r="IH44" s="214">
        <v>1</v>
      </c>
      <c r="II44" s="241">
        <v>6</v>
      </c>
      <c r="IJ44">
        <v>1</v>
      </c>
      <c r="IK44">
        <v>1</v>
      </c>
      <c r="IL44" s="214">
        <v>1</v>
      </c>
      <c r="IM44">
        <v>1</v>
      </c>
      <c r="IN44">
        <v>1</v>
      </c>
      <c r="IO44">
        <v>1</v>
      </c>
      <c r="IP44">
        <v>1</v>
      </c>
      <c r="IQ44" s="249">
        <v>1.7970666266199999E-2</v>
      </c>
      <c r="IR44" s="202">
        <v>42529</v>
      </c>
      <c r="IS44">
        <v>60</v>
      </c>
      <c r="IT44" t="s">
        <v>1186</v>
      </c>
      <c r="IU44">
        <v>1</v>
      </c>
      <c r="IV44" s="253">
        <v>2</v>
      </c>
      <c r="IW44">
        <v>1</v>
      </c>
      <c r="IX44" s="138">
        <v>130862.29086229087</v>
      </c>
      <c r="IY44" s="138">
        <v>130862.29086229087</v>
      </c>
      <c r="IZ44" s="196">
        <v>2351.6825559166232</v>
      </c>
      <c r="JA44" s="196">
        <v>2351.6825559166232</v>
      </c>
      <c r="JB44" s="196">
        <v>2351.6825559166232</v>
      </c>
      <c r="JC44" s="196">
        <v>2351.6825559166232</v>
      </c>
      <c r="JD44" s="196">
        <v>2351.6825559166232</v>
      </c>
      <c r="JF44">
        <v>1</v>
      </c>
      <c r="JG44" s="240">
        <v>1</v>
      </c>
      <c r="JH44" s="214">
        <v>1</v>
      </c>
      <c r="JI44" s="241">
        <v>7</v>
      </c>
      <c r="JJ44">
        <v>1</v>
      </c>
      <c r="JK44">
        <v>1</v>
      </c>
      <c r="JL44" s="214">
        <v>1</v>
      </c>
      <c r="JM44">
        <v>1</v>
      </c>
      <c r="JN44">
        <v>1</v>
      </c>
      <c r="JO44">
        <v>1</v>
      </c>
      <c r="JP44">
        <v>1</v>
      </c>
      <c r="JQ44" s="249">
        <v>6.8351691581399997E-3</v>
      </c>
      <c r="JR44" s="202">
        <v>42529</v>
      </c>
      <c r="JS44">
        <v>60</v>
      </c>
      <c r="JT44" t="s">
        <v>1186</v>
      </c>
      <c r="JU44">
        <v>1</v>
      </c>
      <c r="JV44" s="253">
        <v>2</v>
      </c>
      <c r="JW44">
        <v>1</v>
      </c>
      <c r="JX44" s="138">
        <v>131756.75675675677</v>
      </c>
      <c r="JY44" s="138">
        <v>131756.75675675677</v>
      </c>
      <c r="JZ44" s="196">
        <v>900.57972016033796</v>
      </c>
      <c r="KA44" s="196">
        <v>900.57972016033796</v>
      </c>
      <c r="KB44" s="196">
        <v>900.57972016033796</v>
      </c>
      <c r="KC44" s="196">
        <v>900.57972016033796</v>
      </c>
      <c r="KD44" s="196">
        <v>900.57972016033796</v>
      </c>
      <c r="KF44">
        <v>1</v>
      </c>
      <c r="KG44" s="240">
        <v>-1</v>
      </c>
      <c r="KH44" s="214">
        <v>1</v>
      </c>
      <c r="KI44" s="241">
        <v>-3</v>
      </c>
      <c r="KJ44">
        <v>-1</v>
      </c>
      <c r="KK44">
        <v>-1</v>
      </c>
      <c r="KL44" s="214">
        <v>1</v>
      </c>
      <c r="KM44">
        <v>0</v>
      </c>
      <c r="KN44">
        <v>1</v>
      </c>
      <c r="KO44">
        <v>0</v>
      </c>
      <c r="KP44">
        <v>0</v>
      </c>
      <c r="KQ44" s="249">
        <v>1.3089133089099999E-2</v>
      </c>
      <c r="KR44" s="202">
        <v>42529</v>
      </c>
      <c r="KS44">
        <v>60</v>
      </c>
      <c r="KT44" t="s">
        <v>1186</v>
      </c>
      <c r="KU44">
        <v>1</v>
      </c>
      <c r="KV44" s="253">
        <v>1</v>
      </c>
      <c r="KW44">
        <v>1</v>
      </c>
      <c r="KX44" s="138">
        <v>134446.58944658947</v>
      </c>
      <c r="KY44" s="138">
        <v>134446.58944658947</v>
      </c>
      <c r="KZ44" s="196">
        <v>-1759.789302641997</v>
      </c>
      <c r="LA44" s="196">
        <v>-1759.789302641997</v>
      </c>
      <c r="LB44" s="196">
        <v>1759.789302641997</v>
      </c>
      <c r="LC44" s="196">
        <v>-1759.789302641997</v>
      </c>
      <c r="LD44" s="196">
        <v>-1759.789302641997</v>
      </c>
      <c r="LF44">
        <v>-1</v>
      </c>
      <c r="LG44" s="240">
        <v>1</v>
      </c>
      <c r="LH44" s="214">
        <v>1</v>
      </c>
      <c r="LI44" s="241">
        <v>-1</v>
      </c>
      <c r="LJ44">
        <v>-1</v>
      </c>
      <c r="LK44">
        <v>-1</v>
      </c>
      <c r="LL44" s="214">
        <v>1</v>
      </c>
      <c r="LM44">
        <v>1</v>
      </c>
      <c r="LN44">
        <v>1</v>
      </c>
      <c r="LO44">
        <v>0</v>
      </c>
      <c r="LP44">
        <v>0</v>
      </c>
      <c r="LQ44" s="249">
        <v>7.2313551559600002E-3</v>
      </c>
      <c r="LR44" s="202">
        <v>42537</v>
      </c>
      <c r="LS44">
        <v>60</v>
      </c>
      <c r="LT44" t="s">
        <v>1186</v>
      </c>
      <c r="LU44">
        <v>1</v>
      </c>
      <c r="LV44" s="253">
        <v>2</v>
      </c>
      <c r="LW44">
        <v>1</v>
      </c>
      <c r="LX44" s="138">
        <v>134446.58944658947</v>
      </c>
      <c r="LY44" s="138">
        <v>134446.58944658947</v>
      </c>
      <c r="LZ44" s="196">
        <v>972.23103779583209</v>
      </c>
      <c r="MA44" s="196">
        <v>972.23103779583209</v>
      </c>
      <c r="MB44" s="196">
        <v>972.23103779583209</v>
      </c>
      <c r="MC44" s="196">
        <v>-972.23103779583209</v>
      </c>
      <c r="MD44" s="196">
        <v>-972.23103779583209</v>
      </c>
      <c r="MF44">
        <v>1</v>
      </c>
      <c r="MG44" s="240">
        <v>1</v>
      </c>
      <c r="MH44" s="214">
        <v>1</v>
      </c>
      <c r="MI44" s="241">
        <v>10</v>
      </c>
      <c r="MJ44">
        <v>1</v>
      </c>
      <c r="MK44">
        <v>1</v>
      </c>
      <c r="ML44" s="214">
        <v>-1</v>
      </c>
      <c r="MM44">
        <v>0</v>
      </c>
      <c r="MN44">
        <v>0</v>
      </c>
      <c r="MO44">
        <v>0</v>
      </c>
      <c r="MP44">
        <v>0</v>
      </c>
      <c r="MQ44" s="249">
        <v>-3.5274972478800001E-2</v>
      </c>
      <c r="MR44" s="202">
        <v>42537</v>
      </c>
      <c r="MS44">
        <v>60</v>
      </c>
      <c r="MT44" t="s">
        <v>1186</v>
      </c>
      <c r="MU44">
        <v>1</v>
      </c>
      <c r="MV44" s="253">
        <v>2</v>
      </c>
      <c r="MW44">
        <v>1</v>
      </c>
      <c r="MX44" s="138">
        <v>129703.9897039897</v>
      </c>
      <c r="MY44" s="138">
        <v>129703.9897039897</v>
      </c>
      <c r="MZ44" s="196">
        <v>-4575.3046671987959</v>
      </c>
      <c r="NA44" s="196">
        <v>-4575.3046671987959</v>
      </c>
      <c r="NB44" s="196">
        <v>-4575.3046671987959</v>
      </c>
      <c r="NC44" s="196">
        <v>-4575.3046671987959</v>
      </c>
      <c r="ND44" s="196">
        <v>-4575.3046671987959</v>
      </c>
      <c r="NF44">
        <v>1</v>
      </c>
      <c r="NG44" s="240">
        <v>1</v>
      </c>
      <c r="NH44" s="214">
        <v>1</v>
      </c>
      <c r="NI44" s="241">
        <v>-1</v>
      </c>
      <c r="NJ44">
        <v>-1</v>
      </c>
      <c r="NK44">
        <v>-1</v>
      </c>
      <c r="NL44" s="214">
        <v>-1</v>
      </c>
      <c r="NM44">
        <v>0</v>
      </c>
      <c r="NN44">
        <v>0</v>
      </c>
      <c r="NO44">
        <v>1</v>
      </c>
      <c r="NP44">
        <v>1</v>
      </c>
      <c r="NQ44" s="249">
        <v>-2.0341337567E-3</v>
      </c>
      <c r="NR44" s="202">
        <v>42537</v>
      </c>
      <c r="NS44">
        <v>60</v>
      </c>
      <c r="NT44" t="s">
        <v>1186</v>
      </c>
      <c r="NU44">
        <v>1</v>
      </c>
      <c r="NV44" s="253">
        <v>2</v>
      </c>
      <c r="NW44">
        <v>1</v>
      </c>
      <c r="NX44" s="138">
        <v>129440.15444015445</v>
      </c>
      <c r="NY44" s="138">
        <v>129440.15444015445</v>
      </c>
      <c r="NZ44" s="196">
        <v>-263.29858761917956</v>
      </c>
      <c r="OA44" s="196">
        <v>-263.29858761917956</v>
      </c>
      <c r="OB44" s="196">
        <v>-263.29858761917956</v>
      </c>
      <c r="OC44" s="196">
        <v>263.29858761917956</v>
      </c>
      <c r="OD44" s="196">
        <v>263.29858761917956</v>
      </c>
      <c r="OF44">
        <v>1</v>
      </c>
      <c r="OG44" s="240">
        <v>-1</v>
      </c>
      <c r="OH44" s="214">
        <v>1</v>
      </c>
      <c r="OI44" s="241">
        <v>-2</v>
      </c>
      <c r="OJ44">
        <v>1</v>
      </c>
      <c r="OK44">
        <v>-1</v>
      </c>
      <c r="OL44" s="214">
        <v>1</v>
      </c>
      <c r="OM44">
        <v>0</v>
      </c>
      <c r="ON44">
        <v>1</v>
      </c>
      <c r="OO44">
        <v>1</v>
      </c>
      <c r="OP44">
        <v>0</v>
      </c>
      <c r="OQ44" s="249">
        <v>1.8891374596099999E-3</v>
      </c>
      <c r="OR44" s="202">
        <v>42537</v>
      </c>
      <c r="OS44">
        <v>60</v>
      </c>
      <c r="OT44" t="s">
        <v>1186</v>
      </c>
      <c r="OU44">
        <v>1</v>
      </c>
      <c r="OV44" s="253">
        <v>2</v>
      </c>
      <c r="OW44">
        <v>1</v>
      </c>
      <c r="OX44" s="138">
        <v>129684.68468468469</v>
      </c>
      <c r="OY44" s="138">
        <v>129684.68468468469</v>
      </c>
      <c r="OZ44" s="196">
        <v>-244.99219577554911</v>
      </c>
      <c r="PA44" s="196">
        <v>-244.99219577554911</v>
      </c>
      <c r="PB44" s="196">
        <v>244.99219577554911</v>
      </c>
      <c r="PC44" s="196">
        <v>244.99219577554911</v>
      </c>
      <c r="PD44" s="196">
        <v>-244.99219577554911</v>
      </c>
      <c r="PF44">
        <v>-1</v>
      </c>
      <c r="PG44" s="240">
        <v>-1</v>
      </c>
      <c r="PH44" s="240">
        <v>-1</v>
      </c>
      <c r="PI44" s="214">
        <v>1</v>
      </c>
      <c r="PJ44" s="241">
        <v>-3</v>
      </c>
      <c r="PK44">
        <v>1</v>
      </c>
      <c r="PL44">
        <v>-1</v>
      </c>
      <c r="PM44" s="214">
        <v>1</v>
      </c>
      <c r="PN44">
        <v>0</v>
      </c>
      <c r="PO44">
        <v>1</v>
      </c>
      <c r="PP44">
        <v>1</v>
      </c>
      <c r="PQ44">
        <v>0</v>
      </c>
      <c r="PR44" s="249">
        <v>9.7255991664400004E-3</v>
      </c>
      <c r="PS44" s="202">
        <v>42537</v>
      </c>
      <c r="PT44">
        <v>60</v>
      </c>
      <c r="PU44" t="s">
        <v>1186</v>
      </c>
      <c r="PV44">
        <v>1</v>
      </c>
      <c r="PW44" s="253">
        <v>1</v>
      </c>
      <c r="PX44">
        <v>1</v>
      </c>
      <c r="PY44" s="138">
        <v>134794.07979407979</v>
      </c>
      <c r="PZ44" s="138">
        <v>134794.07979407979</v>
      </c>
      <c r="QA44" s="196">
        <v>-1310.9531900863494</v>
      </c>
      <c r="QB44" s="196">
        <v>-1310.9531900863494</v>
      </c>
      <c r="QC44" s="196">
        <v>1310.9531900863494</v>
      </c>
      <c r="QD44" s="196">
        <v>1310.9531900863494</v>
      </c>
      <c r="QE44" s="196">
        <v>-1310.9531900863494</v>
      </c>
      <c r="QF44" s="196">
        <v>-1310.9531900863494</v>
      </c>
      <c r="QH44">
        <v>1</v>
      </c>
      <c r="QI44" s="240">
        <v>1</v>
      </c>
      <c r="QJ44" s="240">
        <v>1</v>
      </c>
      <c r="QK44" s="214">
        <v>1</v>
      </c>
      <c r="QL44" s="241">
        <v>-4</v>
      </c>
      <c r="QM44">
        <v>-1</v>
      </c>
      <c r="QN44">
        <v>-1</v>
      </c>
      <c r="QO44" s="214">
        <v>1</v>
      </c>
      <c r="QP44">
        <v>1</v>
      </c>
      <c r="QQ44">
        <v>1</v>
      </c>
      <c r="QR44">
        <v>0</v>
      </c>
      <c r="QS44">
        <v>0</v>
      </c>
      <c r="QT44" s="249">
        <v>2.2752795273699999E-2</v>
      </c>
      <c r="QU44" s="202">
        <v>42544</v>
      </c>
      <c r="QV44">
        <v>60</v>
      </c>
      <c r="QW44" t="s">
        <v>1186</v>
      </c>
      <c r="QX44">
        <v>1</v>
      </c>
      <c r="QY44" s="253">
        <v>2</v>
      </c>
      <c r="QZ44">
        <v>1</v>
      </c>
      <c r="RA44" s="138">
        <v>134794.07979407979</v>
      </c>
      <c r="RB44" s="138">
        <v>134794.07979407979</v>
      </c>
      <c r="RC44" s="196">
        <v>3066.9421016614792</v>
      </c>
      <c r="RD44" s="196">
        <v>3066.9421016614792</v>
      </c>
      <c r="RE44" s="196">
        <v>3066.9421016614792</v>
      </c>
      <c r="RF44" s="196">
        <v>-3066.9421016614792</v>
      </c>
      <c r="RG44" s="196">
        <v>-3066.9421016614792</v>
      </c>
      <c r="RH44" s="196">
        <v>3066.9421016614792</v>
      </c>
      <c r="RI44" s="196"/>
      <c r="RJ44" s="196">
        <v>3066.9421016614792</v>
      </c>
      <c r="RK44" s="196">
        <v>-3066.9421016614792</v>
      </c>
      <c r="RL44" s="196">
        <v>-3066.9421016614792</v>
      </c>
      <c r="RM44" s="196">
        <v>3066.9421016614792</v>
      </c>
      <c r="RO44">
        <v>1</v>
      </c>
      <c r="RP44" s="240">
        <v>-1</v>
      </c>
      <c r="RQ44" s="240">
        <v>-1</v>
      </c>
      <c r="RR44" s="240">
        <v>-1</v>
      </c>
      <c r="RS44" s="214">
        <v>1</v>
      </c>
      <c r="RT44" s="241">
        <v>3</v>
      </c>
      <c r="RU44">
        <v>-1</v>
      </c>
      <c r="RV44">
        <v>1</v>
      </c>
      <c r="RW44" s="214">
        <v>1</v>
      </c>
      <c r="RX44">
        <v>0</v>
      </c>
      <c r="RY44">
        <v>1</v>
      </c>
      <c r="RZ44">
        <v>0</v>
      </c>
      <c r="SA44">
        <v>1</v>
      </c>
      <c r="SB44" s="249"/>
      <c r="SC44" s="202">
        <v>42544</v>
      </c>
      <c r="SD44">
        <v>60</v>
      </c>
      <c r="SE44" t="s">
        <v>1186</v>
      </c>
      <c r="SF44">
        <v>1</v>
      </c>
      <c r="SG44" s="253">
        <v>2</v>
      </c>
      <c r="SH44">
        <v>1</v>
      </c>
      <c r="SI44" s="138">
        <v>135379.66537966538</v>
      </c>
      <c r="SJ44" s="138">
        <v>135379.66537966538</v>
      </c>
      <c r="SK44" s="196">
        <v>0</v>
      </c>
      <c r="SL44" s="196">
        <v>0</v>
      </c>
      <c r="SM44" s="196">
        <v>0</v>
      </c>
      <c r="SN44" s="196">
        <v>0</v>
      </c>
      <c r="SO44" s="196">
        <v>0</v>
      </c>
      <c r="SP44" s="196">
        <v>0</v>
      </c>
      <c r="SQ44" s="196">
        <v>0</v>
      </c>
      <c r="SR44" s="196">
        <v>0</v>
      </c>
      <c r="SS44" s="196">
        <v>0</v>
      </c>
      <c r="ST44" s="196">
        <v>0</v>
      </c>
      <c r="SU44" s="196">
        <v>0</v>
      </c>
      <c r="SW44">
        <f t="shared" si="90"/>
        <v>1</v>
      </c>
      <c r="SX44" s="240">
        <v>-1</v>
      </c>
      <c r="SY44" s="240">
        <v>-1</v>
      </c>
      <c r="SZ44" s="240">
        <v>-1</v>
      </c>
      <c r="TA44" s="214">
        <v>1</v>
      </c>
      <c r="TB44" s="241">
        <v>3</v>
      </c>
      <c r="TC44">
        <f t="shared" si="91"/>
        <v>-1</v>
      </c>
      <c r="TD44">
        <f t="shared" si="92"/>
        <v>1</v>
      </c>
      <c r="TE44" s="214">
        <v>1</v>
      </c>
      <c r="TF44">
        <f t="shared" si="140"/>
        <v>0</v>
      </c>
      <c r="TG44">
        <f t="shared" si="93"/>
        <v>1</v>
      </c>
      <c r="TH44">
        <f t="shared" si="132"/>
        <v>0</v>
      </c>
      <c r="TI44">
        <f t="shared" si="94"/>
        <v>1</v>
      </c>
      <c r="TJ44" s="249">
        <v>4.3442975127699996E-3</v>
      </c>
      <c r="TK44" s="202">
        <v>42544</v>
      </c>
      <c r="TL44">
        <v>60</v>
      </c>
      <c r="TM44" t="str">
        <f t="shared" si="81"/>
        <v>TRUE</v>
      </c>
      <c r="TN44">
        <f>VLOOKUP($A44,'FuturesInfo (3)'!$A$2:$V$80,22)</f>
        <v>1</v>
      </c>
      <c r="TO44" s="253">
        <v>2</v>
      </c>
      <c r="TP44">
        <f t="shared" si="95"/>
        <v>1</v>
      </c>
      <c r="TQ44" s="138">
        <f>VLOOKUP($A44,'FuturesInfo (3)'!$A$2:$O$80,15)*TN44</f>
        <v>135379.66537966538</v>
      </c>
      <c r="TR44" s="138">
        <f>VLOOKUP($A44,'FuturesInfo (3)'!$A$2:$O$80,15)*TP44</f>
        <v>135379.66537966538</v>
      </c>
      <c r="TS44" s="196">
        <f t="shared" si="96"/>
        <v>-588.12954358851516</v>
      </c>
      <c r="TT44" s="196">
        <f t="shared" si="97"/>
        <v>-588.12954358851516</v>
      </c>
      <c r="TU44" s="196">
        <f t="shared" si="98"/>
        <v>588.12954358851516</v>
      </c>
      <c r="TV44" s="196">
        <f t="shared" si="99"/>
        <v>-588.12954358851516</v>
      </c>
      <c r="TW44" s="196">
        <f t="shared" si="148"/>
        <v>588.12954358851516</v>
      </c>
      <c r="TX44" s="196">
        <f t="shared" si="101"/>
        <v>-588.12954358851516</v>
      </c>
      <c r="TY44" s="196">
        <f t="shared" si="133"/>
        <v>-588.12954358851516</v>
      </c>
      <c r="TZ44" s="196">
        <f>IF(IF(sym!$O33=TE44,1,0)=1,ABS(TQ44*TJ44),-ABS(TQ44*TJ44))</f>
        <v>588.12954358851516</v>
      </c>
      <c r="UA44" s="196">
        <f>IF(IF(sym!$N33=TE44,1,0)=1,ABS(TQ44*TJ44),-ABS(TQ44*TJ44))</f>
        <v>-588.12954358851516</v>
      </c>
      <c r="UB44" s="196">
        <f t="shared" si="141"/>
        <v>-588.12954358851516</v>
      </c>
      <c r="UC44" s="196">
        <f t="shared" si="103"/>
        <v>588.12954358851516</v>
      </c>
      <c r="UE44">
        <f t="shared" si="104"/>
        <v>1</v>
      </c>
      <c r="UF44" s="240">
        <v>1</v>
      </c>
      <c r="UG44" s="240">
        <v>-1</v>
      </c>
      <c r="UH44" s="240">
        <v>1</v>
      </c>
      <c r="UI44" s="214">
        <v>1</v>
      </c>
      <c r="UJ44" s="241">
        <v>4</v>
      </c>
      <c r="UK44">
        <f t="shared" si="105"/>
        <v>-1</v>
      </c>
      <c r="UL44">
        <f t="shared" si="106"/>
        <v>1</v>
      </c>
      <c r="UM44" s="214"/>
      <c r="UN44">
        <f t="shared" si="153"/>
        <v>0</v>
      </c>
      <c r="UO44">
        <f t="shared" si="151"/>
        <v>0</v>
      </c>
      <c r="UP44">
        <f t="shared" si="134"/>
        <v>0</v>
      </c>
      <c r="UQ44">
        <f t="shared" si="108"/>
        <v>0</v>
      </c>
      <c r="UR44" s="249"/>
      <c r="US44" s="202">
        <v>42548</v>
      </c>
      <c r="UT44">
        <v>60</v>
      </c>
      <c r="UU44" t="str">
        <f t="shared" si="82"/>
        <v>TRUE</v>
      </c>
      <c r="UV44">
        <f>VLOOKUP($A44,'FuturesInfo (3)'!$A$2:$V$80,22)</f>
        <v>1</v>
      </c>
      <c r="UW44" s="253">
        <v>2</v>
      </c>
      <c r="UX44">
        <f t="shared" si="109"/>
        <v>1</v>
      </c>
      <c r="UY44" s="138">
        <f>VLOOKUP($A44,'FuturesInfo (3)'!$A$2:$O$80,15)*UV44</f>
        <v>135379.66537966538</v>
      </c>
      <c r="UZ44" s="138">
        <f>VLOOKUP($A44,'FuturesInfo (3)'!$A$2:$O$80,15)*UX44</f>
        <v>135379.66537966538</v>
      </c>
      <c r="VA44" s="196">
        <f t="shared" si="110"/>
        <v>0</v>
      </c>
      <c r="VB44" s="196">
        <f t="shared" si="111"/>
        <v>0</v>
      </c>
      <c r="VC44" s="196">
        <f t="shared" si="112"/>
        <v>0</v>
      </c>
      <c r="VD44" s="196">
        <f t="shared" si="113"/>
        <v>0</v>
      </c>
      <c r="VE44" s="196">
        <f t="shared" si="149"/>
        <v>0</v>
      </c>
      <c r="VF44" s="196">
        <f t="shared" si="115"/>
        <v>0</v>
      </c>
      <c r="VG44" s="196">
        <f t="shared" si="135"/>
        <v>0</v>
      </c>
      <c r="VH44" s="196">
        <f>IF(IF(sym!$O33=UM44,1,0)=1,ABS(UY44*UR44),-ABS(UY44*UR44))</f>
        <v>0</v>
      </c>
      <c r="VI44" s="196">
        <f>IF(IF(sym!$N33=UM44,1,0)=1,ABS(UY44*UR44),-ABS(UY44*UR44))</f>
        <v>0</v>
      </c>
      <c r="VJ44" s="196">
        <f t="shared" si="144"/>
        <v>0</v>
      </c>
      <c r="VK44" s="196">
        <f t="shared" si="117"/>
        <v>0</v>
      </c>
      <c r="VM44">
        <f t="shared" si="118"/>
        <v>0</v>
      </c>
      <c r="VN44" s="240"/>
      <c r="VO44" s="240"/>
      <c r="VP44" s="240"/>
      <c r="VQ44" s="214"/>
      <c r="VR44" s="241"/>
      <c r="VS44">
        <f t="shared" si="119"/>
        <v>1</v>
      </c>
      <c r="VT44">
        <f t="shared" si="120"/>
        <v>0</v>
      </c>
      <c r="VU44" s="214"/>
      <c r="VV44">
        <f t="shared" si="154"/>
        <v>1</v>
      </c>
      <c r="VW44">
        <f t="shared" si="152"/>
        <v>1</v>
      </c>
      <c r="VX44">
        <f t="shared" si="136"/>
        <v>0</v>
      </c>
      <c r="VY44">
        <f t="shared" si="122"/>
        <v>1</v>
      </c>
      <c r="VZ44" s="249"/>
      <c r="WA44" s="202"/>
      <c r="WB44">
        <v>60</v>
      </c>
      <c r="WC44" t="str">
        <f t="shared" si="83"/>
        <v>FALSE</v>
      </c>
      <c r="WD44">
        <f>VLOOKUP($A44,'FuturesInfo (3)'!$A$2:$V$80,22)</f>
        <v>1</v>
      </c>
      <c r="WE44" s="253"/>
      <c r="WF44">
        <f t="shared" si="123"/>
        <v>1</v>
      </c>
      <c r="WG44" s="138">
        <f>VLOOKUP($A44,'FuturesInfo (3)'!$A$2:$O$80,15)*WD44</f>
        <v>135379.66537966538</v>
      </c>
      <c r="WH44" s="138">
        <f>VLOOKUP($A44,'FuturesInfo (3)'!$A$2:$O$80,15)*WF44</f>
        <v>135379.66537966538</v>
      </c>
      <c r="WI44" s="196">
        <f t="shared" si="124"/>
        <v>0</v>
      </c>
      <c r="WJ44" s="196">
        <f t="shared" si="125"/>
        <v>0</v>
      </c>
      <c r="WK44" s="196">
        <f t="shared" si="126"/>
        <v>0</v>
      </c>
      <c r="WL44" s="196">
        <f t="shared" si="127"/>
        <v>0</v>
      </c>
      <c r="WM44" s="196">
        <f t="shared" si="150"/>
        <v>0</v>
      </c>
      <c r="WN44" s="196">
        <f t="shared" si="129"/>
        <v>0</v>
      </c>
      <c r="WO44" s="196">
        <f t="shared" si="137"/>
        <v>0</v>
      </c>
      <c r="WP44" s="196">
        <f>IF(IF(sym!$O33=VU44,1,0)=1,ABS(WG44*VZ44),-ABS(WG44*VZ44))</f>
        <v>0</v>
      </c>
      <c r="WQ44" s="196">
        <f>IF(IF(sym!$N33=VU44,1,0)=1,ABS(WG44*VZ44),-ABS(WG44*VZ44))</f>
        <v>0</v>
      </c>
      <c r="WR44" s="196">
        <f t="shared" si="147"/>
        <v>0</v>
      </c>
      <c r="WS44" s="196">
        <f t="shared" si="131"/>
        <v>0</v>
      </c>
    </row>
    <row r="45" spans="1:617" x14ac:dyDescent="0.25">
      <c r="A45" s="1" t="s">
        <v>354</v>
      </c>
      <c r="B45" s="150" t="str">
        <f>'FuturesInfo (3)'!M33</f>
        <v>QHO</v>
      </c>
      <c r="C45" s="200" t="str">
        <f>VLOOKUP(A45,'FuturesInfo (3)'!$A$2:$K$80,11)</f>
        <v>energy</v>
      </c>
      <c r="F45" t="e">
        <f>#REF!</f>
        <v>#REF!</v>
      </c>
      <c r="G45">
        <v>1</v>
      </c>
      <c r="H45">
        <v>-1</v>
      </c>
      <c r="I45">
        <v>-1</v>
      </c>
      <c r="J45">
        <f t="shared" si="67"/>
        <v>0</v>
      </c>
      <c r="K45">
        <f t="shared" si="68"/>
        <v>1</v>
      </c>
      <c r="L45" s="184">
        <v>-1.37195121951E-2</v>
      </c>
      <c r="M45" s="2">
        <v>10</v>
      </c>
      <c r="N45">
        <v>60</v>
      </c>
      <c r="O45" t="str">
        <f t="shared" si="69"/>
        <v>TRUE</v>
      </c>
      <c r="P45">
        <f>VLOOKUP($A45,'FuturesInfo (3)'!$A$2:$V$80,22)</f>
        <v>1</v>
      </c>
      <c r="Q45">
        <f t="shared" si="70"/>
        <v>1</v>
      </c>
      <c r="R45">
        <f t="shared" si="70"/>
        <v>1</v>
      </c>
      <c r="S45" s="138">
        <f>VLOOKUP($A45,'FuturesInfo (3)'!$A$2:$O$80,15)*Q45</f>
        <v>63483</v>
      </c>
      <c r="T45" s="144">
        <f t="shared" si="71"/>
        <v>-870.95579268153335</v>
      </c>
      <c r="U45" s="144">
        <f t="shared" si="84"/>
        <v>870.95579268153335</v>
      </c>
      <c r="W45">
        <f t="shared" si="72"/>
        <v>1</v>
      </c>
      <c r="X45">
        <v>-1</v>
      </c>
      <c r="Y45">
        <v>-1</v>
      </c>
      <c r="Z45">
        <v>1</v>
      </c>
      <c r="AA45">
        <f t="shared" si="138"/>
        <v>0</v>
      </c>
      <c r="AB45">
        <f t="shared" si="73"/>
        <v>0</v>
      </c>
      <c r="AC45" s="1">
        <v>1.0079967744100001E-2</v>
      </c>
      <c r="AD45" s="2">
        <v>10</v>
      </c>
      <c r="AE45">
        <v>60</v>
      </c>
      <c r="AF45" t="str">
        <f t="shared" si="74"/>
        <v>TRUE</v>
      </c>
      <c r="AG45">
        <f>VLOOKUP($A45,'FuturesInfo (3)'!$A$2:$V$80,22)</f>
        <v>1</v>
      </c>
      <c r="AH45">
        <f t="shared" si="75"/>
        <v>1</v>
      </c>
      <c r="AI45">
        <f t="shared" si="85"/>
        <v>1</v>
      </c>
      <c r="AJ45" s="138">
        <f>VLOOKUP($A45,'FuturesInfo (3)'!$A$2:$O$80,15)*AI45</f>
        <v>63483</v>
      </c>
      <c r="AK45" s="196">
        <f t="shared" si="86"/>
        <v>-639.90659229870039</v>
      </c>
      <c r="AL45" s="196">
        <f t="shared" si="87"/>
        <v>-639.90659229870039</v>
      </c>
      <c r="AN45">
        <f t="shared" si="76"/>
        <v>-1</v>
      </c>
      <c r="AO45">
        <v>1</v>
      </c>
      <c r="AP45">
        <v>-1</v>
      </c>
      <c r="AQ45">
        <v>1</v>
      </c>
      <c r="AR45">
        <f t="shared" si="139"/>
        <v>1</v>
      </c>
      <c r="AS45">
        <f t="shared" si="77"/>
        <v>0</v>
      </c>
      <c r="AT45" s="1">
        <v>2.5547202448299999E-2</v>
      </c>
      <c r="AU45" s="2">
        <v>10</v>
      </c>
      <c r="AV45">
        <v>60</v>
      </c>
      <c r="AW45" t="str">
        <f t="shared" si="78"/>
        <v>TRUE</v>
      </c>
      <c r="AX45">
        <f>VLOOKUP($A45,'FuturesInfo (3)'!$A$2:$V$80,22)</f>
        <v>1</v>
      </c>
      <c r="AY45">
        <f t="shared" si="79"/>
        <v>1</v>
      </c>
      <c r="AZ45">
        <f t="shared" si="88"/>
        <v>1</v>
      </c>
      <c r="BA45" s="138">
        <f>VLOOKUP($A45,'FuturesInfo (3)'!$A$2:$O$80,15)*AZ45</f>
        <v>63483</v>
      </c>
      <c r="BB45" s="196">
        <f t="shared" si="80"/>
        <v>1621.8130530254289</v>
      </c>
      <c r="BC45" s="196">
        <f t="shared" si="89"/>
        <v>-1621.8130530254289</v>
      </c>
      <c r="BE45">
        <v>1</v>
      </c>
      <c r="BF45">
        <v>1</v>
      </c>
      <c r="BG45">
        <v>-1</v>
      </c>
      <c r="BH45">
        <v>1</v>
      </c>
      <c r="BI45">
        <v>1</v>
      </c>
      <c r="BJ45">
        <v>0</v>
      </c>
      <c r="BK45" s="1">
        <v>1.88128446319E-2</v>
      </c>
      <c r="BL45" s="2">
        <v>10</v>
      </c>
      <c r="BM45">
        <v>60</v>
      </c>
      <c r="BN45" t="s">
        <v>1186</v>
      </c>
      <c r="BO45">
        <v>1</v>
      </c>
      <c r="BP45" s="96">
        <v>0</v>
      </c>
      <c r="BQ45">
        <v>1</v>
      </c>
      <c r="BR45" s="138">
        <v>63672</v>
      </c>
      <c r="BS45" s="196">
        <v>1197.8514434023368</v>
      </c>
      <c r="BT45" s="196">
        <v>-1197.8514434023368</v>
      </c>
      <c r="BV45">
        <v>1</v>
      </c>
      <c r="BW45">
        <v>1</v>
      </c>
      <c r="BX45" s="214">
        <v>-1</v>
      </c>
      <c r="BY45">
        <v>1</v>
      </c>
      <c r="BZ45">
        <v>-1</v>
      </c>
      <c r="CA45">
        <v>0</v>
      </c>
      <c r="CB45">
        <v>1</v>
      </c>
      <c r="CC45">
        <v>0</v>
      </c>
      <c r="CD45" s="1">
        <v>-1.2289079910899999E-2</v>
      </c>
      <c r="CE45" s="2">
        <v>10</v>
      </c>
      <c r="CF45">
        <v>60</v>
      </c>
      <c r="CG45" t="s">
        <v>1186</v>
      </c>
      <c r="CH45">
        <v>1</v>
      </c>
      <c r="CI45" s="96">
        <v>0</v>
      </c>
      <c r="CJ45">
        <v>1</v>
      </c>
      <c r="CK45" s="138">
        <v>63672</v>
      </c>
      <c r="CL45" s="196">
        <v>-782.47029608682476</v>
      </c>
      <c r="CM45" s="196">
        <v>782.47029608682476</v>
      </c>
      <c r="CN45" s="196">
        <v>-782.47029608682476</v>
      </c>
      <c r="CP45">
        <v>-1</v>
      </c>
      <c r="CQ45">
        <v>1</v>
      </c>
      <c r="CR45" s="214">
        <v>-1</v>
      </c>
      <c r="CS45">
        <v>-1</v>
      </c>
      <c r="CT45">
        <v>-1</v>
      </c>
      <c r="CU45">
        <v>0</v>
      </c>
      <c r="CV45">
        <v>1</v>
      </c>
      <c r="CW45">
        <v>1</v>
      </c>
      <c r="CX45" s="1">
        <v>-2.2692109334699999E-2</v>
      </c>
      <c r="CY45" s="2">
        <v>10</v>
      </c>
      <c r="CZ45">
        <v>60</v>
      </c>
      <c r="DA45" t="s">
        <v>1186</v>
      </c>
      <c r="DB45">
        <v>1</v>
      </c>
      <c r="DC45" s="96">
        <v>0</v>
      </c>
      <c r="DD45">
        <v>1</v>
      </c>
      <c r="DE45" s="138">
        <v>63672</v>
      </c>
      <c r="DF45" s="196">
        <v>-1444.8519855590184</v>
      </c>
      <c r="DG45" s="196">
        <v>1444.8519855590184</v>
      </c>
      <c r="DH45" s="196">
        <v>1444.8519855590184</v>
      </c>
      <c r="DJ45">
        <v>-1</v>
      </c>
      <c r="DK45" s="240">
        <v>1</v>
      </c>
      <c r="DL45" s="214">
        <v>1</v>
      </c>
      <c r="DM45" s="241">
        <v>-23</v>
      </c>
      <c r="DN45">
        <v>1</v>
      </c>
      <c r="DO45">
        <v>-1</v>
      </c>
      <c r="DP45" s="214">
        <v>-1</v>
      </c>
      <c r="DQ45">
        <v>0</v>
      </c>
      <c r="DR45">
        <v>0</v>
      </c>
      <c r="DS45">
        <v>0</v>
      </c>
      <c r="DT45">
        <v>1</v>
      </c>
      <c r="DU45" s="249">
        <v>-9.894459102900001E-4</v>
      </c>
      <c r="DV45" s="2">
        <v>10</v>
      </c>
      <c r="DW45">
        <v>60</v>
      </c>
      <c r="DX45" t="s">
        <v>1186</v>
      </c>
      <c r="DY45">
        <v>1</v>
      </c>
      <c r="DZ45" s="96">
        <v>0</v>
      </c>
      <c r="EA45">
        <v>1</v>
      </c>
      <c r="EB45" s="138">
        <v>63609</v>
      </c>
      <c r="EC45" s="196">
        <v>-62.937664907636616</v>
      </c>
      <c r="ED45" s="196">
        <v>-62.937664907636616</v>
      </c>
      <c r="EE45" s="196">
        <v>-62.937664907636616</v>
      </c>
      <c r="EF45" s="196">
        <v>62.937664907636616</v>
      </c>
      <c r="EH45">
        <v>1</v>
      </c>
      <c r="EI45" s="240">
        <v>-1</v>
      </c>
      <c r="EJ45" s="214">
        <v>-1</v>
      </c>
      <c r="EK45" s="241">
        <v>-24</v>
      </c>
      <c r="EL45">
        <v>-1</v>
      </c>
      <c r="EM45">
        <v>1</v>
      </c>
      <c r="EN45" s="214">
        <v>-1</v>
      </c>
      <c r="EO45">
        <v>1</v>
      </c>
      <c r="EP45">
        <v>1</v>
      </c>
      <c r="EQ45">
        <v>1</v>
      </c>
      <c r="ER45">
        <v>0</v>
      </c>
      <c r="ES45" s="249">
        <v>-8.2535490260799999E-3</v>
      </c>
      <c r="ET45" s="264">
        <v>42499</v>
      </c>
      <c r="EU45">
        <v>60</v>
      </c>
      <c r="EV45" t="s">
        <v>1186</v>
      </c>
      <c r="EW45">
        <v>1</v>
      </c>
      <c r="EX45" s="253"/>
      <c r="EY45">
        <v>1</v>
      </c>
      <c r="EZ45" s="138">
        <v>63084</v>
      </c>
      <c r="FA45" s="196">
        <v>520.66688676123067</v>
      </c>
      <c r="FB45" s="196">
        <v>520.66688676123067</v>
      </c>
      <c r="FC45" s="196">
        <v>520.66688676123067</v>
      </c>
      <c r="FD45" s="196">
        <v>-520.66688676123067</v>
      </c>
      <c r="FF45">
        <v>-1</v>
      </c>
      <c r="FG45" s="240">
        <v>-1</v>
      </c>
      <c r="FH45" s="214">
        <v>-1</v>
      </c>
      <c r="FI45" s="241">
        <v>-25</v>
      </c>
      <c r="FJ45">
        <v>-1</v>
      </c>
      <c r="FK45">
        <v>1</v>
      </c>
      <c r="FL45" s="214">
        <v>-1</v>
      </c>
      <c r="FM45">
        <v>1</v>
      </c>
      <c r="FN45">
        <v>1</v>
      </c>
      <c r="FO45">
        <v>1</v>
      </c>
      <c r="FP45">
        <v>0</v>
      </c>
      <c r="FQ45" s="249">
        <v>-1.6111850865499999E-2</v>
      </c>
      <c r="FR45" s="264">
        <v>42499</v>
      </c>
      <c r="FS45">
        <v>60</v>
      </c>
      <c r="FT45" t="s">
        <v>1186</v>
      </c>
      <c r="FU45">
        <v>1</v>
      </c>
      <c r="FV45" s="253">
        <v>2</v>
      </c>
      <c r="FW45">
        <v>1</v>
      </c>
      <c r="FX45" s="138">
        <v>59761.8</v>
      </c>
      <c r="FY45" s="138">
        <v>59761.8</v>
      </c>
      <c r="FZ45" s="196">
        <v>962.87320905383785</v>
      </c>
      <c r="GA45" s="196">
        <v>962.87320905383785</v>
      </c>
      <c r="GB45" s="196">
        <v>962.87320905383785</v>
      </c>
      <c r="GC45" s="196">
        <v>962.87320905383785</v>
      </c>
      <c r="GD45" s="196">
        <v>-962.87320905383785</v>
      </c>
      <c r="GF45">
        <v>-1</v>
      </c>
      <c r="GG45" s="240">
        <v>-1</v>
      </c>
      <c r="GH45" s="214">
        <v>-1</v>
      </c>
      <c r="GI45" s="241">
        <v>-26</v>
      </c>
      <c r="GJ45">
        <v>-1</v>
      </c>
      <c r="GK45">
        <v>1</v>
      </c>
      <c r="GL45" s="214">
        <v>-1</v>
      </c>
      <c r="GM45">
        <v>1</v>
      </c>
      <c r="GN45">
        <v>1</v>
      </c>
      <c r="GO45">
        <v>1</v>
      </c>
      <c r="GP45">
        <v>0</v>
      </c>
      <c r="GQ45" s="249">
        <v>-3.7149817295999997E-2</v>
      </c>
      <c r="GR45" s="264">
        <v>42499</v>
      </c>
      <c r="GS45">
        <v>60</v>
      </c>
      <c r="GT45" t="s">
        <v>1186</v>
      </c>
      <c r="GU45">
        <v>1</v>
      </c>
      <c r="GV45" s="253">
        <v>2</v>
      </c>
      <c r="GW45">
        <v>1</v>
      </c>
      <c r="GX45" s="138">
        <v>59761.8</v>
      </c>
      <c r="GY45" s="138">
        <v>59761.8</v>
      </c>
      <c r="GZ45" s="196">
        <v>2220.1399512800926</v>
      </c>
      <c r="HA45" s="196">
        <v>2220.1399512800926</v>
      </c>
      <c r="HB45" s="196">
        <v>2220.1399512800926</v>
      </c>
      <c r="HC45" s="196">
        <v>2220.1399512800926</v>
      </c>
      <c r="HD45" s="196">
        <v>-2220.1399512800926</v>
      </c>
      <c r="HF45">
        <v>-1</v>
      </c>
      <c r="HG45" s="240">
        <v>-1</v>
      </c>
      <c r="HH45" s="214">
        <v>-1</v>
      </c>
      <c r="HI45" s="241">
        <v>6</v>
      </c>
      <c r="HJ45">
        <v>-1</v>
      </c>
      <c r="HK45">
        <v>-1</v>
      </c>
      <c r="HL45" s="214">
        <v>1</v>
      </c>
      <c r="HM45">
        <v>0</v>
      </c>
      <c r="HN45">
        <v>0</v>
      </c>
      <c r="HO45">
        <v>0</v>
      </c>
      <c r="HP45">
        <v>0</v>
      </c>
      <c r="HQ45" s="249">
        <v>4.1324056504300002E-2</v>
      </c>
      <c r="HR45" s="202">
        <v>42499</v>
      </c>
      <c r="HS45">
        <v>60</v>
      </c>
      <c r="HT45" t="s">
        <v>1186</v>
      </c>
      <c r="HU45">
        <v>1</v>
      </c>
      <c r="HV45" s="253">
        <v>2</v>
      </c>
      <c r="HW45">
        <v>1</v>
      </c>
      <c r="HX45" s="138">
        <v>62231.4</v>
      </c>
      <c r="HY45" s="138">
        <v>62231.4</v>
      </c>
      <c r="HZ45" s="196">
        <v>-2571.6538899416951</v>
      </c>
      <c r="IA45" s="196">
        <v>-2571.6538899416951</v>
      </c>
      <c r="IB45" s="196">
        <v>-2571.6538899416951</v>
      </c>
      <c r="IC45" s="196">
        <v>-2571.6538899416951</v>
      </c>
      <c r="ID45" s="196">
        <v>-2571.6538899416951</v>
      </c>
      <c r="IF45">
        <v>-1</v>
      </c>
      <c r="IG45" s="240">
        <v>1</v>
      </c>
      <c r="IH45" s="214">
        <v>-1</v>
      </c>
      <c r="II45" s="241">
        <v>7</v>
      </c>
      <c r="IJ45">
        <v>1</v>
      </c>
      <c r="IK45">
        <v>-1</v>
      </c>
      <c r="IL45" s="214">
        <v>1</v>
      </c>
      <c r="IM45">
        <v>1</v>
      </c>
      <c r="IN45">
        <v>0</v>
      </c>
      <c r="IO45">
        <v>1</v>
      </c>
      <c r="IP45">
        <v>0</v>
      </c>
      <c r="IQ45" s="249">
        <v>3.0842950664800001E-2</v>
      </c>
      <c r="IR45" s="202">
        <v>42529</v>
      </c>
      <c r="IS45">
        <v>60</v>
      </c>
      <c r="IT45" t="s">
        <v>1186</v>
      </c>
      <c r="IU45">
        <v>1</v>
      </c>
      <c r="IV45" s="253">
        <v>1</v>
      </c>
      <c r="IW45">
        <v>1</v>
      </c>
      <c r="IX45" s="138">
        <v>64150.8</v>
      </c>
      <c r="IY45" s="138">
        <v>64150.8</v>
      </c>
      <c r="IZ45" s="196">
        <v>1978.599959507452</v>
      </c>
      <c r="JA45" s="196">
        <v>1978.599959507452</v>
      </c>
      <c r="JB45" s="196">
        <v>-1978.599959507452</v>
      </c>
      <c r="JC45" s="196">
        <v>1978.599959507452</v>
      </c>
      <c r="JD45" s="196">
        <v>-1978.599959507452</v>
      </c>
      <c r="JF45">
        <v>1</v>
      </c>
      <c r="JG45" s="240">
        <v>1</v>
      </c>
      <c r="JH45" s="214">
        <v>1</v>
      </c>
      <c r="JI45" s="241">
        <v>-2</v>
      </c>
      <c r="JJ45">
        <v>-1</v>
      </c>
      <c r="JK45">
        <v>-1</v>
      </c>
      <c r="JL45" s="214">
        <v>-1</v>
      </c>
      <c r="JM45">
        <v>0</v>
      </c>
      <c r="JN45">
        <v>0</v>
      </c>
      <c r="JO45">
        <v>1</v>
      </c>
      <c r="JP45">
        <v>1</v>
      </c>
      <c r="JQ45" s="249">
        <v>-7.0053711946700004E-3</v>
      </c>
      <c r="JR45" s="202">
        <v>42529</v>
      </c>
      <c r="JS45">
        <v>60</v>
      </c>
      <c r="JT45" t="s">
        <v>1186</v>
      </c>
      <c r="JU45">
        <v>1</v>
      </c>
      <c r="JV45" s="253">
        <v>2</v>
      </c>
      <c r="JW45">
        <v>1</v>
      </c>
      <c r="JX45" s="138">
        <v>64104.6</v>
      </c>
      <c r="JY45" s="138">
        <v>64104.6</v>
      </c>
      <c r="JZ45" s="196">
        <v>-449.0765182858425</v>
      </c>
      <c r="KA45" s="196">
        <v>-449.0765182858425</v>
      </c>
      <c r="KB45" s="196">
        <v>-449.0765182858425</v>
      </c>
      <c r="KC45" s="196">
        <v>449.0765182858425</v>
      </c>
      <c r="KD45" s="196">
        <v>449.0765182858425</v>
      </c>
      <c r="KF45">
        <v>1</v>
      </c>
      <c r="KG45" s="240">
        <v>1</v>
      </c>
      <c r="KH45" s="214">
        <v>1</v>
      </c>
      <c r="KI45" s="241">
        <v>-3</v>
      </c>
      <c r="KJ45">
        <v>1</v>
      </c>
      <c r="KK45">
        <v>-1</v>
      </c>
      <c r="KL45" s="214">
        <v>-1</v>
      </c>
      <c r="KM45">
        <v>0</v>
      </c>
      <c r="KN45">
        <v>0</v>
      </c>
      <c r="KO45">
        <v>0</v>
      </c>
      <c r="KP45">
        <v>1</v>
      </c>
      <c r="KQ45" s="249">
        <v>-7.2069711066E-3</v>
      </c>
      <c r="KR45" s="202">
        <v>42529</v>
      </c>
      <c r="KS45">
        <v>60</v>
      </c>
      <c r="KT45" t="s">
        <v>1186</v>
      </c>
      <c r="KU45">
        <v>1</v>
      </c>
      <c r="KV45" s="253">
        <v>1</v>
      </c>
      <c r="KW45">
        <v>1</v>
      </c>
      <c r="KX45" s="138">
        <v>64331.4</v>
      </c>
      <c r="KY45" s="138">
        <v>64331.4</v>
      </c>
      <c r="KZ45" s="196">
        <v>-463.63454104712724</v>
      </c>
      <c r="LA45" s="196">
        <v>-463.63454104712724</v>
      </c>
      <c r="LB45" s="196">
        <v>-463.63454104712724</v>
      </c>
      <c r="LC45" s="196">
        <v>-463.63454104712724</v>
      </c>
      <c r="LD45" s="196">
        <v>463.63454104712724</v>
      </c>
      <c r="LF45">
        <v>1</v>
      </c>
      <c r="LG45" s="240">
        <v>1</v>
      </c>
      <c r="LH45" s="214">
        <v>1</v>
      </c>
      <c r="LI45" s="241">
        <v>-4</v>
      </c>
      <c r="LJ45">
        <v>-1</v>
      </c>
      <c r="LK45">
        <v>-1</v>
      </c>
      <c r="LL45" s="214">
        <v>1</v>
      </c>
      <c r="LM45">
        <v>1</v>
      </c>
      <c r="LN45">
        <v>1</v>
      </c>
      <c r="LO45">
        <v>0</v>
      </c>
      <c r="LP45">
        <v>0</v>
      </c>
      <c r="LQ45" s="249">
        <v>1.0822939351900001E-2</v>
      </c>
      <c r="LR45" s="202">
        <v>42537</v>
      </c>
      <c r="LS45">
        <v>60</v>
      </c>
      <c r="LT45" t="s">
        <v>1186</v>
      </c>
      <c r="LU45">
        <v>1</v>
      </c>
      <c r="LV45" s="253">
        <v>1</v>
      </c>
      <c r="LW45">
        <v>1</v>
      </c>
      <c r="LX45" s="138">
        <v>64331.4</v>
      </c>
      <c r="LY45" s="138">
        <v>64331.4</v>
      </c>
      <c r="LZ45" s="196">
        <v>696.25484062281976</v>
      </c>
      <c r="MA45" s="196">
        <v>696.25484062281976</v>
      </c>
      <c r="MB45" s="196">
        <v>696.25484062281976</v>
      </c>
      <c r="MC45" s="196">
        <v>-696.25484062281976</v>
      </c>
      <c r="MD45" s="196">
        <v>-696.25484062281976</v>
      </c>
      <c r="MF45">
        <v>1</v>
      </c>
      <c r="MG45" s="240">
        <v>1</v>
      </c>
      <c r="MH45" s="214">
        <v>1</v>
      </c>
      <c r="MI45" s="241">
        <v>-5</v>
      </c>
      <c r="MJ45">
        <v>1</v>
      </c>
      <c r="MK45">
        <v>-1</v>
      </c>
      <c r="ML45" s="214">
        <v>-1</v>
      </c>
      <c r="MM45">
        <v>0</v>
      </c>
      <c r="MN45">
        <v>0</v>
      </c>
      <c r="MO45">
        <v>0</v>
      </c>
      <c r="MP45">
        <v>1</v>
      </c>
      <c r="MQ45" s="249">
        <v>-4.1261343605099997E-2</v>
      </c>
      <c r="MR45" s="202">
        <v>42537</v>
      </c>
      <c r="MS45">
        <v>60</v>
      </c>
      <c r="MT45" t="s">
        <v>1186</v>
      </c>
      <c r="MU45">
        <v>1</v>
      </c>
      <c r="MV45" s="253">
        <v>1</v>
      </c>
      <c r="MW45">
        <v>1</v>
      </c>
      <c r="MX45" s="138">
        <v>61677</v>
      </c>
      <c r="MY45" s="138">
        <v>61677</v>
      </c>
      <c r="MZ45" s="196">
        <v>-2544.8758895317524</v>
      </c>
      <c r="NA45" s="196">
        <v>-2544.8758895317524</v>
      </c>
      <c r="NB45" s="196">
        <v>-2544.8758895317524</v>
      </c>
      <c r="NC45" s="196">
        <v>-2544.8758895317524</v>
      </c>
      <c r="ND45" s="196">
        <v>2544.8758895317524</v>
      </c>
      <c r="NF45">
        <v>1</v>
      </c>
      <c r="NG45" s="240">
        <v>1</v>
      </c>
      <c r="NH45" s="214">
        <v>1</v>
      </c>
      <c r="NI45" s="241">
        <v>-6</v>
      </c>
      <c r="NJ45">
        <v>-1</v>
      </c>
      <c r="NK45">
        <v>-1</v>
      </c>
      <c r="NL45" s="214">
        <v>-1</v>
      </c>
      <c r="NM45">
        <v>0</v>
      </c>
      <c r="NN45">
        <v>0</v>
      </c>
      <c r="NO45">
        <v>1</v>
      </c>
      <c r="NP45">
        <v>1</v>
      </c>
      <c r="NQ45" s="249">
        <v>-1.82499148791E-2</v>
      </c>
      <c r="NR45" s="202">
        <v>42537</v>
      </c>
      <c r="NS45">
        <v>60</v>
      </c>
      <c r="NT45" t="s">
        <v>1186</v>
      </c>
      <c r="NU45">
        <v>1</v>
      </c>
      <c r="NV45" s="253">
        <v>1</v>
      </c>
      <c r="NW45">
        <v>1</v>
      </c>
      <c r="NX45" s="138">
        <v>60551.4</v>
      </c>
      <c r="NY45" s="138">
        <v>60551.4</v>
      </c>
      <c r="NZ45" s="196">
        <v>-1105.0578958103358</v>
      </c>
      <c r="OA45" s="196">
        <v>-1105.0578958103358</v>
      </c>
      <c r="OB45" s="196">
        <v>-1105.0578958103358</v>
      </c>
      <c r="OC45" s="196">
        <v>1105.0578958103358</v>
      </c>
      <c r="OD45" s="196">
        <v>1105.0578958103358</v>
      </c>
      <c r="OF45">
        <v>1</v>
      </c>
      <c r="OG45" s="240">
        <v>-1</v>
      </c>
      <c r="OH45" s="214">
        <v>1</v>
      </c>
      <c r="OI45" s="241">
        <v>5</v>
      </c>
      <c r="OJ45">
        <v>-1</v>
      </c>
      <c r="OK45">
        <v>1</v>
      </c>
      <c r="OL45" s="214">
        <v>1</v>
      </c>
      <c r="OM45">
        <v>0</v>
      </c>
      <c r="ON45">
        <v>1</v>
      </c>
      <c r="OO45">
        <v>0</v>
      </c>
      <c r="OP45">
        <v>1</v>
      </c>
      <c r="OQ45" s="249">
        <v>2.9340362072600001E-2</v>
      </c>
      <c r="OR45" s="202">
        <v>42541</v>
      </c>
      <c r="OS45">
        <v>60</v>
      </c>
      <c r="OT45" t="s">
        <v>1186</v>
      </c>
      <c r="OU45">
        <v>1</v>
      </c>
      <c r="OV45" s="253">
        <v>1</v>
      </c>
      <c r="OW45">
        <v>1</v>
      </c>
      <c r="OX45" s="138">
        <v>62328</v>
      </c>
      <c r="OY45" s="138">
        <v>62328</v>
      </c>
      <c r="OZ45" s="196">
        <v>-1828.7260872610129</v>
      </c>
      <c r="PA45" s="196">
        <v>-1828.7260872610129</v>
      </c>
      <c r="PB45" s="196">
        <v>1828.7260872610129</v>
      </c>
      <c r="PC45" s="196">
        <v>-1828.7260872610129</v>
      </c>
      <c r="PD45" s="196">
        <v>1828.7260872610129</v>
      </c>
      <c r="PF45">
        <v>-1</v>
      </c>
      <c r="PG45" s="240">
        <v>-1</v>
      </c>
      <c r="PH45" s="240">
        <v>-1</v>
      </c>
      <c r="PI45" s="214">
        <v>1</v>
      </c>
      <c r="PJ45" s="241">
        <v>6</v>
      </c>
      <c r="PK45">
        <v>1</v>
      </c>
      <c r="PL45">
        <v>1</v>
      </c>
      <c r="PM45" s="214">
        <v>1</v>
      </c>
      <c r="PN45">
        <v>0</v>
      </c>
      <c r="PO45">
        <v>1</v>
      </c>
      <c r="PP45">
        <v>1</v>
      </c>
      <c r="PQ45">
        <v>1</v>
      </c>
      <c r="PR45" s="249">
        <v>4.1981132075499999E-2</v>
      </c>
      <c r="PS45" s="202">
        <v>42541</v>
      </c>
      <c r="PT45">
        <v>60</v>
      </c>
      <c r="PU45" t="s">
        <v>1186</v>
      </c>
      <c r="PV45">
        <v>1</v>
      </c>
      <c r="PW45" s="253">
        <v>1</v>
      </c>
      <c r="PX45">
        <v>1</v>
      </c>
      <c r="PY45" s="138">
        <v>62525.399999999994</v>
      </c>
      <c r="PZ45" s="138">
        <v>62525.399999999994</v>
      </c>
      <c r="QA45" s="196">
        <v>-2624.8870754734676</v>
      </c>
      <c r="QB45" s="196">
        <v>-2624.8870754734676</v>
      </c>
      <c r="QC45" s="196">
        <v>2624.8870754734676</v>
      </c>
      <c r="QD45" s="196">
        <v>2624.8870754734676</v>
      </c>
      <c r="QE45" s="196">
        <v>2624.8870754734676</v>
      </c>
      <c r="QF45" s="196">
        <v>-2624.8870754734676</v>
      </c>
      <c r="QH45">
        <v>1</v>
      </c>
      <c r="QI45" s="240">
        <v>-1</v>
      </c>
      <c r="QJ45" s="240">
        <v>-1</v>
      </c>
      <c r="QK45" s="214">
        <v>1</v>
      </c>
      <c r="QL45" s="241">
        <v>-2</v>
      </c>
      <c r="QM45">
        <v>-1</v>
      </c>
      <c r="QN45">
        <v>-1</v>
      </c>
      <c r="QO45" s="214">
        <v>-1</v>
      </c>
      <c r="QP45">
        <v>1</v>
      </c>
      <c r="QQ45">
        <v>0</v>
      </c>
      <c r="QR45">
        <v>1</v>
      </c>
      <c r="QS45">
        <v>1</v>
      </c>
      <c r="QT45" s="249">
        <v>-3.7250210179099998E-2</v>
      </c>
      <c r="QU45" s="202">
        <v>42541</v>
      </c>
      <c r="QV45">
        <v>60</v>
      </c>
      <c r="QW45" t="s">
        <v>1186</v>
      </c>
      <c r="QX45">
        <v>1</v>
      </c>
      <c r="QY45" s="253">
        <v>2</v>
      </c>
      <c r="QZ45">
        <v>1</v>
      </c>
      <c r="RA45" s="138">
        <v>62525.399999999994</v>
      </c>
      <c r="RB45" s="138">
        <v>62525.399999999994</v>
      </c>
      <c r="RC45" s="196">
        <v>2329.0842915322987</v>
      </c>
      <c r="RD45" s="196">
        <v>2329.0842915322987</v>
      </c>
      <c r="RE45" s="196">
        <v>-2329.0842915322987</v>
      </c>
      <c r="RF45" s="196">
        <v>2329.0842915322987</v>
      </c>
      <c r="RG45" s="196">
        <v>2329.0842915322987</v>
      </c>
      <c r="RH45" s="196">
        <v>2329.0842915322987</v>
      </c>
      <c r="RI45" s="196"/>
      <c r="RJ45" s="196">
        <v>-2329.0842915322987</v>
      </c>
      <c r="RK45" s="196">
        <v>2329.0842915322987</v>
      </c>
      <c r="RL45" s="196">
        <v>-2329.0842915322987</v>
      </c>
      <c r="RM45" s="196">
        <v>2329.0842915322987</v>
      </c>
      <c r="RO45">
        <v>-1</v>
      </c>
      <c r="RP45" s="240">
        <v>1</v>
      </c>
      <c r="RQ45" s="240">
        <v>-1</v>
      </c>
      <c r="RR45" s="240">
        <v>1</v>
      </c>
      <c r="RS45" s="214">
        <v>1</v>
      </c>
      <c r="RT45" s="241">
        <v>-3</v>
      </c>
      <c r="RU45">
        <v>-1</v>
      </c>
      <c r="RV45">
        <v>-1</v>
      </c>
      <c r="RW45" s="214">
        <v>1</v>
      </c>
      <c r="RX45">
        <v>1</v>
      </c>
      <c r="RY45">
        <v>1</v>
      </c>
      <c r="RZ45">
        <v>0</v>
      </c>
      <c r="SA45">
        <v>0</v>
      </c>
      <c r="SB45" s="249">
        <v>1.53153758313E-2</v>
      </c>
      <c r="SC45" s="202">
        <v>42541</v>
      </c>
      <c r="SD45">
        <v>60</v>
      </c>
      <c r="SE45" t="s">
        <v>1186</v>
      </c>
      <c r="SF45">
        <v>1</v>
      </c>
      <c r="SG45" s="253">
        <v>2</v>
      </c>
      <c r="SH45">
        <v>1</v>
      </c>
      <c r="SI45" s="138">
        <v>63483</v>
      </c>
      <c r="SJ45" s="138">
        <v>63483</v>
      </c>
      <c r="SK45" s="196">
        <v>972.26600389841792</v>
      </c>
      <c r="SL45" s="196">
        <v>972.26600389841792</v>
      </c>
      <c r="SM45" s="196">
        <v>972.26600389841792</v>
      </c>
      <c r="SN45" s="196">
        <v>-972.26600389841792</v>
      </c>
      <c r="SO45" s="196">
        <v>-972.26600389841792</v>
      </c>
      <c r="SP45" s="196">
        <v>-972.26600389841792</v>
      </c>
      <c r="SQ45" s="196">
        <v>972.26600389841792</v>
      </c>
      <c r="SR45" s="196">
        <v>972.26600389841792</v>
      </c>
      <c r="SS45" s="196">
        <v>-972.26600389841792</v>
      </c>
      <c r="ST45" s="196">
        <v>-972.26600389841792</v>
      </c>
      <c r="SU45" s="196">
        <v>972.26600389841792</v>
      </c>
      <c r="SW45">
        <f t="shared" si="90"/>
        <v>1</v>
      </c>
      <c r="SX45" s="240">
        <v>1</v>
      </c>
      <c r="SY45" s="240">
        <v>1</v>
      </c>
      <c r="SZ45" s="240">
        <v>1</v>
      </c>
      <c r="TA45" s="214">
        <v>1</v>
      </c>
      <c r="TB45" s="241">
        <v>-4</v>
      </c>
      <c r="TC45">
        <f t="shared" si="91"/>
        <v>-1</v>
      </c>
      <c r="TD45">
        <f t="shared" si="92"/>
        <v>-1</v>
      </c>
      <c r="TE45" s="214">
        <v>1</v>
      </c>
      <c r="TF45">
        <f t="shared" si="140"/>
        <v>1</v>
      </c>
      <c r="TG45">
        <f t="shared" si="93"/>
        <v>1</v>
      </c>
      <c r="TH45">
        <f t="shared" si="132"/>
        <v>0</v>
      </c>
      <c r="TI45">
        <f t="shared" si="94"/>
        <v>0</v>
      </c>
      <c r="TJ45" s="249"/>
      <c r="TK45" s="202">
        <v>42548</v>
      </c>
      <c r="TL45">
        <v>60</v>
      </c>
      <c r="TM45" t="str">
        <f t="shared" si="81"/>
        <v>TRUE</v>
      </c>
      <c r="TN45">
        <f>VLOOKUP($A45,'FuturesInfo (3)'!$A$2:$V$80,22)</f>
        <v>1</v>
      </c>
      <c r="TO45" s="253">
        <v>1</v>
      </c>
      <c r="TP45">
        <f t="shared" si="95"/>
        <v>1</v>
      </c>
      <c r="TQ45" s="138">
        <f>VLOOKUP($A45,'FuturesInfo (3)'!$A$2:$O$80,15)*TN45</f>
        <v>63483</v>
      </c>
      <c r="TR45" s="138">
        <f>VLOOKUP($A45,'FuturesInfo (3)'!$A$2:$O$80,15)*TP45</f>
        <v>63483</v>
      </c>
      <c r="TS45" s="196">
        <f t="shared" si="96"/>
        <v>0</v>
      </c>
      <c r="TT45" s="196">
        <f t="shared" si="97"/>
        <v>0</v>
      </c>
      <c r="TU45" s="196">
        <f t="shared" si="98"/>
        <v>0</v>
      </c>
      <c r="TV45" s="196">
        <f t="shared" si="99"/>
        <v>0</v>
      </c>
      <c r="TW45" s="196">
        <f t="shared" si="148"/>
        <v>0</v>
      </c>
      <c r="TX45" s="196">
        <f t="shared" si="101"/>
        <v>0</v>
      </c>
      <c r="TY45" s="196">
        <f t="shared" si="133"/>
        <v>0</v>
      </c>
      <c r="TZ45" s="196">
        <f>IF(IF(sym!$O34=TE45,1,0)=1,ABS(TQ45*TJ45),-ABS(TQ45*TJ45))</f>
        <v>0</v>
      </c>
      <c r="UA45" s="196">
        <f>IF(IF(sym!$N34=TE45,1,0)=1,ABS(TQ45*TJ45),-ABS(TQ45*TJ45))</f>
        <v>0</v>
      </c>
      <c r="UB45" s="196">
        <f t="shared" si="141"/>
        <v>0</v>
      </c>
      <c r="UC45" s="196">
        <f t="shared" si="103"/>
        <v>0</v>
      </c>
      <c r="UE45">
        <f t="shared" si="104"/>
        <v>1</v>
      </c>
      <c r="UF45" s="240">
        <v>1</v>
      </c>
      <c r="UG45" s="240">
        <v>1</v>
      </c>
      <c r="UH45" s="240">
        <v>1</v>
      </c>
      <c r="UI45" s="214">
        <v>1</v>
      </c>
      <c r="UJ45" s="241">
        <v>-4</v>
      </c>
      <c r="UK45">
        <f t="shared" si="105"/>
        <v>-1</v>
      </c>
      <c r="UL45">
        <f t="shared" si="106"/>
        <v>-1</v>
      </c>
      <c r="UM45" s="214"/>
      <c r="UN45">
        <f t="shared" si="153"/>
        <v>0</v>
      </c>
      <c r="UO45">
        <f t="shared" si="151"/>
        <v>0</v>
      </c>
      <c r="UP45">
        <f t="shared" si="134"/>
        <v>0</v>
      </c>
      <c r="UQ45">
        <f t="shared" si="108"/>
        <v>0</v>
      </c>
      <c r="UR45" s="249"/>
      <c r="US45" s="202">
        <v>42548</v>
      </c>
      <c r="UT45">
        <v>60</v>
      </c>
      <c r="UU45" t="str">
        <f t="shared" si="82"/>
        <v>TRUE</v>
      </c>
      <c r="UV45">
        <f>VLOOKUP($A45,'FuturesInfo (3)'!$A$2:$V$80,22)</f>
        <v>1</v>
      </c>
      <c r="UW45" s="253">
        <v>1</v>
      </c>
      <c r="UX45">
        <f t="shared" si="109"/>
        <v>1</v>
      </c>
      <c r="UY45" s="138">
        <f>VLOOKUP($A45,'FuturesInfo (3)'!$A$2:$O$80,15)*UV45</f>
        <v>63483</v>
      </c>
      <c r="UZ45" s="138">
        <f>VLOOKUP($A45,'FuturesInfo (3)'!$A$2:$O$80,15)*UX45</f>
        <v>63483</v>
      </c>
      <c r="VA45" s="196">
        <f t="shared" si="110"/>
        <v>0</v>
      </c>
      <c r="VB45" s="196">
        <f t="shared" si="111"/>
        <v>0</v>
      </c>
      <c r="VC45" s="196">
        <f t="shared" si="112"/>
        <v>0</v>
      </c>
      <c r="VD45" s="196">
        <f t="shared" si="113"/>
        <v>0</v>
      </c>
      <c r="VE45" s="196">
        <f t="shared" si="149"/>
        <v>0</v>
      </c>
      <c r="VF45" s="196">
        <f t="shared" si="115"/>
        <v>0</v>
      </c>
      <c r="VG45" s="196">
        <f t="shared" si="135"/>
        <v>0</v>
      </c>
      <c r="VH45" s="196">
        <f>IF(IF(sym!$O34=UM45,1,0)=1,ABS(UY45*UR45),-ABS(UY45*UR45))</f>
        <v>0</v>
      </c>
      <c r="VI45" s="196">
        <f>IF(IF(sym!$N34=UM45,1,0)=1,ABS(UY45*UR45),-ABS(UY45*UR45))</f>
        <v>0</v>
      </c>
      <c r="VJ45" s="196">
        <f t="shared" si="144"/>
        <v>0</v>
      </c>
      <c r="VK45" s="196">
        <f t="shared" si="117"/>
        <v>0</v>
      </c>
      <c r="VM45">
        <f t="shared" si="118"/>
        <v>0</v>
      </c>
      <c r="VN45" s="240"/>
      <c r="VO45" s="240"/>
      <c r="VP45" s="240"/>
      <c r="VQ45" s="214"/>
      <c r="VR45" s="241"/>
      <c r="VS45">
        <f t="shared" si="119"/>
        <v>1</v>
      </c>
      <c r="VT45">
        <f t="shared" si="120"/>
        <v>0</v>
      </c>
      <c r="VU45" s="214"/>
      <c r="VV45">
        <f t="shared" si="154"/>
        <v>1</v>
      </c>
      <c r="VW45">
        <f t="shared" si="152"/>
        <v>1</v>
      </c>
      <c r="VX45">
        <f t="shared" si="136"/>
        <v>0</v>
      </c>
      <c r="VY45">
        <f t="shared" si="122"/>
        <v>1</v>
      </c>
      <c r="VZ45" s="249"/>
      <c r="WA45" s="202"/>
      <c r="WB45">
        <v>60</v>
      </c>
      <c r="WC45" t="str">
        <f t="shared" si="83"/>
        <v>FALSE</v>
      </c>
      <c r="WD45">
        <f>VLOOKUP($A45,'FuturesInfo (3)'!$A$2:$V$80,22)</f>
        <v>1</v>
      </c>
      <c r="WE45" s="253"/>
      <c r="WF45">
        <f t="shared" si="123"/>
        <v>1</v>
      </c>
      <c r="WG45" s="138">
        <f>VLOOKUP($A45,'FuturesInfo (3)'!$A$2:$O$80,15)*WD45</f>
        <v>63483</v>
      </c>
      <c r="WH45" s="138">
        <f>VLOOKUP($A45,'FuturesInfo (3)'!$A$2:$O$80,15)*WF45</f>
        <v>63483</v>
      </c>
      <c r="WI45" s="196">
        <f t="shared" si="124"/>
        <v>0</v>
      </c>
      <c r="WJ45" s="196">
        <f t="shared" si="125"/>
        <v>0</v>
      </c>
      <c r="WK45" s="196">
        <f t="shared" si="126"/>
        <v>0</v>
      </c>
      <c r="WL45" s="196">
        <f t="shared" si="127"/>
        <v>0</v>
      </c>
      <c r="WM45" s="196">
        <f t="shared" si="150"/>
        <v>0</v>
      </c>
      <c r="WN45" s="196">
        <f t="shared" si="129"/>
        <v>0</v>
      </c>
      <c r="WO45" s="196">
        <f t="shared" si="137"/>
        <v>0</v>
      </c>
      <c r="WP45" s="196">
        <f>IF(IF(sym!$O34=VU45,1,0)=1,ABS(WG45*VZ45),-ABS(WG45*VZ45))</f>
        <v>0</v>
      </c>
      <c r="WQ45" s="196">
        <f>IF(IF(sym!$N34=VU45,1,0)=1,ABS(WG45*VZ45),-ABS(WG45*VZ45))</f>
        <v>0</v>
      </c>
      <c r="WR45" s="196">
        <f t="shared" si="147"/>
        <v>0</v>
      </c>
      <c r="WS45" s="196">
        <f t="shared" si="131"/>
        <v>0</v>
      </c>
    </row>
    <row r="46" spans="1:617" x14ac:dyDescent="0.25">
      <c r="A46" s="1" t="s">
        <v>358</v>
      </c>
      <c r="B46" s="150" t="str">
        <f>'FuturesInfo (3)'!M34</f>
        <v>@JY</v>
      </c>
      <c r="C46" s="200" t="str">
        <f>VLOOKUP(A46,'FuturesInfo (3)'!$A$2:$K$80,11)</f>
        <v>currency</v>
      </c>
      <c r="F46" t="e">
        <f>#REF!</f>
        <v>#REF!</v>
      </c>
      <c r="G46">
        <v>1</v>
      </c>
      <c r="H46">
        <v>1</v>
      </c>
      <c r="I46">
        <v>1</v>
      </c>
      <c r="J46">
        <f t="shared" ref="J46:J77" si="155">IF(G46=I46,1,0)</f>
        <v>1</v>
      </c>
      <c r="K46">
        <f t="shared" ref="K46:K77" si="156">IF(I46=H46,1,0)</f>
        <v>1</v>
      </c>
      <c r="L46" s="184">
        <v>2.0577027762700002E-2</v>
      </c>
      <c r="M46" s="2">
        <v>10</v>
      </c>
      <c r="N46">
        <v>60</v>
      </c>
      <c r="O46" t="str">
        <f t="shared" ref="O46:O77" si="157">IF(G46="","FALSE","TRUE")</f>
        <v>TRUE</v>
      </c>
      <c r="P46">
        <f>VLOOKUP($A46,'FuturesInfo (3)'!$A$2:$V$80,22)</f>
        <v>1</v>
      </c>
      <c r="Q46">
        <f t="shared" si="70"/>
        <v>1</v>
      </c>
      <c r="R46">
        <f t="shared" si="70"/>
        <v>1</v>
      </c>
      <c r="S46" s="138">
        <f>VLOOKUP($A46,'FuturesInfo (3)'!$A$2:$O$80,15)*Q46</f>
        <v>122225</v>
      </c>
      <c r="T46" s="144">
        <f t="shared" ref="T46:T77" si="158">IF(J46=1,ABS(S46*L46),-ABS(S46*L46))</f>
        <v>2515.0272182960075</v>
      </c>
      <c r="U46" s="144">
        <f t="shared" si="84"/>
        <v>2515.0272182960075</v>
      </c>
      <c r="W46">
        <f t="shared" ref="W46:W77" si="159">G46</f>
        <v>1</v>
      </c>
      <c r="X46">
        <v>1</v>
      </c>
      <c r="Y46">
        <v>1</v>
      </c>
      <c r="Z46">
        <v>-1</v>
      </c>
      <c r="AA46">
        <f t="shared" si="138"/>
        <v>0</v>
      </c>
      <c r="AB46">
        <f t="shared" ref="AB46:AB77" si="160">IF(Z46=Y46,1,0)</f>
        <v>0</v>
      </c>
      <c r="AC46" s="1">
        <v>-6.40068273949E-3</v>
      </c>
      <c r="AD46" s="2">
        <v>10</v>
      </c>
      <c r="AE46">
        <v>60</v>
      </c>
      <c r="AF46" t="str">
        <f t="shared" ref="AF46:AF77" si="161">IF(X46="","FALSE","TRUE")</f>
        <v>TRUE</v>
      </c>
      <c r="AG46">
        <f>VLOOKUP($A46,'FuturesInfo (3)'!$A$2:$V$80,22)</f>
        <v>1</v>
      </c>
      <c r="AH46">
        <f t="shared" ref="AH46:AH77" si="162">ROUND(IF(X46=Y46,AG46*(1+$AH$95),AG46*(1-$AH$95)),0)</f>
        <v>1</v>
      </c>
      <c r="AI46">
        <f t="shared" si="85"/>
        <v>1</v>
      </c>
      <c r="AJ46" s="138">
        <f>VLOOKUP($A46,'FuturesInfo (3)'!$A$2:$O$80,15)*AI46</f>
        <v>122225</v>
      </c>
      <c r="AK46" s="196">
        <f t="shared" ref="AK46:AK77" si="163">IF(AA46=1,ABS(AJ46*AC46),-ABS(AJ46*AC46))</f>
        <v>-782.32344783416522</v>
      </c>
      <c r="AL46" s="196">
        <f t="shared" si="87"/>
        <v>-782.32344783416522</v>
      </c>
      <c r="AN46">
        <f t="shared" si="76"/>
        <v>1</v>
      </c>
      <c r="AO46">
        <v>-1</v>
      </c>
      <c r="AP46">
        <v>1</v>
      </c>
      <c r="AQ46">
        <v>1</v>
      </c>
      <c r="AR46">
        <f t="shared" si="139"/>
        <v>0</v>
      </c>
      <c r="AS46">
        <f t="shared" si="77"/>
        <v>1</v>
      </c>
      <c r="AT46" s="1">
        <v>6.9787416791900001E-4</v>
      </c>
      <c r="AU46" s="2">
        <v>10</v>
      </c>
      <c r="AV46">
        <v>60</v>
      </c>
      <c r="AW46" t="str">
        <f t="shared" si="78"/>
        <v>TRUE</v>
      </c>
      <c r="AX46">
        <f>VLOOKUP($A46,'FuturesInfo (3)'!$A$2:$V$80,22)</f>
        <v>1</v>
      </c>
      <c r="AY46">
        <f t="shared" si="79"/>
        <v>1</v>
      </c>
      <c r="AZ46">
        <f t="shared" si="88"/>
        <v>1</v>
      </c>
      <c r="BA46" s="138">
        <f>VLOOKUP($A46,'FuturesInfo (3)'!$A$2:$O$80,15)*AZ46</f>
        <v>122225</v>
      </c>
      <c r="BB46" s="196">
        <f t="shared" si="80"/>
        <v>-85.297670173899775</v>
      </c>
      <c r="BC46" s="196">
        <f t="shared" si="89"/>
        <v>85.297670173899775</v>
      </c>
      <c r="BE46">
        <v>-1</v>
      </c>
      <c r="BF46">
        <v>-1</v>
      </c>
      <c r="BG46">
        <v>1</v>
      </c>
      <c r="BH46">
        <v>1</v>
      </c>
      <c r="BI46">
        <v>0</v>
      </c>
      <c r="BJ46">
        <v>1</v>
      </c>
      <c r="BK46" s="1">
        <v>3.2187114425200002E-3</v>
      </c>
      <c r="BL46" s="2">
        <v>10</v>
      </c>
      <c r="BM46">
        <v>60</v>
      </c>
      <c r="BN46" t="s">
        <v>1186</v>
      </c>
      <c r="BO46">
        <v>2</v>
      </c>
      <c r="BP46" s="96">
        <v>0</v>
      </c>
      <c r="BQ46">
        <v>2</v>
      </c>
      <c r="BR46" s="138">
        <v>234137.5</v>
      </c>
      <c r="BS46" s="196">
        <v>-753.62105037302661</v>
      </c>
      <c r="BT46" s="196">
        <v>753.62105037302661</v>
      </c>
      <c r="BV46">
        <v>-1</v>
      </c>
      <c r="BW46">
        <v>-1</v>
      </c>
      <c r="BX46" s="214">
        <v>1</v>
      </c>
      <c r="BY46">
        <v>1</v>
      </c>
      <c r="BZ46">
        <v>1</v>
      </c>
      <c r="CA46">
        <v>0</v>
      </c>
      <c r="CB46">
        <v>1</v>
      </c>
      <c r="CC46">
        <v>1</v>
      </c>
      <c r="CD46" s="1">
        <v>7.4862306828499996E-4</v>
      </c>
      <c r="CE46" s="2">
        <v>10</v>
      </c>
      <c r="CF46">
        <v>60</v>
      </c>
      <c r="CG46" t="s">
        <v>1186</v>
      </c>
      <c r="CH46">
        <v>2</v>
      </c>
      <c r="CI46" s="96">
        <v>0</v>
      </c>
      <c r="CJ46">
        <v>2</v>
      </c>
      <c r="CK46" s="138">
        <v>234137.5</v>
      </c>
      <c r="CL46" s="196">
        <v>-175.28073365057918</v>
      </c>
      <c r="CM46" s="196">
        <v>175.28073365057918</v>
      </c>
      <c r="CN46" s="196">
        <v>175.28073365057918</v>
      </c>
      <c r="CP46">
        <v>1</v>
      </c>
      <c r="CQ46">
        <v>-1</v>
      </c>
      <c r="CR46" s="214">
        <v>1</v>
      </c>
      <c r="CS46">
        <v>-1</v>
      </c>
      <c r="CT46">
        <v>1</v>
      </c>
      <c r="CU46">
        <v>0</v>
      </c>
      <c r="CV46">
        <v>1</v>
      </c>
      <c r="CW46">
        <v>0</v>
      </c>
      <c r="CX46" s="1">
        <v>8.5492920117499998E-4</v>
      </c>
      <c r="CY46" s="2">
        <v>10</v>
      </c>
      <c r="CZ46">
        <v>60</v>
      </c>
      <c r="DA46" t="s">
        <v>1186</v>
      </c>
      <c r="DB46">
        <v>2</v>
      </c>
      <c r="DC46" s="96">
        <v>0</v>
      </c>
      <c r="DD46">
        <v>2</v>
      </c>
      <c r="DE46" s="138">
        <v>234137.5</v>
      </c>
      <c r="DF46" s="196">
        <v>-200.17098584011157</v>
      </c>
      <c r="DG46" s="196">
        <v>200.17098584011157</v>
      </c>
      <c r="DH46" s="196">
        <v>-200.17098584011157</v>
      </c>
      <c r="DJ46">
        <v>1</v>
      </c>
      <c r="DK46" s="240">
        <v>-1</v>
      </c>
      <c r="DL46" s="214">
        <v>-1</v>
      </c>
      <c r="DM46" s="241">
        <v>-2</v>
      </c>
      <c r="DN46">
        <v>1</v>
      </c>
      <c r="DO46">
        <v>1</v>
      </c>
      <c r="DP46" s="214">
        <v>1</v>
      </c>
      <c r="DQ46">
        <v>0</v>
      </c>
      <c r="DR46">
        <v>0</v>
      </c>
      <c r="DS46">
        <v>1</v>
      </c>
      <c r="DT46">
        <v>1</v>
      </c>
      <c r="DU46" s="249">
        <v>3.2032446253000002E-3</v>
      </c>
      <c r="DV46" s="2">
        <v>10</v>
      </c>
      <c r="DW46">
        <v>60</v>
      </c>
      <c r="DX46" t="s">
        <v>1186</v>
      </c>
      <c r="DY46">
        <v>2</v>
      </c>
      <c r="DZ46" s="96">
        <v>0</v>
      </c>
      <c r="EA46">
        <v>2</v>
      </c>
      <c r="EB46" s="138">
        <v>236275</v>
      </c>
      <c r="EC46" s="196">
        <v>-756.84662384275759</v>
      </c>
      <c r="ED46" s="196">
        <v>-756.84662384275759</v>
      </c>
      <c r="EE46" s="196">
        <v>756.84662384275759</v>
      </c>
      <c r="EF46" s="196">
        <v>756.84662384275759</v>
      </c>
      <c r="EH46">
        <v>-1</v>
      </c>
      <c r="EI46" s="240">
        <v>1</v>
      </c>
      <c r="EJ46" s="214">
        <v>1</v>
      </c>
      <c r="EK46" s="241">
        <v>-3</v>
      </c>
      <c r="EL46">
        <v>-1</v>
      </c>
      <c r="EM46">
        <v>-1</v>
      </c>
      <c r="EN46" s="214">
        <v>1</v>
      </c>
      <c r="EO46">
        <v>1</v>
      </c>
      <c r="EP46">
        <v>1</v>
      </c>
      <c r="EQ46">
        <v>0</v>
      </c>
      <c r="ER46">
        <v>0</v>
      </c>
      <c r="ES46" s="249">
        <v>2.01036927309E-3</v>
      </c>
      <c r="ET46" s="264">
        <v>42508</v>
      </c>
      <c r="EU46">
        <v>60</v>
      </c>
      <c r="EV46" t="s">
        <v>1186</v>
      </c>
      <c r="EW46">
        <v>2</v>
      </c>
      <c r="EX46" s="253"/>
      <c r="EY46">
        <v>2</v>
      </c>
      <c r="EZ46" s="138">
        <v>236750</v>
      </c>
      <c r="FA46" s="196">
        <v>475.95492540405752</v>
      </c>
      <c r="FB46" s="196">
        <v>475.95492540405752</v>
      </c>
      <c r="FC46" s="196">
        <v>-475.95492540405752</v>
      </c>
      <c r="FD46" s="196">
        <v>-475.95492540405752</v>
      </c>
      <c r="FF46">
        <v>1</v>
      </c>
      <c r="FG46" s="240">
        <v>1</v>
      </c>
      <c r="FH46" s="214">
        <v>1</v>
      </c>
      <c r="FI46" s="241">
        <v>-4</v>
      </c>
      <c r="FJ46">
        <v>-1</v>
      </c>
      <c r="FK46">
        <v>-1</v>
      </c>
      <c r="FL46" s="214">
        <v>-1</v>
      </c>
      <c r="FM46">
        <v>0</v>
      </c>
      <c r="FN46">
        <v>0</v>
      </c>
      <c r="FO46">
        <v>1</v>
      </c>
      <c r="FP46">
        <v>1</v>
      </c>
      <c r="FQ46" s="249">
        <v>-4.7518479408700001E-4</v>
      </c>
      <c r="FR46" s="264">
        <v>42508</v>
      </c>
      <c r="FS46">
        <v>60</v>
      </c>
      <c r="FT46" t="s">
        <v>1186</v>
      </c>
      <c r="FU46">
        <v>2</v>
      </c>
      <c r="FV46" s="253">
        <v>2</v>
      </c>
      <c r="FW46">
        <v>3</v>
      </c>
      <c r="FX46" s="138">
        <v>240487.5</v>
      </c>
      <c r="FY46" s="138">
        <v>360731.25</v>
      </c>
      <c r="FZ46" s="196">
        <v>-114.27600316799742</v>
      </c>
      <c r="GA46" s="196">
        <v>-171.41400475199612</v>
      </c>
      <c r="GB46" s="196">
        <v>-114.27600316799742</v>
      </c>
      <c r="GC46" s="196">
        <v>114.27600316799742</v>
      </c>
      <c r="GD46" s="196">
        <v>114.27600316799742</v>
      </c>
      <c r="GF46">
        <v>1</v>
      </c>
      <c r="GG46" s="240">
        <v>1</v>
      </c>
      <c r="GH46" s="214">
        <v>1</v>
      </c>
      <c r="GI46" s="241">
        <v>-5</v>
      </c>
      <c r="GJ46">
        <v>1</v>
      </c>
      <c r="GK46">
        <v>-1</v>
      </c>
      <c r="GL46" s="214">
        <v>1</v>
      </c>
      <c r="GM46">
        <v>1</v>
      </c>
      <c r="GN46">
        <v>1</v>
      </c>
      <c r="GO46">
        <v>1</v>
      </c>
      <c r="GP46">
        <v>0</v>
      </c>
      <c r="GQ46" s="249">
        <v>1.62696106915E-2</v>
      </c>
      <c r="GR46" s="264">
        <v>42508</v>
      </c>
      <c r="GS46">
        <v>60</v>
      </c>
      <c r="GT46" t="s">
        <v>1186</v>
      </c>
      <c r="GU46">
        <v>2</v>
      </c>
      <c r="GV46" s="253">
        <v>2</v>
      </c>
      <c r="GW46">
        <v>3</v>
      </c>
      <c r="GX46" s="138">
        <v>240487.5</v>
      </c>
      <c r="GY46" s="138">
        <v>360731.25</v>
      </c>
      <c r="GZ46" s="196">
        <v>3912.6380011721062</v>
      </c>
      <c r="HA46" s="196">
        <v>5868.9570017581591</v>
      </c>
      <c r="HB46" s="196">
        <v>3912.6380011721062</v>
      </c>
      <c r="HC46" s="196">
        <v>3912.6380011721062</v>
      </c>
      <c r="HD46" s="196">
        <v>-3912.6380011721062</v>
      </c>
      <c r="HF46">
        <v>1</v>
      </c>
      <c r="HG46" s="240">
        <v>1</v>
      </c>
      <c r="HH46" s="214">
        <v>1</v>
      </c>
      <c r="HI46" s="241">
        <v>-6</v>
      </c>
      <c r="HJ46">
        <v>1</v>
      </c>
      <c r="HK46">
        <v>-1</v>
      </c>
      <c r="HL46" s="214">
        <v>1</v>
      </c>
      <c r="HM46">
        <v>1</v>
      </c>
      <c r="HN46">
        <v>1</v>
      </c>
      <c r="HO46">
        <v>1</v>
      </c>
      <c r="HP46">
        <v>0</v>
      </c>
      <c r="HQ46" s="249">
        <v>5.7175528873699998E-4</v>
      </c>
      <c r="HR46" s="202">
        <v>42508</v>
      </c>
      <c r="HS46">
        <v>60</v>
      </c>
      <c r="HT46" t="s">
        <v>1186</v>
      </c>
      <c r="HU46">
        <v>2</v>
      </c>
      <c r="HV46" s="253">
        <v>2</v>
      </c>
      <c r="HW46">
        <v>3</v>
      </c>
      <c r="HX46" s="138">
        <v>240625</v>
      </c>
      <c r="HY46" s="138">
        <v>360937.5</v>
      </c>
      <c r="HZ46" s="196">
        <v>137.57861635234062</v>
      </c>
      <c r="IA46" s="196">
        <v>206.36792452851094</v>
      </c>
      <c r="IB46" s="196">
        <v>137.57861635234062</v>
      </c>
      <c r="IC46" s="196">
        <v>137.57861635234062</v>
      </c>
      <c r="ID46" s="196">
        <v>-137.57861635234062</v>
      </c>
      <c r="IF46">
        <v>1</v>
      </c>
      <c r="IG46" s="240">
        <v>1</v>
      </c>
      <c r="IH46" s="214">
        <v>1</v>
      </c>
      <c r="II46" s="241">
        <v>-7</v>
      </c>
      <c r="IJ46">
        <v>1</v>
      </c>
      <c r="IK46">
        <v>-1</v>
      </c>
      <c r="IL46" s="214">
        <v>1</v>
      </c>
      <c r="IM46">
        <v>1</v>
      </c>
      <c r="IN46">
        <v>1</v>
      </c>
      <c r="IO46">
        <v>1</v>
      </c>
      <c r="IP46">
        <v>0</v>
      </c>
      <c r="IQ46" s="249">
        <v>2.38961038961E-3</v>
      </c>
      <c r="IR46" s="202">
        <v>42529</v>
      </c>
      <c r="IS46">
        <v>60</v>
      </c>
      <c r="IT46" t="s">
        <v>1186</v>
      </c>
      <c r="IU46">
        <v>2</v>
      </c>
      <c r="IV46" s="253">
        <v>2</v>
      </c>
      <c r="IW46">
        <v>3</v>
      </c>
      <c r="IX46" s="138">
        <v>241200</v>
      </c>
      <c r="IY46" s="138">
        <v>361800</v>
      </c>
      <c r="IZ46" s="196">
        <v>576.37402597393202</v>
      </c>
      <c r="JA46" s="196">
        <v>864.56103896089803</v>
      </c>
      <c r="JB46" s="196">
        <v>576.37402597393202</v>
      </c>
      <c r="JC46" s="196">
        <v>576.37402597393202</v>
      </c>
      <c r="JD46" s="196">
        <v>-576.37402597393202</v>
      </c>
      <c r="JF46">
        <v>1</v>
      </c>
      <c r="JG46" s="240">
        <v>1</v>
      </c>
      <c r="JH46" s="214">
        <v>1</v>
      </c>
      <c r="JI46" s="241">
        <v>-8</v>
      </c>
      <c r="JJ46">
        <v>1</v>
      </c>
      <c r="JK46">
        <v>-1</v>
      </c>
      <c r="JL46" s="214">
        <v>-1</v>
      </c>
      <c r="JM46">
        <v>0</v>
      </c>
      <c r="JN46">
        <v>0</v>
      </c>
      <c r="JO46">
        <v>0</v>
      </c>
      <c r="JP46">
        <v>1</v>
      </c>
      <c r="JQ46" s="249">
        <v>-7.6699834162499998E-3</v>
      </c>
      <c r="JR46" s="202">
        <v>42529</v>
      </c>
      <c r="JS46">
        <v>60</v>
      </c>
      <c r="JT46" t="s">
        <v>1186</v>
      </c>
      <c r="JU46">
        <v>2</v>
      </c>
      <c r="JV46" s="253">
        <v>2</v>
      </c>
      <c r="JW46">
        <v>3</v>
      </c>
      <c r="JX46" s="138">
        <v>239350</v>
      </c>
      <c r="JY46" s="138">
        <v>359025</v>
      </c>
      <c r="JZ46" s="196">
        <v>-1835.8105306794375</v>
      </c>
      <c r="KA46" s="196">
        <v>-2753.7157960191562</v>
      </c>
      <c r="KB46" s="196">
        <v>-1835.8105306794375</v>
      </c>
      <c r="KC46" s="196">
        <v>-1835.8105306794375</v>
      </c>
      <c r="KD46" s="196">
        <v>1835.8105306794375</v>
      </c>
      <c r="KF46">
        <v>1</v>
      </c>
      <c r="KG46" s="240">
        <v>1</v>
      </c>
      <c r="KH46" s="214">
        <v>1</v>
      </c>
      <c r="KI46" s="241">
        <v>-9</v>
      </c>
      <c r="KJ46">
        <v>-1</v>
      </c>
      <c r="KK46">
        <v>-1</v>
      </c>
      <c r="KL46" s="214">
        <v>1</v>
      </c>
      <c r="KM46">
        <v>1</v>
      </c>
      <c r="KN46">
        <v>1</v>
      </c>
      <c r="KO46">
        <v>0</v>
      </c>
      <c r="KP46">
        <v>0</v>
      </c>
      <c r="KQ46" s="249">
        <v>3.1857113014400001E-3</v>
      </c>
      <c r="KR46" s="202">
        <v>42529</v>
      </c>
      <c r="KS46">
        <v>60</v>
      </c>
      <c r="KT46" t="s">
        <v>1186</v>
      </c>
      <c r="KU46">
        <v>2</v>
      </c>
      <c r="KV46" s="253">
        <v>1</v>
      </c>
      <c r="KW46">
        <v>3</v>
      </c>
      <c r="KX46" s="138">
        <v>237050</v>
      </c>
      <c r="KY46" s="138">
        <v>355575</v>
      </c>
      <c r="KZ46" s="196">
        <v>755.17286400635203</v>
      </c>
      <c r="LA46" s="196">
        <v>1132.759296009528</v>
      </c>
      <c r="LB46" s="196">
        <v>755.17286400635203</v>
      </c>
      <c r="LC46" s="196">
        <v>-755.17286400635203</v>
      </c>
      <c r="LD46" s="196">
        <v>-755.17286400635203</v>
      </c>
      <c r="LF46">
        <v>1</v>
      </c>
      <c r="LG46" s="240">
        <v>1</v>
      </c>
      <c r="LH46" s="214">
        <v>1</v>
      </c>
      <c r="LI46" s="241">
        <v>-10</v>
      </c>
      <c r="LJ46">
        <v>1</v>
      </c>
      <c r="LK46">
        <v>-1</v>
      </c>
      <c r="LL46" s="214">
        <v>-1</v>
      </c>
      <c r="LM46">
        <v>0</v>
      </c>
      <c r="LN46">
        <v>0</v>
      </c>
      <c r="LO46">
        <v>0</v>
      </c>
      <c r="LP46">
        <v>1</v>
      </c>
      <c r="LQ46" s="249">
        <v>-1.27544380238E-2</v>
      </c>
      <c r="LR46" s="202">
        <v>42529</v>
      </c>
      <c r="LS46">
        <v>60</v>
      </c>
      <c r="LT46" t="s">
        <v>1186</v>
      </c>
      <c r="LU46">
        <v>2</v>
      </c>
      <c r="LV46" s="253">
        <v>2</v>
      </c>
      <c r="LW46">
        <v>2</v>
      </c>
      <c r="LX46" s="138">
        <v>237050</v>
      </c>
      <c r="LY46" s="138">
        <v>237050</v>
      </c>
      <c r="LZ46" s="196">
        <v>-3023.4395335417898</v>
      </c>
      <c r="MA46" s="196">
        <v>-3023.4395335417898</v>
      </c>
      <c r="MB46" s="196">
        <v>-3023.4395335417898</v>
      </c>
      <c r="MC46" s="196">
        <v>-3023.4395335417898</v>
      </c>
      <c r="MD46" s="196">
        <v>3023.4395335417898</v>
      </c>
      <c r="MF46">
        <v>1</v>
      </c>
      <c r="MG46" s="240">
        <v>1</v>
      </c>
      <c r="MH46" s="214">
        <v>1</v>
      </c>
      <c r="MI46" s="241">
        <v>3</v>
      </c>
      <c r="MJ46">
        <v>1</v>
      </c>
      <c r="MK46">
        <v>1</v>
      </c>
      <c r="ML46" s="214">
        <v>1</v>
      </c>
      <c r="MM46">
        <v>1</v>
      </c>
      <c r="MN46">
        <v>1</v>
      </c>
      <c r="MO46">
        <v>1</v>
      </c>
      <c r="MP46">
        <v>1</v>
      </c>
      <c r="MQ46" s="249">
        <v>3.4750052731500003E-2</v>
      </c>
      <c r="MR46" s="202">
        <v>42529</v>
      </c>
      <c r="MS46">
        <v>60</v>
      </c>
      <c r="MT46" t="s">
        <v>1186</v>
      </c>
      <c r="MU46">
        <v>1</v>
      </c>
      <c r="MV46" s="253">
        <v>1</v>
      </c>
      <c r="MW46">
        <v>1</v>
      </c>
      <c r="MX46" s="138">
        <v>122643.75</v>
      </c>
      <c r="MY46" s="138">
        <v>122643.75</v>
      </c>
      <c r="MZ46" s="196">
        <v>4261.8767796889033</v>
      </c>
      <c r="NA46" s="196">
        <v>4261.8767796889033</v>
      </c>
      <c r="NB46" s="196">
        <v>4261.8767796889033</v>
      </c>
      <c r="NC46" s="196">
        <v>4261.8767796889033</v>
      </c>
      <c r="ND46" s="196">
        <v>4261.8767796889033</v>
      </c>
      <c r="NF46">
        <v>1</v>
      </c>
      <c r="NG46" s="240">
        <v>1</v>
      </c>
      <c r="NH46" s="214">
        <v>1</v>
      </c>
      <c r="NI46" s="241">
        <v>-1</v>
      </c>
      <c r="NJ46">
        <v>-1</v>
      </c>
      <c r="NK46">
        <v>-1</v>
      </c>
      <c r="NL46" s="214">
        <v>1</v>
      </c>
      <c r="NM46">
        <v>1</v>
      </c>
      <c r="NN46">
        <v>1</v>
      </c>
      <c r="NO46">
        <v>0</v>
      </c>
      <c r="NP46">
        <v>0</v>
      </c>
      <c r="NQ46" s="249">
        <v>2.4461091576200001E-3</v>
      </c>
      <c r="NR46" s="202">
        <v>42541</v>
      </c>
      <c r="NS46">
        <v>60</v>
      </c>
      <c r="NT46" t="s">
        <v>1186</v>
      </c>
      <c r="NU46">
        <v>1</v>
      </c>
      <c r="NV46" s="253">
        <v>2</v>
      </c>
      <c r="NW46">
        <v>1</v>
      </c>
      <c r="NX46" s="138">
        <v>122943.75</v>
      </c>
      <c r="NY46" s="138">
        <v>122943.75</v>
      </c>
      <c r="NZ46" s="196">
        <v>300.73383274714388</v>
      </c>
      <c r="OA46" s="196">
        <v>300.73383274714388</v>
      </c>
      <c r="OB46" s="196">
        <v>300.73383274714388</v>
      </c>
      <c r="OC46" s="196">
        <v>-300.73383274714388</v>
      </c>
      <c r="OD46" s="196">
        <v>-300.73383274714388</v>
      </c>
      <c r="OF46">
        <v>1</v>
      </c>
      <c r="OG46" s="240">
        <v>1</v>
      </c>
      <c r="OH46" s="214">
        <v>1</v>
      </c>
      <c r="OI46" s="241">
        <v>-2</v>
      </c>
      <c r="OJ46">
        <v>-1</v>
      </c>
      <c r="OK46">
        <v>-1</v>
      </c>
      <c r="OL46" s="214">
        <v>-1</v>
      </c>
      <c r="OM46">
        <v>0</v>
      </c>
      <c r="ON46">
        <v>0</v>
      </c>
      <c r="OO46">
        <v>1</v>
      </c>
      <c r="OP46">
        <v>1</v>
      </c>
      <c r="OQ46" s="249">
        <v>-7.7271109755499999E-3</v>
      </c>
      <c r="OR46" s="202">
        <v>42541</v>
      </c>
      <c r="OS46">
        <v>60</v>
      </c>
      <c r="OT46" t="s">
        <v>1186</v>
      </c>
      <c r="OU46">
        <v>1</v>
      </c>
      <c r="OV46" s="253">
        <v>2</v>
      </c>
      <c r="OW46">
        <v>1</v>
      </c>
      <c r="OX46" s="138">
        <v>121993.75</v>
      </c>
      <c r="OY46" s="138">
        <v>121993.75</v>
      </c>
      <c r="OZ46" s="196">
        <v>-942.65924457350275</v>
      </c>
      <c r="PA46" s="196">
        <v>-942.65924457350275</v>
      </c>
      <c r="PB46" s="196">
        <v>-942.65924457350275</v>
      </c>
      <c r="PC46" s="196">
        <v>942.65924457350275</v>
      </c>
      <c r="PD46" s="196">
        <v>942.65924457350275</v>
      </c>
      <c r="PF46">
        <v>1</v>
      </c>
      <c r="PG46" s="240">
        <v>1</v>
      </c>
      <c r="PH46" s="240">
        <v>-1</v>
      </c>
      <c r="PI46" s="214">
        <v>1</v>
      </c>
      <c r="PJ46" s="241">
        <v>3</v>
      </c>
      <c r="PK46">
        <v>1</v>
      </c>
      <c r="PL46">
        <v>1</v>
      </c>
      <c r="PM46" s="214">
        <v>1</v>
      </c>
      <c r="PN46">
        <v>1</v>
      </c>
      <c r="PO46">
        <v>1</v>
      </c>
      <c r="PP46">
        <v>1</v>
      </c>
      <c r="PQ46">
        <v>1</v>
      </c>
      <c r="PR46" s="249">
        <v>1.7931246477800001E-3</v>
      </c>
      <c r="PS46" s="202">
        <v>42541</v>
      </c>
      <c r="PT46">
        <v>60</v>
      </c>
      <c r="PU46" t="s">
        <v>1186</v>
      </c>
      <c r="PV46">
        <v>1</v>
      </c>
      <c r="PW46" s="253">
        <v>1</v>
      </c>
      <c r="PX46">
        <v>1</v>
      </c>
      <c r="PY46" s="138">
        <v>121337.5</v>
      </c>
      <c r="PZ46" s="138">
        <v>121337.5</v>
      </c>
      <c r="QA46" s="196">
        <v>217.57326195000576</v>
      </c>
      <c r="QB46" s="196">
        <v>217.57326195000576</v>
      </c>
      <c r="QC46" s="196">
        <v>217.57326195000576</v>
      </c>
      <c r="QD46" s="196">
        <v>217.57326195000576</v>
      </c>
      <c r="QE46" s="196">
        <v>217.57326195000576</v>
      </c>
      <c r="QF46" s="196">
        <v>-217.57326195000576</v>
      </c>
      <c r="QH46">
        <v>1</v>
      </c>
      <c r="QI46" s="240">
        <v>1</v>
      </c>
      <c r="QJ46" s="240">
        <v>1</v>
      </c>
      <c r="QK46" s="214">
        <v>1</v>
      </c>
      <c r="QL46" s="241">
        <v>4</v>
      </c>
      <c r="QM46">
        <v>-1</v>
      </c>
      <c r="QN46">
        <v>1</v>
      </c>
      <c r="QO46" s="214">
        <v>-1</v>
      </c>
      <c r="QP46">
        <v>0</v>
      </c>
      <c r="QQ46">
        <v>0</v>
      </c>
      <c r="QR46">
        <v>1</v>
      </c>
      <c r="QS46">
        <v>0</v>
      </c>
      <c r="QT46" s="249">
        <v>-7.1596604275300001E-3</v>
      </c>
      <c r="QU46" s="202">
        <v>42544</v>
      </c>
      <c r="QV46">
        <v>60</v>
      </c>
      <c r="QW46" t="s">
        <v>1186</v>
      </c>
      <c r="QX46">
        <v>1</v>
      </c>
      <c r="QY46" s="253">
        <v>1</v>
      </c>
      <c r="QZ46">
        <v>1</v>
      </c>
      <c r="RA46" s="138">
        <v>121337.5</v>
      </c>
      <c r="RB46" s="138">
        <v>121337.5</v>
      </c>
      <c r="RC46" s="196">
        <v>-868.73529712542143</v>
      </c>
      <c r="RD46" s="196">
        <v>-868.73529712542143</v>
      </c>
      <c r="RE46" s="196">
        <v>-868.73529712542143</v>
      </c>
      <c r="RF46" s="196">
        <v>868.73529712542143</v>
      </c>
      <c r="RG46" s="196">
        <v>-868.73529712542143</v>
      </c>
      <c r="RH46" s="196">
        <v>-868.73529712542143</v>
      </c>
      <c r="RI46" s="196"/>
      <c r="RJ46" s="196">
        <v>868.73529712542143</v>
      </c>
      <c r="RK46" s="196">
        <v>-868.73529712542143</v>
      </c>
      <c r="RL46" s="196">
        <v>-868.73529712542143</v>
      </c>
      <c r="RM46" s="196">
        <v>868.73529712542143</v>
      </c>
      <c r="RO46">
        <v>-1</v>
      </c>
      <c r="RP46" s="240">
        <v>-1</v>
      </c>
      <c r="RQ46" s="240">
        <v>1</v>
      </c>
      <c r="RR46" s="240">
        <v>-1</v>
      </c>
      <c r="RS46" s="214">
        <v>1</v>
      </c>
      <c r="RT46" s="241">
        <v>5</v>
      </c>
      <c r="RU46">
        <v>-1</v>
      </c>
      <c r="RV46">
        <v>1</v>
      </c>
      <c r="RW46" s="214">
        <v>1</v>
      </c>
      <c r="RX46">
        <v>0</v>
      </c>
      <c r="RY46">
        <v>1</v>
      </c>
      <c r="RZ46">
        <v>0</v>
      </c>
      <c r="SA46">
        <v>1</v>
      </c>
      <c r="SB46" s="249">
        <v>7.3143092613600002E-3</v>
      </c>
      <c r="SC46" s="202">
        <v>42544</v>
      </c>
      <c r="SD46">
        <v>60</v>
      </c>
      <c r="SE46" t="s">
        <v>1186</v>
      </c>
      <c r="SF46">
        <v>1</v>
      </c>
      <c r="SG46" s="253">
        <v>2</v>
      </c>
      <c r="SH46">
        <v>1</v>
      </c>
      <c r="SI46" s="138">
        <v>122225</v>
      </c>
      <c r="SJ46" s="138">
        <v>122225</v>
      </c>
      <c r="SK46" s="196">
        <v>-893.99144946972604</v>
      </c>
      <c r="SL46" s="196">
        <v>-893.99144946972604</v>
      </c>
      <c r="SM46" s="196">
        <v>893.99144946972604</v>
      </c>
      <c r="SN46" s="196">
        <v>-893.99144946972604</v>
      </c>
      <c r="SO46" s="196">
        <v>893.99144946972604</v>
      </c>
      <c r="SP46" s="196">
        <v>893.99144946972604</v>
      </c>
      <c r="SQ46" s="196">
        <v>-893.99144946972604</v>
      </c>
      <c r="SR46" s="196">
        <v>-893.99144946972604</v>
      </c>
      <c r="SS46" s="196">
        <v>893.99144946972604</v>
      </c>
      <c r="ST46" s="196">
        <v>-893.99144946972604</v>
      </c>
      <c r="SU46" s="196">
        <v>893.99144946972604</v>
      </c>
      <c r="SW46">
        <f t="shared" si="90"/>
        <v>1</v>
      </c>
      <c r="SX46" s="240">
        <v>1</v>
      </c>
      <c r="SY46" s="240">
        <v>1</v>
      </c>
      <c r="SZ46" s="240">
        <v>1</v>
      </c>
      <c r="TA46" s="214">
        <v>1</v>
      </c>
      <c r="TB46" s="241">
        <v>6</v>
      </c>
      <c r="TC46">
        <f t="shared" si="91"/>
        <v>-1</v>
      </c>
      <c r="TD46">
        <f t="shared" si="92"/>
        <v>1</v>
      </c>
      <c r="TE46" s="214">
        <v>1</v>
      </c>
      <c r="TF46">
        <f t="shared" si="140"/>
        <v>1</v>
      </c>
      <c r="TG46">
        <f t="shared" si="93"/>
        <v>1</v>
      </c>
      <c r="TH46">
        <f t="shared" si="132"/>
        <v>0</v>
      </c>
      <c r="TI46">
        <f t="shared" si="94"/>
        <v>1</v>
      </c>
      <c r="TJ46" s="249"/>
      <c r="TK46" s="202">
        <v>42544</v>
      </c>
      <c r="TL46">
        <v>60</v>
      </c>
      <c r="TM46" t="str">
        <f t="shared" si="81"/>
        <v>TRUE</v>
      </c>
      <c r="TN46">
        <f>VLOOKUP($A46,'FuturesInfo (3)'!$A$2:$V$80,22)</f>
        <v>1</v>
      </c>
      <c r="TO46" s="253">
        <v>1</v>
      </c>
      <c r="TP46">
        <f t="shared" si="95"/>
        <v>1</v>
      </c>
      <c r="TQ46" s="138">
        <f>VLOOKUP($A46,'FuturesInfo (3)'!$A$2:$O$80,15)*TN46</f>
        <v>122225</v>
      </c>
      <c r="TR46" s="138">
        <f>VLOOKUP($A46,'FuturesInfo (3)'!$A$2:$O$80,15)*TP46</f>
        <v>122225</v>
      </c>
      <c r="TS46" s="196">
        <f t="shared" si="96"/>
        <v>0</v>
      </c>
      <c r="TT46" s="196">
        <f t="shared" si="97"/>
        <v>0</v>
      </c>
      <c r="TU46" s="196">
        <f t="shared" si="98"/>
        <v>0</v>
      </c>
      <c r="TV46" s="196">
        <f t="shared" si="99"/>
        <v>0</v>
      </c>
      <c r="TW46" s="196">
        <f t="shared" si="148"/>
        <v>0</v>
      </c>
      <c r="TX46" s="196">
        <f t="shared" si="101"/>
        <v>0</v>
      </c>
      <c r="TY46" s="196">
        <f t="shared" si="133"/>
        <v>0</v>
      </c>
      <c r="TZ46" s="196">
        <f>IF(IF(sym!$O35=TE46,1,0)=1,ABS(TQ46*TJ46),-ABS(TQ46*TJ46))</f>
        <v>0</v>
      </c>
      <c r="UA46" s="196">
        <f>IF(IF(sym!$N35=TE46,1,0)=1,ABS(TQ46*TJ46),-ABS(TQ46*TJ46))</f>
        <v>0</v>
      </c>
      <c r="UB46" s="196">
        <f t="shared" si="141"/>
        <v>0</v>
      </c>
      <c r="UC46" s="196">
        <f t="shared" si="103"/>
        <v>0</v>
      </c>
      <c r="UE46">
        <f t="shared" si="104"/>
        <v>1</v>
      </c>
      <c r="UF46" s="240">
        <v>1</v>
      </c>
      <c r="UG46" s="240">
        <v>1</v>
      </c>
      <c r="UH46" s="240">
        <v>1</v>
      </c>
      <c r="UI46" s="214">
        <v>1</v>
      </c>
      <c r="UJ46" s="241">
        <v>6</v>
      </c>
      <c r="UK46">
        <f t="shared" si="105"/>
        <v>-1</v>
      </c>
      <c r="UL46">
        <f t="shared" si="106"/>
        <v>1</v>
      </c>
      <c r="UM46" s="214"/>
      <c r="UN46">
        <f t="shared" si="153"/>
        <v>0</v>
      </c>
      <c r="UO46">
        <f t="shared" si="151"/>
        <v>0</v>
      </c>
      <c r="UP46">
        <f t="shared" si="134"/>
        <v>0</v>
      </c>
      <c r="UQ46">
        <f t="shared" si="108"/>
        <v>0</v>
      </c>
      <c r="UR46" s="249"/>
      <c r="US46" s="202">
        <v>42544</v>
      </c>
      <c r="UT46">
        <v>60</v>
      </c>
      <c r="UU46" t="str">
        <f t="shared" si="82"/>
        <v>TRUE</v>
      </c>
      <c r="UV46">
        <f>VLOOKUP($A46,'FuturesInfo (3)'!$A$2:$V$80,22)</f>
        <v>1</v>
      </c>
      <c r="UW46" s="253">
        <v>1</v>
      </c>
      <c r="UX46">
        <f t="shared" si="109"/>
        <v>1</v>
      </c>
      <c r="UY46" s="138">
        <f>VLOOKUP($A46,'FuturesInfo (3)'!$A$2:$O$80,15)*UV46</f>
        <v>122225</v>
      </c>
      <c r="UZ46" s="138">
        <f>VLOOKUP($A46,'FuturesInfo (3)'!$A$2:$O$80,15)*UX46</f>
        <v>122225</v>
      </c>
      <c r="VA46" s="196">
        <f t="shared" si="110"/>
        <v>0</v>
      </c>
      <c r="VB46" s="196">
        <f t="shared" si="111"/>
        <v>0</v>
      </c>
      <c r="VC46" s="196">
        <f t="shared" si="112"/>
        <v>0</v>
      </c>
      <c r="VD46" s="196">
        <f t="shared" si="113"/>
        <v>0</v>
      </c>
      <c r="VE46" s="196">
        <f t="shared" si="149"/>
        <v>0</v>
      </c>
      <c r="VF46" s="196">
        <f t="shared" si="115"/>
        <v>0</v>
      </c>
      <c r="VG46" s="196">
        <f t="shared" si="135"/>
        <v>0</v>
      </c>
      <c r="VH46" s="196">
        <f>IF(IF(sym!$O35=UM46,1,0)=1,ABS(UY46*UR46),-ABS(UY46*UR46))</f>
        <v>0</v>
      </c>
      <c r="VI46" s="196">
        <f>IF(IF(sym!$N35=UM46,1,0)=1,ABS(UY46*UR46),-ABS(UY46*UR46))</f>
        <v>0</v>
      </c>
      <c r="VJ46" s="196">
        <f t="shared" si="144"/>
        <v>0</v>
      </c>
      <c r="VK46" s="196">
        <f t="shared" si="117"/>
        <v>0</v>
      </c>
      <c r="VM46">
        <f t="shared" si="118"/>
        <v>0</v>
      </c>
      <c r="VN46" s="240"/>
      <c r="VO46" s="240"/>
      <c r="VP46" s="240"/>
      <c r="VQ46" s="214"/>
      <c r="VR46" s="241"/>
      <c r="VS46">
        <f t="shared" si="119"/>
        <v>1</v>
      </c>
      <c r="VT46">
        <f t="shared" si="120"/>
        <v>0</v>
      </c>
      <c r="VU46" s="214"/>
      <c r="VV46">
        <f t="shared" si="154"/>
        <v>1</v>
      </c>
      <c r="VW46">
        <f t="shared" si="152"/>
        <v>1</v>
      </c>
      <c r="VX46">
        <f t="shared" si="136"/>
        <v>0</v>
      </c>
      <c r="VY46">
        <f t="shared" si="122"/>
        <v>1</v>
      </c>
      <c r="VZ46" s="249"/>
      <c r="WA46" s="202"/>
      <c r="WB46">
        <v>60</v>
      </c>
      <c r="WC46" t="str">
        <f t="shared" si="83"/>
        <v>FALSE</v>
      </c>
      <c r="WD46">
        <f>VLOOKUP($A46,'FuturesInfo (3)'!$A$2:$V$80,22)</f>
        <v>1</v>
      </c>
      <c r="WE46" s="253"/>
      <c r="WF46">
        <f t="shared" si="123"/>
        <v>1</v>
      </c>
      <c r="WG46" s="138">
        <f>VLOOKUP($A46,'FuturesInfo (3)'!$A$2:$O$80,15)*WD46</f>
        <v>122225</v>
      </c>
      <c r="WH46" s="138">
        <f>VLOOKUP($A46,'FuturesInfo (3)'!$A$2:$O$80,15)*WF46</f>
        <v>122225</v>
      </c>
      <c r="WI46" s="196">
        <f t="shared" si="124"/>
        <v>0</v>
      </c>
      <c r="WJ46" s="196">
        <f t="shared" si="125"/>
        <v>0</v>
      </c>
      <c r="WK46" s="196">
        <f t="shared" si="126"/>
        <v>0</v>
      </c>
      <c r="WL46" s="196">
        <f t="shared" si="127"/>
        <v>0</v>
      </c>
      <c r="WM46" s="196">
        <f t="shared" si="150"/>
        <v>0</v>
      </c>
      <c r="WN46" s="196">
        <f t="shared" si="129"/>
        <v>0</v>
      </c>
      <c r="WO46" s="196">
        <f t="shared" si="137"/>
        <v>0</v>
      </c>
      <c r="WP46" s="196">
        <f>IF(IF(sym!$O35=VU46,1,0)=1,ABS(WG46*VZ46),-ABS(WG46*VZ46))</f>
        <v>0</v>
      </c>
      <c r="WQ46" s="196">
        <f>IF(IF(sym!$N35=VU46,1,0)=1,ABS(WG46*VZ46),-ABS(WG46*VZ46))</f>
        <v>0</v>
      </c>
      <c r="WR46" s="196">
        <f t="shared" si="147"/>
        <v>0</v>
      </c>
      <c r="WS46" s="196">
        <f t="shared" si="131"/>
        <v>0</v>
      </c>
    </row>
    <row r="47" spans="1:617" x14ac:dyDescent="0.25">
      <c r="A47" s="1" t="s">
        <v>360</v>
      </c>
      <c r="B47" s="150" t="str">
        <f>'FuturesInfo (3)'!M35</f>
        <v>@KC</v>
      </c>
      <c r="C47" s="200" t="str">
        <f>VLOOKUP(A47,'FuturesInfo (3)'!$A$2:$K$80,11)</f>
        <v>soft</v>
      </c>
      <c r="F47" t="e">
        <f>#REF!</f>
        <v>#REF!</v>
      </c>
      <c r="G47">
        <v>-1</v>
      </c>
      <c r="H47">
        <v>-1</v>
      </c>
      <c r="I47">
        <v>1</v>
      </c>
      <c r="J47">
        <f t="shared" si="155"/>
        <v>0</v>
      </c>
      <c r="K47">
        <f t="shared" si="156"/>
        <v>0</v>
      </c>
      <c r="L47" s="184">
        <v>3.3333333333299998E-2</v>
      </c>
      <c r="M47" s="2">
        <v>10</v>
      </c>
      <c r="N47">
        <v>60</v>
      </c>
      <c r="O47" t="str">
        <f t="shared" si="157"/>
        <v>TRUE</v>
      </c>
      <c r="P47">
        <f>VLOOKUP($A47,'FuturesInfo (3)'!$A$2:$V$80,22)</f>
        <v>1</v>
      </c>
      <c r="Q47">
        <f t="shared" si="70"/>
        <v>1</v>
      </c>
      <c r="R47">
        <f t="shared" si="70"/>
        <v>1</v>
      </c>
      <c r="S47" s="138">
        <f>VLOOKUP($A47,'FuturesInfo (3)'!$A$2:$O$80,15)*Q47</f>
        <v>54900</v>
      </c>
      <c r="T47" s="144">
        <f t="shared" si="158"/>
        <v>-1829.9999999981699</v>
      </c>
      <c r="U47" s="144">
        <f t="shared" si="84"/>
        <v>-1829.9999999981699</v>
      </c>
      <c r="W47">
        <f t="shared" si="159"/>
        <v>-1</v>
      </c>
      <c r="X47">
        <v>-1</v>
      </c>
      <c r="Y47">
        <v>-1</v>
      </c>
      <c r="Z47">
        <v>1</v>
      </c>
      <c r="AA47">
        <f t="shared" si="138"/>
        <v>0</v>
      </c>
      <c r="AB47">
        <f t="shared" si="160"/>
        <v>0</v>
      </c>
      <c r="AC47" s="1">
        <v>3.6191974823000003E-2</v>
      </c>
      <c r="AD47" s="2">
        <v>10</v>
      </c>
      <c r="AE47">
        <v>60</v>
      </c>
      <c r="AF47" t="str">
        <f t="shared" si="161"/>
        <v>TRUE</v>
      </c>
      <c r="AG47">
        <f>VLOOKUP($A47,'FuturesInfo (3)'!$A$2:$V$80,22)</f>
        <v>1</v>
      </c>
      <c r="AH47">
        <f t="shared" si="162"/>
        <v>1</v>
      </c>
      <c r="AI47">
        <f t="shared" si="85"/>
        <v>1</v>
      </c>
      <c r="AJ47" s="138">
        <f>VLOOKUP($A47,'FuturesInfo (3)'!$A$2:$O$80,15)*AI47</f>
        <v>54900</v>
      </c>
      <c r="AK47" s="196">
        <f t="shared" si="163"/>
        <v>-1986.9394177827003</v>
      </c>
      <c r="AL47" s="196">
        <f t="shared" si="87"/>
        <v>-1986.9394177827003</v>
      </c>
      <c r="AN47">
        <f t="shared" si="76"/>
        <v>-1</v>
      </c>
      <c r="AO47">
        <v>-1</v>
      </c>
      <c r="AP47">
        <v>1</v>
      </c>
      <c r="AQ47">
        <v>1</v>
      </c>
      <c r="AR47">
        <f t="shared" si="139"/>
        <v>0</v>
      </c>
      <c r="AS47">
        <f t="shared" si="77"/>
        <v>1</v>
      </c>
      <c r="AT47" s="1">
        <v>3.79650721336E-3</v>
      </c>
      <c r="AU47" s="2">
        <v>10</v>
      </c>
      <c r="AV47">
        <v>60</v>
      </c>
      <c r="AW47" t="str">
        <f t="shared" si="78"/>
        <v>TRUE</v>
      </c>
      <c r="AX47">
        <f>VLOOKUP($A47,'FuturesInfo (3)'!$A$2:$V$80,22)</f>
        <v>1</v>
      </c>
      <c r="AY47">
        <f t="shared" si="79"/>
        <v>1</v>
      </c>
      <c r="AZ47">
        <f t="shared" si="88"/>
        <v>1</v>
      </c>
      <c r="BA47" s="138">
        <f>VLOOKUP($A47,'FuturesInfo (3)'!$A$2:$O$80,15)*AZ47</f>
        <v>54900</v>
      </c>
      <c r="BB47" s="196">
        <f t="shared" si="80"/>
        <v>-208.42824601346399</v>
      </c>
      <c r="BC47" s="196">
        <f t="shared" si="89"/>
        <v>208.42824601346399</v>
      </c>
      <c r="BE47">
        <v>-1</v>
      </c>
      <c r="BF47">
        <v>1</v>
      </c>
      <c r="BG47">
        <v>1</v>
      </c>
      <c r="BH47">
        <v>1</v>
      </c>
      <c r="BI47">
        <v>1</v>
      </c>
      <c r="BJ47">
        <v>1</v>
      </c>
      <c r="BK47" s="1">
        <v>5.63540090772E-2</v>
      </c>
      <c r="BL47" s="2">
        <v>10</v>
      </c>
      <c r="BM47">
        <v>60</v>
      </c>
      <c r="BN47" t="s">
        <v>1186</v>
      </c>
      <c r="BO47">
        <v>1</v>
      </c>
      <c r="BP47" s="96">
        <v>0</v>
      </c>
      <c r="BQ47">
        <v>1</v>
      </c>
      <c r="BR47" s="138">
        <v>52068.75</v>
      </c>
      <c r="BS47" s="196">
        <v>2934.2828101384575</v>
      </c>
      <c r="BT47" s="196">
        <v>2934.2828101384575</v>
      </c>
      <c r="BV47">
        <v>1</v>
      </c>
      <c r="BW47">
        <v>1</v>
      </c>
      <c r="BX47" s="214">
        <v>1</v>
      </c>
      <c r="BY47">
        <v>1</v>
      </c>
      <c r="BZ47">
        <v>-1</v>
      </c>
      <c r="CA47">
        <v>0</v>
      </c>
      <c r="CB47">
        <v>0</v>
      </c>
      <c r="CC47">
        <v>0</v>
      </c>
      <c r="CD47" s="1">
        <v>-4.0816326530600001E-2</v>
      </c>
      <c r="CE47" s="2">
        <v>10</v>
      </c>
      <c r="CF47">
        <v>60</v>
      </c>
      <c r="CG47" t="s">
        <v>1186</v>
      </c>
      <c r="CH47">
        <v>1</v>
      </c>
      <c r="CI47" s="96">
        <v>0</v>
      </c>
      <c r="CJ47">
        <v>1</v>
      </c>
      <c r="CK47" s="138">
        <v>52068.75</v>
      </c>
      <c r="CL47" s="196">
        <v>-2125.2551020401788</v>
      </c>
      <c r="CM47" s="196">
        <v>-2125.2551020401788</v>
      </c>
      <c r="CN47" s="196">
        <v>-2125.2551020401788</v>
      </c>
      <c r="CP47">
        <v>-1</v>
      </c>
      <c r="CQ47">
        <v>1</v>
      </c>
      <c r="CR47" s="214">
        <v>1</v>
      </c>
      <c r="CS47">
        <v>1</v>
      </c>
      <c r="CT47">
        <v>1</v>
      </c>
      <c r="CU47">
        <v>1</v>
      </c>
      <c r="CV47">
        <v>1</v>
      </c>
      <c r="CW47">
        <v>1</v>
      </c>
      <c r="CX47" s="1">
        <v>2.2396416576599999E-2</v>
      </c>
      <c r="CY47" s="2">
        <v>10</v>
      </c>
      <c r="CZ47">
        <v>60</v>
      </c>
      <c r="DA47" t="s">
        <v>1186</v>
      </c>
      <c r="DB47">
        <v>1</v>
      </c>
      <c r="DC47" s="96">
        <v>0</v>
      </c>
      <c r="DD47">
        <v>1</v>
      </c>
      <c r="DE47" s="138">
        <v>52068.75</v>
      </c>
      <c r="DF47" s="196">
        <v>1166.1534156228413</v>
      </c>
      <c r="DG47" s="196">
        <v>1166.1534156228413</v>
      </c>
      <c r="DH47" s="196">
        <v>1166.1534156228413</v>
      </c>
      <c r="DJ47">
        <v>1</v>
      </c>
      <c r="DK47" s="240">
        <v>1</v>
      </c>
      <c r="DL47" s="214">
        <v>-1</v>
      </c>
      <c r="DM47" s="241">
        <v>-9</v>
      </c>
      <c r="DN47">
        <v>-1</v>
      </c>
      <c r="DO47">
        <v>1</v>
      </c>
      <c r="DP47" s="214">
        <v>1</v>
      </c>
      <c r="DQ47">
        <v>1</v>
      </c>
      <c r="DR47">
        <v>0</v>
      </c>
      <c r="DS47">
        <v>0</v>
      </c>
      <c r="DT47">
        <v>1</v>
      </c>
      <c r="DU47" s="249">
        <v>3.2409074540899999E-3</v>
      </c>
      <c r="DV47" s="2">
        <v>10</v>
      </c>
      <c r="DW47">
        <v>60</v>
      </c>
      <c r="DX47" t="s">
        <v>1186</v>
      </c>
      <c r="DY47">
        <v>1</v>
      </c>
      <c r="DZ47" s="96">
        <v>0</v>
      </c>
      <c r="EA47">
        <v>1</v>
      </c>
      <c r="EB47" s="138">
        <v>52237.500000000007</v>
      </c>
      <c r="EC47" s="196">
        <v>169.2969031330264</v>
      </c>
      <c r="ED47" s="196">
        <v>-169.2969031330264</v>
      </c>
      <c r="EE47" s="196">
        <v>-169.2969031330264</v>
      </c>
      <c r="EF47" s="196">
        <v>169.2969031330264</v>
      </c>
      <c r="EH47">
        <v>1</v>
      </c>
      <c r="EI47" s="240">
        <v>-1</v>
      </c>
      <c r="EJ47" s="214">
        <v>-1</v>
      </c>
      <c r="EK47" s="241">
        <v>-10</v>
      </c>
      <c r="EL47">
        <v>1</v>
      </c>
      <c r="EM47">
        <v>1</v>
      </c>
      <c r="EN47" s="214">
        <v>-1</v>
      </c>
      <c r="EO47">
        <v>1</v>
      </c>
      <c r="EP47">
        <v>1</v>
      </c>
      <c r="EQ47">
        <v>0</v>
      </c>
      <c r="ER47">
        <v>0</v>
      </c>
      <c r="ES47" s="249">
        <v>-1.6152189519E-2</v>
      </c>
      <c r="ET47" s="264">
        <v>42508</v>
      </c>
      <c r="EU47">
        <v>60</v>
      </c>
      <c r="EV47" t="s">
        <v>1186</v>
      </c>
      <c r="EW47">
        <v>1</v>
      </c>
      <c r="EX47" s="253"/>
      <c r="EY47">
        <v>1</v>
      </c>
      <c r="EZ47" s="138">
        <v>51393.750000000007</v>
      </c>
      <c r="FA47" s="196">
        <v>830.12159009210632</v>
      </c>
      <c r="FB47" s="196">
        <v>830.12159009210632</v>
      </c>
      <c r="FC47" s="196">
        <v>-830.12159009210632</v>
      </c>
      <c r="FD47" s="196">
        <v>-830.12159009210632</v>
      </c>
      <c r="FF47">
        <v>-1</v>
      </c>
      <c r="FG47" s="240">
        <v>1</v>
      </c>
      <c r="FH47" s="214">
        <v>-1</v>
      </c>
      <c r="FI47" s="241">
        <v>-11</v>
      </c>
      <c r="FJ47">
        <v>-1</v>
      </c>
      <c r="FK47">
        <v>1</v>
      </c>
      <c r="FL47" s="214">
        <v>1</v>
      </c>
      <c r="FM47">
        <v>1</v>
      </c>
      <c r="FN47">
        <v>0</v>
      </c>
      <c r="FO47">
        <v>0</v>
      </c>
      <c r="FP47">
        <v>1</v>
      </c>
      <c r="FQ47" s="249">
        <v>2.2254651587000001E-2</v>
      </c>
      <c r="FR47" s="264">
        <v>42508</v>
      </c>
      <c r="FS47">
        <v>60</v>
      </c>
      <c r="FT47" t="s">
        <v>1186</v>
      </c>
      <c r="FU47">
        <v>1</v>
      </c>
      <c r="FV47" s="253">
        <v>2</v>
      </c>
      <c r="FW47">
        <v>1</v>
      </c>
      <c r="FX47" s="138">
        <v>53043.749999999993</v>
      </c>
      <c r="FY47" s="138">
        <v>53043.749999999993</v>
      </c>
      <c r="FZ47" s="196">
        <v>1180.4701751179311</v>
      </c>
      <c r="GA47" s="196">
        <v>1180.4701751179311</v>
      </c>
      <c r="GB47" s="196">
        <v>-1180.4701751179311</v>
      </c>
      <c r="GC47" s="196">
        <v>-1180.4701751179311</v>
      </c>
      <c r="GD47" s="196">
        <v>1180.4701751179311</v>
      </c>
      <c r="GF47">
        <v>1</v>
      </c>
      <c r="GG47" s="240">
        <v>-1</v>
      </c>
      <c r="GH47" s="214">
        <v>-1</v>
      </c>
      <c r="GI47" s="241">
        <v>-12</v>
      </c>
      <c r="GJ47">
        <v>-1</v>
      </c>
      <c r="GK47">
        <v>1</v>
      </c>
      <c r="GL47" s="214">
        <v>1</v>
      </c>
      <c r="GM47">
        <v>0</v>
      </c>
      <c r="GN47">
        <v>0</v>
      </c>
      <c r="GO47">
        <v>0</v>
      </c>
      <c r="GP47">
        <v>1</v>
      </c>
      <c r="GQ47" s="249">
        <v>9.6359743040700004E-3</v>
      </c>
      <c r="GR47" s="264">
        <v>42508</v>
      </c>
      <c r="GS47">
        <v>60</v>
      </c>
      <c r="GT47" t="s">
        <v>1186</v>
      </c>
      <c r="GU47">
        <v>1</v>
      </c>
      <c r="GV47" s="253">
        <v>2</v>
      </c>
      <c r="GW47">
        <v>1</v>
      </c>
      <c r="GX47" s="138">
        <v>53043.749999999993</v>
      </c>
      <c r="GY47" s="138">
        <v>53043.749999999993</v>
      </c>
      <c r="GZ47" s="196">
        <v>-511.12821199151301</v>
      </c>
      <c r="HA47" s="196">
        <v>-511.12821199151301</v>
      </c>
      <c r="HB47" s="196">
        <v>-511.12821199151301</v>
      </c>
      <c r="HC47" s="196">
        <v>-511.12821199151301</v>
      </c>
      <c r="HD47" s="196">
        <v>511.12821199151301</v>
      </c>
      <c r="HF47">
        <v>-1</v>
      </c>
      <c r="HG47" s="240">
        <v>-1</v>
      </c>
      <c r="HH47" s="214">
        <v>-1</v>
      </c>
      <c r="HI47" s="241">
        <v>-13</v>
      </c>
      <c r="HJ47">
        <v>1</v>
      </c>
      <c r="HK47">
        <v>1</v>
      </c>
      <c r="HL47" s="214">
        <v>1</v>
      </c>
      <c r="HM47">
        <v>0</v>
      </c>
      <c r="HN47">
        <v>0</v>
      </c>
      <c r="HO47">
        <v>1</v>
      </c>
      <c r="HP47">
        <v>1</v>
      </c>
      <c r="HQ47" s="249">
        <v>9.89749027925E-3</v>
      </c>
      <c r="HR47" s="202">
        <v>42508</v>
      </c>
      <c r="HS47">
        <v>60</v>
      </c>
      <c r="HT47" t="s">
        <v>1186</v>
      </c>
      <c r="HU47">
        <v>1</v>
      </c>
      <c r="HV47" s="253">
        <v>1</v>
      </c>
      <c r="HW47">
        <v>1</v>
      </c>
      <c r="HX47" s="138">
        <v>53568.75</v>
      </c>
      <c r="HY47" s="138">
        <v>53568.75</v>
      </c>
      <c r="HZ47" s="196">
        <v>-530.19618239657348</v>
      </c>
      <c r="IA47" s="196">
        <v>-530.19618239657348</v>
      </c>
      <c r="IB47" s="196">
        <v>-530.19618239657348</v>
      </c>
      <c r="IC47" s="196">
        <v>530.19618239657348</v>
      </c>
      <c r="ID47" s="196">
        <v>530.19618239657348</v>
      </c>
      <c r="IF47">
        <v>-1</v>
      </c>
      <c r="IG47" s="240">
        <v>1</v>
      </c>
      <c r="IH47" s="214">
        <v>-1</v>
      </c>
      <c r="II47" s="241">
        <v>-14</v>
      </c>
      <c r="IJ47">
        <v>-1</v>
      </c>
      <c r="IK47">
        <v>1</v>
      </c>
      <c r="IL47" s="214">
        <v>-1</v>
      </c>
      <c r="IM47">
        <v>0</v>
      </c>
      <c r="IN47">
        <v>1</v>
      </c>
      <c r="IO47">
        <v>1</v>
      </c>
      <c r="IP47">
        <v>0</v>
      </c>
      <c r="IQ47" s="249">
        <v>-1.08505425271E-2</v>
      </c>
      <c r="IR47" s="202">
        <v>42530</v>
      </c>
      <c r="IS47">
        <v>60</v>
      </c>
      <c r="IT47" t="s">
        <v>1186</v>
      </c>
      <c r="IU47">
        <v>1</v>
      </c>
      <c r="IV47" s="253">
        <v>2</v>
      </c>
      <c r="IW47">
        <v>1</v>
      </c>
      <c r="IX47" s="138">
        <v>52987.500000000007</v>
      </c>
      <c r="IY47" s="138">
        <v>52987.500000000007</v>
      </c>
      <c r="IZ47" s="196">
        <v>-574.94312215471132</v>
      </c>
      <c r="JA47" s="196">
        <v>-574.94312215471132</v>
      </c>
      <c r="JB47" s="196">
        <v>574.94312215471132</v>
      </c>
      <c r="JC47" s="196">
        <v>574.94312215471132</v>
      </c>
      <c r="JD47" s="196">
        <v>-574.94312215471132</v>
      </c>
      <c r="JF47">
        <v>1</v>
      </c>
      <c r="JG47" s="240">
        <v>1</v>
      </c>
      <c r="JH47" s="214">
        <v>-1</v>
      </c>
      <c r="JI47" s="241">
        <v>-7</v>
      </c>
      <c r="JJ47">
        <v>-1</v>
      </c>
      <c r="JK47">
        <v>1</v>
      </c>
      <c r="JL47" s="214">
        <v>-1</v>
      </c>
      <c r="JM47">
        <v>0</v>
      </c>
      <c r="JN47">
        <v>1</v>
      </c>
      <c r="JO47">
        <v>1</v>
      </c>
      <c r="JP47">
        <v>0</v>
      </c>
      <c r="JQ47" s="249">
        <v>-2.4769992922900001E-3</v>
      </c>
      <c r="JR47" s="202">
        <v>42530</v>
      </c>
      <c r="JS47">
        <v>60</v>
      </c>
      <c r="JT47" t="s">
        <v>1186</v>
      </c>
      <c r="JU47">
        <v>1</v>
      </c>
      <c r="JV47" s="253">
        <v>2</v>
      </c>
      <c r="JW47">
        <v>1</v>
      </c>
      <c r="JX47" s="138">
        <v>52856.249999999993</v>
      </c>
      <c r="JY47" s="138">
        <v>52856.249999999993</v>
      </c>
      <c r="JZ47" s="196">
        <v>-130.92489384310329</v>
      </c>
      <c r="KA47" s="196">
        <v>-130.92489384310329</v>
      </c>
      <c r="KB47" s="196">
        <v>130.92489384310329</v>
      </c>
      <c r="KC47" s="196">
        <v>130.92489384310329</v>
      </c>
      <c r="KD47" s="196">
        <v>-130.92489384310329</v>
      </c>
      <c r="KF47">
        <v>1</v>
      </c>
      <c r="KG47" s="240">
        <v>1</v>
      </c>
      <c r="KH47" s="214">
        <v>-1</v>
      </c>
      <c r="KI47" s="241">
        <v>-8</v>
      </c>
      <c r="KJ47">
        <v>-1</v>
      </c>
      <c r="KK47">
        <v>1</v>
      </c>
      <c r="KL47" s="214">
        <v>-1</v>
      </c>
      <c r="KM47">
        <v>0</v>
      </c>
      <c r="KN47">
        <v>1</v>
      </c>
      <c r="KO47">
        <v>1</v>
      </c>
      <c r="KP47">
        <v>0</v>
      </c>
      <c r="KQ47" s="249">
        <v>-8.8683930471799999E-3</v>
      </c>
      <c r="KR47" s="202">
        <v>42530</v>
      </c>
      <c r="KS47">
        <v>60</v>
      </c>
      <c r="KT47" t="s">
        <v>1186</v>
      </c>
      <c r="KU47">
        <v>1</v>
      </c>
      <c r="KV47" s="253">
        <v>1</v>
      </c>
      <c r="KW47">
        <v>1</v>
      </c>
      <c r="KX47" s="138">
        <v>53587.5</v>
      </c>
      <c r="KY47" s="138">
        <v>53587.5</v>
      </c>
      <c r="KZ47" s="196">
        <v>-475.23501241575826</v>
      </c>
      <c r="LA47" s="196">
        <v>-475.23501241575826</v>
      </c>
      <c r="LB47" s="196">
        <v>475.23501241575826</v>
      </c>
      <c r="LC47" s="196">
        <v>475.23501241575826</v>
      </c>
      <c r="LD47" s="196">
        <v>-475.23501241575826</v>
      </c>
      <c r="LF47">
        <v>1</v>
      </c>
      <c r="LG47" s="240">
        <v>1</v>
      </c>
      <c r="LH47" s="214">
        <v>1</v>
      </c>
      <c r="LI47" s="241">
        <v>-9</v>
      </c>
      <c r="LJ47">
        <v>1</v>
      </c>
      <c r="LK47">
        <v>-1</v>
      </c>
      <c r="LL47" s="214">
        <v>1</v>
      </c>
      <c r="LM47">
        <v>1</v>
      </c>
      <c r="LN47">
        <v>1</v>
      </c>
      <c r="LO47">
        <v>1</v>
      </c>
      <c r="LP47">
        <v>0</v>
      </c>
      <c r="LQ47" s="249">
        <v>2.2906227630600001E-2</v>
      </c>
      <c r="LR47" s="202">
        <v>42530</v>
      </c>
      <c r="LS47">
        <v>60</v>
      </c>
      <c r="LT47" t="s">
        <v>1186</v>
      </c>
      <c r="LU47">
        <v>1</v>
      </c>
      <c r="LV47" s="253">
        <v>1</v>
      </c>
      <c r="LW47">
        <v>1</v>
      </c>
      <c r="LX47" s="138">
        <v>53587.5</v>
      </c>
      <c r="LY47" s="138">
        <v>53587.5</v>
      </c>
      <c r="LZ47" s="196">
        <v>1227.4874731547775</v>
      </c>
      <c r="MA47" s="196">
        <v>1227.4874731547775</v>
      </c>
      <c r="MB47" s="196">
        <v>1227.4874731547775</v>
      </c>
      <c r="MC47" s="196">
        <v>1227.4874731547775</v>
      </c>
      <c r="MD47" s="196">
        <v>-1227.4874731547775</v>
      </c>
      <c r="MF47">
        <v>1</v>
      </c>
      <c r="MG47" s="240">
        <v>-1</v>
      </c>
      <c r="MH47" s="214">
        <v>1</v>
      </c>
      <c r="MI47" s="241">
        <v>-10</v>
      </c>
      <c r="MJ47">
        <v>-1</v>
      </c>
      <c r="MK47">
        <v>-1</v>
      </c>
      <c r="ML47" s="214">
        <v>-1</v>
      </c>
      <c r="MM47">
        <v>1</v>
      </c>
      <c r="MN47">
        <v>0</v>
      </c>
      <c r="MO47">
        <v>1</v>
      </c>
      <c r="MP47">
        <v>1</v>
      </c>
      <c r="MQ47" s="249">
        <v>-4.02379286214E-2</v>
      </c>
      <c r="MR47" s="202">
        <v>42530</v>
      </c>
      <c r="MS47">
        <v>60</v>
      </c>
      <c r="MT47" t="s">
        <v>1186</v>
      </c>
      <c r="MU47">
        <v>1</v>
      </c>
      <c r="MV47" s="253">
        <v>1</v>
      </c>
      <c r="MW47">
        <v>1</v>
      </c>
      <c r="MX47" s="138">
        <v>51431.25</v>
      </c>
      <c r="MY47" s="138">
        <v>51431.25</v>
      </c>
      <c r="MZ47" s="196">
        <v>2069.486966409379</v>
      </c>
      <c r="NA47" s="196">
        <v>2069.486966409379</v>
      </c>
      <c r="NB47" s="196">
        <v>-2069.486966409379</v>
      </c>
      <c r="NC47" s="196">
        <v>2069.486966409379</v>
      </c>
      <c r="ND47" s="196">
        <v>2069.486966409379</v>
      </c>
      <c r="NF47">
        <v>-1</v>
      </c>
      <c r="NG47" s="240">
        <v>1</v>
      </c>
      <c r="NH47" s="214">
        <v>1</v>
      </c>
      <c r="NI47" s="241">
        <v>1</v>
      </c>
      <c r="NJ47">
        <v>1</v>
      </c>
      <c r="NK47">
        <v>1</v>
      </c>
      <c r="NL47" s="214">
        <v>-1</v>
      </c>
      <c r="NM47">
        <v>0</v>
      </c>
      <c r="NN47">
        <v>0</v>
      </c>
      <c r="NO47">
        <v>0</v>
      </c>
      <c r="NP47">
        <v>0</v>
      </c>
      <c r="NQ47" s="249">
        <v>-8.0204156033499997E-3</v>
      </c>
      <c r="NR47" s="202">
        <v>42530</v>
      </c>
      <c r="NS47">
        <v>60</v>
      </c>
      <c r="NT47" t="s">
        <v>1186</v>
      </c>
      <c r="NU47">
        <v>1</v>
      </c>
      <c r="NV47" s="253">
        <v>1</v>
      </c>
      <c r="NW47">
        <v>1</v>
      </c>
      <c r="NX47" s="138">
        <v>51018.750000000007</v>
      </c>
      <c r="NY47" s="138">
        <v>51018.750000000007</v>
      </c>
      <c r="NZ47" s="196">
        <v>-409.19157856341286</v>
      </c>
      <c r="OA47" s="196">
        <v>-409.19157856341286</v>
      </c>
      <c r="OB47" s="196">
        <v>-409.19157856341286</v>
      </c>
      <c r="OC47" s="196">
        <v>-409.19157856341286</v>
      </c>
      <c r="OD47" s="196">
        <v>-409.19157856341286</v>
      </c>
      <c r="OF47">
        <v>1</v>
      </c>
      <c r="OG47" s="240">
        <v>-1</v>
      </c>
      <c r="OH47" s="214">
        <v>1</v>
      </c>
      <c r="OI47" s="241">
        <v>2</v>
      </c>
      <c r="OJ47">
        <v>1</v>
      </c>
      <c r="OK47">
        <v>1</v>
      </c>
      <c r="OL47" s="214">
        <v>1</v>
      </c>
      <c r="OM47">
        <v>0</v>
      </c>
      <c r="ON47">
        <v>1</v>
      </c>
      <c r="OO47">
        <v>1</v>
      </c>
      <c r="OP47">
        <v>1</v>
      </c>
      <c r="OQ47" s="249">
        <v>3.3443586916600002E-2</v>
      </c>
      <c r="OR47" s="202">
        <v>42530</v>
      </c>
      <c r="OS47">
        <v>60</v>
      </c>
      <c r="OT47" t="s">
        <v>1186</v>
      </c>
      <c r="OU47">
        <v>1</v>
      </c>
      <c r="OV47" s="253">
        <v>2</v>
      </c>
      <c r="OW47">
        <v>1</v>
      </c>
      <c r="OX47" s="138">
        <v>52725</v>
      </c>
      <c r="OY47" s="138">
        <v>52725</v>
      </c>
      <c r="OZ47" s="196">
        <v>-1763.3131201777351</v>
      </c>
      <c r="PA47" s="196">
        <v>-1763.3131201777351</v>
      </c>
      <c r="PB47" s="196">
        <v>1763.3131201777351</v>
      </c>
      <c r="PC47" s="196">
        <v>1763.3131201777351</v>
      </c>
      <c r="PD47" s="196">
        <v>1763.3131201777351</v>
      </c>
      <c r="PF47">
        <v>-1</v>
      </c>
      <c r="PG47" s="240">
        <v>-1</v>
      </c>
      <c r="PH47" s="240">
        <v>1</v>
      </c>
      <c r="PI47" s="214">
        <v>1</v>
      </c>
      <c r="PJ47" s="241">
        <v>3</v>
      </c>
      <c r="PK47">
        <v>1</v>
      </c>
      <c r="PL47">
        <v>1</v>
      </c>
      <c r="PM47" s="214">
        <v>1</v>
      </c>
      <c r="PN47">
        <v>0</v>
      </c>
      <c r="PO47">
        <v>1</v>
      </c>
      <c r="PP47">
        <v>1</v>
      </c>
      <c r="PQ47">
        <v>1</v>
      </c>
      <c r="PR47" s="249">
        <v>2.73826458037E-2</v>
      </c>
      <c r="PS47" s="202">
        <v>42530</v>
      </c>
      <c r="PT47">
        <v>60</v>
      </c>
      <c r="PU47" t="s">
        <v>1186</v>
      </c>
      <c r="PV47">
        <v>1</v>
      </c>
      <c r="PW47" s="253">
        <v>1</v>
      </c>
      <c r="PX47">
        <v>1</v>
      </c>
      <c r="PY47" s="138">
        <v>54618.75</v>
      </c>
      <c r="PZ47" s="138">
        <v>54618.75</v>
      </c>
      <c r="QA47" s="196">
        <v>-1495.6058854908395</v>
      </c>
      <c r="QB47" s="196">
        <v>-1495.6058854908395</v>
      </c>
      <c r="QC47" s="196">
        <v>1495.6058854908395</v>
      </c>
      <c r="QD47" s="196">
        <v>1495.6058854908395</v>
      </c>
      <c r="QE47" s="196">
        <v>1495.6058854908395</v>
      </c>
      <c r="QF47" s="196">
        <v>1495.6058854908395</v>
      </c>
      <c r="QH47">
        <v>1</v>
      </c>
      <c r="QI47" s="240">
        <v>1</v>
      </c>
      <c r="QJ47" s="240">
        <v>-1</v>
      </c>
      <c r="QK47" s="214">
        <v>1</v>
      </c>
      <c r="QL47" s="241">
        <v>-2</v>
      </c>
      <c r="QM47">
        <v>-1</v>
      </c>
      <c r="QN47">
        <v>-1</v>
      </c>
      <c r="QO47" s="214">
        <v>1</v>
      </c>
      <c r="QP47">
        <v>1</v>
      </c>
      <c r="QQ47">
        <v>1</v>
      </c>
      <c r="QR47">
        <v>0</v>
      </c>
      <c r="QS47">
        <v>0</v>
      </c>
      <c r="QT47" s="249">
        <v>8.3073727933500006E-3</v>
      </c>
      <c r="QU47" s="202">
        <v>42544</v>
      </c>
      <c r="QV47">
        <v>60</v>
      </c>
      <c r="QW47" t="s">
        <v>1186</v>
      </c>
      <c r="QX47">
        <v>1</v>
      </c>
      <c r="QY47" s="253">
        <v>1</v>
      </c>
      <c r="QZ47">
        <v>1</v>
      </c>
      <c r="RA47" s="138">
        <v>54618.75</v>
      </c>
      <c r="RB47" s="138">
        <v>54618.75</v>
      </c>
      <c r="RC47" s="196">
        <v>453.73831775678536</v>
      </c>
      <c r="RD47" s="196">
        <v>453.73831775678536</v>
      </c>
      <c r="RE47" s="196">
        <v>453.73831775678536</v>
      </c>
      <c r="RF47" s="196">
        <v>-453.73831775678536</v>
      </c>
      <c r="RG47" s="196">
        <v>-453.73831775678536</v>
      </c>
      <c r="RH47" s="196">
        <v>-453.73831775678536</v>
      </c>
      <c r="RI47" s="196"/>
      <c r="RJ47" s="196">
        <v>453.73831775678536</v>
      </c>
      <c r="RK47" s="196">
        <v>-453.73831775678536</v>
      </c>
      <c r="RL47" s="196">
        <v>-453.73831775678536</v>
      </c>
      <c r="RM47" s="196">
        <v>453.73831775678536</v>
      </c>
      <c r="RO47">
        <v>1</v>
      </c>
      <c r="RP47" s="240">
        <v>1</v>
      </c>
      <c r="RQ47" s="240">
        <v>-1</v>
      </c>
      <c r="RR47" s="240">
        <v>1</v>
      </c>
      <c r="RS47" s="214">
        <v>1</v>
      </c>
      <c r="RT47" s="241">
        <v>-3</v>
      </c>
      <c r="RU47">
        <v>-1</v>
      </c>
      <c r="RV47">
        <v>-1</v>
      </c>
      <c r="RW47" s="214">
        <v>1</v>
      </c>
      <c r="RX47">
        <v>1</v>
      </c>
      <c r="RY47">
        <v>1</v>
      </c>
      <c r="RZ47">
        <v>0</v>
      </c>
      <c r="SA47">
        <v>0</v>
      </c>
      <c r="SB47" s="249">
        <v>5.14933058702E-3</v>
      </c>
      <c r="SC47" s="202">
        <v>42544</v>
      </c>
      <c r="SD47">
        <v>60</v>
      </c>
      <c r="SE47" t="s">
        <v>1186</v>
      </c>
      <c r="SF47">
        <v>1</v>
      </c>
      <c r="SG47" s="253">
        <v>2</v>
      </c>
      <c r="SH47">
        <v>1</v>
      </c>
      <c r="SI47" s="138">
        <v>54900</v>
      </c>
      <c r="SJ47" s="138">
        <v>54900</v>
      </c>
      <c r="SK47" s="196">
        <v>282.69824922739798</v>
      </c>
      <c r="SL47" s="196">
        <v>282.69824922739798</v>
      </c>
      <c r="SM47" s="196">
        <v>282.69824922739798</v>
      </c>
      <c r="SN47" s="196">
        <v>-282.69824922739798</v>
      </c>
      <c r="SO47" s="196">
        <v>-282.69824922739798</v>
      </c>
      <c r="SP47" s="196">
        <v>-282.69824922739798</v>
      </c>
      <c r="SQ47" s="196">
        <v>282.69824922739798</v>
      </c>
      <c r="SR47" s="196">
        <v>282.69824922739798</v>
      </c>
      <c r="SS47" s="196">
        <v>-282.69824922739798</v>
      </c>
      <c r="ST47" s="196">
        <v>-282.69824922739798</v>
      </c>
      <c r="SU47" s="196">
        <v>282.69824922739798</v>
      </c>
      <c r="SW47">
        <f t="shared" si="90"/>
        <v>1</v>
      </c>
      <c r="SX47" s="240">
        <v>-1</v>
      </c>
      <c r="SY47" s="240">
        <v>-1</v>
      </c>
      <c r="SZ47" s="240">
        <v>1</v>
      </c>
      <c r="TA47" s="214">
        <v>1</v>
      </c>
      <c r="TB47" s="241">
        <v>-4</v>
      </c>
      <c r="TC47">
        <f t="shared" si="91"/>
        <v>-1</v>
      </c>
      <c r="TD47">
        <f t="shared" si="92"/>
        <v>-1</v>
      </c>
      <c r="TE47" s="214">
        <v>1</v>
      </c>
      <c r="TF47">
        <f t="shared" si="140"/>
        <v>0</v>
      </c>
      <c r="TG47">
        <f t="shared" si="93"/>
        <v>1</v>
      </c>
      <c r="TH47">
        <f t="shared" si="132"/>
        <v>0</v>
      </c>
      <c r="TI47">
        <f t="shared" si="94"/>
        <v>0</v>
      </c>
      <c r="TJ47" s="249"/>
      <c r="TK47" s="202">
        <v>42548</v>
      </c>
      <c r="TL47">
        <v>60</v>
      </c>
      <c r="TM47" t="str">
        <f t="shared" si="81"/>
        <v>TRUE</v>
      </c>
      <c r="TN47">
        <f>VLOOKUP($A47,'FuturesInfo (3)'!$A$2:$V$80,22)</f>
        <v>1</v>
      </c>
      <c r="TO47" s="253">
        <v>1</v>
      </c>
      <c r="TP47">
        <f t="shared" si="95"/>
        <v>1</v>
      </c>
      <c r="TQ47" s="138">
        <f>VLOOKUP($A47,'FuturesInfo (3)'!$A$2:$O$80,15)*TN47</f>
        <v>54900</v>
      </c>
      <c r="TR47" s="138">
        <f>VLOOKUP($A47,'FuturesInfo (3)'!$A$2:$O$80,15)*TP47</f>
        <v>54900</v>
      </c>
      <c r="TS47" s="196">
        <f t="shared" si="96"/>
        <v>0</v>
      </c>
      <c r="TT47" s="196">
        <f t="shared" si="97"/>
        <v>0</v>
      </c>
      <c r="TU47" s="196">
        <f t="shared" si="98"/>
        <v>0</v>
      </c>
      <c r="TV47" s="196">
        <f t="shared" si="99"/>
        <v>0</v>
      </c>
      <c r="TW47" s="196">
        <f t="shared" si="148"/>
        <v>0</v>
      </c>
      <c r="TX47" s="196">
        <f t="shared" si="101"/>
        <v>0</v>
      </c>
      <c r="TY47" s="196">
        <f t="shared" si="133"/>
        <v>0</v>
      </c>
      <c r="TZ47" s="196">
        <f>IF(IF(sym!$O36=TE47,1,0)=1,ABS(TQ47*TJ47),-ABS(TQ47*TJ47))</f>
        <v>0</v>
      </c>
      <c r="UA47" s="196">
        <f>IF(IF(sym!$N36=TE47,1,0)=1,ABS(TQ47*TJ47),-ABS(TQ47*TJ47))</f>
        <v>0</v>
      </c>
      <c r="UB47" s="196">
        <f t="shared" si="141"/>
        <v>0</v>
      </c>
      <c r="UC47" s="196">
        <f t="shared" si="103"/>
        <v>0</v>
      </c>
      <c r="UE47">
        <f t="shared" si="104"/>
        <v>1</v>
      </c>
      <c r="UF47" s="240">
        <v>-1</v>
      </c>
      <c r="UG47" s="240">
        <v>-1</v>
      </c>
      <c r="UH47" s="240">
        <v>1</v>
      </c>
      <c r="UI47" s="214">
        <v>1</v>
      </c>
      <c r="UJ47" s="241">
        <v>-4</v>
      </c>
      <c r="UK47">
        <f t="shared" si="105"/>
        <v>-1</v>
      </c>
      <c r="UL47">
        <f t="shared" si="106"/>
        <v>-1</v>
      </c>
      <c r="UM47" s="214"/>
      <c r="UN47">
        <f t="shared" si="153"/>
        <v>0</v>
      </c>
      <c r="UO47">
        <f t="shared" si="151"/>
        <v>0</v>
      </c>
      <c r="UP47">
        <f t="shared" si="134"/>
        <v>0</v>
      </c>
      <c r="UQ47">
        <f t="shared" si="108"/>
        <v>0</v>
      </c>
      <c r="UR47" s="249"/>
      <c r="US47" s="202">
        <v>42548</v>
      </c>
      <c r="UT47">
        <v>60</v>
      </c>
      <c r="UU47" t="str">
        <f t="shared" si="82"/>
        <v>TRUE</v>
      </c>
      <c r="UV47">
        <f>VLOOKUP($A47,'FuturesInfo (3)'!$A$2:$V$80,22)</f>
        <v>1</v>
      </c>
      <c r="UW47" s="253">
        <v>1</v>
      </c>
      <c r="UX47">
        <f t="shared" si="109"/>
        <v>1</v>
      </c>
      <c r="UY47" s="138">
        <f>VLOOKUP($A47,'FuturesInfo (3)'!$A$2:$O$80,15)*UV47</f>
        <v>54900</v>
      </c>
      <c r="UZ47" s="138">
        <f>VLOOKUP($A47,'FuturesInfo (3)'!$A$2:$O$80,15)*UX47</f>
        <v>54900</v>
      </c>
      <c r="VA47" s="196">
        <f t="shared" si="110"/>
        <v>0</v>
      </c>
      <c r="VB47" s="196">
        <f t="shared" si="111"/>
        <v>0</v>
      </c>
      <c r="VC47" s="196">
        <f t="shared" si="112"/>
        <v>0</v>
      </c>
      <c r="VD47" s="196">
        <f t="shared" si="113"/>
        <v>0</v>
      </c>
      <c r="VE47" s="196">
        <f t="shared" si="149"/>
        <v>0</v>
      </c>
      <c r="VF47" s="196">
        <f t="shared" si="115"/>
        <v>0</v>
      </c>
      <c r="VG47" s="196">
        <f t="shared" si="135"/>
        <v>0</v>
      </c>
      <c r="VH47" s="196">
        <f>IF(IF(sym!$O36=UM47,1,0)=1,ABS(UY47*UR47),-ABS(UY47*UR47))</f>
        <v>0</v>
      </c>
      <c r="VI47" s="196">
        <f>IF(IF(sym!$N36=UM47,1,0)=1,ABS(UY47*UR47),-ABS(UY47*UR47))</f>
        <v>0</v>
      </c>
      <c r="VJ47" s="196">
        <f t="shared" si="144"/>
        <v>0</v>
      </c>
      <c r="VK47" s="196">
        <f t="shared" si="117"/>
        <v>0</v>
      </c>
      <c r="VM47">
        <f t="shared" si="118"/>
        <v>0</v>
      </c>
      <c r="VN47" s="240"/>
      <c r="VO47" s="240"/>
      <c r="VP47" s="240"/>
      <c r="VQ47" s="214"/>
      <c r="VR47" s="241"/>
      <c r="VS47">
        <f t="shared" si="119"/>
        <v>1</v>
      </c>
      <c r="VT47">
        <f t="shared" si="120"/>
        <v>0</v>
      </c>
      <c r="VU47" s="214"/>
      <c r="VV47">
        <f t="shared" si="154"/>
        <v>1</v>
      </c>
      <c r="VW47">
        <f t="shared" si="152"/>
        <v>1</v>
      </c>
      <c r="VX47">
        <f t="shared" si="136"/>
        <v>0</v>
      </c>
      <c r="VY47">
        <f t="shared" si="122"/>
        <v>1</v>
      </c>
      <c r="VZ47" s="249"/>
      <c r="WA47" s="202"/>
      <c r="WB47">
        <v>60</v>
      </c>
      <c r="WC47" t="str">
        <f t="shared" si="83"/>
        <v>FALSE</v>
      </c>
      <c r="WD47">
        <f>VLOOKUP($A47,'FuturesInfo (3)'!$A$2:$V$80,22)</f>
        <v>1</v>
      </c>
      <c r="WE47" s="253"/>
      <c r="WF47">
        <f t="shared" si="123"/>
        <v>1</v>
      </c>
      <c r="WG47" s="138">
        <f>VLOOKUP($A47,'FuturesInfo (3)'!$A$2:$O$80,15)*WD47</f>
        <v>54900</v>
      </c>
      <c r="WH47" s="138">
        <f>VLOOKUP($A47,'FuturesInfo (3)'!$A$2:$O$80,15)*WF47</f>
        <v>54900</v>
      </c>
      <c r="WI47" s="196">
        <f t="shared" si="124"/>
        <v>0</v>
      </c>
      <c r="WJ47" s="196">
        <f t="shared" si="125"/>
        <v>0</v>
      </c>
      <c r="WK47" s="196">
        <f t="shared" si="126"/>
        <v>0</v>
      </c>
      <c r="WL47" s="196">
        <f t="shared" si="127"/>
        <v>0</v>
      </c>
      <c r="WM47" s="196">
        <f t="shared" si="150"/>
        <v>0</v>
      </c>
      <c r="WN47" s="196">
        <f t="shared" si="129"/>
        <v>0</v>
      </c>
      <c r="WO47" s="196">
        <f t="shared" si="137"/>
        <v>0</v>
      </c>
      <c r="WP47" s="196">
        <f>IF(IF(sym!$O36=VU47,1,0)=1,ABS(WG47*VZ47),-ABS(WG47*VZ47))</f>
        <v>0</v>
      </c>
      <c r="WQ47" s="196">
        <f>IF(IF(sym!$N36=VU47,1,0)=1,ABS(WG47*VZ47),-ABS(WG47*VZ47))</f>
        <v>0</v>
      </c>
      <c r="WR47" s="196">
        <f t="shared" si="147"/>
        <v>0</v>
      </c>
      <c r="WS47" s="196">
        <f t="shared" si="131"/>
        <v>0</v>
      </c>
    </row>
    <row r="48" spans="1:617" x14ac:dyDescent="0.25">
      <c r="A48" s="1" t="s">
        <v>1060</v>
      </c>
      <c r="B48" s="150" t="str">
        <f>'FuturesInfo (3)'!M36</f>
        <v>@KW</v>
      </c>
      <c r="C48" s="200" t="str">
        <f>VLOOKUP(A48,'FuturesInfo (3)'!$A$2:$K$80,11)</f>
        <v>grain</v>
      </c>
      <c r="F48" t="e">
        <f>#REF!</f>
        <v>#REF!</v>
      </c>
      <c r="G48">
        <v>1</v>
      </c>
      <c r="H48">
        <v>-1</v>
      </c>
      <c r="I48">
        <v>1</v>
      </c>
      <c r="J48">
        <f t="shared" si="155"/>
        <v>1</v>
      </c>
      <c r="K48">
        <f t="shared" si="156"/>
        <v>0</v>
      </c>
      <c r="L48" s="184">
        <v>2.0452099031199999E-2</v>
      </c>
      <c r="M48" s="2">
        <v>10</v>
      </c>
      <c r="N48">
        <v>60</v>
      </c>
      <c r="O48" t="str">
        <f t="shared" si="157"/>
        <v>TRUE</v>
      </c>
      <c r="P48">
        <f>VLOOKUP($A48,'FuturesInfo (3)'!$A$2:$V$80,22)</f>
        <v>3</v>
      </c>
      <c r="Q48">
        <f t="shared" si="70"/>
        <v>3</v>
      </c>
      <c r="R48">
        <f t="shared" si="70"/>
        <v>3</v>
      </c>
      <c r="S48" s="138">
        <f>VLOOKUP($A48,'FuturesInfo (3)'!$A$2:$O$80,15)*Q48</f>
        <v>61725</v>
      </c>
      <c r="T48" s="144">
        <f t="shared" si="158"/>
        <v>1262.40581270082</v>
      </c>
      <c r="U48" s="144">
        <f t="shared" si="84"/>
        <v>-1262.40581270082</v>
      </c>
      <c r="W48">
        <f t="shared" si="159"/>
        <v>1</v>
      </c>
      <c r="X48">
        <v>1</v>
      </c>
      <c r="Y48">
        <v>-1</v>
      </c>
      <c r="Z48">
        <v>1</v>
      </c>
      <c r="AA48">
        <f t="shared" si="138"/>
        <v>1</v>
      </c>
      <c r="AB48">
        <f t="shared" si="160"/>
        <v>0</v>
      </c>
      <c r="AC48" s="1">
        <v>1.52953586498E-2</v>
      </c>
      <c r="AD48" s="2">
        <v>10</v>
      </c>
      <c r="AE48">
        <v>60</v>
      </c>
      <c r="AF48" t="str">
        <f t="shared" si="161"/>
        <v>TRUE</v>
      </c>
      <c r="AG48">
        <f>VLOOKUP($A48,'FuturesInfo (3)'!$A$2:$V$80,22)</f>
        <v>3</v>
      </c>
      <c r="AH48">
        <f t="shared" si="162"/>
        <v>2</v>
      </c>
      <c r="AI48">
        <f t="shared" si="85"/>
        <v>3</v>
      </c>
      <c r="AJ48" s="138">
        <f>VLOOKUP($A48,'FuturesInfo (3)'!$A$2:$O$80,15)*AI48</f>
        <v>61725</v>
      </c>
      <c r="AK48" s="196">
        <f t="shared" si="163"/>
        <v>944.106012658905</v>
      </c>
      <c r="AL48" s="196">
        <f t="shared" si="87"/>
        <v>-944.106012658905</v>
      </c>
      <c r="AN48">
        <f t="shared" si="76"/>
        <v>1</v>
      </c>
      <c r="AO48">
        <v>-1</v>
      </c>
      <c r="AP48">
        <v>-1</v>
      </c>
      <c r="AQ48">
        <v>1</v>
      </c>
      <c r="AR48">
        <f t="shared" si="139"/>
        <v>0</v>
      </c>
      <c r="AS48">
        <f t="shared" si="77"/>
        <v>0</v>
      </c>
      <c r="AT48" s="1">
        <v>7.7922077922099996E-3</v>
      </c>
      <c r="AU48" s="2">
        <v>10</v>
      </c>
      <c r="AV48">
        <v>60</v>
      </c>
      <c r="AW48" t="str">
        <f t="shared" si="78"/>
        <v>TRUE</v>
      </c>
      <c r="AX48">
        <f>VLOOKUP($A48,'FuturesInfo (3)'!$A$2:$V$80,22)</f>
        <v>3</v>
      </c>
      <c r="AY48">
        <f t="shared" si="79"/>
        <v>4</v>
      </c>
      <c r="AZ48">
        <f t="shared" si="88"/>
        <v>3</v>
      </c>
      <c r="BA48" s="138">
        <f>VLOOKUP($A48,'FuturesInfo (3)'!$A$2:$O$80,15)*AZ48</f>
        <v>61725</v>
      </c>
      <c r="BB48" s="196">
        <f t="shared" si="80"/>
        <v>-480.9740259741622</v>
      </c>
      <c r="BC48" s="196">
        <f t="shared" si="89"/>
        <v>-480.9740259741622</v>
      </c>
      <c r="BE48">
        <v>-1</v>
      </c>
      <c r="BF48">
        <v>1</v>
      </c>
      <c r="BG48">
        <v>-1</v>
      </c>
      <c r="BH48">
        <v>1</v>
      </c>
      <c r="BI48">
        <v>1</v>
      </c>
      <c r="BJ48">
        <v>0</v>
      </c>
      <c r="BK48" s="1">
        <v>1.5979381443300002E-2</v>
      </c>
      <c r="BL48" s="2">
        <v>10</v>
      </c>
      <c r="BM48">
        <v>60</v>
      </c>
      <c r="BN48" t="s">
        <v>1186</v>
      </c>
      <c r="BO48">
        <v>4</v>
      </c>
      <c r="BP48" s="96">
        <v>0</v>
      </c>
      <c r="BQ48">
        <v>4</v>
      </c>
      <c r="BR48" s="138">
        <v>93700</v>
      </c>
      <c r="BS48" s="196">
        <v>1497.2680412372101</v>
      </c>
      <c r="BT48" s="196">
        <v>-1497.2680412372101</v>
      </c>
      <c r="BV48">
        <v>1</v>
      </c>
      <c r="BW48">
        <v>1</v>
      </c>
      <c r="BX48" s="214">
        <v>-1</v>
      </c>
      <c r="BY48">
        <v>1</v>
      </c>
      <c r="BZ48">
        <v>-1</v>
      </c>
      <c r="CA48">
        <v>0</v>
      </c>
      <c r="CB48">
        <v>1</v>
      </c>
      <c r="CC48">
        <v>0</v>
      </c>
      <c r="CD48" s="1">
        <v>-1.7250126839199999E-2</v>
      </c>
      <c r="CE48" s="2">
        <v>10</v>
      </c>
      <c r="CF48">
        <v>60</v>
      </c>
      <c r="CG48" t="s">
        <v>1186</v>
      </c>
      <c r="CH48">
        <v>4</v>
      </c>
      <c r="CI48" s="96">
        <v>0</v>
      </c>
      <c r="CJ48">
        <v>4</v>
      </c>
      <c r="CK48" s="138">
        <v>93700</v>
      </c>
      <c r="CL48" s="196">
        <v>-1616.3368848330399</v>
      </c>
      <c r="CM48" s="196">
        <v>1616.3368848330399</v>
      </c>
      <c r="CN48" s="196">
        <v>-1616.3368848330399</v>
      </c>
      <c r="CP48">
        <v>-1</v>
      </c>
      <c r="CQ48">
        <v>-1</v>
      </c>
      <c r="CR48" s="214">
        <v>-1</v>
      </c>
      <c r="CS48">
        <v>-1</v>
      </c>
      <c r="CT48">
        <v>-1</v>
      </c>
      <c r="CU48">
        <v>1</v>
      </c>
      <c r="CV48">
        <v>1</v>
      </c>
      <c r="CW48">
        <v>1</v>
      </c>
      <c r="CX48" s="1">
        <v>-3.25245224574E-2</v>
      </c>
      <c r="CY48" s="2">
        <v>10</v>
      </c>
      <c r="CZ48">
        <v>60</v>
      </c>
      <c r="DA48" t="s">
        <v>1186</v>
      </c>
      <c r="DB48">
        <v>4</v>
      </c>
      <c r="DC48" s="96">
        <v>0</v>
      </c>
      <c r="DD48">
        <v>4</v>
      </c>
      <c r="DE48" s="138">
        <v>93700</v>
      </c>
      <c r="DF48" s="196">
        <v>3047.5477542583799</v>
      </c>
      <c r="DG48" s="196">
        <v>3047.5477542583799</v>
      </c>
      <c r="DH48" s="196">
        <v>3047.5477542583799</v>
      </c>
      <c r="DJ48">
        <v>-1</v>
      </c>
      <c r="DK48" s="240">
        <v>-1</v>
      </c>
      <c r="DL48" s="214">
        <v>-1</v>
      </c>
      <c r="DM48" s="241">
        <v>2</v>
      </c>
      <c r="DN48">
        <v>-1</v>
      </c>
      <c r="DO48">
        <v>-1</v>
      </c>
      <c r="DP48" s="214">
        <v>-1</v>
      </c>
      <c r="DQ48">
        <v>1</v>
      </c>
      <c r="DR48">
        <v>1</v>
      </c>
      <c r="DS48">
        <v>1</v>
      </c>
      <c r="DT48">
        <v>1</v>
      </c>
      <c r="DU48" s="249">
        <v>-1.6542155816399999E-2</v>
      </c>
      <c r="DV48" s="2">
        <v>10</v>
      </c>
      <c r="DW48">
        <v>60</v>
      </c>
      <c r="DX48" t="s">
        <v>1186</v>
      </c>
      <c r="DY48">
        <v>4</v>
      </c>
      <c r="DZ48" s="96">
        <v>0</v>
      </c>
      <c r="EA48">
        <v>4</v>
      </c>
      <c r="EB48" s="138">
        <v>92150</v>
      </c>
      <c r="EC48" s="196">
        <v>1524.3596584812599</v>
      </c>
      <c r="ED48" s="196">
        <v>1524.3596584812599</v>
      </c>
      <c r="EE48" s="196">
        <v>1524.3596584812599</v>
      </c>
      <c r="EF48" s="196">
        <v>1524.3596584812599</v>
      </c>
      <c r="EH48">
        <v>-1</v>
      </c>
      <c r="EI48" s="240">
        <v>-1</v>
      </c>
      <c r="EJ48" s="214">
        <v>-1</v>
      </c>
      <c r="EK48" s="241">
        <v>3</v>
      </c>
      <c r="EL48">
        <v>-1</v>
      </c>
      <c r="EM48">
        <v>-1</v>
      </c>
      <c r="EN48" s="214">
        <v>-1</v>
      </c>
      <c r="EO48">
        <v>1</v>
      </c>
      <c r="EP48">
        <v>1</v>
      </c>
      <c r="EQ48">
        <v>1</v>
      </c>
      <c r="ER48">
        <v>1</v>
      </c>
      <c r="ES48" s="249">
        <v>-4.8833423765599999E-3</v>
      </c>
      <c r="ET48" s="264">
        <v>42503</v>
      </c>
      <c r="EU48">
        <v>60</v>
      </c>
      <c r="EV48" t="s">
        <v>1186</v>
      </c>
      <c r="EW48">
        <v>4</v>
      </c>
      <c r="EX48" s="253"/>
      <c r="EY48">
        <v>4</v>
      </c>
      <c r="EZ48" s="138">
        <v>91700</v>
      </c>
      <c r="FA48" s="196">
        <v>447.80249593055197</v>
      </c>
      <c r="FB48" s="196">
        <v>447.80249593055197</v>
      </c>
      <c r="FC48" s="196">
        <v>447.80249593055197</v>
      </c>
      <c r="FD48" s="196">
        <v>447.80249593055197</v>
      </c>
      <c r="FF48">
        <v>-1</v>
      </c>
      <c r="FG48" s="240">
        <v>-1</v>
      </c>
      <c r="FH48" s="214">
        <v>1</v>
      </c>
      <c r="FI48" s="241">
        <v>4</v>
      </c>
      <c r="FJ48">
        <v>1</v>
      </c>
      <c r="FK48">
        <v>1</v>
      </c>
      <c r="FL48" s="214">
        <v>-1</v>
      </c>
      <c r="FM48">
        <v>1</v>
      </c>
      <c r="FN48">
        <v>0</v>
      </c>
      <c r="FO48">
        <v>0</v>
      </c>
      <c r="FP48">
        <v>0</v>
      </c>
      <c r="FQ48" s="249">
        <v>-3.8167938871999998E-3</v>
      </c>
      <c r="FR48" s="264">
        <v>42503</v>
      </c>
      <c r="FS48">
        <v>60</v>
      </c>
      <c r="FT48" t="s">
        <v>1186</v>
      </c>
      <c r="FU48">
        <v>4</v>
      </c>
      <c r="FV48" s="253">
        <v>1</v>
      </c>
      <c r="FW48">
        <v>4</v>
      </c>
      <c r="FX48" s="138">
        <v>93700</v>
      </c>
      <c r="FY48" s="138">
        <v>93700</v>
      </c>
      <c r="FZ48" s="196">
        <v>357.63358723063999</v>
      </c>
      <c r="GA48" s="196">
        <v>357.63358723063999</v>
      </c>
      <c r="GB48" s="196">
        <v>-357.63358723063999</v>
      </c>
      <c r="GC48" s="196">
        <v>-357.63358723063999</v>
      </c>
      <c r="GD48" s="196">
        <v>-357.63358723063999</v>
      </c>
      <c r="GF48">
        <v>-1</v>
      </c>
      <c r="GG48" s="240">
        <v>1</v>
      </c>
      <c r="GH48" s="214">
        <v>1</v>
      </c>
      <c r="GI48" s="241">
        <v>5</v>
      </c>
      <c r="GJ48">
        <v>-1</v>
      </c>
      <c r="GK48">
        <v>1</v>
      </c>
      <c r="GL48" s="214">
        <v>-1</v>
      </c>
      <c r="GM48">
        <v>0</v>
      </c>
      <c r="GN48">
        <v>0</v>
      </c>
      <c r="GO48">
        <v>1</v>
      </c>
      <c r="GP48">
        <v>0</v>
      </c>
      <c r="GQ48" s="249">
        <v>-1.26448893572E-2</v>
      </c>
      <c r="GR48" s="264">
        <v>42503</v>
      </c>
      <c r="GS48">
        <v>60</v>
      </c>
      <c r="GT48" t="s">
        <v>1186</v>
      </c>
      <c r="GU48">
        <v>4</v>
      </c>
      <c r="GV48" s="253">
        <v>1</v>
      </c>
      <c r="GW48">
        <v>4</v>
      </c>
      <c r="GX48" s="138">
        <v>93700</v>
      </c>
      <c r="GY48" s="138">
        <v>93700</v>
      </c>
      <c r="GZ48" s="196">
        <v>-1184.82613276964</v>
      </c>
      <c r="HA48" s="196">
        <v>-1184.82613276964</v>
      </c>
      <c r="HB48" s="196">
        <v>-1184.82613276964</v>
      </c>
      <c r="HC48" s="196">
        <v>1184.82613276964</v>
      </c>
      <c r="HD48" s="196">
        <v>-1184.82613276964</v>
      </c>
      <c r="HF48">
        <v>1</v>
      </c>
      <c r="HG48" s="240">
        <v>-1</v>
      </c>
      <c r="HH48" s="214">
        <v>-1</v>
      </c>
      <c r="HI48" s="241">
        <v>6</v>
      </c>
      <c r="HJ48">
        <v>1</v>
      </c>
      <c r="HK48">
        <v>-1</v>
      </c>
      <c r="HL48" s="214">
        <v>1</v>
      </c>
      <c r="HM48">
        <v>0</v>
      </c>
      <c r="HN48">
        <v>0</v>
      </c>
      <c r="HO48">
        <v>1</v>
      </c>
      <c r="HP48">
        <v>0</v>
      </c>
      <c r="HQ48" s="249">
        <v>2.13447171825E-2</v>
      </c>
      <c r="HR48" s="202">
        <v>42503</v>
      </c>
      <c r="HS48">
        <v>60</v>
      </c>
      <c r="HT48" t="s">
        <v>1186</v>
      </c>
      <c r="HU48">
        <v>4</v>
      </c>
      <c r="HV48" s="253">
        <v>2</v>
      </c>
      <c r="HW48">
        <v>5</v>
      </c>
      <c r="HX48" s="138">
        <v>95700</v>
      </c>
      <c r="HY48" s="138">
        <v>119625</v>
      </c>
      <c r="HZ48" s="196">
        <v>-2042.68943436525</v>
      </c>
      <c r="IA48" s="196">
        <v>-2553.3617929565626</v>
      </c>
      <c r="IB48" s="196">
        <v>-2042.68943436525</v>
      </c>
      <c r="IC48" s="196">
        <v>2042.68943436525</v>
      </c>
      <c r="ID48" s="196">
        <v>-2042.68943436525</v>
      </c>
      <c r="IF48">
        <v>-1</v>
      </c>
      <c r="IG48" s="240">
        <v>-1</v>
      </c>
      <c r="IH48" s="214">
        <v>-1</v>
      </c>
      <c r="II48" s="241">
        <v>7</v>
      </c>
      <c r="IJ48">
        <v>1</v>
      </c>
      <c r="IK48">
        <v>-1</v>
      </c>
      <c r="IL48" s="214">
        <v>-1</v>
      </c>
      <c r="IM48">
        <v>1</v>
      </c>
      <c r="IN48">
        <v>1</v>
      </c>
      <c r="IO48">
        <v>0</v>
      </c>
      <c r="IP48">
        <v>1</v>
      </c>
      <c r="IQ48" s="249">
        <v>-1.9853709508899999E-2</v>
      </c>
      <c r="IR48" s="202">
        <v>42529</v>
      </c>
      <c r="IS48">
        <v>60</v>
      </c>
      <c r="IT48" t="s">
        <v>1186</v>
      </c>
      <c r="IU48">
        <v>4</v>
      </c>
      <c r="IV48" s="253">
        <v>1</v>
      </c>
      <c r="IW48">
        <v>4</v>
      </c>
      <c r="IX48" s="138">
        <v>93800</v>
      </c>
      <c r="IY48" s="138">
        <v>93800</v>
      </c>
      <c r="IZ48" s="196">
        <v>1862.2779519348198</v>
      </c>
      <c r="JA48" s="196">
        <v>1862.2779519348198</v>
      </c>
      <c r="JB48" s="196">
        <v>1862.2779519348198</v>
      </c>
      <c r="JC48" s="196">
        <v>-1862.2779519348198</v>
      </c>
      <c r="JD48" s="196">
        <v>1862.2779519348198</v>
      </c>
      <c r="JF48">
        <v>-1</v>
      </c>
      <c r="JG48" s="240">
        <v>-1</v>
      </c>
      <c r="JH48" s="214">
        <v>-1</v>
      </c>
      <c r="JI48" s="241">
        <v>8</v>
      </c>
      <c r="JJ48">
        <v>-1</v>
      </c>
      <c r="JK48">
        <v>-1</v>
      </c>
      <c r="JL48" s="214">
        <v>-1</v>
      </c>
      <c r="JM48">
        <v>1</v>
      </c>
      <c r="JN48">
        <v>1</v>
      </c>
      <c r="JO48">
        <v>1</v>
      </c>
      <c r="JP48">
        <v>1</v>
      </c>
      <c r="JQ48" s="249">
        <v>-3.51812366738E-2</v>
      </c>
      <c r="JR48" s="202">
        <v>42529</v>
      </c>
      <c r="JS48">
        <v>60</v>
      </c>
      <c r="JT48" t="s">
        <v>1186</v>
      </c>
      <c r="JU48">
        <v>3</v>
      </c>
      <c r="JV48" s="253">
        <v>2</v>
      </c>
      <c r="JW48">
        <v>4</v>
      </c>
      <c r="JX48" s="138">
        <v>67875</v>
      </c>
      <c r="JY48" s="138">
        <v>90500</v>
      </c>
      <c r="JZ48" s="196">
        <v>2387.9264392341752</v>
      </c>
      <c r="KA48" s="196">
        <v>3183.9019189789001</v>
      </c>
      <c r="KB48" s="196">
        <v>2387.9264392341752</v>
      </c>
      <c r="KC48" s="196">
        <v>2387.9264392341752</v>
      </c>
      <c r="KD48" s="196">
        <v>2387.9264392341752</v>
      </c>
      <c r="KF48">
        <v>-1</v>
      </c>
      <c r="KG48" s="240">
        <v>-1</v>
      </c>
      <c r="KH48" s="214">
        <v>-1</v>
      </c>
      <c r="KI48" s="241">
        <v>9</v>
      </c>
      <c r="KJ48">
        <v>-1</v>
      </c>
      <c r="KK48">
        <v>-1</v>
      </c>
      <c r="KL48" s="214">
        <v>-1</v>
      </c>
      <c r="KM48">
        <v>1</v>
      </c>
      <c r="KN48">
        <v>1</v>
      </c>
      <c r="KO48">
        <v>1</v>
      </c>
      <c r="KP48">
        <v>1</v>
      </c>
      <c r="KQ48" s="249">
        <v>-3.31491712707E-3</v>
      </c>
      <c r="KR48" s="202">
        <v>42529</v>
      </c>
      <c r="KS48">
        <v>60</v>
      </c>
      <c r="KT48" t="s">
        <v>1186</v>
      </c>
      <c r="KU48">
        <v>3</v>
      </c>
      <c r="KV48" s="253">
        <v>2</v>
      </c>
      <c r="KW48">
        <v>2</v>
      </c>
      <c r="KX48" s="138">
        <v>66825</v>
      </c>
      <c r="KY48" s="138">
        <v>44550</v>
      </c>
      <c r="KZ48" s="196">
        <v>221.51933701645277</v>
      </c>
      <c r="LA48" s="196">
        <v>147.67955801096849</v>
      </c>
      <c r="LB48" s="196">
        <v>221.51933701645277</v>
      </c>
      <c r="LC48" s="196">
        <v>221.51933701645277</v>
      </c>
      <c r="LD48" s="196">
        <v>221.51933701645277</v>
      </c>
      <c r="LF48">
        <v>-1</v>
      </c>
      <c r="LG48" s="240">
        <v>-1</v>
      </c>
      <c r="LH48" s="214">
        <v>-1</v>
      </c>
      <c r="LI48" s="241">
        <v>10</v>
      </c>
      <c r="LJ48">
        <v>-1</v>
      </c>
      <c r="LK48">
        <v>-1</v>
      </c>
      <c r="LL48" s="214">
        <v>-1</v>
      </c>
      <c r="LM48">
        <v>1</v>
      </c>
      <c r="LN48">
        <v>1</v>
      </c>
      <c r="LO48">
        <v>1</v>
      </c>
      <c r="LP48">
        <v>1</v>
      </c>
      <c r="LQ48" s="249">
        <v>-1.21951219512E-2</v>
      </c>
      <c r="LR48" s="202">
        <v>42529</v>
      </c>
      <c r="LS48">
        <v>60</v>
      </c>
      <c r="LT48" t="s">
        <v>1186</v>
      </c>
      <c r="LU48">
        <v>3</v>
      </c>
      <c r="LV48" s="253">
        <v>2</v>
      </c>
      <c r="LW48">
        <v>2</v>
      </c>
      <c r="LX48" s="138">
        <v>66825</v>
      </c>
      <c r="LY48" s="138">
        <v>44550</v>
      </c>
      <c r="LZ48" s="196">
        <v>814.93902438894008</v>
      </c>
      <c r="MA48" s="196">
        <v>543.29268292595998</v>
      </c>
      <c r="MB48" s="196">
        <v>814.93902438894008</v>
      </c>
      <c r="MC48" s="196">
        <v>814.93902438894008</v>
      </c>
      <c r="MD48" s="196">
        <v>814.93902438894008</v>
      </c>
      <c r="MF48">
        <v>-1</v>
      </c>
      <c r="MG48" s="240">
        <v>-1</v>
      </c>
      <c r="MH48" s="214">
        <v>-1</v>
      </c>
      <c r="MI48" s="241">
        <v>11</v>
      </c>
      <c r="MJ48">
        <v>-1</v>
      </c>
      <c r="MK48">
        <v>-1</v>
      </c>
      <c r="ML48" s="214">
        <v>-1</v>
      </c>
      <c r="MM48">
        <v>1</v>
      </c>
      <c r="MN48">
        <v>1</v>
      </c>
      <c r="MO48">
        <v>1</v>
      </c>
      <c r="MP48">
        <v>1</v>
      </c>
      <c r="MQ48" s="249">
        <v>-1.0101010101000001E-2</v>
      </c>
      <c r="MR48" s="202">
        <v>42529</v>
      </c>
      <c r="MS48">
        <v>60</v>
      </c>
      <c r="MT48" t="s">
        <v>1186</v>
      </c>
      <c r="MU48">
        <v>3</v>
      </c>
      <c r="MV48" s="253">
        <v>2</v>
      </c>
      <c r="MW48">
        <v>2</v>
      </c>
      <c r="MX48" s="138">
        <v>66150</v>
      </c>
      <c r="MY48" s="138">
        <v>44100</v>
      </c>
      <c r="MZ48" s="196">
        <v>668.18181818114999</v>
      </c>
      <c r="NA48" s="196">
        <v>445.45454545410001</v>
      </c>
      <c r="NB48" s="196">
        <v>668.18181818114999</v>
      </c>
      <c r="NC48" s="196">
        <v>668.18181818114999</v>
      </c>
      <c r="ND48" s="196">
        <v>668.18181818114999</v>
      </c>
      <c r="NF48">
        <v>-1</v>
      </c>
      <c r="NG48" s="240">
        <v>-1</v>
      </c>
      <c r="NH48" s="214">
        <v>-1</v>
      </c>
      <c r="NI48" s="241">
        <v>12</v>
      </c>
      <c r="NJ48">
        <v>-1</v>
      </c>
      <c r="NK48">
        <v>-1</v>
      </c>
      <c r="NL48" s="214">
        <v>-1</v>
      </c>
      <c r="NM48">
        <v>1</v>
      </c>
      <c r="NN48">
        <v>1</v>
      </c>
      <c r="NO48">
        <v>1</v>
      </c>
      <c r="NP48">
        <v>1</v>
      </c>
      <c r="NQ48" s="249">
        <v>-2.2108843537399999E-2</v>
      </c>
      <c r="NR48" s="202">
        <v>42529</v>
      </c>
      <c r="NS48">
        <v>60</v>
      </c>
      <c r="NT48" t="s">
        <v>1186</v>
      </c>
      <c r="NU48">
        <v>3</v>
      </c>
      <c r="NV48" s="253">
        <v>2</v>
      </c>
      <c r="NW48">
        <v>2</v>
      </c>
      <c r="NX48" s="138">
        <v>64687.5</v>
      </c>
      <c r="NY48" s="138">
        <v>43125</v>
      </c>
      <c r="NZ48" s="196">
        <v>1430.1658163255624</v>
      </c>
      <c r="OA48" s="196">
        <v>953.44387755037496</v>
      </c>
      <c r="OB48" s="196">
        <v>1430.1658163255624</v>
      </c>
      <c r="OC48" s="196">
        <v>1430.1658163255624</v>
      </c>
      <c r="OD48" s="196">
        <v>1430.1658163255624</v>
      </c>
      <c r="OF48">
        <v>-1</v>
      </c>
      <c r="OG48" s="240">
        <v>-1</v>
      </c>
      <c r="OH48" s="214">
        <v>-1</v>
      </c>
      <c r="OI48" s="241">
        <v>13</v>
      </c>
      <c r="OJ48">
        <v>1</v>
      </c>
      <c r="OK48">
        <v>-1</v>
      </c>
      <c r="OL48" s="214">
        <v>-1</v>
      </c>
      <c r="OM48">
        <v>1</v>
      </c>
      <c r="ON48">
        <v>1</v>
      </c>
      <c r="OO48">
        <v>0</v>
      </c>
      <c r="OP48">
        <v>1</v>
      </c>
      <c r="OQ48" s="249">
        <v>-6.9565217391299996E-3</v>
      </c>
      <c r="OR48" s="202">
        <v>42529</v>
      </c>
      <c r="OS48">
        <v>60</v>
      </c>
      <c r="OT48" t="s">
        <v>1186</v>
      </c>
      <c r="OU48">
        <v>3</v>
      </c>
      <c r="OV48" s="253">
        <v>2</v>
      </c>
      <c r="OW48">
        <v>2</v>
      </c>
      <c r="OX48" s="138">
        <v>64237.5</v>
      </c>
      <c r="OY48" s="138">
        <v>42825</v>
      </c>
      <c r="OZ48" s="196">
        <v>446.86956521736334</v>
      </c>
      <c r="PA48" s="196">
        <v>297.91304347824223</v>
      </c>
      <c r="PB48" s="196">
        <v>446.86956521736334</v>
      </c>
      <c r="PC48" s="196">
        <v>-446.86956521736334</v>
      </c>
      <c r="PD48" s="196">
        <v>446.86956521736334</v>
      </c>
      <c r="PF48">
        <v>-1</v>
      </c>
      <c r="PG48" s="240">
        <v>-1</v>
      </c>
      <c r="PH48" s="240">
        <v>1</v>
      </c>
      <c r="PI48" s="214">
        <v>-1</v>
      </c>
      <c r="PJ48" s="241">
        <v>14</v>
      </c>
      <c r="PK48">
        <v>-1</v>
      </c>
      <c r="PL48">
        <v>-1</v>
      </c>
      <c r="PM48" s="214">
        <v>-1</v>
      </c>
      <c r="PN48">
        <v>1</v>
      </c>
      <c r="PO48">
        <v>1</v>
      </c>
      <c r="PP48">
        <v>1</v>
      </c>
      <c r="PQ48">
        <v>1</v>
      </c>
      <c r="PR48" s="249">
        <v>-1.9848219497999999E-2</v>
      </c>
      <c r="PS48" s="202">
        <v>42529</v>
      </c>
      <c r="PT48">
        <v>60</v>
      </c>
      <c r="PU48" t="s">
        <v>1186</v>
      </c>
      <c r="PV48">
        <v>3</v>
      </c>
      <c r="PW48" s="253">
        <v>2</v>
      </c>
      <c r="PX48">
        <v>2</v>
      </c>
      <c r="PY48" s="138">
        <v>63375</v>
      </c>
      <c r="PZ48" s="138">
        <v>42250</v>
      </c>
      <c r="QA48" s="196">
        <v>1257.88091068575</v>
      </c>
      <c r="QB48" s="196">
        <v>838.58727379049992</v>
      </c>
      <c r="QC48" s="196">
        <v>1257.88091068575</v>
      </c>
      <c r="QD48" s="196">
        <v>1257.88091068575</v>
      </c>
      <c r="QE48" s="196">
        <v>1257.88091068575</v>
      </c>
      <c r="QF48" s="196">
        <v>-1257.88091068575</v>
      </c>
      <c r="QH48">
        <v>-1</v>
      </c>
      <c r="QI48" s="240">
        <v>-1</v>
      </c>
      <c r="QJ48" s="240">
        <v>1</v>
      </c>
      <c r="QK48" s="214">
        <v>1</v>
      </c>
      <c r="QL48" s="241">
        <v>15</v>
      </c>
      <c r="QM48">
        <v>-1</v>
      </c>
      <c r="QN48">
        <v>1</v>
      </c>
      <c r="QO48" s="214">
        <v>1</v>
      </c>
      <c r="QP48">
        <v>0</v>
      </c>
      <c r="QQ48">
        <v>1</v>
      </c>
      <c r="QR48">
        <v>0</v>
      </c>
      <c r="QS48">
        <v>1</v>
      </c>
      <c r="QT48" s="249">
        <v>6.5515187611700004E-3</v>
      </c>
      <c r="QU48" s="202">
        <v>42529</v>
      </c>
      <c r="QV48">
        <v>60</v>
      </c>
      <c r="QW48" t="s">
        <v>1186</v>
      </c>
      <c r="QX48">
        <v>3</v>
      </c>
      <c r="QY48" s="253">
        <v>2</v>
      </c>
      <c r="QZ48">
        <v>2</v>
      </c>
      <c r="RA48" s="138">
        <v>63375</v>
      </c>
      <c r="RB48" s="138">
        <v>42250</v>
      </c>
      <c r="RC48" s="196">
        <v>-415.2025014891488</v>
      </c>
      <c r="RD48" s="196">
        <v>-276.8016676594325</v>
      </c>
      <c r="RE48" s="196">
        <v>415.2025014891488</v>
      </c>
      <c r="RF48" s="196">
        <v>-415.2025014891488</v>
      </c>
      <c r="RG48" s="196">
        <v>415.2025014891488</v>
      </c>
      <c r="RH48" s="196">
        <v>415.2025014891488</v>
      </c>
      <c r="RI48" s="196"/>
      <c r="RJ48" s="196">
        <v>415.2025014891488</v>
      </c>
      <c r="RK48" s="196">
        <v>-415.2025014891488</v>
      </c>
      <c r="RL48" s="196">
        <v>-415.2025014891488</v>
      </c>
      <c r="RM48" s="196">
        <v>415.2025014891488</v>
      </c>
      <c r="RO48">
        <v>1</v>
      </c>
      <c r="RP48" s="240">
        <v>-1</v>
      </c>
      <c r="RQ48" s="240">
        <v>1</v>
      </c>
      <c r="RR48" s="240">
        <v>-1</v>
      </c>
      <c r="RS48" s="214">
        <v>-1</v>
      </c>
      <c r="RT48" s="241">
        <v>16</v>
      </c>
      <c r="RU48">
        <v>1</v>
      </c>
      <c r="RV48">
        <v>-1</v>
      </c>
      <c r="RW48" s="214">
        <v>-1</v>
      </c>
      <c r="RX48">
        <v>1</v>
      </c>
      <c r="RY48">
        <v>1</v>
      </c>
      <c r="RZ48">
        <v>0</v>
      </c>
      <c r="SA48">
        <v>1</v>
      </c>
      <c r="SB48" s="249">
        <v>-2.60355029586E-2</v>
      </c>
      <c r="SC48" s="202">
        <v>42529</v>
      </c>
      <c r="SD48">
        <v>60</v>
      </c>
      <c r="SE48" t="s">
        <v>1186</v>
      </c>
      <c r="SF48">
        <v>3</v>
      </c>
      <c r="SG48" s="253">
        <v>2</v>
      </c>
      <c r="SH48">
        <v>2</v>
      </c>
      <c r="SI48" s="138">
        <v>61725</v>
      </c>
      <c r="SJ48" s="138">
        <v>41150</v>
      </c>
      <c r="SK48" s="196">
        <v>1607.0414201195849</v>
      </c>
      <c r="SL48" s="196">
        <v>1071.36094674639</v>
      </c>
      <c r="SM48" s="196">
        <v>1607.0414201195849</v>
      </c>
      <c r="SN48" s="196">
        <v>-1607.0414201195849</v>
      </c>
      <c r="SO48" s="196">
        <v>1607.0414201195849</v>
      </c>
      <c r="SP48" s="196">
        <v>-1607.0414201195849</v>
      </c>
      <c r="SQ48" s="196">
        <v>1607.0414201195849</v>
      </c>
      <c r="SR48" s="196">
        <v>-1607.0414201195849</v>
      </c>
      <c r="SS48" s="196">
        <v>1607.0414201195849</v>
      </c>
      <c r="ST48" s="196">
        <v>-1607.0414201195849</v>
      </c>
      <c r="SU48" s="196">
        <v>1607.0414201195849</v>
      </c>
      <c r="SW48">
        <f t="shared" si="90"/>
        <v>-1</v>
      </c>
      <c r="SX48" s="240">
        <v>1</v>
      </c>
      <c r="SY48" s="240">
        <v>1</v>
      </c>
      <c r="SZ48" s="240">
        <v>-1</v>
      </c>
      <c r="TA48" s="214">
        <v>1</v>
      </c>
      <c r="TB48" s="241">
        <v>17</v>
      </c>
      <c r="TC48">
        <f t="shared" si="91"/>
        <v>-1</v>
      </c>
      <c r="TD48">
        <f t="shared" si="92"/>
        <v>1</v>
      </c>
      <c r="TE48" s="214">
        <v>-1</v>
      </c>
      <c r="TF48">
        <f t="shared" si="140"/>
        <v>0</v>
      </c>
      <c r="TG48">
        <f t="shared" si="93"/>
        <v>0</v>
      </c>
      <c r="TH48">
        <f t="shared" si="132"/>
        <v>1</v>
      </c>
      <c r="TI48">
        <f t="shared" si="94"/>
        <v>0</v>
      </c>
      <c r="TJ48" s="249"/>
      <c r="TK48" s="202">
        <v>42529</v>
      </c>
      <c r="TL48">
        <v>60</v>
      </c>
      <c r="TM48" t="str">
        <f t="shared" si="81"/>
        <v>TRUE</v>
      </c>
      <c r="TN48">
        <f>VLOOKUP($A48,'FuturesInfo (3)'!$A$2:$V$80,22)</f>
        <v>3</v>
      </c>
      <c r="TO48" s="253">
        <v>1</v>
      </c>
      <c r="TP48">
        <f t="shared" si="95"/>
        <v>4</v>
      </c>
      <c r="TQ48" s="138">
        <f>VLOOKUP($A48,'FuturesInfo (3)'!$A$2:$O$80,15)*TN48</f>
        <v>61725</v>
      </c>
      <c r="TR48" s="138">
        <f>VLOOKUP($A48,'FuturesInfo (3)'!$A$2:$O$80,15)*TP48</f>
        <v>82300</v>
      </c>
      <c r="TS48" s="196">
        <f t="shared" si="96"/>
        <v>0</v>
      </c>
      <c r="TT48" s="196">
        <f t="shared" si="97"/>
        <v>0</v>
      </c>
      <c r="TU48" s="196">
        <f t="shared" si="98"/>
        <v>0</v>
      </c>
      <c r="TV48" s="196">
        <f t="shared" si="99"/>
        <v>0</v>
      </c>
      <c r="TW48" s="196">
        <f t="shared" si="148"/>
        <v>0</v>
      </c>
      <c r="TX48" s="196">
        <f t="shared" si="101"/>
        <v>0</v>
      </c>
      <c r="TY48" s="196">
        <f t="shared" si="133"/>
        <v>0</v>
      </c>
      <c r="TZ48" s="196">
        <f>IF(IF(sym!$O37=TE48,1,0)=1,ABS(TQ48*TJ48),-ABS(TQ48*TJ48))</f>
        <v>0</v>
      </c>
      <c r="UA48" s="196">
        <f>IF(IF(sym!$N37=TE48,1,0)=1,ABS(TQ48*TJ48),-ABS(TQ48*TJ48))</f>
        <v>0</v>
      </c>
      <c r="UB48" s="196">
        <f t="shared" si="141"/>
        <v>0</v>
      </c>
      <c r="UC48" s="196">
        <f t="shared" si="103"/>
        <v>0</v>
      </c>
      <c r="UE48">
        <f t="shared" si="104"/>
        <v>-1</v>
      </c>
      <c r="UF48" s="240">
        <v>1</v>
      </c>
      <c r="UG48" s="240">
        <v>1</v>
      </c>
      <c r="UH48" s="240">
        <v>-1</v>
      </c>
      <c r="UI48" s="214">
        <v>1</v>
      </c>
      <c r="UJ48" s="241">
        <v>17</v>
      </c>
      <c r="UK48">
        <f t="shared" si="105"/>
        <v>-1</v>
      </c>
      <c r="UL48">
        <f t="shared" si="106"/>
        <v>1</v>
      </c>
      <c r="UM48" s="214"/>
      <c r="UN48">
        <f t="shared" si="153"/>
        <v>0</v>
      </c>
      <c r="UO48">
        <f t="shared" si="151"/>
        <v>0</v>
      </c>
      <c r="UP48">
        <f t="shared" si="134"/>
        <v>0</v>
      </c>
      <c r="UQ48">
        <f t="shared" si="108"/>
        <v>0</v>
      </c>
      <c r="UR48" s="249"/>
      <c r="US48" s="202">
        <v>42529</v>
      </c>
      <c r="UT48">
        <v>60</v>
      </c>
      <c r="UU48" t="str">
        <f t="shared" si="82"/>
        <v>TRUE</v>
      </c>
      <c r="UV48">
        <f>VLOOKUP($A48,'FuturesInfo (3)'!$A$2:$V$80,22)</f>
        <v>3</v>
      </c>
      <c r="UW48" s="253">
        <v>1</v>
      </c>
      <c r="UX48">
        <f t="shared" si="109"/>
        <v>4</v>
      </c>
      <c r="UY48" s="138">
        <f>VLOOKUP($A48,'FuturesInfo (3)'!$A$2:$O$80,15)*UV48</f>
        <v>61725</v>
      </c>
      <c r="UZ48" s="138">
        <f>VLOOKUP($A48,'FuturesInfo (3)'!$A$2:$O$80,15)*UX48</f>
        <v>82300</v>
      </c>
      <c r="VA48" s="196">
        <f t="shared" si="110"/>
        <v>0</v>
      </c>
      <c r="VB48" s="196">
        <f t="shared" si="111"/>
        <v>0</v>
      </c>
      <c r="VC48" s="196">
        <f t="shared" si="112"/>
        <v>0</v>
      </c>
      <c r="VD48" s="196">
        <f t="shared" si="113"/>
        <v>0</v>
      </c>
      <c r="VE48" s="196">
        <f t="shared" si="149"/>
        <v>0</v>
      </c>
      <c r="VF48" s="196">
        <f t="shared" si="115"/>
        <v>0</v>
      </c>
      <c r="VG48" s="196">
        <f t="shared" si="135"/>
        <v>0</v>
      </c>
      <c r="VH48" s="196">
        <f>IF(IF(sym!$O37=UM48,1,0)=1,ABS(UY48*UR48),-ABS(UY48*UR48))</f>
        <v>0</v>
      </c>
      <c r="VI48" s="196">
        <f>IF(IF(sym!$N37=UM48,1,0)=1,ABS(UY48*UR48),-ABS(UY48*UR48))</f>
        <v>0</v>
      </c>
      <c r="VJ48" s="196">
        <f t="shared" si="144"/>
        <v>0</v>
      </c>
      <c r="VK48" s="196">
        <f t="shared" si="117"/>
        <v>0</v>
      </c>
      <c r="VM48">
        <f t="shared" si="118"/>
        <v>0</v>
      </c>
      <c r="VN48" s="240"/>
      <c r="VO48" s="240"/>
      <c r="VP48" s="240"/>
      <c r="VQ48" s="214"/>
      <c r="VR48" s="241"/>
      <c r="VS48">
        <f t="shared" si="119"/>
        <v>1</v>
      </c>
      <c r="VT48">
        <f t="shared" si="120"/>
        <v>0</v>
      </c>
      <c r="VU48" s="214"/>
      <c r="VV48">
        <f t="shared" si="154"/>
        <v>1</v>
      </c>
      <c r="VW48">
        <f t="shared" si="152"/>
        <v>1</v>
      </c>
      <c r="VX48">
        <f t="shared" si="136"/>
        <v>0</v>
      </c>
      <c r="VY48">
        <f t="shared" si="122"/>
        <v>1</v>
      </c>
      <c r="VZ48" s="249"/>
      <c r="WA48" s="202"/>
      <c r="WB48">
        <v>60</v>
      </c>
      <c r="WC48" t="str">
        <f t="shared" si="83"/>
        <v>FALSE</v>
      </c>
      <c r="WD48">
        <f>VLOOKUP($A48,'FuturesInfo (3)'!$A$2:$V$80,22)</f>
        <v>3</v>
      </c>
      <c r="WE48" s="253"/>
      <c r="WF48">
        <f t="shared" si="123"/>
        <v>2</v>
      </c>
      <c r="WG48" s="138">
        <f>VLOOKUP($A48,'FuturesInfo (3)'!$A$2:$O$80,15)*WD48</f>
        <v>61725</v>
      </c>
      <c r="WH48" s="138">
        <f>VLOOKUP($A48,'FuturesInfo (3)'!$A$2:$O$80,15)*WF48</f>
        <v>41150</v>
      </c>
      <c r="WI48" s="196">
        <f t="shared" si="124"/>
        <v>0</v>
      </c>
      <c r="WJ48" s="196">
        <f t="shared" si="125"/>
        <v>0</v>
      </c>
      <c r="WK48" s="196">
        <f t="shared" si="126"/>
        <v>0</v>
      </c>
      <c r="WL48" s="196">
        <f t="shared" si="127"/>
        <v>0</v>
      </c>
      <c r="WM48" s="196">
        <f t="shared" si="150"/>
        <v>0</v>
      </c>
      <c r="WN48" s="196">
        <f t="shared" si="129"/>
        <v>0</v>
      </c>
      <c r="WO48" s="196">
        <f t="shared" si="137"/>
        <v>0</v>
      </c>
      <c r="WP48" s="196">
        <f>IF(IF(sym!$O37=VU48,1,0)=1,ABS(WG48*VZ48),-ABS(WG48*VZ48))</f>
        <v>0</v>
      </c>
      <c r="WQ48" s="196">
        <f>IF(IF(sym!$N37=VU48,1,0)=1,ABS(WG48*VZ48),-ABS(WG48*VZ48))</f>
        <v>0</v>
      </c>
      <c r="WR48" s="196">
        <f t="shared" si="147"/>
        <v>0</v>
      </c>
      <c r="WS48" s="196">
        <f t="shared" si="131"/>
        <v>0</v>
      </c>
    </row>
    <row r="49" spans="1:617" x14ac:dyDescent="0.25">
      <c r="A49" s="5" t="s">
        <v>362</v>
      </c>
      <c r="B49" s="150" t="str">
        <f>'FuturesInfo (3)'!M37</f>
        <v>@LB</v>
      </c>
      <c r="C49" s="200" t="str">
        <f>VLOOKUP(A49,'FuturesInfo (3)'!$A$2:$K$80,11)</f>
        <v>soft</v>
      </c>
      <c r="F49" s="5" t="e">
        <f>#REF!</f>
        <v>#REF!</v>
      </c>
      <c r="G49" s="5">
        <v>1</v>
      </c>
      <c r="H49">
        <v>1</v>
      </c>
      <c r="I49" s="5">
        <v>1</v>
      </c>
      <c r="J49">
        <f t="shared" si="155"/>
        <v>1</v>
      </c>
      <c r="K49">
        <f t="shared" si="156"/>
        <v>1</v>
      </c>
      <c r="L49" s="185">
        <v>1.6846361186000001E-2</v>
      </c>
      <c r="M49" s="167">
        <v>10</v>
      </c>
      <c r="N49" s="5">
        <v>60</v>
      </c>
      <c r="O49" t="str">
        <f t="shared" si="157"/>
        <v>TRUE</v>
      </c>
      <c r="P49">
        <f>VLOOKUP($A49,'FuturesInfo (3)'!$A$2:$V$80,22)</f>
        <v>2</v>
      </c>
      <c r="Q49">
        <f t="shared" si="70"/>
        <v>2</v>
      </c>
      <c r="R49">
        <f t="shared" si="70"/>
        <v>2</v>
      </c>
      <c r="S49" s="138">
        <f>VLOOKUP($A49,'FuturesInfo (3)'!$A$2:$O$80,15)*Q49</f>
        <v>69300</v>
      </c>
      <c r="T49" s="144">
        <f t="shared" si="158"/>
        <v>1167.4528301898001</v>
      </c>
      <c r="U49" s="144">
        <f t="shared" si="84"/>
        <v>1167.4528301898001</v>
      </c>
      <c r="W49" s="5">
        <f t="shared" si="159"/>
        <v>1</v>
      </c>
      <c r="X49" s="5">
        <v>1</v>
      </c>
      <c r="Y49">
        <v>1</v>
      </c>
      <c r="Z49" s="5">
        <v>1</v>
      </c>
      <c r="AA49">
        <f t="shared" si="138"/>
        <v>1</v>
      </c>
      <c r="AB49">
        <f t="shared" si="160"/>
        <v>1</v>
      </c>
      <c r="AC49" s="5">
        <v>1.4247846255800001E-2</v>
      </c>
      <c r="AD49" s="167">
        <v>10</v>
      </c>
      <c r="AE49" s="5">
        <v>60</v>
      </c>
      <c r="AF49" t="str">
        <f t="shared" si="161"/>
        <v>TRUE</v>
      </c>
      <c r="AG49">
        <f>VLOOKUP($A49,'FuturesInfo (3)'!$A$2:$V$80,22)</f>
        <v>2</v>
      </c>
      <c r="AH49">
        <f t="shared" si="162"/>
        <v>3</v>
      </c>
      <c r="AI49">
        <f t="shared" si="85"/>
        <v>2</v>
      </c>
      <c r="AJ49" s="138">
        <f>VLOOKUP($A49,'FuturesInfo (3)'!$A$2:$O$80,15)*AI49</f>
        <v>69300</v>
      </c>
      <c r="AK49" s="196">
        <f t="shared" si="163"/>
        <v>987.37574552694002</v>
      </c>
      <c r="AL49" s="196">
        <f t="shared" si="87"/>
        <v>987.37574552694002</v>
      </c>
      <c r="AN49" s="5">
        <f t="shared" si="76"/>
        <v>1</v>
      </c>
      <c r="AO49" s="5">
        <v>-1</v>
      </c>
      <c r="AP49">
        <v>1</v>
      </c>
      <c r="AQ49" s="5">
        <v>-1</v>
      </c>
      <c r="AR49">
        <f t="shared" si="139"/>
        <v>1</v>
      </c>
      <c r="AS49">
        <f t="shared" si="77"/>
        <v>0</v>
      </c>
      <c r="AT49" s="5">
        <v>-2.3521724926499999E-2</v>
      </c>
      <c r="AU49" s="167">
        <v>10</v>
      </c>
      <c r="AV49" s="5">
        <v>60</v>
      </c>
      <c r="AW49" t="str">
        <f t="shared" si="78"/>
        <v>TRUE</v>
      </c>
      <c r="AX49">
        <f>VLOOKUP($A49,'FuturesInfo (3)'!$A$2:$V$80,22)</f>
        <v>2</v>
      </c>
      <c r="AY49">
        <f t="shared" si="79"/>
        <v>2</v>
      </c>
      <c r="AZ49">
        <f t="shared" si="88"/>
        <v>2</v>
      </c>
      <c r="BA49" s="138">
        <f>VLOOKUP($A49,'FuturesInfo (3)'!$A$2:$O$80,15)*AZ49</f>
        <v>69300</v>
      </c>
      <c r="BB49" s="196">
        <f t="shared" si="80"/>
        <v>1630.05553740645</v>
      </c>
      <c r="BC49" s="196">
        <f t="shared" si="89"/>
        <v>-1630.05553740645</v>
      </c>
      <c r="BE49" s="5">
        <v>-1</v>
      </c>
      <c r="BF49" s="5">
        <v>-1</v>
      </c>
      <c r="BG49">
        <v>1</v>
      </c>
      <c r="BH49" s="5">
        <v>-1</v>
      </c>
      <c r="BI49">
        <v>1</v>
      </c>
      <c r="BJ49">
        <v>0</v>
      </c>
      <c r="BK49" s="5">
        <v>-2.0742723318800001E-2</v>
      </c>
      <c r="BL49" s="167">
        <v>10</v>
      </c>
      <c r="BM49" s="5">
        <v>60</v>
      </c>
      <c r="BN49" t="s">
        <v>1186</v>
      </c>
      <c r="BO49">
        <v>3</v>
      </c>
      <c r="BP49" s="96">
        <v>0</v>
      </c>
      <c r="BQ49">
        <v>3</v>
      </c>
      <c r="BR49" s="138">
        <v>101013</v>
      </c>
      <c r="BS49" s="196">
        <v>2095.2847106019444</v>
      </c>
      <c r="BT49" s="196">
        <v>-2095.2847106019444</v>
      </c>
      <c r="BV49">
        <v>-1</v>
      </c>
      <c r="BW49" s="5">
        <v>1</v>
      </c>
      <c r="BX49" s="214">
        <v>1</v>
      </c>
      <c r="BY49">
        <v>1</v>
      </c>
      <c r="BZ49" s="5">
        <v>1</v>
      </c>
      <c r="CA49">
        <v>1</v>
      </c>
      <c r="CB49">
        <v>1</v>
      </c>
      <c r="CC49">
        <v>1</v>
      </c>
      <c r="CD49" s="5">
        <v>3.4164673727400001E-2</v>
      </c>
      <c r="CE49" s="167">
        <v>10</v>
      </c>
      <c r="CF49" s="5">
        <v>60</v>
      </c>
      <c r="CG49" t="s">
        <v>1186</v>
      </c>
      <c r="CH49">
        <v>3</v>
      </c>
      <c r="CI49" s="96">
        <v>0</v>
      </c>
      <c r="CJ49">
        <v>3</v>
      </c>
      <c r="CK49" s="138">
        <v>101013</v>
      </c>
      <c r="CL49" s="196">
        <v>3451.0761872258563</v>
      </c>
      <c r="CM49" s="196">
        <v>3451.0761872258563</v>
      </c>
      <c r="CN49" s="196">
        <v>3451.0761872258563</v>
      </c>
      <c r="CP49">
        <v>1</v>
      </c>
      <c r="CQ49" s="5">
        <v>1</v>
      </c>
      <c r="CR49" s="214">
        <v>1</v>
      </c>
      <c r="CS49">
        <v>1</v>
      </c>
      <c r="CT49" s="5">
        <v>1</v>
      </c>
      <c r="CU49">
        <v>1</v>
      </c>
      <c r="CV49">
        <v>1</v>
      </c>
      <c r="CW49">
        <v>1</v>
      </c>
      <c r="CX49" s="5">
        <v>1.1232243144999999E-2</v>
      </c>
      <c r="CY49" s="167">
        <v>10</v>
      </c>
      <c r="CZ49" s="5">
        <v>60</v>
      </c>
      <c r="DA49" t="s">
        <v>1186</v>
      </c>
      <c r="DB49">
        <v>3</v>
      </c>
      <c r="DC49" s="96">
        <v>0</v>
      </c>
      <c r="DD49">
        <v>3</v>
      </c>
      <c r="DE49" s="138">
        <v>101013</v>
      </c>
      <c r="DF49" s="196">
        <v>1134.6025768058848</v>
      </c>
      <c r="DG49" s="196">
        <v>1134.6025768058848</v>
      </c>
      <c r="DH49" s="196">
        <v>1134.6025768058848</v>
      </c>
      <c r="DJ49">
        <v>1</v>
      </c>
      <c r="DK49" s="243">
        <v>1</v>
      </c>
      <c r="DL49" s="214">
        <v>-1</v>
      </c>
      <c r="DM49" s="241">
        <v>-16</v>
      </c>
      <c r="DN49">
        <v>-1</v>
      </c>
      <c r="DO49">
        <v>1</v>
      </c>
      <c r="DP49" s="247">
        <v>-1</v>
      </c>
      <c r="DQ49">
        <v>0</v>
      </c>
      <c r="DR49">
        <v>1</v>
      </c>
      <c r="DS49">
        <v>1</v>
      </c>
      <c r="DT49">
        <v>0</v>
      </c>
      <c r="DU49" s="247">
        <v>-1.3067624959200001E-2</v>
      </c>
      <c r="DV49" s="167">
        <v>10</v>
      </c>
      <c r="DW49" s="5">
        <v>60</v>
      </c>
      <c r="DX49" t="s">
        <v>1186</v>
      </c>
      <c r="DY49">
        <v>3</v>
      </c>
      <c r="DZ49" s="96">
        <v>0</v>
      </c>
      <c r="EA49">
        <v>3</v>
      </c>
      <c r="EB49" s="138">
        <v>99693</v>
      </c>
      <c r="EC49" s="196">
        <v>-1302.7507350575256</v>
      </c>
      <c r="ED49" s="196">
        <v>1302.7507350575256</v>
      </c>
      <c r="EE49" s="196">
        <v>1302.7507350575256</v>
      </c>
      <c r="EF49" s="196">
        <v>-1302.7507350575256</v>
      </c>
      <c r="EH49">
        <v>1</v>
      </c>
      <c r="EI49" s="243">
        <v>1</v>
      </c>
      <c r="EJ49" s="214">
        <v>-1</v>
      </c>
      <c r="EK49" s="241">
        <v>-17</v>
      </c>
      <c r="EL49">
        <v>1</v>
      </c>
      <c r="EM49">
        <v>1</v>
      </c>
      <c r="EN49" s="247">
        <v>-1</v>
      </c>
      <c r="EO49">
        <v>0</v>
      </c>
      <c r="EP49">
        <v>1</v>
      </c>
      <c r="EQ49">
        <v>0</v>
      </c>
      <c r="ER49">
        <v>0</v>
      </c>
      <c r="ES49" s="247">
        <v>-1.55577623304E-2</v>
      </c>
      <c r="ET49" s="264">
        <v>42508</v>
      </c>
      <c r="EU49" s="5">
        <v>60</v>
      </c>
      <c r="EV49" t="s">
        <v>1186</v>
      </c>
      <c r="EW49">
        <v>3</v>
      </c>
      <c r="EX49" s="253"/>
      <c r="EY49">
        <v>3</v>
      </c>
      <c r="EZ49" s="138">
        <v>98141.999999999985</v>
      </c>
      <c r="FA49" s="196">
        <v>-1526.8699106301165</v>
      </c>
      <c r="FB49" s="196">
        <v>1526.8699106301165</v>
      </c>
      <c r="FC49" s="196">
        <v>-1526.8699106301165</v>
      </c>
      <c r="FD49" s="196">
        <v>-1526.8699106301165</v>
      </c>
      <c r="FF49">
        <v>1</v>
      </c>
      <c r="FG49" s="243">
        <v>1</v>
      </c>
      <c r="FH49" s="214">
        <v>-1</v>
      </c>
      <c r="FI49" s="241">
        <v>-18</v>
      </c>
      <c r="FJ49">
        <v>-1</v>
      </c>
      <c r="FK49">
        <v>1</v>
      </c>
      <c r="FL49" s="247">
        <v>1</v>
      </c>
      <c r="FM49">
        <v>1</v>
      </c>
      <c r="FN49">
        <v>0</v>
      </c>
      <c r="FO49">
        <v>0</v>
      </c>
      <c r="FP49">
        <v>1</v>
      </c>
      <c r="FQ49" s="247">
        <v>1.6812373907199999E-3</v>
      </c>
      <c r="FR49" s="264">
        <v>42508</v>
      </c>
      <c r="FS49" s="5">
        <v>60</v>
      </c>
      <c r="FT49" t="s">
        <v>1186</v>
      </c>
      <c r="FU49">
        <v>3</v>
      </c>
      <c r="FV49" s="253">
        <v>1</v>
      </c>
      <c r="FW49">
        <v>3</v>
      </c>
      <c r="FX49" s="138">
        <v>99594</v>
      </c>
      <c r="FY49" s="138">
        <v>99594</v>
      </c>
      <c r="FZ49" s="196">
        <v>167.44115669136767</v>
      </c>
      <c r="GA49" s="196">
        <v>167.44115669136767</v>
      </c>
      <c r="GB49" s="196">
        <v>-167.44115669136767</v>
      </c>
      <c r="GC49" s="196">
        <v>-167.44115669136767</v>
      </c>
      <c r="GD49" s="196">
        <v>167.44115669136767</v>
      </c>
      <c r="GF49">
        <v>1</v>
      </c>
      <c r="GG49" s="243">
        <v>1</v>
      </c>
      <c r="GH49" s="214">
        <v>-1</v>
      </c>
      <c r="GI49" s="241">
        <v>-19</v>
      </c>
      <c r="GJ49">
        <v>-1</v>
      </c>
      <c r="GK49">
        <v>1</v>
      </c>
      <c r="GL49" s="247">
        <v>1</v>
      </c>
      <c r="GM49">
        <v>1</v>
      </c>
      <c r="GN49">
        <v>0</v>
      </c>
      <c r="GO49">
        <v>0</v>
      </c>
      <c r="GP49">
        <v>1</v>
      </c>
      <c r="GQ49" s="247">
        <v>1.3091641490399999E-2</v>
      </c>
      <c r="GR49" s="264">
        <v>42508</v>
      </c>
      <c r="GS49" s="5">
        <v>60</v>
      </c>
      <c r="GT49" t="s">
        <v>1186</v>
      </c>
      <c r="GU49">
        <v>3</v>
      </c>
      <c r="GV49" s="253">
        <v>2</v>
      </c>
      <c r="GW49">
        <v>4</v>
      </c>
      <c r="GX49" s="138">
        <v>99594</v>
      </c>
      <c r="GY49" s="138">
        <v>132792</v>
      </c>
      <c r="GZ49" s="196">
        <v>1303.8489425948976</v>
      </c>
      <c r="HA49" s="196">
        <v>1738.4652567931967</v>
      </c>
      <c r="HB49" s="196">
        <v>-1303.8489425948976</v>
      </c>
      <c r="HC49" s="196">
        <v>-1303.8489425948976</v>
      </c>
      <c r="HD49" s="196">
        <v>1303.8489425948976</v>
      </c>
      <c r="HF49">
        <v>1</v>
      </c>
      <c r="HG49" s="243">
        <v>1</v>
      </c>
      <c r="HH49" s="214">
        <v>-1</v>
      </c>
      <c r="HI49" s="241">
        <v>-20</v>
      </c>
      <c r="HJ49">
        <v>1</v>
      </c>
      <c r="HK49">
        <v>1</v>
      </c>
      <c r="HL49" s="247">
        <v>-1</v>
      </c>
      <c r="HM49">
        <v>0</v>
      </c>
      <c r="HN49">
        <v>1</v>
      </c>
      <c r="HO49">
        <v>0</v>
      </c>
      <c r="HP49">
        <v>0</v>
      </c>
      <c r="HQ49" s="247">
        <v>-1.2591119947000001E-2</v>
      </c>
      <c r="HR49" s="202">
        <v>42508</v>
      </c>
      <c r="HS49" s="5">
        <v>60</v>
      </c>
      <c r="HT49" t="s">
        <v>1186</v>
      </c>
      <c r="HU49">
        <v>3</v>
      </c>
      <c r="HV49" s="253">
        <v>2</v>
      </c>
      <c r="HW49">
        <v>4</v>
      </c>
      <c r="HX49" s="138">
        <v>98340</v>
      </c>
      <c r="HY49" s="138">
        <v>131120</v>
      </c>
      <c r="HZ49" s="196">
        <v>-1238.21073558798</v>
      </c>
      <c r="IA49" s="196">
        <v>-1650.94764745064</v>
      </c>
      <c r="IB49" s="196">
        <v>1238.21073558798</v>
      </c>
      <c r="IC49" s="196">
        <v>-1238.21073558798</v>
      </c>
      <c r="ID49" s="196">
        <v>-1238.21073558798</v>
      </c>
      <c r="IF49">
        <v>1</v>
      </c>
      <c r="IG49" s="243">
        <v>-1</v>
      </c>
      <c r="IH49" s="214">
        <v>-1</v>
      </c>
      <c r="II49" s="241">
        <v>-21</v>
      </c>
      <c r="IJ49">
        <v>-1</v>
      </c>
      <c r="IK49">
        <v>1</v>
      </c>
      <c r="IL49" s="247">
        <v>1</v>
      </c>
      <c r="IM49">
        <v>0</v>
      </c>
      <c r="IN49">
        <v>0</v>
      </c>
      <c r="IO49">
        <v>0</v>
      </c>
      <c r="IP49">
        <v>1</v>
      </c>
      <c r="IQ49" s="247">
        <v>6.0402684563800003E-3</v>
      </c>
      <c r="IR49" s="202">
        <v>42529</v>
      </c>
      <c r="IS49" s="5">
        <v>60</v>
      </c>
      <c r="IT49" t="s">
        <v>1186</v>
      </c>
      <c r="IU49">
        <v>3</v>
      </c>
      <c r="IV49" s="253">
        <v>1</v>
      </c>
      <c r="IW49">
        <v>3</v>
      </c>
      <c r="IX49" s="138">
        <v>98934</v>
      </c>
      <c r="IY49" s="138">
        <v>98934</v>
      </c>
      <c r="IZ49" s="196">
        <v>-597.58791946349891</v>
      </c>
      <c r="JA49" s="196">
        <v>-597.58791946349891</v>
      </c>
      <c r="JB49" s="196">
        <v>-597.58791946349891</v>
      </c>
      <c r="JC49" s="196">
        <v>-597.58791946349891</v>
      </c>
      <c r="JD49" s="196">
        <v>597.58791946349891</v>
      </c>
      <c r="JF49">
        <v>-1</v>
      </c>
      <c r="JG49" s="243">
        <v>1</v>
      </c>
      <c r="JH49" s="214">
        <v>-1</v>
      </c>
      <c r="JI49" s="241">
        <v>8</v>
      </c>
      <c r="JJ49">
        <v>-1</v>
      </c>
      <c r="JK49">
        <v>-1</v>
      </c>
      <c r="JL49" s="247">
        <v>-1</v>
      </c>
      <c r="JM49">
        <v>0</v>
      </c>
      <c r="JN49">
        <v>1</v>
      </c>
      <c r="JO49">
        <v>1</v>
      </c>
      <c r="JP49">
        <v>1</v>
      </c>
      <c r="JQ49" s="247">
        <v>-3.3355570379800001E-3</v>
      </c>
      <c r="JR49" s="202">
        <v>42529</v>
      </c>
      <c r="JS49" s="5">
        <v>60</v>
      </c>
      <c r="JT49" t="s">
        <v>1186</v>
      </c>
      <c r="JU49">
        <v>3</v>
      </c>
      <c r="JV49" s="253">
        <v>1</v>
      </c>
      <c r="JW49">
        <v>3</v>
      </c>
      <c r="JX49" s="138">
        <v>101706</v>
      </c>
      <c r="JY49" s="138">
        <v>101706</v>
      </c>
      <c r="JZ49" s="196">
        <v>-339.24616410479388</v>
      </c>
      <c r="KA49" s="196">
        <v>-339.24616410479388</v>
      </c>
      <c r="KB49" s="196">
        <v>339.24616410479388</v>
      </c>
      <c r="KC49" s="196">
        <v>339.24616410479388</v>
      </c>
      <c r="KD49" s="196">
        <v>339.24616410479388</v>
      </c>
      <c r="KF49">
        <v>1</v>
      </c>
      <c r="KG49" s="243">
        <v>-1</v>
      </c>
      <c r="KH49" s="214">
        <v>-1</v>
      </c>
      <c r="KI49" s="241">
        <v>9</v>
      </c>
      <c r="KJ49">
        <v>-1</v>
      </c>
      <c r="KK49">
        <v>-1</v>
      </c>
      <c r="KL49" s="247">
        <v>1</v>
      </c>
      <c r="KM49">
        <v>0</v>
      </c>
      <c r="KN49">
        <v>0</v>
      </c>
      <c r="KO49">
        <v>0</v>
      </c>
      <c r="KP49">
        <v>0</v>
      </c>
      <c r="KQ49" s="247">
        <v>0</v>
      </c>
      <c r="KR49" s="202">
        <v>42529</v>
      </c>
      <c r="KS49" s="5">
        <v>60</v>
      </c>
      <c r="KT49" t="s">
        <v>1186</v>
      </c>
      <c r="KU49">
        <v>3</v>
      </c>
      <c r="KV49" s="253">
        <v>1</v>
      </c>
      <c r="KW49">
        <v>4</v>
      </c>
      <c r="KX49" s="138">
        <v>102630</v>
      </c>
      <c r="KY49" s="138">
        <v>136840</v>
      </c>
      <c r="KZ49" s="196">
        <v>0</v>
      </c>
      <c r="LA49" s="196">
        <v>0</v>
      </c>
      <c r="LB49" s="196">
        <v>0</v>
      </c>
      <c r="LC49" s="196">
        <v>0</v>
      </c>
      <c r="LD49" s="196">
        <v>0</v>
      </c>
      <c r="LF49">
        <v>-1</v>
      </c>
      <c r="LG49" s="243">
        <v>1</v>
      </c>
      <c r="LH49" s="214">
        <v>-1</v>
      </c>
      <c r="LI49" s="241">
        <v>10</v>
      </c>
      <c r="LJ49">
        <v>-1</v>
      </c>
      <c r="LK49">
        <v>-1</v>
      </c>
      <c r="LL49" s="247">
        <v>1</v>
      </c>
      <c r="LM49">
        <v>1</v>
      </c>
      <c r="LN49">
        <v>0</v>
      </c>
      <c r="LO49">
        <v>0</v>
      </c>
      <c r="LP49">
        <v>0</v>
      </c>
      <c r="LQ49" s="247">
        <v>9.0850097339400006E-3</v>
      </c>
      <c r="LR49" s="202">
        <v>42529</v>
      </c>
      <c r="LS49" s="5">
        <v>60</v>
      </c>
      <c r="LT49" t="s">
        <v>1186</v>
      </c>
      <c r="LU49">
        <v>3</v>
      </c>
      <c r="LV49" s="253">
        <v>1</v>
      </c>
      <c r="LW49">
        <v>4</v>
      </c>
      <c r="LX49" s="138">
        <v>102630</v>
      </c>
      <c r="LY49" s="138">
        <v>136840</v>
      </c>
      <c r="LZ49" s="196">
        <v>932.39454899426221</v>
      </c>
      <c r="MA49" s="196">
        <v>1243.1927319923498</v>
      </c>
      <c r="MB49" s="196">
        <v>-932.39454899426221</v>
      </c>
      <c r="MC49" s="196">
        <v>-932.39454899426221</v>
      </c>
      <c r="MD49" s="196">
        <v>-932.39454899426221</v>
      </c>
      <c r="MF49">
        <v>1</v>
      </c>
      <c r="MG49" s="243">
        <v>1</v>
      </c>
      <c r="MH49" s="214">
        <v>-1</v>
      </c>
      <c r="MI49" s="241">
        <v>11</v>
      </c>
      <c r="MJ49">
        <v>1</v>
      </c>
      <c r="MK49">
        <v>-1</v>
      </c>
      <c r="ML49" s="247">
        <v>-1</v>
      </c>
      <c r="MM49">
        <v>0</v>
      </c>
      <c r="MN49">
        <v>1</v>
      </c>
      <c r="MO49">
        <v>0</v>
      </c>
      <c r="MP49">
        <v>1</v>
      </c>
      <c r="MQ49" s="247">
        <v>-2.4115755627E-2</v>
      </c>
      <c r="MR49" s="202">
        <v>42529</v>
      </c>
      <c r="MS49" s="5">
        <v>60</v>
      </c>
      <c r="MT49" t="s">
        <v>1186</v>
      </c>
      <c r="MU49">
        <v>3</v>
      </c>
      <c r="MV49" s="253">
        <v>1</v>
      </c>
      <c r="MW49">
        <v>4</v>
      </c>
      <c r="MX49" s="138">
        <v>100155</v>
      </c>
      <c r="MY49" s="138">
        <v>133540</v>
      </c>
      <c r="MZ49" s="196">
        <v>-2415.3135048221848</v>
      </c>
      <c r="NA49" s="196">
        <v>-3220.4180064295801</v>
      </c>
      <c r="NB49" s="196">
        <v>2415.3135048221848</v>
      </c>
      <c r="NC49" s="196">
        <v>-2415.3135048221848</v>
      </c>
      <c r="ND49" s="196">
        <v>2415.3135048221848</v>
      </c>
      <c r="NF49">
        <v>1</v>
      </c>
      <c r="NG49" s="243">
        <v>1</v>
      </c>
      <c r="NH49" s="214">
        <v>-1</v>
      </c>
      <c r="NI49" s="241">
        <v>9</v>
      </c>
      <c r="NJ49">
        <v>-1</v>
      </c>
      <c r="NK49">
        <v>-1</v>
      </c>
      <c r="NL49" s="247">
        <v>-1</v>
      </c>
      <c r="NM49">
        <v>0</v>
      </c>
      <c r="NN49">
        <v>1</v>
      </c>
      <c r="NO49">
        <v>1</v>
      </c>
      <c r="NP49">
        <v>1</v>
      </c>
      <c r="NQ49" s="247">
        <v>-1.74629324547E-2</v>
      </c>
      <c r="NR49" s="202">
        <v>42534</v>
      </c>
      <c r="NS49" s="5">
        <v>60</v>
      </c>
      <c r="NT49" t="s">
        <v>1186</v>
      </c>
      <c r="NU49">
        <v>3</v>
      </c>
      <c r="NV49" s="253">
        <v>2</v>
      </c>
      <c r="NW49">
        <v>2</v>
      </c>
      <c r="NX49" s="138">
        <v>98406</v>
      </c>
      <c r="NY49" s="138">
        <v>65604</v>
      </c>
      <c r="NZ49" s="196">
        <v>-1718.4573311372083</v>
      </c>
      <c r="OA49" s="196">
        <v>-1145.6382207581389</v>
      </c>
      <c r="OB49" s="196">
        <v>1718.4573311372083</v>
      </c>
      <c r="OC49" s="196">
        <v>1718.4573311372083</v>
      </c>
      <c r="OD49" s="196">
        <v>1718.4573311372083</v>
      </c>
      <c r="OF49">
        <v>1</v>
      </c>
      <c r="OG49" s="243">
        <v>-1</v>
      </c>
      <c r="OH49" s="214">
        <v>-1</v>
      </c>
      <c r="OI49" s="241">
        <v>10</v>
      </c>
      <c r="OJ49">
        <v>-1</v>
      </c>
      <c r="OK49">
        <v>-1</v>
      </c>
      <c r="OL49" s="247">
        <v>1</v>
      </c>
      <c r="OM49">
        <v>0</v>
      </c>
      <c r="ON49">
        <v>0</v>
      </c>
      <c r="OO49">
        <v>0</v>
      </c>
      <c r="OP49">
        <v>0</v>
      </c>
      <c r="OQ49" s="247">
        <v>1.57612340711E-2</v>
      </c>
      <c r="OR49" s="202">
        <v>42534</v>
      </c>
      <c r="OS49" s="5">
        <v>60</v>
      </c>
      <c r="OT49" t="s">
        <v>1186</v>
      </c>
      <c r="OU49">
        <v>3</v>
      </c>
      <c r="OV49" s="253">
        <v>2</v>
      </c>
      <c r="OW49">
        <v>2</v>
      </c>
      <c r="OX49" s="138">
        <v>99957</v>
      </c>
      <c r="OY49" s="138">
        <v>66638</v>
      </c>
      <c r="OZ49" s="196">
        <v>-1575.4456740449427</v>
      </c>
      <c r="PA49" s="196">
        <v>-1050.2971160299619</v>
      </c>
      <c r="PB49" s="196">
        <v>-1575.4456740449427</v>
      </c>
      <c r="PC49" s="196">
        <v>-1575.4456740449427</v>
      </c>
      <c r="PD49" s="196">
        <v>-1575.4456740449427</v>
      </c>
      <c r="PF49">
        <v>-1</v>
      </c>
      <c r="PG49" s="243">
        <v>-1</v>
      </c>
      <c r="PH49" s="243">
        <v>1</v>
      </c>
      <c r="PI49" s="214">
        <v>-1</v>
      </c>
      <c r="PJ49" s="241">
        <v>11</v>
      </c>
      <c r="PK49">
        <v>-1</v>
      </c>
      <c r="PL49">
        <v>-1</v>
      </c>
      <c r="PM49" s="247">
        <v>1</v>
      </c>
      <c r="PN49">
        <v>0</v>
      </c>
      <c r="PO49">
        <v>0</v>
      </c>
      <c r="PP49">
        <v>0</v>
      </c>
      <c r="PQ49">
        <v>0</v>
      </c>
      <c r="PR49" s="247">
        <v>1.5846814130100001E-2</v>
      </c>
      <c r="PS49" s="202">
        <v>42534</v>
      </c>
      <c r="PT49" s="5">
        <v>60</v>
      </c>
      <c r="PU49" t="s">
        <v>1186</v>
      </c>
      <c r="PV49">
        <v>3</v>
      </c>
      <c r="PW49" s="253">
        <v>1</v>
      </c>
      <c r="PX49">
        <v>4</v>
      </c>
      <c r="PY49" s="138">
        <v>101541</v>
      </c>
      <c r="PZ49" s="138">
        <v>135388</v>
      </c>
      <c r="QA49" s="196">
        <v>-1609.1013535844843</v>
      </c>
      <c r="QB49" s="196">
        <v>-2145.468471445979</v>
      </c>
      <c r="QC49" s="196">
        <v>-1609.1013535844843</v>
      </c>
      <c r="QD49" s="196">
        <v>-1609.1013535844843</v>
      </c>
      <c r="QE49" s="196">
        <v>-1609.1013535844843</v>
      </c>
      <c r="QF49" s="196">
        <v>1609.1013535844843</v>
      </c>
      <c r="QH49">
        <v>-1</v>
      </c>
      <c r="QI49" s="243">
        <v>1</v>
      </c>
      <c r="QJ49" s="243">
        <v>-1</v>
      </c>
      <c r="QK49" s="214">
        <v>-1</v>
      </c>
      <c r="QL49" s="241">
        <v>12</v>
      </c>
      <c r="QM49">
        <v>1</v>
      </c>
      <c r="QN49">
        <v>-1</v>
      </c>
      <c r="QO49" s="247">
        <v>1</v>
      </c>
      <c r="QP49">
        <v>1</v>
      </c>
      <c r="QQ49">
        <v>0</v>
      </c>
      <c r="QR49">
        <v>1</v>
      </c>
      <c r="QS49">
        <v>0</v>
      </c>
      <c r="QT49" s="247">
        <v>0</v>
      </c>
      <c r="QU49" s="202">
        <v>42534</v>
      </c>
      <c r="QV49" s="5">
        <v>60</v>
      </c>
      <c r="QW49" t="s">
        <v>1186</v>
      </c>
      <c r="QX49">
        <v>3</v>
      </c>
      <c r="QY49" s="253">
        <v>2</v>
      </c>
      <c r="QZ49">
        <v>2</v>
      </c>
      <c r="RA49" s="138">
        <v>101541</v>
      </c>
      <c r="RB49" s="138">
        <v>67694</v>
      </c>
      <c r="RC49" s="196">
        <v>0</v>
      </c>
      <c r="RD49" s="196">
        <v>0</v>
      </c>
      <c r="RE49" s="196">
        <v>0</v>
      </c>
      <c r="RF49" s="196">
        <v>0</v>
      </c>
      <c r="RG49" s="196">
        <v>0</v>
      </c>
      <c r="RH49" s="196">
        <v>0</v>
      </c>
      <c r="RI49" s="196"/>
      <c r="RJ49" s="196">
        <v>0</v>
      </c>
      <c r="RK49" s="196">
        <v>0</v>
      </c>
      <c r="RL49" s="196">
        <v>0</v>
      </c>
      <c r="RM49" s="196">
        <v>0</v>
      </c>
      <c r="RO49">
        <v>1</v>
      </c>
      <c r="RP49" s="243">
        <v>-1</v>
      </c>
      <c r="RQ49" s="243">
        <v>-1</v>
      </c>
      <c r="RR49" s="243">
        <v>-1</v>
      </c>
      <c r="RS49" s="214">
        <v>-1</v>
      </c>
      <c r="RT49" s="241">
        <v>-2</v>
      </c>
      <c r="RU49">
        <v>1</v>
      </c>
      <c r="RV49">
        <v>1</v>
      </c>
      <c r="RW49" s="247">
        <v>1</v>
      </c>
      <c r="RX49">
        <v>0</v>
      </c>
      <c r="RY49">
        <v>0</v>
      </c>
      <c r="RZ49">
        <v>1</v>
      </c>
      <c r="SA49">
        <v>1</v>
      </c>
      <c r="SB49" s="247">
        <v>2.3724406889800001E-2</v>
      </c>
      <c r="SC49" s="202">
        <v>42534</v>
      </c>
      <c r="SD49" s="5">
        <v>60</v>
      </c>
      <c r="SE49" t="s">
        <v>1186</v>
      </c>
      <c r="SF49">
        <v>2</v>
      </c>
      <c r="SG49" s="253">
        <v>1</v>
      </c>
      <c r="SH49">
        <v>3</v>
      </c>
      <c r="SI49" s="138">
        <v>69300</v>
      </c>
      <c r="SJ49" s="138">
        <v>103950</v>
      </c>
      <c r="SK49" s="196">
        <v>-1644.1013974631401</v>
      </c>
      <c r="SL49" s="196">
        <v>-2466.1520961947099</v>
      </c>
      <c r="SM49" s="196">
        <v>-1644.1013974631401</v>
      </c>
      <c r="SN49" s="196">
        <v>1644.1013974631401</v>
      </c>
      <c r="SO49" s="196">
        <v>1644.1013974631401</v>
      </c>
      <c r="SP49" s="196">
        <v>-1644.1013974631401</v>
      </c>
      <c r="SQ49" s="196">
        <v>-1644.1013974631401</v>
      </c>
      <c r="SR49" s="196">
        <v>1644.1013974631401</v>
      </c>
      <c r="SS49" s="196">
        <v>-1644.1013974631401</v>
      </c>
      <c r="ST49" s="196">
        <v>-1644.1013974631401</v>
      </c>
      <c r="SU49" s="196">
        <v>1644.1013974631401</v>
      </c>
      <c r="SW49">
        <f t="shared" si="90"/>
        <v>1</v>
      </c>
      <c r="SX49" s="243">
        <v>1</v>
      </c>
      <c r="SY49" s="243">
        <v>1</v>
      </c>
      <c r="SZ49" s="243">
        <v>1</v>
      </c>
      <c r="TA49" s="214">
        <v>-1</v>
      </c>
      <c r="TB49" s="241">
        <v>-4</v>
      </c>
      <c r="TC49">
        <f t="shared" si="91"/>
        <v>1</v>
      </c>
      <c r="TD49">
        <f t="shared" si="92"/>
        <v>1</v>
      </c>
      <c r="TE49" s="247">
        <v>1</v>
      </c>
      <c r="TF49">
        <f t="shared" si="140"/>
        <v>1</v>
      </c>
      <c r="TG49">
        <f t="shared" si="93"/>
        <v>0</v>
      </c>
      <c r="TH49">
        <f t="shared" si="132"/>
        <v>1</v>
      </c>
      <c r="TI49">
        <f t="shared" si="94"/>
        <v>1</v>
      </c>
      <c r="TJ49" s="247"/>
      <c r="TK49" s="202">
        <v>42548</v>
      </c>
      <c r="TL49" s="5">
        <v>60</v>
      </c>
      <c r="TM49" t="str">
        <f t="shared" si="81"/>
        <v>TRUE</v>
      </c>
      <c r="TN49">
        <f>VLOOKUP($A49,'FuturesInfo (3)'!$A$2:$V$80,22)</f>
        <v>2</v>
      </c>
      <c r="TO49" s="253">
        <v>2</v>
      </c>
      <c r="TP49">
        <f t="shared" si="95"/>
        <v>2</v>
      </c>
      <c r="TQ49" s="138">
        <f>VLOOKUP($A49,'FuturesInfo (3)'!$A$2:$O$80,15)*TN49</f>
        <v>69300</v>
      </c>
      <c r="TR49" s="138">
        <f>VLOOKUP($A49,'FuturesInfo (3)'!$A$2:$O$80,15)*TP49</f>
        <v>69300</v>
      </c>
      <c r="TS49" s="196">
        <f t="shared" si="96"/>
        <v>0</v>
      </c>
      <c r="TT49" s="196">
        <f t="shared" si="97"/>
        <v>0</v>
      </c>
      <c r="TU49" s="196">
        <f t="shared" si="98"/>
        <v>0</v>
      </c>
      <c r="TV49" s="196">
        <f t="shared" si="99"/>
        <v>0</v>
      </c>
      <c r="TW49" s="196">
        <f t="shared" si="148"/>
        <v>0</v>
      </c>
      <c r="TX49" s="196">
        <f t="shared" si="101"/>
        <v>0</v>
      </c>
      <c r="TY49" s="196">
        <f t="shared" si="133"/>
        <v>0</v>
      </c>
      <c r="TZ49" s="196">
        <f>IF(IF(sym!$O38=TE49,1,0)=1,ABS(TQ49*TJ49),-ABS(TQ49*TJ49))</f>
        <v>0</v>
      </c>
      <c r="UA49" s="196">
        <f>IF(IF(sym!$N38=TE49,1,0)=1,ABS(TQ49*TJ49),-ABS(TQ49*TJ49))</f>
        <v>0</v>
      </c>
      <c r="UB49" s="196">
        <f t="shared" si="141"/>
        <v>0</v>
      </c>
      <c r="UC49" s="196">
        <f t="shared" si="103"/>
        <v>0</v>
      </c>
      <c r="UE49">
        <f t="shared" si="104"/>
        <v>1</v>
      </c>
      <c r="UF49" s="243">
        <v>1</v>
      </c>
      <c r="UG49" s="243">
        <v>1</v>
      </c>
      <c r="UH49" s="243">
        <v>1</v>
      </c>
      <c r="UI49" s="214">
        <v>-1</v>
      </c>
      <c r="UJ49" s="241">
        <v>-4</v>
      </c>
      <c r="UK49">
        <f t="shared" si="105"/>
        <v>1</v>
      </c>
      <c r="UL49">
        <f t="shared" si="106"/>
        <v>1</v>
      </c>
      <c r="UM49" s="247"/>
      <c r="UN49">
        <f t="shared" si="153"/>
        <v>0</v>
      </c>
      <c r="UO49">
        <f t="shared" si="151"/>
        <v>0</v>
      </c>
      <c r="UP49">
        <f t="shared" si="134"/>
        <v>0</v>
      </c>
      <c r="UQ49">
        <f t="shared" si="108"/>
        <v>0</v>
      </c>
      <c r="UR49" s="247"/>
      <c r="US49" s="202">
        <v>42548</v>
      </c>
      <c r="UT49" s="5">
        <v>60</v>
      </c>
      <c r="UU49" t="str">
        <f t="shared" si="82"/>
        <v>TRUE</v>
      </c>
      <c r="UV49">
        <f>VLOOKUP($A49,'FuturesInfo (3)'!$A$2:$V$80,22)</f>
        <v>2</v>
      </c>
      <c r="UW49" s="253">
        <v>2</v>
      </c>
      <c r="UX49">
        <f t="shared" si="109"/>
        <v>2</v>
      </c>
      <c r="UY49" s="138">
        <f>VLOOKUP($A49,'FuturesInfo (3)'!$A$2:$O$80,15)*UV49</f>
        <v>69300</v>
      </c>
      <c r="UZ49" s="138">
        <f>VLOOKUP($A49,'FuturesInfo (3)'!$A$2:$O$80,15)*UX49</f>
        <v>69300</v>
      </c>
      <c r="VA49" s="196">
        <f t="shared" si="110"/>
        <v>0</v>
      </c>
      <c r="VB49" s="196">
        <f t="shared" si="111"/>
        <v>0</v>
      </c>
      <c r="VC49" s="196">
        <f t="shared" si="112"/>
        <v>0</v>
      </c>
      <c r="VD49" s="196">
        <f t="shared" si="113"/>
        <v>0</v>
      </c>
      <c r="VE49" s="196">
        <f t="shared" si="149"/>
        <v>0</v>
      </c>
      <c r="VF49" s="196">
        <f t="shared" si="115"/>
        <v>0</v>
      </c>
      <c r="VG49" s="196">
        <f t="shared" si="135"/>
        <v>0</v>
      </c>
      <c r="VH49" s="196">
        <f>IF(IF(sym!$O38=UM49,1,0)=1,ABS(UY49*UR49),-ABS(UY49*UR49))</f>
        <v>0</v>
      </c>
      <c r="VI49" s="196">
        <f>IF(IF(sym!$N38=UM49,1,0)=1,ABS(UY49*UR49),-ABS(UY49*UR49))</f>
        <v>0</v>
      </c>
      <c r="VJ49" s="196">
        <f t="shared" si="144"/>
        <v>0</v>
      </c>
      <c r="VK49" s="196">
        <f t="shared" si="117"/>
        <v>0</v>
      </c>
      <c r="VM49">
        <f t="shared" si="118"/>
        <v>0</v>
      </c>
      <c r="VN49" s="243"/>
      <c r="VO49" s="243"/>
      <c r="VP49" s="243"/>
      <c r="VQ49" s="214"/>
      <c r="VR49" s="241"/>
      <c r="VS49">
        <f t="shared" si="119"/>
        <v>1</v>
      </c>
      <c r="VT49">
        <f t="shared" si="120"/>
        <v>0</v>
      </c>
      <c r="VU49" s="247"/>
      <c r="VV49">
        <f t="shared" si="154"/>
        <v>1</v>
      </c>
      <c r="VW49">
        <f t="shared" si="152"/>
        <v>1</v>
      </c>
      <c r="VX49">
        <f t="shared" si="136"/>
        <v>0</v>
      </c>
      <c r="VY49">
        <f t="shared" si="122"/>
        <v>1</v>
      </c>
      <c r="VZ49" s="247"/>
      <c r="WA49" s="202"/>
      <c r="WB49" s="5">
        <v>60</v>
      </c>
      <c r="WC49" t="str">
        <f t="shared" si="83"/>
        <v>FALSE</v>
      </c>
      <c r="WD49">
        <f>VLOOKUP($A49,'FuturesInfo (3)'!$A$2:$V$80,22)</f>
        <v>2</v>
      </c>
      <c r="WE49" s="253"/>
      <c r="WF49">
        <f t="shared" si="123"/>
        <v>2</v>
      </c>
      <c r="WG49" s="138">
        <f>VLOOKUP($A49,'FuturesInfo (3)'!$A$2:$O$80,15)*WD49</f>
        <v>69300</v>
      </c>
      <c r="WH49" s="138">
        <f>VLOOKUP($A49,'FuturesInfo (3)'!$A$2:$O$80,15)*WF49</f>
        <v>69300</v>
      </c>
      <c r="WI49" s="196">
        <f t="shared" si="124"/>
        <v>0</v>
      </c>
      <c r="WJ49" s="196">
        <f t="shared" si="125"/>
        <v>0</v>
      </c>
      <c r="WK49" s="196">
        <f t="shared" si="126"/>
        <v>0</v>
      </c>
      <c r="WL49" s="196">
        <f t="shared" si="127"/>
        <v>0</v>
      </c>
      <c r="WM49" s="196">
        <f t="shared" si="150"/>
        <v>0</v>
      </c>
      <c r="WN49" s="196">
        <f t="shared" si="129"/>
        <v>0</v>
      </c>
      <c r="WO49" s="196">
        <f t="shared" si="137"/>
        <v>0</v>
      </c>
      <c r="WP49" s="196">
        <f>IF(IF(sym!$O38=VU49,1,0)=1,ABS(WG49*VZ49),-ABS(WG49*VZ49))</f>
        <v>0</v>
      </c>
      <c r="WQ49" s="196">
        <f>IF(IF(sym!$N38=VU49,1,0)=1,ABS(WG49*VZ49),-ABS(WG49*VZ49))</f>
        <v>0</v>
      </c>
      <c r="WR49" s="196">
        <f t="shared" si="147"/>
        <v>0</v>
      </c>
      <c r="WS49" s="196">
        <f t="shared" si="131"/>
        <v>0</v>
      </c>
    </row>
    <row r="50" spans="1:617" x14ac:dyDescent="0.25">
      <c r="A50" s="1" t="s">
        <v>364</v>
      </c>
      <c r="B50" s="150" t="str">
        <f>'FuturesInfo (3)'!M38</f>
        <v>@LE</v>
      </c>
      <c r="C50" s="200" t="str">
        <f>VLOOKUP(A50,'FuturesInfo (3)'!$A$2:$K$80,11)</f>
        <v>meat</v>
      </c>
      <c r="F50" t="e">
        <f>#REF!</f>
        <v>#REF!</v>
      </c>
      <c r="G50">
        <v>-1</v>
      </c>
      <c r="H50">
        <v>1</v>
      </c>
      <c r="I50">
        <v>1</v>
      </c>
      <c r="J50">
        <f t="shared" si="155"/>
        <v>0</v>
      </c>
      <c r="K50">
        <f t="shared" si="156"/>
        <v>1</v>
      </c>
      <c r="L50" s="184">
        <v>1.2749681258E-3</v>
      </c>
      <c r="M50" s="2">
        <v>10</v>
      </c>
      <c r="N50">
        <v>60</v>
      </c>
      <c r="O50" t="str">
        <f t="shared" si="157"/>
        <v>TRUE</v>
      </c>
      <c r="P50">
        <f>VLOOKUP($A50,'FuturesInfo (3)'!$A$2:$V$80,22)</f>
        <v>2</v>
      </c>
      <c r="Q50">
        <f t="shared" si="70"/>
        <v>2</v>
      </c>
      <c r="R50">
        <f t="shared" si="70"/>
        <v>2</v>
      </c>
      <c r="S50" s="138">
        <f>VLOOKUP($A50,'FuturesInfo (3)'!$A$2:$O$80,15)*Q50</f>
        <v>90380</v>
      </c>
      <c r="T50" s="144">
        <f t="shared" si="158"/>
        <v>-115.23161920980399</v>
      </c>
      <c r="U50" s="144">
        <f t="shared" si="84"/>
        <v>115.23161920980399</v>
      </c>
      <c r="W50">
        <f t="shared" si="159"/>
        <v>-1</v>
      </c>
      <c r="X50">
        <v>-1</v>
      </c>
      <c r="Y50">
        <v>1</v>
      </c>
      <c r="Z50">
        <v>-1</v>
      </c>
      <c r="AA50">
        <f t="shared" si="138"/>
        <v>1</v>
      </c>
      <c r="AB50">
        <f t="shared" si="160"/>
        <v>0</v>
      </c>
      <c r="AC50" s="1">
        <v>-1.0611205432900001E-2</v>
      </c>
      <c r="AD50" s="2">
        <v>10</v>
      </c>
      <c r="AE50">
        <v>60</v>
      </c>
      <c r="AF50" t="str">
        <f t="shared" si="161"/>
        <v>TRUE</v>
      </c>
      <c r="AG50">
        <f>VLOOKUP($A50,'FuturesInfo (3)'!$A$2:$V$80,22)</f>
        <v>2</v>
      </c>
      <c r="AH50">
        <f t="shared" si="162"/>
        <v>2</v>
      </c>
      <c r="AI50">
        <f t="shared" si="85"/>
        <v>2</v>
      </c>
      <c r="AJ50" s="138">
        <f>VLOOKUP($A50,'FuturesInfo (3)'!$A$2:$O$80,15)*AI50</f>
        <v>90380</v>
      </c>
      <c r="AK50" s="196">
        <f t="shared" si="163"/>
        <v>959.04074702550213</v>
      </c>
      <c r="AL50" s="196">
        <f t="shared" si="87"/>
        <v>-959.04074702550213</v>
      </c>
      <c r="AN50">
        <f t="shared" si="76"/>
        <v>-1</v>
      </c>
      <c r="AO50">
        <v>-1</v>
      </c>
      <c r="AP50">
        <v>1</v>
      </c>
      <c r="AQ50">
        <v>-1</v>
      </c>
      <c r="AR50">
        <f t="shared" si="139"/>
        <v>1</v>
      </c>
      <c r="AS50">
        <f t="shared" si="77"/>
        <v>0</v>
      </c>
      <c r="AT50" s="1">
        <v>-4.7190047189999999E-3</v>
      </c>
      <c r="AU50" s="2">
        <v>10</v>
      </c>
      <c r="AV50">
        <v>60</v>
      </c>
      <c r="AW50" t="str">
        <f t="shared" si="78"/>
        <v>TRUE</v>
      </c>
      <c r="AX50">
        <f>VLOOKUP($A50,'FuturesInfo (3)'!$A$2:$V$80,22)</f>
        <v>2</v>
      </c>
      <c r="AY50">
        <f t="shared" si="79"/>
        <v>2</v>
      </c>
      <c r="AZ50">
        <f t="shared" si="88"/>
        <v>2</v>
      </c>
      <c r="BA50" s="138">
        <f>VLOOKUP($A50,'FuturesInfo (3)'!$A$2:$O$80,15)*AZ50</f>
        <v>90380</v>
      </c>
      <c r="BB50" s="196">
        <f t="shared" si="80"/>
        <v>426.50364650322001</v>
      </c>
      <c r="BC50" s="196">
        <f t="shared" si="89"/>
        <v>-426.50364650322001</v>
      </c>
      <c r="BE50">
        <v>-1</v>
      </c>
      <c r="BF50">
        <v>-1</v>
      </c>
      <c r="BG50">
        <v>1</v>
      </c>
      <c r="BH50">
        <v>1</v>
      </c>
      <c r="BI50">
        <v>0</v>
      </c>
      <c r="BJ50">
        <v>1</v>
      </c>
      <c r="BK50" s="1">
        <v>2.3491379310300001E-2</v>
      </c>
      <c r="BL50" s="2">
        <v>10</v>
      </c>
      <c r="BM50">
        <v>60</v>
      </c>
      <c r="BN50" t="s">
        <v>1186</v>
      </c>
      <c r="BO50">
        <v>3</v>
      </c>
      <c r="BP50" s="96">
        <v>0</v>
      </c>
      <c r="BQ50">
        <v>3</v>
      </c>
      <c r="BR50" s="138">
        <v>140820</v>
      </c>
      <c r="BS50" s="196">
        <v>-3308.0560344764463</v>
      </c>
      <c r="BT50" s="196">
        <v>3308.0560344764463</v>
      </c>
      <c r="BV50">
        <v>-1</v>
      </c>
      <c r="BW50">
        <v>1</v>
      </c>
      <c r="BX50" s="214">
        <v>1</v>
      </c>
      <c r="BY50">
        <v>1</v>
      </c>
      <c r="BZ50">
        <v>1</v>
      </c>
      <c r="CA50">
        <v>1</v>
      </c>
      <c r="CB50">
        <v>1</v>
      </c>
      <c r="CC50">
        <v>1</v>
      </c>
      <c r="CD50" s="1">
        <v>1.0528532322599999E-3</v>
      </c>
      <c r="CE50" s="2">
        <v>10</v>
      </c>
      <c r="CF50">
        <v>60</v>
      </c>
      <c r="CG50" t="s">
        <v>1186</v>
      </c>
      <c r="CH50">
        <v>3</v>
      </c>
      <c r="CI50" s="96">
        <v>0</v>
      </c>
      <c r="CJ50">
        <v>3</v>
      </c>
      <c r="CK50" s="138">
        <v>140820</v>
      </c>
      <c r="CL50" s="196">
        <v>148.26279216685319</v>
      </c>
      <c r="CM50" s="196">
        <v>148.26279216685319</v>
      </c>
      <c r="CN50" s="196">
        <v>148.26279216685319</v>
      </c>
      <c r="CP50">
        <v>1</v>
      </c>
      <c r="CQ50">
        <v>1</v>
      </c>
      <c r="CR50" s="214">
        <v>1</v>
      </c>
      <c r="CS50">
        <v>1</v>
      </c>
      <c r="CT50">
        <v>-1</v>
      </c>
      <c r="CU50">
        <v>0</v>
      </c>
      <c r="CV50">
        <v>0</v>
      </c>
      <c r="CW50">
        <v>0</v>
      </c>
      <c r="CX50" s="1">
        <v>-1.26209507783E-2</v>
      </c>
      <c r="CY50" s="2">
        <v>10</v>
      </c>
      <c r="CZ50">
        <v>60</v>
      </c>
      <c r="DA50" t="s">
        <v>1186</v>
      </c>
      <c r="DB50">
        <v>3</v>
      </c>
      <c r="DC50" s="96">
        <v>0</v>
      </c>
      <c r="DD50">
        <v>3</v>
      </c>
      <c r="DE50" s="138">
        <v>140820</v>
      </c>
      <c r="DF50" s="196">
        <v>-1777.2822886002059</v>
      </c>
      <c r="DG50" s="196">
        <v>-1777.2822886002059</v>
      </c>
      <c r="DH50" s="196">
        <v>-1777.2822886002059</v>
      </c>
      <c r="DJ50">
        <v>-1</v>
      </c>
      <c r="DK50" s="240">
        <v>-1</v>
      </c>
      <c r="DL50" s="214">
        <v>1</v>
      </c>
      <c r="DM50" s="241">
        <v>16</v>
      </c>
      <c r="DN50">
        <v>-1</v>
      </c>
      <c r="DO50">
        <v>1</v>
      </c>
      <c r="DP50" s="214">
        <v>-1</v>
      </c>
      <c r="DQ50">
        <v>1</v>
      </c>
      <c r="DR50">
        <v>0</v>
      </c>
      <c r="DS50">
        <v>1</v>
      </c>
      <c r="DT50">
        <v>0</v>
      </c>
      <c r="DU50" s="249">
        <v>-2.5564550490000001E-2</v>
      </c>
      <c r="DV50" s="2">
        <v>10</v>
      </c>
      <c r="DW50">
        <v>60</v>
      </c>
      <c r="DX50" t="s">
        <v>1186</v>
      </c>
      <c r="DY50">
        <v>3</v>
      </c>
      <c r="DZ50" s="96">
        <v>0</v>
      </c>
      <c r="EA50">
        <v>3</v>
      </c>
      <c r="EB50" s="138">
        <v>137220</v>
      </c>
      <c r="EC50" s="196">
        <v>3507.9676182378003</v>
      </c>
      <c r="ED50" s="196">
        <v>-3507.9676182378003</v>
      </c>
      <c r="EE50" s="196">
        <v>3507.9676182378003</v>
      </c>
      <c r="EF50" s="196">
        <v>-3507.9676182378003</v>
      </c>
      <c r="EH50">
        <v>-1</v>
      </c>
      <c r="EI50" s="240">
        <v>-1</v>
      </c>
      <c r="EJ50" s="214">
        <v>1</v>
      </c>
      <c r="EK50" s="241">
        <v>-2</v>
      </c>
      <c r="EL50">
        <v>-1</v>
      </c>
      <c r="EM50">
        <v>-1</v>
      </c>
      <c r="EN50" s="214">
        <v>1</v>
      </c>
      <c r="EO50">
        <v>0</v>
      </c>
      <c r="EP50">
        <v>1</v>
      </c>
      <c r="EQ50">
        <v>0</v>
      </c>
      <c r="ER50">
        <v>0</v>
      </c>
      <c r="ES50" s="249">
        <v>5.6843025798000001E-3</v>
      </c>
      <c r="ET50" s="264">
        <v>42508</v>
      </c>
      <c r="EU50">
        <v>60</v>
      </c>
      <c r="EV50" t="s">
        <v>1186</v>
      </c>
      <c r="EW50">
        <v>3</v>
      </c>
      <c r="EX50" s="253"/>
      <c r="EY50">
        <v>3</v>
      </c>
      <c r="EZ50" s="138">
        <v>138000</v>
      </c>
      <c r="FA50" s="196">
        <v>-784.43375601240007</v>
      </c>
      <c r="FB50" s="196">
        <v>784.43375601240007</v>
      </c>
      <c r="FC50" s="196">
        <v>-784.43375601240007</v>
      </c>
      <c r="FD50" s="196">
        <v>-784.43375601240007</v>
      </c>
      <c r="FF50">
        <v>-1</v>
      </c>
      <c r="FG50" s="240">
        <v>1</v>
      </c>
      <c r="FH50" s="214">
        <v>1</v>
      </c>
      <c r="FI50" s="241">
        <v>-3</v>
      </c>
      <c r="FJ50">
        <v>1</v>
      </c>
      <c r="FK50">
        <v>-1</v>
      </c>
      <c r="FL50" s="214">
        <v>-1</v>
      </c>
      <c r="FM50">
        <v>0</v>
      </c>
      <c r="FN50">
        <v>0</v>
      </c>
      <c r="FO50">
        <v>0</v>
      </c>
      <c r="FP50">
        <v>1</v>
      </c>
      <c r="FQ50" s="249">
        <v>-1.2391304347799999E-2</v>
      </c>
      <c r="FR50" s="264">
        <v>42514</v>
      </c>
      <c r="FS50">
        <v>60</v>
      </c>
      <c r="FT50" t="s">
        <v>1186</v>
      </c>
      <c r="FU50">
        <v>2</v>
      </c>
      <c r="FV50" s="253">
        <v>2</v>
      </c>
      <c r="FW50">
        <v>3</v>
      </c>
      <c r="FX50" s="138">
        <v>90680</v>
      </c>
      <c r="FY50" s="138">
        <v>136020</v>
      </c>
      <c r="FZ50" s="196">
        <v>-1123.643478258504</v>
      </c>
      <c r="GA50" s="196">
        <v>-1685.465217387756</v>
      </c>
      <c r="GB50" s="196">
        <v>-1123.643478258504</v>
      </c>
      <c r="GC50" s="196">
        <v>-1123.643478258504</v>
      </c>
      <c r="GD50" s="196">
        <v>1123.643478258504</v>
      </c>
      <c r="GF50">
        <v>1</v>
      </c>
      <c r="GG50" s="240">
        <v>-1</v>
      </c>
      <c r="GH50" s="214">
        <v>1</v>
      </c>
      <c r="GI50" s="241">
        <v>-4</v>
      </c>
      <c r="GJ50">
        <v>-1</v>
      </c>
      <c r="GK50">
        <v>-1</v>
      </c>
      <c r="GL50" s="214">
        <v>-1</v>
      </c>
      <c r="GM50">
        <v>1</v>
      </c>
      <c r="GN50">
        <v>0</v>
      </c>
      <c r="GO50">
        <v>1</v>
      </c>
      <c r="GP50">
        <v>1</v>
      </c>
      <c r="GQ50" s="249">
        <v>-1.9810697776800001E-3</v>
      </c>
      <c r="GR50" s="264">
        <v>42514</v>
      </c>
      <c r="GS50">
        <v>60</v>
      </c>
      <c r="GT50" t="s">
        <v>1186</v>
      </c>
      <c r="GU50">
        <v>2</v>
      </c>
      <c r="GV50" s="253">
        <v>2</v>
      </c>
      <c r="GW50">
        <v>3</v>
      </c>
      <c r="GX50" s="138">
        <v>90680</v>
      </c>
      <c r="GY50" s="138">
        <v>136020</v>
      </c>
      <c r="GZ50" s="196">
        <v>179.6434074400224</v>
      </c>
      <c r="HA50" s="196">
        <v>269.46511116003359</v>
      </c>
      <c r="HB50" s="196">
        <v>-179.6434074400224</v>
      </c>
      <c r="HC50" s="196">
        <v>179.6434074400224</v>
      </c>
      <c r="HD50" s="196">
        <v>179.6434074400224</v>
      </c>
      <c r="HF50">
        <v>-1</v>
      </c>
      <c r="HG50" s="240">
        <v>-1</v>
      </c>
      <c r="HH50" s="214">
        <v>1</v>
      </c>
      <c r="HI50" s="241">
        <v>-5</v>
      </c>
      <c r="HJ50">
        <v>1</v>
      </c>
      <c r="HK50">
        <v>-1</v>
      </c>
      <c r="HL50" s="214">
        <v>-1</v>
      </c>
      <c r="HM50">
        <v>1</v>
      </c>
      <c r="HN50">
        <v>0</v>
      </c>
      <c r="HO50">
        <v>0</v>
      </c>
      <c r="HP50">
        <v>1</v>
      </c>
      <c r="HQ50" s="249">
        <v>-7.0577856197599998E-3</v>
      </c>
      <c r="HR50" s="202">
        <v>42514</v>
      </c>
      <c r="HS50">
        <v>60</v>
      </c>
      <c r="HT50" t="s">
        <v>1186</v>
      </c>
      <c r="HU50">
        <v>2</v>
      </c>
      <c r="HV50" s="253">
        <v>2</v>
      </c>
      <c r="HW50">
        <v>3</v>
      </c>
      <c r="HX50" s="138">
        <v>90040</v>
      </c>
      <c r="HY50" s="138">
        <v>135060</v>
      </c>
      <c r="HZ50" s="196">
        <v>635.48301720319034</v>
      </c>
      <c r="IA50" s="196">
        <v>953.22452580478557</v>
      </c>
      <c r="IB50" s="196">
        <v>-635.48301720319034</v>
      </c>
      <c r="IC50" s="196">
        <v>-635.48301720319034</v>
      </c>
      <c r="ID50" s="196">
        <v>635.48301720319034</v>
      </c>
      <c r="IF50">
        <v>-1</v>
      </c>
      <c r="IG50">
        <v>-1</v>
      </c>
      <c r="IH50" s="214">
        <v>1</v>
      </c>
      <c r="II50" s="241">
        <v>-6</v>
      </c>
      <c r="IJ50">
        <v>-1</v>
      </c>
      <c r="IK50">
        <v>-1</v>
      </c>
      <c r="IL50" s="214">
        <v>-1</v>
      </c>
      <c r="IM50">
        <v>1</v>
      </c>
      <c r="IN50">
        <v>0</v>
      </c>
      <c r="IO50">
        <v>1</v>
      </c>
      <c r="IP50">
        <v>1</v>
      </c>
      <c r="IQ50" s="249">
        <v>-2.0435362061299998E-2</v>
      </c>
      <c r="IR50" s="202">
        <v>42530</v>
      </c>
      <c r="IS50">
        <v>60</v>
      </c>
      <c r="IT50" t="s">
        <v>1186</v>
      </c>
      <c r="IU50">
        <v>2</v>
      </c>
      <c r="IV50" s="253">
        <v>2</v>
      </c>
      <c r="IW50">
        <v>3</v>
      </c>
      <c r="IX50" s="138">
        <v>88200</v>
      </c>
      <c r="IY50" s="138">
        <v>132300</v>
      </c>
      <c r="IZ50" s="196">
        <v>1802.3989338066599</v>
      </c>
      <c r="JA50" s="196">
        <v>2703.5984007099896</v>
      </c>
      <c r="JB50" s="196">
        <v>-1802.3989338066599</v>
      </c>
      <c r="JC50" s="196">
        <v>1802.3989338066599</v>
      </c>
      <c r="JD50" s="196">
        <v>1802.3989338066599</v>
      </c>
      <c r="JF50">
        <v>-1</v>
      </c>
      <c r="JG50" s="240">
        <v>-1</v>
      </c>
      <c r="JH50" s="214">
        <v>1</v>
      </c>
      <c r="JI50" s="241">
        <v>-7</v>
      </c>
      <c r="JJ50">
        <v>-1</v>
      </c>
      <c r="JK50">
        <v>-1</v>
      </c>
      <c r="JL50" s="214">
        <v>1</v>
      </c>
      <c r="JM50">
        <v>0</v>
      </c>
      <c r="JN50">
        <v>1</v>
      </c>
      <c r="JO50">
        <v>0</v>
      </c>
      <c r="JP50">
        <v>0</v>
      </c>
      <c r="JQ50" s="249">
        <v>1.08843537415E-2</v>
      </c>
      <c r="JR50" s="202">
        <v>42530</v>
      </c>
      <c r="JS50">
        <v>60</v>
      </c>
      <c r="JT50" t="s">
        <v>1186</v>
      </c>
      <c r="JU50">
        <v>2</v>
      </c>
      <c r="JV50" s="253">
        <v>2</v>
      </c>
      <c r="JW50">
        <v>3</v>
      </c>
      <c r="JX50" s="138">
        <v>89160</v>
      </c>
      <c r="JY50" s="138">
        <v>133740</v>
      </c>
      <c r="JZ50" s="196">
        <v>-970.44897959213995</v>
      </c>
      <c r="KA50" s="196">
        <v>-1455.6734693882099</v>
      </c>
      <c r="KB50" s="196">
        <v>970.44897959213995</v>
      </c>
      <c r="KC50" s="196">
        <v>-970.44897959213995</v>
      </c>
      <c r="KD50" s="196">
        <v>-970.44897959213995</v>
      </c>
      <c r="KF50">
        <v>-1</v>
      </c>
      <c r="KG50" s="240">
        <v>1</v>
      </c>
      <c r="KH50" s="214">
        <v>1</v>
      </c>
      <c r="KI50" s="241">
        <v>-8</v>
      </c>
      <c r="KJ50">
        <v>1</v>
      </c>
      <c r="KK50">
        <v>-1</v>
      </c>
      <c r="KL50" s="214">
        <v>1</v>
      </c>
      <c r="KM50">
        <v>1</v>
      </c>
      <c r="KN50">
        <v>1</v>
      </c>
      <c r="KO50">
        <v>1</v>
      </c>
      <c r="KP50">
        <v>0</v>
      </c>
      <c r="KQ50" s="249">
        <v>1.57021085689E-3</v>
      </c>
      <c r="KR50" s="202">
        <v>42530</v>
      </c>
      <c r="KS50">
        <v>60</v>
      </c>
      <c r="KT50" t="s">
        <v>1186</v>
      </c>
      <c r="KU50">
        <v>2</v>
      </c>
      <c r="KV50" s="253">
        <v>1</v>
      </c>
      <c r="KW50">
        <v>3</v>
      </c>
      <c r="KX50" s="138">
        <v>91080</v>
      </c>
      <c r="KY50" s="138">
        <v>136620</v>
      </c>
      <c r="KZ50" s="196">
        <v>143.01480484554119</v>
      </c>
      <c r="LA50" s="196">
        <v>214.5222072683118</v>
      </c>
      <c r="LB50" s="196">
        <v>143.01480484554119</v>
      </c>
      <c r="LC50" s="196">
        <v>143.01480484554119</v>
      </c>
      <c r="LD50" s="196">
        <v>-143.01480484554119</v>
      </c>
      <c r="LF50">
        <v>1</v>
      </c>
      <c r="LG50" s="240">
        <v>1</v>
      </c>
      <c r="LH50" s="214">
        <v>1</v>
      </c>
      <c r="LI50" s="241">
        <v>-9</v>
      </c>
      <c r="LJ50">
        <v>1</v>
      </c>
      <c r="LK50">
        <v>-1</v>
      </c>
      <c r="LL50" s="214">
        <v>1</v>
      </c>
      <c r="LM50">
        <v>1</v>
      </c>
      <c r="LN50">
        <v>1</v>
      </c>
      <c r="LO50">
        <v>1</v>
      </c>
      <c r="LP50">
        <v>0</v>
      </c>
      <c r="LQ50" s="249">
        <v>1.9932810750300001E-2</v>
      </c>
      <c r="LR50" s="202">
        <v>42530</v>
      </c>
      <c r="LS50">
        <v>60</v>
      </c>
      <c r="LT50" t="s">
        <v>1186</v>
      </c>
      <c r="LU50">
        <v>2</v>
      </c>
      <c r="LV50" s="253">
        <v>2</v>
      </c>
      <c r="LW50">
        <v>2</v>
      </c>
      <c r="LX50" s="138">
        <v>91080</v>
      </c>
      <c r="LY50" s="138">
        <v>91080</v>
      </c>
      <c r="LZ50" s="196">
        <v>1815.4804031373242</v>
      </c>
      <c r="MA50" s="196">
        <v>1815.4804031373242</v>
      </c>
      <c r="MB50" s="196">
        <v>1815.4804031373242</v>
      </c>
      <c r="MC50" s="196">
        <v>1815.4804031373242</v>
      </c>
      <c r="MD50" s="196">
        <v>-1815.4804031373242</v>
      </c>
      <c r="MF50">
        <v>1</v>
      </c>
      <c r="MG50" s="240">
        <v>1</v>
      </c>
      <c r="MH50" s="214">
        <v>1</v>
      </c>
      <c r="MI50" s="241">
        <v>3</v>
      </c>
      <c r="MJ50">
        <v>1</v>
      </c>
      <c r="MK50">
        <v>1</v>
      </c>
      <c r="ML50" s="214">
        <v>-1</v>
      </c>
      <c r="MM50">
        <v>0</v>
      </c>
      <c r="MN50">
        <v>0</v>
      </c>
      <c r="MO50">
        <v>0</v>
      </c>
      <c r="MP50">
        <v>0</v>
      </c>
      <c r="MQ50" s="249">
        <v>-2.6130873956999999E-2</v>
      </c>
      <c r="MR50" s="202">
        <v>42530</v>
      </c>
      <c r="MS50">
        <v>60</v>
      </c>
      <c r="MT50" t="s">
        <v>1186</v>
      </c>
      <c r="MU50">
        <v>2</v>
      </c>
      <c r="MV50" s="253">
        <v>2</v>
      </c>
      <c r="MW50">
        <v>2</v>
      </c>
      <c r="MX50" s="138">
        <v>88700</v>
      </c>
      <c r="MY50" s="138">
        <v>88700</v>
      </c>
      <c r="MZ50" s="196">
        <v>-2317.8085199858997</v>
      </c>
      <c r="NA50" s="196">
        <v>-2317.8085199858997</v>
      </c>
      <c r="NB50" s="196">
        <v>-2317.8085199858997</v>
      </c>
      <c r="NC50" s="196">
        <v>-2317.8085199858997</v>
      </c>
      <c r="ND50" s="196">
        <v>-2317.8085199858997</v>
      </c>
      <c r="NF50">
        <v>1</v>
      </c>
      <c r="NG50" s="240">
        <v>-1</v>
      </c>
      <c r="NH50" s="214">
        <v>1</v>
      </c>
      <c r="NI50" s="241">
        <v>-1</v>
      </c>
      <c r="NJ50">
        <v>-1</v>
      </c>
      <c r="NK50">
        <v>-1</v>
      </c>
      <c r="NL50" s="214">
        <v>1</v>
      </c>
      <c r="NM50">
        <v>0</v>
      </c>
      <c r="NN50">
        <v>1</v>
      </c>
      <c r="NO50">
        <v>0</v>
      </c>
      <c r="NP50">
        <v>0</v>
      </c>
      <c r="NQ50" s="249">
        <v>1.0372040586200001E-2</v>
      </c>
      <c r="NR50" s="202">
        <v>42541</v>
      </c>
      <c r="NS50">
        <v>60</v>
      </c>
      <c r="NT50" t="s">
        <v>1186</v>
      </c>
      <c r="NU50">
        <v>2</v>
      </c>
      <c r="NV50" s="253">
        <v>2</v>
      </c>
      <c r="NW50">
        <v>2</v>
      </c>
      <c r="NX50" s="138">
        <v>89620</v>
      </c>
      <c r="NY50" s="138">
        <v>89620</v>
      </c>
      <c r="NZ50" s="196">
        <v>-929.54227733524408</v>
      </c>
      <c r="OA50" s="196">
        <v>-929.54227733524408</v>
      </c>
      <c r="OB50" s="196">
        <v>929.54227733524408</v>
      </c>
      <c r="OC50" s="196">
        <v>-929.54227733524408</v>
      </c>
      <c r="OD50" s="196">
        <v>-929.54227733524408</v>
      </c>
      <c r="OF50">
        <v>-1</v>
      </c>
      <c r="OG50" s="240">
        <v>1</v>
      </c>
      <c r="OH50" s="214">
        <v>1</v>
      </c>
      <c r="OI50" s="241">
        <v>-2</v>
      </c>
      <c r="OJ50">
        <v>1</v>
      </c>
      <c r="OK50">
        <v>-1</v>
      </c>
      <c r="OL50" s="214">
        <v>1</v>
      </c>
      <c r="OM50">
        <v>1</v>
      </c>
      <c r="ON50">
        <v>1</v>
      </c>
      <c r="OO50">
        <v>1</v>
      </c>
      <c r="OP50">
        <v>0</v>
      </c>
      <c r="OQ50" s="249">
        <v>6.2486052220499999E-3</v>
      </c>
      <c r="OR50" s="202">
        <v>42541</v>
      </c>
      <c r="OS50">
        <v>60</v>
      </c>
      <c r="OT50" t="s">
        <v>1186</v>
      </c>
      <c r="OU50">
        <v>2</v>
      </c>
      <c r="OV50" s="253">
        <v>2</v>
      </c>
      <c r="OW50">
        <v>2</v>
      </c>
      <c r="OX50" s="138">
        <v>90180</v>
      </c>
      <c r="OY50" s="138">
        <v>90180</v>
      </c>
      <c r="OZ50" s="196">
        <v>563.49921892446901</v>
      </c>
      <c r="PA50" s="196">
        <v>563.49921892446901</v>
      </c>
      <c r="PB50" s="196">
        <v>563.49921892446901</v>
      </c>
      <c r="PC50" s="196">
        <v>563.49921892446901</v>
      </c>
      <c r="PD50" s="196">
        <v>-563.49921892446901</v>
      </c>
      <c r="PF50">
        <v>1</v>
      </c>
      <c r="PG50" s="240">
        <v>1</v>
      </c>
      <c r="PH50" s="240">
        <v>-1</v>
      </c>
      <c r="PI50" s="214">
        <v>1</v>
      </c>
      <c r="PJ50" s="241">
        <v>-3</v>
      </c>
      <c r="PK50">
        <v>1</v>
      </c>
      <c r="PL50">
        <v>-1</v>
      </c>
      <c r="PM50" s="214">
        <v>1</v>
      </c>
      <c r="PN50">
        <v>1</v>
      </c>
      <c r="PO50">
        <v>1</v>
      </c>
      <c r="PP50">
        <v>1</v>
      </c>
      <c r="PQ50">
        <v>0</v>
      </c>
      <c r="PR50" s="249">
        <v>1.2419605234E-2</v>
      </c>
      <c r="PS50" s="202">
        <v>42541</v>
      </c>
      <c r="PT50">
        <v>60</v>
      </c>
      <c r="PU50" t="s">
        <v>1186</v>
      </c>
      <c r="PV50">
        <v>2</v>
      </c>
      <c r="PW50" s="253">
        <v>2</v>
      </c>
      <c r="PX50">
        <v>2</v>
      </c>
      <c r="PY50" s="138">
        <v>91860</v>
      </c>
      <c r="PZ50" s="138">
        <v>91860</v>
      </c>
      <c r="QA50" s="196">
        <v>1140.8649367952401</v>
      </c>
      <c r="QB50" s="196">
        <v>1140.8649367952401</v>
      </c>
      <c r="QC50" s="196">
        <v>1140.8649367952401</v>
      </c>
      <c r="QD50" s="196">
        <v>1140.8649367952401</v>
      </c>
      <c r="QE50" s="196">
        <v>-1140.8649367952401</v>
      </c>
      <c r="QF50" s="196">
        <v>-1140.8649367952401</v>
      </c>
      <c r="QH50">
        <v>1</v>
      </c>
      <c r="QI50" s="240">
        <v>-1</v>
      </c>
      <c r="QJ50" s="240">
        <v>1</v>
      </c>
      <c r="QK50" s="214">
        <v>1</v>
      </c>
      <c r="QL50" s="241">
        <v>3</v>
      </c>
      <c r="QM50">
        <v>-1</v>
      </c>
      <c r="QN50">
        <v>1</v>
      </c>
      <c r="QO50" s="214">
        <v>1</v>
      </c>
      <c r="QP50">
        <v>0</v>
      </c>
      <c r="QQ50">
        <v>1</v>
      </c>
      <c r="QR50">
        <v>0</v>
      </c>
      <c r="QS50">
        <v>1</v>
      </c>
      <c r="QT50" s="249">
        <v>6.1336254107299997E-3</v>
      </c>
      <c r="QU50" s="202">
        <v>42544</v>
      </c>
      <c r="QV50">
        <v>60</v>
      </c>
      <c r="QW50" t="s">
        <v>1186</v>
      </c>
      <c r="QX50">
        <v>2</v>
      </c>
      <c r="QY50" s="253">
        <v>2</v>
      </c>
      <c r="QZ50">
        <v>2</v>
      </c>
      <c r="RA50" s="138">
        <v>91860</v>
      </c>
      <c r="RB50" s="138">
        <v>91860</v>
      </c>
      <c r="RC50" s="196">
        <v>-563.43483022965779</v>
      </c>
      <c r="RD50" s="196">
        <v>-563.43483022965779</v>
      </c>
      <c r="RE50" s="196">
        <v>563.43483022965779</v>
      </c>
      <c r="RF50" s="196">
        <v>-563.43483022965779</v>
      </c>
      <c r="RG50" s="196">
        <v>563.43483022965779</v>
      </c>
      <c r="RH50" s="196">
        <v>563.43483022965779</v>
      </c>
      <c r="RI50" s="196"/>
      <c r="RJ50" s="196">
        <v>563.43483022965779</v>
      </c>
      <c r="RK50" s="196">
        <v>-563.43483022965779</v>
      </c>
      <c r="RL50" s="196">
        <v>-563.43483022965779</v>
      </c>
      <c r="RM50" s="196">
        <v>563.43483022965779</v>
      </c>
      <c r="RO50">
        <v>1</v>
      </c>
      <c r="RP50" s="240">
        <v>1</v>
      </c>
      <c r="RQ50" s="240">
        <v>-1</v>
      </c>
      <c r="RR50" s="240">
        <v>1</v>
      </c>
      <c r="RS50" s="214">
        <v>1</v>
      </c>
      <c r="RT50" s="241">
        <v>4</v>
      </c>
      <c r="RU50">
        <v>-1</v>
      </c>
      <c r="RV50">
        <v>1</v>
      </c>
      <c r="RW50" s="214">
        <v>-1</v>
      </c>
      <c r="RX50">
        <v>0</v>
      </c>
      <c r="RY50">
        <v>0</v>
      </c>
      <c r="RZ50">
        <v>1</v>
      </c>
      <c r="SA50">
        <v>0</v>
      </c>
      <c r="SB50" s="249">
        <v>-1.61114739821E-2</v>
      </c>
      <c r="SC50" s="202">
        <v>42545</v>
      </c>
      <c r="SD50">
        <v>60</v>
      </c>
      <c r="SE50" t="s">
        <v>1186</v>
      </c>
      <c r="SF50">
        <v>2</v>
      </c>
      <c r="SG50" s="253">
        <v>2</v>
      </c>
      <c r="SH50">
        <v>2</v>
      </c>
      <c r="SI50" s="138">
        <v>90380</v>
      </c>
      <c r="SJ50" s="138">
        <v>90380</v>
      </c>
      <c r="SK50" s="196">
        <v>-1456.1550185021979</v>
      </c>
      <c r="SL50" s="196">
        <v>-1456.1550185021979</v>
      </c>
      <c r="SM50" s="196">
        <v>-1456.1550185021979</v>
      </c>
      <c r="SN50" s="196">
        <v>1456.1550185021979</v>
      </c>
      <c r="SO50" s="196">
        <v>-1456.1550185021979</v>
      </c>
      <c r="SP50" s="196">
        <v>1456.1550185021979</v>
      </c>
      <c r="SQ50" s="196">
        <v>-1456.1550185021979</v>
      </c>
      <c r="SR50" s="196">
        <v>-1456.1550185021979</v>
      </c>
      <c r="SS50" s="196">
        <v>1456.1550185021979</v>
      </c>
      <c r="ST50" s="196">
        <v>-1456.1550185021979</v>
      </c>
      <c r="SU50" s="196">
        <v>1456.1550185021979</v>
      </c>
      <c r="SW50">
        <f t="shared" si="90"/>
        <v>-1</v>
      </c>
      <c r="SX50" s="240">
        <v>1</v>
      </c>
      <c r="SY50" s="240">
        <v>1</v>
      </c>
      <c r="SZ50" s="240">
        <v>1</v>
      </c>
      <c r="TA50" s="214">
        <v>1</v>
      </c>
      <c r="TB50" s="241">
        <v>5</v>
      </c>
      <c r="TC50">
        <f t="shared" si="91"/>
        <v>-1</v>
      </c>
      <c r="TD50">
        <f t="shared" si="92"/>
        <v>1</v>
      </c>
      <c r="TE50" s="214">
        <v>-1</v>
      </c>
      <c r="TF50">
        <f t="shared" si="140"/>
        <v>0</v>
      </c>
      <c r="TG50">
        <f t="shared" si="93"/>
        <v>0</v>
      </c>
      <c r="TH50">
        <f t="shared" si="132"/>
        <v>1</v>
      </c>
      <c r="TI50">
        <f t="shared" si="94"/>
        <v>0</v>
      </c>
      <c r="TJ50" s="249"/>
      <c r="TK50" s="202">
        <v>42545</v>
      </c>
      <c r="TL50">
        <v>60</v>
      </c>
      <c r="TM50" t="str">
        <f t="shared" si="81"/>
        <v>TRUE</v>
      </c>
      <c r="TN50">
        <f>VLOOKUP($A50,'FuturesInfo (3)'!$A$2:$V$80,22)</f>
        <v>2</v>
      </c>
      <c r="TO50" s="253">
        <v>2</v>
      </c>
      <c r="TP50">
        <f t="shared" si="95"/>
        <v>2</v>
      </c>
      <c r="TQ50" s="138">
        <f>VLOOKUP($A50,'FuturesInfo (3)'!$A$2:$O$80,15)*TN50</f>
        <v>90380</v>
      </c>
      <c r="TR50" s="138">
        <f>VLOOKUP($A50,'FuturesInfo (3)'!$A$2:$O$80,15)*TP50</f>
        <v>90380</v>
      </c>
      <c r="TS50" s="196">
        <f t="shared" si="96"/>
        <v>0</v>
      </c>
      <c r="TT50" s="196">
        <f t="shared" si="97"/>
        <v>0</v>
      </c>
      <c r="TU50" s="196">
        <f t="shared" si="98"/>
        <v>0</v>
      </c>
      <c r="TV50" s="196">
        <f t="shared" si="99"/>
        <v>0</v>
      </c>
      <c r="TW50" s="196">
        <f t="shared" si="148"/>
        <v>0</v>
      </c>
      <c r="TX50" s="196">
        <f t="shared" si="101"/>
        <v>0</v>
      </c>
      <c r="TY50" s="196">
        <f t="shared" si="133"/>
        <v>0</v>
      </c>
      <c r="TZ50" s="196">
        <f>IF(IF(sym!$O39=TE50,1,0)=1,ABS(TQ50*TJ50),-ABS(TQ50*TJ50))</f>
        <v>0</v>
      </c>
      <c r="UA50" s="196">
        <f>IF(IF(sym!$N39=TE50,1,0)=1,ABS(TQ50*TJ50),-ABS(TQ50*TJ50))</f>
        <v>0</v>
      </c>
      <c r="UB50" s="196">
        <f t="shared" si="141"/>
        <v>0</v>
      </c>
      <c r="UC50" s="196">
        <f t="shared" si="103"/>
        <v>0</v>
      </c>
      <c r="UE50">
        <f t="shared" si="104"/>
        <v>-1</v>
      </c>
      <c r="UF50" s="240">
        <v>1</v>
      </c>
      <c r="UG50" s="240">
        <v>1</v>
      </c>
      <c r="UH50" s="240">
        <v>1</v>
      </c>
      <c r="UI50" s="214">
        <v>1</v>
      </c>
      <c r="UJ50" s="241">
        <v>5</v>
      </c>
      <c r="UK50">
        <f t="shared" si="105"/>
        <v>-1</v>
      </c>
      <c r="UL50">
        <f t="shared" si="106"/>
        <v>1</v>
      </c>
      <c r="UM50" s="214"/>
      <c r="UN50">
        <f t="shared" si="153"/>
        <v>0</v>
      </c>
      <c r="UO50">
        <f t="shared" si="151"/>
        <v>0</v>
      </c>
      <c r="UP50">
        <f t="shared" si="134"/>
        <v>0</v>
      </c>
      <c r="UQ50">
        <f t="shared" si="108"/>
        <v>0</v>
      </c>
      <c r="UR50" s="249"/>
      <c r="US50" s="202">
        <v>42545</v>
      </c>
      <c r="UT50">
        <v>60</v>
      </c>
      <c r="UU50" t="str">
        <f t="shared" si="82"/>
        <v>TRUE</v>
      </c>
      <c r="UV50">
        <f>VLOOKUP($A50,'FuturesInfo (3)'!$A$2:$V$80,22)</f>
        <v>2</v>
      </c>
      <c r="UW50" s="253">
        <v>2</v>
      </c>
      <c r="UX50">
        <f t="shared" si="109"/>
        <v>2</v>
      </c>
      <c r="UY50" s="138">
        <f>VLOOKUP($A50,'FuturesInfo (3)'!$A$2:$O$80,15)*UV50</f>
        <v>90380</v>
      </c>
      <c r="UZ50" s="138">
        <f>VLOOKUP($A50,'FuturesInfo (3)'!$A$2:$O$80,15)*UX50</f>
        <v>90380</v>
      </c>
      <c r="VA50" s="196">
        <f t="shared" si="110"/>
        <v>0</v>
      </c>
      <c r="VB50" s="196">
        <f t="shared" si="111"/>
        <v>0</v>
      </c>
      <c r="VC50" s="196">
        <f t="shared" si="112"/>
        <v>0</v>
      </c>
      <c r="VD50" s="196">
        <f t="shared" si="113"/>
        <v>0</v>
      </c>
      <c r="VE50" s="196">
        <f t="shared" si="149"/>
        <v>0</v>
      </c>
      <c r="VF50" s="196">
        <f t="shared" si="115"/>
        <v>0</v>
      </c>
      <c r="VG50" s="196">
        <f t="shared" si="135"/>
        <v>0</v>
      </c>
      <c r="VH50" s="196">
        <f>IF(IF(sym!$O39=UM50,1,0)=1,ABS(UY50*UR50),-ABS(UY50*UR50))</f>
        <v>0</v>
      </c>
      <c r="VI50" s="196">
        <f>IF(IF(sym!$N39=UM50,1,0)=1,ABS(UY50*UR50),-ABS(UY50*UR50))</f>
        <v>0</v>
      </c>
      <c r="VJ50" s="196">
        <f t="shared" si="144"/>
        <v>0</v>
      </c>
      <c r="VK50" s="196">
        <f t="shared" si="117"/>
        <v>0</v>
      </c>
      <c r="VM50">
        <f t="shared" si="118"/>
        <v>0</v>
      </c>
      <c r="VN50" s="240"/>
      <c r="VO50" s="240"/>
      <c r="VP50" s="240"/>
      <c r="VQ50" s="214"/>
      <c r="VR50" s="241"/>
      <c r="VS50">
        <f t="shared" si="119"/>
        <v>1</v>
      </c>
      <c r="VT50">
        <f t="shared" si="120"/>
        <v>0</v>
      </c>
      <c r="VU50" s="214"/>
      <c r="VV50">
        <f t="shared" si="154"/>
        <v>1</v>
      </c>
      <c r="VW50">
        <f t="shared" si="152"/>
        <v>1</v>
      </c>
      <c r="VX50">
        <f t="shared" si="136"/>
        <v>0</v>
      </c>
      <c r="VY50">
        <f t="shared" si="122"/>
        <v>1</v>
      </c>
      <c r="VZ50" s="249"/>
      <c r="WA50" s="202"/>
      <c r="WB50">
        <v>60</v>
      </c>
      <c r="WC50" t="str">
        <f t="shared" si="83"/>
        <v>FALSE</v>
      </c>
      <c r="WD50">
        <f>VLOOKUP($A50,'FuturesInfo (3)'!$A$2:$V$80,22)</f>
        <v>2</v>
      </c>
      <c r="WE50" s="253"/>
      <c r="WF50">
        <f t="shared" si="123"/>
        <v>2</v>
      </c>
      <c r="WG50" s="138">
        <f>VLOOKUP($A50,'FuturesInfo (3)'!$A$2:$O$80,15)*WD50</f>
        <v>90380</v>
      </c>
      <c r="WH50" s="138">
        <f>VLOOKUP($A50,'FuturesInfo (3)'!$A$2:$O$80,15)*WF50</f>
        <v>90380</v>
      </c>
      <c r="WI50" s="196">
        <f t="shared" si="124"/>
        <v>0</v>
      </c>
      <c r="WJ50" s="196">
        <f t="shared" si="125"/>
        <v>0</v>
      </c>
      <c r="WK50" s="196">
        <f t="shared" si="126"/>
        <v>0</v>
      </c>
      <c r="WL50" s="196">
        <f t="shared" si="127"/>
        <v>0</v>
      </c>
      <c r="WM50" s="196">
        <f t="shared" si="150"/>
        <v>0</v>
      </c>
      <c r="WN50" s="196">
        <f t="shared" si="129"/>
        <v>0</v>
      </c>
      <c r="WO50" s="196">
        <f t="shared" si="137"/>
        <v>0</v>
      </c>
      <c r="WP50" s="196">
        <f>IF(IF(sym!$O39=VU50,1,0)=1,ABS(WG50*VZ50),-ABS(WG50*VZ50))</f>
        <v>0</v>
      </c>
      <c r="WQ50" s="196">
        <f>IF(IF(sym!$N39=VU50,1,0)=1,ABS(WG50*VZ50),-ABS(WG50*VZ50))</f>
        <v>0</v>
      </c>
      <c r="WR50" s="196">
        <f t="shared" si="147"/>
        <v>0</v>
      </c>
      <c r="WS50" s="196">
        <f t="shared" si="131"/>
        <v>0</v>
      </c>
    </row>
    <row r="51" spans="1:617" x14ac:dyDescent="0.25">
      <c r="A51" s="1" t="s">
        <v>366</v>
      </c>
      <c r="B51" s="150" t="str">
        <f>'FuturesInfo (3)'!M39</f>
        <v>EB</v>
      </c>
      <c r="C51" s="200" t="str">
        <f>VLOOKUP(A51,'FuturesInfo (3)'!$A$2:$K$80,11)</f>
        <v>energy</v>
      </c>
      <c r="F51" t="e">
        <f>#REF!</f>
        <v>#REF!</v>
      </c>
      <c r="G51">
        <v>-1</v>
      </c>
      <c r="H51">
        <v>-1</v>
      </c>
      <c r="I51">
        <v>-1</v>
      </c>
      <c r="J51">
        <f t="shared" si="155"/>
        <v>1</v>
      </c>
      <c r="K51">
        <f t="shared" si="156"/>
        <v>1</v>
      </c>
      <c r="L51" s="184">
        <v>-7.9936051159099995E-3</v>
      </c>
      <c r="M51" s="2">
        <v>10</v>
      </c>
      <c r="N51">
        <v>60</v>
      </c>
      <c r="O51" t="str">
        <f t="shared" si="157"/>
        <v>TRUE</v>
      </c>
      <c r="P51">
        <f>VLOOKUP($A51,'FuturesInfo (3)'!$A$2:$V$80,22)</f>
        <v>1</v>
      </c>
      <c r="Q51">
        <f t="shared" si="70"/>
        <v>1</v>
      </c>
      <c r="R51">
        <f t="shared" si="70"/>
        <v>1</v>
      </c>
      <c r="S51" s="138">
        <f>VLOOKUP($A51,'FuturesInfo (3)'!$A$2:$O$80,15)*Q51</f>
        <v>51680</v>
      </c>
      <c r="T51" s="144">
        <f t="shared" si="158"/>
        <v>413.10951239022876</v>
      </c>
      <c r="U51" s="144">
        <f t="shared" si="84"/>
        <v>413.10951239022876</v>
      </c>
      <c r="W51">
        <f t="shared" si="159"/>
        <v>-1</v>
      </c>
      <c r="X51">
        <v>-1</v>
      </c>
      <c r="Y51">
        <v>-1</v>
      </c>
      <c r="Z51">
        <v>1</v>
      </c>
      <c r="AA51">
        <f t="shared" si="138"/>
        <v>0</v>
      </c>
      <c r="AB51">
        <f t="shared" si="160"/>
        <v>0</v>
      </c>
      <c r="AC51" s="1">
        <v>1.8331990330399998E-2</v>
      </c>
      <c r="AD51" s="2">
        <v>10</v>
      </c>
      <c r="AE51">
        <v>60</v>
      </c>
      <c r="AF51" t="str">
        <f t="shared" si="161"/>
        <v>TRUE</v>
      </c>
      <c r="AG51">
        <f>VLOOKUP($A51,'FuturesInfo (3)'!$A$2:$V$80,22)</f>
        <v>1</v>
      </c>
      <c r="AH51">
        <f t="shared" si="162"/>
        <v>1</v>
      </c>
      <c r="AI51">
        <f t="shared" si="85"/>
        <v>1</v>
      </c>
      <c r="AJ51" s="138">
        <f>VLOOKUP($A51,'FuturesInfo (3)'!$A$2:$O$80,15)*AI51</f>
        <v>51680</v>
      </c>
      <c r="AK51" s="196">
        <f t="shared" si="163"/>
        <v>-947.39726027507197</v>
      </c>
      <c r="AL51" s="196">
        <f t="shared" si="87"/>
        <v>-947.39726027507197</v>
      </c>
      <c r="AN51">
        <f t="shared" si="76"/>
        <v>-1</v>
      </c>
      <c r="AO51">
        <v>1</v>
      </c>
      <c r="AP51">
        <v>-1</v>
      </c>
      <c r="AQ51">
        <v>1</v>
      </c>
      <c r="AR51">
        <f t="shared" si="139"/>
        <v>1</v>
      </c>
      <c r="AS51">
        <f t="shared" si="77"/>
        <v>0</v>
      </c>
      <c r="AT51" s="1">
        <v>1.7606330366000001E-2</v>
      </c>
      <c r="AU51" s="2">
        <v>10</v>
      </c>
      <c r="AV51">
        <v>60</v>
      </c>
      <c r="AW51" t="str">
        <f t="shared" si="78"/>
        <v>TRUE</v>
      </c>
      <c r="AX51">
        <f>VLOOKUP($A51,'FuturesInfo (3)'!$A$2:$V$80,22)</f>
        <v>1</v>
      </c>
      <c r="AY51">
        <f t="shared" si="79"/>
        <v>1</v>
      </c>
      <c r="AZ51">
        <f t="shared" si="88"/>
        <v>1</v>
      </c>
      <c r="BA51" s="138">
        <f>VLOOKUP($A51,'FuturesInfo (3)'!$A$2:$O$80,15)*AZ51</f>
        <v>51680</v>
      </c>
      <c r="BB51" s="196">
        <f t="shared" si="80"/>
        <v>909.89515331488008</v>
      </c>
      <c r="BC51" s="196">
        <f t="shared" si="89"/>
        <v>-909.89515331488008</v>
      </c>
      <c r="BE51">
        <v>1</v>
      </c>
      <c r="BF51">
        <v>1</v>
      </c>
      <c r="BG51">
        <v>-1</v>
      </c>
      <c r="BH51">
        <v>1</v>
      </c>
      <c r="BI51">
        <v>1</v>
      </c>
      <c r="BJ51">
        <v>0</v>
      </c>
      <c r="BK51" s="1">
        <v>2.0800933125999999E-2</v>
      </c>
      <c r="BL51" s="2">
        <v>10</v>
      </c>
      <c r="BM51">
        <v>60</v>
      </c>
      <c r="BN51" t="s">
        <v>1186</v>
      </c>
      <c r="BO51">
        <v>2</v>
      </c>
      <c r="BP51" s="96">
        <v>0</v>
      </c>
      <c r="BQ51">
        <v>2</v>
      </c>
      <c r="BR51" s="138">
        <v>103940</v>
      </c>
      <c r="BS51" s="196">
        <v>2162.0489891164398</v>
      </c>
      <c r="BT51" s="196">
        <v>-2162.0489891164398</v>
      </c>
      <c r="BV51">
        <v>1</v>
      </c>
      <c r="BW51">
        <v>1</v>
      </c>
      <c r="BX51" s="214">
        <v>-1</v>
      </c>
      <c r="BY51">
        <v>1</v>
      </c>
      <c r="BZ51">
        <v>-1</v>
      </c>
      <c r="CA51">
        <v>0</v>
      </c>
      <c r="CB51">
        <v>1</v>
      </c>
      <c r="CC51">
        <v>0</v>
      </c>
      <c r="CD51" s="1">
        <v>-1.06646353076E-2</v>
      </c>
      <c r="CE51" s="2">
        <v>10</v>
      </c>
      <c r="CF51">
        <v>60</v>
      </c>
      <c r="CG51" t="s">
        <v>1186</v>
      </c>
      <c r="CH51">
        <v>2</v>
      </c>
      <c r="CI51" s="96">
        <v>0</v>
      </c>
      <c r="CJ51">
        <v>2</v>
      </c>
      <c r="CK51" s="138">
        <v>103940</v>
      </c>
      <c r="CL51" s="196">
        <v>-1108.482193871944</v>
      </c>
      <c r="CM51" s="196">
        <v>1108.482193871944</v>
      </c>
      <c r="CN51" s="196">
        <v>-1108.482193871944</v>
      </c>
      <c r="CP51">
        <v>-1</v>
      </c>
      <c r="CQ51">
        <v>-1</v>
      </c>
      <c r="CR51" s="214">
        <v>-1</v>
      </c>
      <c r="CS51">
        <v>-1</v>
      </c>
      <c r="CT51">
        <v>-1</v>
      </c>
      <c r="CU51">
        <v>1</v>
      </c>
      <c r="CV51">
        <v>1</v>
      </c>
      <c r="CW51">
        <v>1</v>
      </c>
      <c r="CX51" s="1">
        <v>-2.5318829707400001E-2</v>
      </c>
      <c r="CY51" s="2">
        <v>10</v>
      </c>
      <c r="CZ51">
        <v>60</v>
      </c>
      <c r="DA51" t="s">
        <v>1186</v>
      </c>
      <c r="DB51">
        <v>2</v>
      </c>
      <c r="DC51" s="96">
        <v>0</v>
      </c>
      <c r="DD51">
        <v>2</v>
      </c>
      <c r="DE51" s="138">
        <v>103940</v>
      </c>
      <c r="DF51" s="196">
        <v>2631.6391597871561</v>
      </c>
      <c r="DG51" s="196">
        <v>2631.6391597871561</v>
      </c>
      <c r="DH51" s="196">
        <v>2631.6391597871561</v>
      </c>
      <c r="DJ51">
        <v>-1</v>
      </c>
      <c r="DK51" s="240">
        <v>1</v>
      </c>
      <c r="DL51" s="214">
        <v>-1</v>
      </c>
      <c r="DM51" s="241">
        <v>4</v>
      </c>
      <c r="DN51">
        <v>-1</v>
      </c>
      <c r="DO51">
        <v>-1</v>
      </c>
      <c r="DP51" s="214">
        <v>-1</v>
      </c>
      <c r="DQ51">
        <v>0</v>
      </c>
      <c r="DR51">
        <v>1</v>
      </c>
      <c r="DS51">
        <v>1</v>
      </c>
      <c r="DT51">
        <v>1</v>
      </c>
      <c r="DU51" s="249">
        <v>-2.5014431402699999E-3</v>
      </c>
      <c r="DV51" s="2">
        <v>10</v>
      </c>
      <c r="DW51">
        <v>60</v>
      </c>
      <c r="DX51" t="s">
        <v>1186</v>
      </c>
      <c r="DY51">
        <v>2</v>
      </c>
      <c r="DZ51" s="96">
        <v>0</v>
      </c>
      <c r="EA51">
        <v>2</v>
      </c>
      <c r="EB51" s="138">
        <v>103680</v>
      </c>
      <c r="EC51" s="196">
        <v>-259.34962478319358</v>
      </c>
      <c r="ED51" s="196">
        <v>259.34962478319358</v>
      </c>
      <c r="EE51" s="196">
        <v>259.34962478319358</v>
      </c>
      <c r="EF51" s="196">
        <v>259.34962478319358</v>
      </c>
      <c r="EH51">
        <v>1</v>
      </c>
      <c r="EI51" s="240">
        <v>1</v>
      </c>
      <c r="EJ51" s="214">
        <v>-1</v>
      </c>
      <c r="EK51" s="241">
        <v>-3</v>
      </c>
      <c r="EL51">
        <v>-1</v>
      </c>
      <c r="EM51">
        <v>1</v>
      </c>
      <c r="EN51" s="214">
        <v>-1</v>
      </c>
      <c r="EO51">
        <v>0</v>
      </c>
      <c r="EP51">
        <v>1</v>
      </c>
      <c r="EQ51">
        <v>1</v>
      </c>
      <c r="ER51">
        <v>0</v>
      </c>
      <c r="ES51" s="249">
        <v>-9.4521604938300006E-3</v>
      </c>
      <c r="ET51" s="264">
        <v>42499</v>
      </c>
      <c r="EU51">
        <v>60</v>
      </c>
      <c r="EV51" t="s">
        <v>1186</v>
      </c>
      <c r="EW51">
        <v>2</v>
      </c>
      <c r="EX51" s="253"/>
      <c r="EY51">
        <v>2</v>
      </c>
      <c r="EZ51" s="138">
        <v>102700</v>
      </c>
      <c r="FA51" s="196">
        <v>-970.73688271634103</v>
      </c>
      <c r="FB51" s="196">
        <v>970.73688271634103</v>
      </c>
      <c r="FC51" s="196">
        <v>970.73688271634103</v>
      </c>
      <c r="FD51" s="196">
        <v>-970.73688271634103</v>
      </c>
      <c r="FF51">
        <v>1</v>
      </c>
      <c r="FG51" s="240">
        <v>1</v>
      </c>
      <c r="FH51" s="214">
        <v>-1</v>
      </c>
      <c r="FI51" s="241">
        <v>-4</v>
      </c>
      <c r="FJ51">
        <v>-1</v>
      </c>
      <c r="FK51">
        <v>1</v>
      </c>
      <c r="FL51" s="214">
        <v>-1</v>
      </c>
      <c r="FM51">
        <v>0</v>
      </c>
      <c r="FN51">
        <v>1</v>
      </c>
      <c r="FO51">
        <v>1</v>
      </c>
      <c r="FP51">
        <v>0</v>
      </c>
      <c r="FQ51" s="249">
        <v>-1.4605647516999999E-2</v>
      </c>
      <c r="FR51" s="264">
        <v>42499</v>
      </c>
      <c r="FS51">
        <v>60</v>
      </c>
      <c r="FT51" t="s">
        <v>1186</v>
      </c>
      <c r="FU51">
        <v>2</v>
      </c>
      <c r="FV51" s="253">
        <v>1</v>
      </c>
      <c r="FW51">
        <v>2</v>
      </c>
      <c r="FX51" s="138">
        <v>97800</v>
      </c>
      <c r="FY51" s="138">
        <v>97800</v>
      </c>
      <c r="FZ51" s="196">
        <v>-1428.4323271625999</v>
      </c>
      <c r="GA51" s="196">
        <v>-1428.4323271625999</v>
      </c>
      <c r="GB51" s="196">
        <v>1428.4323271625999</v>
      </c>
      <c r="GC51" s="196">
        <v>1428.4323271625999</v>
      </c>
      <c r="GD51" s="196">
        <v>-1428.4323271625999</v>
      </c>
      <c r="GF51">
        <v>1</v>
      </c>
      <c r="GG51" s="240">
        <v>1</v>
      </c>
      <c r="GH51" s="214">
        <v>-1</v>
      </c>
      <c r="GI51" s="241">
        <v>-5</v>
      </c>
      <c r="GJ51">
        <v>-1</v>
      </c>
      <c r="GK51">
        <v>1</v>
      </c>
      <c r="GL51" s="214">
        <v>-1</v>
      </c>
      <c r="GM51">
        <v>0</v>
      </c>
      <c r="GN51">
        <v>1</v>
      </c>
      <c r="GO51">
        <v>1</v>
      </c>
      <c r="GP51">
        <v>0</v>
      </c>
      <c r="GQ51" s="249">
        <v>-3.3596837944700003E-2</v>
      </c>
      <c r="GR51" s="264">
        <v>42499</v>
      </c>
      <c r="GS51">
        <v>60</v>
      </c>
      <c r="GT51" t="s">
        <v>1186</v>
      </c>
      <c r="GU51">
        <v>2</v>
      </c>
      <c r="GV51" s="253">
        <v>1</v>
      </c>
      <c r="GW51">
        <v>2</v>
      </c>
      <c r="GX51" s="138">
        <v>97800</v>
      </c>
      <c r="GY51" s="138">
        <v>97800</v>
      </c>
      <c r="GZ51" s="196">
        <v>-3285.7707509916604</v>
      </c>
      <c r="HA51" s="196">
        <v>-3285.7707509916604</v>
      </c>
      <c r="HB51" s="196">
        <v>3285.7707509916604</v>
      </c>
      <c r="HC51" s="196">
        <v>3285.7707509916604</v>
      </c>
      <c r="HD51" s="196">
        <v>-3285.7707509916604</v>
      </c>
      <c r="HF51">
        <v>1</v>
      </c>
      <c r="HG51" s="240">
        <v>-1</v>
      </c>
      <c r="HH51" s="214">
        <v>-1</v>
      </c>
      <c r="HI51" s="241">
        <v>8</v>
      </c>
      <c r="HJ51">
        <v>-1</v>
      </c>
      <c r="HK51">
        <v>-1</v>
      </c>
      <c r="HL51" s="214">
        <v>1</v>
      </c>
      <c r="HM51">
        <v>0</v>
      </c>
      <c r="HN51">
        <v>0</v>
      </c>
      <c r="HO51">
        <v>0</v>
      </c>
      <c r="HP51">
        <v>0</v>
      </c>
      <c r="HQ51" s="249">
        <v>3.9468302658500001E-2</v>
      </c>
      <c r="HR51" s="202">
        <v>42499</v>
      </c>
      <c r="HS51">
        <v>60</v>
      </c>
      <c r="HT51" t="s">
        <v>1186</v>
      </c>
      <c r="HU51">
        <v>2</v>
      </c>
      <c r="HV51" s="253">
        <v>2</v>
      </c>
      <c r="HW51">
        <v>3</v>
      </c>
      <c r="HX51" s="138">
        <v>101660</v>
      </c>
      <c r="HY51" s="138">
        <v>152490</v>
      </c>
      <c r="HZ51" s="196">
        <v>-4012.3476482631099</v>
      </c>
      <c r="IA51" s="196">
        <v>-6018.5214723946656</v>
      </c>
      <c r="IB51" s="196">
        <v>-4012.3476482631099</v>
      </c>
      <c r="IC51" s="196">
        <v>-4012.3476482631099</v>
      </c>
      <c r="ID51" s="196">
        <v>-4012.3476482631099</v>
      </c>
      <c r="IF51">
        <v>-1</v>
      </c>
      <c r="IG51">
        <v>1</v>
      </c>
      <c r="IH51" s="214">
        <v>-1</v>
      </c>
      <c r="II51" s="241">
        <v>9</v>
      </c>
      <c r="IJ51">
        <v>1</v>
      </c>
      <c r="IK51">
        <v>-1</v>
      </c>
      <c r="IL51" s="214">
        <v>1</v>
      </c>
      <c r="IM51">
        <v>1</v>
      </c>
      <c r="IN51">
        <v>0</v>
      </c>
      <c r="IO51">
        <v>1</v>
      </c>
      <c r="IP51">
        <v>0</v>
      </c>
      <c r="IQ51" s="249">
        <v>3.0100334448200001E-2</v>
      </c>
      <c r="IR51" s="202">
        <v>42529</v>
      </c>
      <c r="IS51">
        <v>60</v>
      </c>
      <c r="IT51" t="s">
        <v>1186</v>
      </c>
      <c r="IU51">
        <v>2</v>
      </c>
      <c r="IV51" s="253">
        <v>2</v>
      </c>
      <c r="IW51">
        <v>3</v>
      </c>
      <c r="IX51" s="138">
        <v>104720</v>
      </c>
      <c r="IY51" s="138">
        <v>157080</v>
      </c>
      <c r="IZ51" s="196">
        <v>3152.107023415504</v>
      </c>
      <c r="JA51" s="196">
        <v>4728.1605351232565</v>
      </c>
      <c r="JB51" s="196">
        <v>-3152.107023415504</v>
      </c>
      <c r="JC51" s="196">
        <v>3152.107023415504</v>
      </c>
      <c r="JD51" s="196">
        <v>-3152.107023415504</v>
      </c>
      <c r="JF51">
        <v>1</v>
      </c>
      <c r="JG51" s="240">
        <v>-1</v>
      </c>
      <c r="JH51" s="214">
        <v>-1</v>
      </c>
      <c r="JI51" s="241">
        <v>-2</v>
      </c>
      <c r="JJ51">
        <v>1</v>
      </c>
      <c r="JK51">
        <v>1</v>
      </c>
      <c r="JL51" s="214">
        <v>1</v>
      </c>
      <c r="JM51">
        <v>0</v>
      </c>
      <c r="JN51">
        <v>0</v>
      </c>
      <c r="JO51">
        <v>1</v>
      </c>
      <c r="JP51">
        <v>1</v>
      </c>
      <c r="JQ51" s="249">
        <v>1.14591291062E-3</v>
      </c>
      <c r="JR51" s="202">
        <v>42529</v>
      </c>
      <c r="JS51">
        <v>60</v>
      </c>
      <c r="JT51" t="s">
        <v>1186</v>
      </c>
      <c r="JU51">
        <v>2</v>
      </c>
      <c r="JV51" s="253">
        <v>2</v>
      </c>
      <c r="JW51">
        <v>3</v>
      </c>
      <c r="JX51" s="138">
        <v>104840</v>
      </c>
      <c r="JY51" s="138">
        <v>157260</v>
      </c>
      <c r="JZ51" s="196">
        <v>-120.1375095494008</v>
      </c>
      <c r="KA51" s="196">
        <v>-180.2062643241012</v>
      </c>
      <c r="KB51" s="196">
        <v>-120.1375095494008</v>
      </c>
      <c r="KC51" s="196">
        <v>120.1375095494008</v>
      </c>
      <c r="KD51" s="196">
        <v>120.1375095494008</v>
      </c>
      <c r="KF51">
        <v>-1</v>
      </c>
      <c r="KG51" s="240">
        <v>-1</v>
      </c>
      <c r="KH51" s="214">
        <v>1</v>
      </c>
      <c r="KI51" s="241">
        <v>-3</v>
      </c>
      <c r="KJ51">
        <v>1</v>
      </c>
      <c r="KK51">
        <v>-1</v>
      </c>
      <c r="KL51" s="214">
        <v>-1</v>
      </c>
      <c r="KM51">
        <v>1</v>
      </c>
      <c r="KN51">
        <v>0</v>
      </c>
      <c r="KO51">
        <v>0</v>
      </c>
      <c r="KP51">
        <v>1</v>
      </c>
      <c r="KQ51" s="249">
        <v>-1.2209080503599999E-2</v>
      </c>
      <c r="KR51" s="202">
        <v>42529</v>
      </c>
      <c r="KS51">
        <v>60</v>
      </c>
      <c r="KT51" t="s">
        <v>1186</v>
      </c>
      <c r="KU51">
        <v>2</v>
      </c>
      <c r="KV51" s="253">
        <v>1</v>
      </c>
      <c r="KW51">
        <v>3</v>
      </c>
      <c r="KX51" s="138">
        <v>105620</v>
      </c>
      <c r="KY51" s="138">
        <v>158430</v>
      </c>
      <c r="KZ51" s="196">
        <v>1289.5230827902319</v>
      </c>
      <c r="LA51" s="196">
        <v>1934.2846241853479</v>
      </c>
      <c r="LB51" s="196">
        <v>-1289.5230827902319</v>
      </c>
      <c r="LC51" s="196">
        <v>-1289.5230827902319</v>
      </c>
      <c r="LD51" s="196">
        <v>1289.5230827902319</v>
      </c>
      <c r="LF51">
        <v>-1</v>
      </c>
      <c r="LG51" s="240">
        <v>1</v>
      </c>
      <c r="LH51" s="214">
        <v>1</v>
      </c>
      <c r="LI51" s="241">
        <v>-4</v>
      </c>
      <c r="LJ51">
        <v>-1</v>
      </c>
      <c r="LK51">
        <v>-1</v>
      </c>
      <c r="LL51" s="214">
        <v>1</v>
      </c>
      <c r="LM51">
        <v>1</v>
      </c>
      <c r="LN51">
        <v>1</v>
      </c>
      <c r="LO51">
        <v>0</v>
      </c>
      <c r="LP51">
        <v>0</v>
      </c>
      <c r="LQ51" s="249">
        <v>1.98918501352E-2</v>
      </c>
      <c r="LR51" s="202">
        <v>42537</v>
      </c>
      <c r="LS51">
        <v>60</v>
      </c>
      <c r="LT51" t="s">
        <v>1186</v>
      </c>
      <c r="LU51">
        <v>2</v>
      </c>
      <c r="LV51" s="253">
        <v>2</v>
      </c>
      <c r="LW51">
        <v>2</v>
      </c>
      <c r="LX51" s="138">
        <v>105620</v>
      </c>
      <c r="LY51" s="138">
        <v>105620</v>
      </c>
      <c r="LZ51" s="196">
        <v>2100.9772112798241</v>
      </c>
      <c r="MA51" s="196">
        <v>2100.9772112798241</v>
      </c>
      <c r="MB51" s="196">
        <v>2100.9772112798241</v>
      </c>
      <c r="MC51" s="196">
        <v>-2100.9772112798241</v>
      </c>
      <c r="MD51" s="196">
        <v>-2100.9772112798241</v>
      </c>
      <c r="MF51">
        <v>1</v>
      </c>
      <c r="MG51" s="240">
        <v>1</v>
      </c>
      <c r="MH51" s="214">
        <v>1</v>
      </c>
      <c r="MI51" s="241">
        <v>-5</v>
      </c>
      <c r="MJ51">
        <v>1</v>
      </c>
      <c r="MK51">
        <v>-1</v>
      </c>
      <c r="ML51" s="214">
        <v>-1</v>
      </c>
      <c r="MM51">
        <v>0</v>
      </c>
      <c r="MN51">
        <v>0</v>
      </c>
      <c r="MO51">
        <v>0</v>
      </c>
      <c r="MP51">
        <v>1</v>
      </c>
      <c r="MQ51" s="249">
        <v>-4.8665025563299998E-2</v>
      </c>
      <c r="MR51" s="202">
        <v>42537</v>
      </c>
      <c r="MS51">
        <v>60</v>
      </c>
      <c r="MT51" t="s">
        <v>1186</v>
      </c>
      <c r="MU51">
        <v>1</v>
      </c>
      <c r="MV51" s="253">
        <v>2</v>
      </c>
      <c r="MW51">
        <v>1</v>
      </c>
      <c r="MX51" s="138">
        <v>50240</v>
      </c>
      <c r="MY51" s="138">
        <v>50240</v>
      </c>
      <c r="MZ51" s="196">
        <v>-2444.9308843001918</v>
      </c>
      <c r="NA51" s="196">
        <v>-2444.9308843001918</v>
      </c>
      <c r="NB51" s="196">
        <v>-2444.9308843001918</v>
      </c>
      <c r="NC51" s="196">
        <v>-2444.9308843001918</v>
      </c>
      <c r="ND51" s="196">
        <v>2444.9308843001918</v>
      </c>
      <c r="NF51">
        <v>1</v>
      </c>
      <c r="NG51" s="240">
        <v>-1</v>
      </c>
      <c r="NH51" s="214">
        <v>1</v>
      </c>
      <c r="NI51" s="241">
        <v>-6</v>
      </c>
      <c r="NJ51">
        <v>-1</v>
      </c>
      <c r="NK51">
        <v>-1</v>
      </c>
      <c r="NL51" s="214">
        <v>-1</v>
      </c>
      <c r="NM51">
        <v>1</v>
      </c>
      <c r="NN51">
        <v>0</v>
      </c>
      <c r="NO51">
        <v>1</v>
      </c>
      <c r="NP51">
        <v>1</v>
      </c>
      <c r="NQ51" s="249">
        <v>-2.3288216560500001E-2</v>
      </c>
      <c r="NR51" s="202">
        <v>42537</v>
      </c>
      <c r="NS51">
        <v>60</v>
      </c>
      <c r="NT51" t="s">
        <v>1186</v>
      </c>
      <c r="NU51">
        <v>1</v>
      </c>
      <c r="NV51" s="253">
        <v>2</v>
      </c>
      <c r="NW51">
        <v>1</v>
      </c>
      <c r="NX51" s="138">
        <v>49070</v>
      </c>
      <c r="NY51" s="138">
        <v>49070</v>
      </c>
      <c r="NZ51" s="196">
        <v>1142.7527866237351</v>
      </c>
      <c r="OA51" s="196">
        <v>1142.7527866237351</v>
      </c>
      <c r="OB51" s="196">
        <v>-1142.7527866237351</v>
      </c>
      <c r="OC51" s="196">
        <v>1142.7527866237351</v>
      </c>
      <c r="OD51" s="196">
        <v>1142.7527866237351</v>
      </c>
      <c r="OF51">
        <v>-1</v>
      </c>
      <c r="OG51" s="240">
        <v>-1</v>
      </c>
      <c r="OH51" s="214">
        <v>1</v>
      </c>
      <c r="OI51" s="241">
        <v>2</v>
      </c>
      <c r="OJ51">
        <v>-1</v>
      </c>
      <c r="OK51">
        <v>1</v>
      </c>
      <c r="OL51" s="214">
        <v>1</v>
      </c>
      <c r="OM51">
        <v>0</v>
      </c>
      <c r="ON51">
        <v>1</v>
      </c>
      <c r="OO51">
        <v>0</v>
      </c>
      <c r="OP51">
        <v>1</v>
      </c>
      <c r="OQ51" s="249">
        <v>3.21988995313E-2</v>
      </c>
      <c r="OR51" s="202">
        <v>42537</v>
      </c>
      <c r="OS51">
        <v>60</v>
      </c>
      <c r="OT51" t="s">
        <v>1186</v>
      </c>
      <c r="OU51">
        <v>1</v>
      </c>
      <c r="OV51" s="253">
        <v>2</v>
      </c>
      <c r="OW51">
        <v>1</v>
      </c>
      <c r="OX51" s="138">
        <v>50650</v>
      </c>
      <c r="OY51" s="138">
        <v>50650</v>
      </c>
      <c r="OZ51" s="196">
        <v>-1630.8742612603451</v>
      </c>
      <c r="PA51" s="196">
        <v>-1630.8742612603451</v>
      </c>
      <c r="PB51" s="196">
        <v>1630.8742612603451</v>
      </c>
      <c r="PC51" s="196">
        <v>-1630.8742612603451</v>
      </c>
      <c r="PD51" s="196">
        <v>1630.8742612603451</v>
      </c>
      <c r="PF51">
        <v>-1</v>
      </c>
      <c r="PG51" s="240">
        <v>1</v>
      </c>
      <c r="PH51" s="240">
        <v>-1</v>
      </c>
      <c r="PI51" s="214">
        <v>1</v>
      </c>
      <c r="PJ51" s="241">
        <v>3</v>
      </c>
      <c r="PK51">
        <v>1</v>
      </c>
      <c r="PL51">
        <v>1</v>
      </c>
      <c r="PM51" s="214">
        <v>1</v>
      </c>
      <c r="PN51">
        <v>1</v>
      </c>
      <c r="PO51">
        <v>1</v>
      </c>
      <c r="PP51">
        <v>1</v>
      </c>
      <c r="PQ51">
        <v>1</v>
      </c>
      <c r="PR51" s="249">
        <v>4.0671273445200003E-2</v>
      </c>
      <c r="PS51" s="202">
        <v>42537</v>
      </c>
      <c r="PT51">
        <v>60</v>
      </c>
      <c r="PU51" t="s">
        <v>1186</v>
      </c>
      <c r="PV51">
        <v>1</v>
      </c>
      <c r="PW51" s="253">
        <v>1</v>
      </c>
      <c r="PX51">
        <v>1</v>
      </c>
      <c r="PY51" s="138">
        <v>51060</v>
      </c>
      <c r="PZ51" s="138">
        <v>51060</v>
      </c>
      <c r="QA51" s="196">
        <v>2076.6752221119123</v>
      </c>
      <c r="QB51" s="196">
        <v>2076.6752221119123</v>
      </c>
      <c r="QC51" s="196">
        <v>2076.6752221119123</v>
      </c>
      <c r="QD51" s="196">
        <v>2076.6752221119123</v>
      </c>
      <c r="QE51" s="196">
        <v>2076.6752221119123</v>
      </c>
      <c r="QF51" s="196">
        <v>-2076.6752221119123</v>
      </c>
      <c r="QH51">
        <v>1</v>
      </c>
      <c r="QI51" s="240">
        <v>1</v>
      </c>
      <c r="QJ51" s="240">
        <v>-1</v>
      </c>
      <c r="QK51" s="214">
        <v>1</v>
      </c>
      <c r="QL51" s="241">
        <v>-2</v>
      </c>
      <c r="QM51">
        <v>-1</v>
      </c>
      <c r="QN51">
        <v>-1</v>
      </c>
      <c r="QO51" s="214">
        <v>-1</v>
      </c>
      <c r="QP51">
        <v>0</v>
      </c>
      <c r="QQ51">
        <v>0</v>
      </c>
      <c r="QR51">
        <v>1</v>
      </c>
      <c r="QS51">
        <v>1</v>
      </c>
      <c r="QT51" s="249">
        <v>-3.1303357996600001E-2</v>
      </c>
      <c r="QU51" s="202">
        <v>42544</v>
      </c>
      <c r="QV51">
        <v>60</v>
      </c>
      <c r="QW51" t="s">
        <v>1186</v>
      </c>
      <c r="QX51">
        <v>1</v>
      </c>
      <c r="QY51" s="253">
        <v>2</v>
      </c>
      <c r="QZ51">
        <v>1</v>
      </c>
      <c r="RA51" s="138">
        <v>51060</v>
      </c>
      <c r="RB51" s="138">
        <v>51060</v>
      </c>
      <c r="RC51" s="196">
        <v>-1598.3494593063961</v>
      </c>
      <c r="RD51" s="196">
        <v>-1598.3494593063961</v>
      </c>
      <c r="RE51" s="196">
        <v>-1598.3494593063961</v>
      </c>
      <c r="RF51" s="196">
        <v>1598.3494593063961</v>
      </c>
      <c r="RG51" s="196">
        <v>1598.3494593063961</v>
      </c>
      <c r="RH51" s="196">
        <v>1598.3494593063961</v>
      </c>
      <c r="RI51" s="196"/>
      <c r="RJ51" s="196">
        <v>-1598.3494593063961</v>
      </c>
      <c r="RK51" s="196">
        <v>1598.3494593063961</v>
      </c>
      <c r="RL51" s="196">
        <v>-1598.3494593063961</v>
      </c>
      <c r="RM51" s="196">
        <v>1598.3494593063961</v>
      </c>
      <c r="RO51">
        <v>-1</v>
      </c>
      <c r="RP51" s="240">
        <v>1</v>
      </c>
      <c r="RQ51" s="240">
        <v>-1</v>
      </c>
      <c r="RR51" s="240">
        <v>1</v>
      </c>
      <c r="RS51" s="214">
        <v>1</v>
      </c>
      <c r="RT51" s="241">
        <v>-3</v>
      </c>
      <c r="RU51">
        <v>-1</v>
      </c>
      <c r="RV51">
        <v>-1</v>
      </c>
      <c r="RW51" s="214">
        <v>1</v>
      </c>
      <c r="RX51">
        <v>1</v>
      </c>
      <c r="RY51">
        <v>1</v>
      </c>
      <c r="RZ51">
        <v>0</v>
      </c>
      <c r="SA51">
        <v>0</v>
      </c>
      <c r="SB51" s="249">
        <v>1.6255385820599998E-2</v>
      </c>
      <c r="SC51" s="202">
        <v>42544</v>
      </c>
      <c r="SD51">
        <v>60</v>
      </c>
      <c r="SE51" t="s">
        <v>1186</v>
      </c>
      <c r="SF51">
        <v>1</v>
      </c>
      <c r="SG51" s="253">
        <v>1</v>
      </c>
      <c r="SH51">
        <v>1</v>
      </c>
      <c r="SI51" s="138">
        <v>51680</v>
      </c>
      <c r="SJ51" s="138">
        <v>51680</v>
      </c>
      <c r="SK51" s="196">
        <v>840.07833920860787</v>
      </c>
      <c r="SL51" s="196">
        <v>840.07833920860787</v>
      </c>
      <c r="SM51" s="196">
        <v>840.07833920860787</v>
      </c>
      <c r="SN51" s="196">
        <v>-840.07833920860787</v>
      </c>
      <c r="SO51" s="196">
        <v>-840.07833920860787</v>
      </c>
      <c r="SP51" s="196">
        <v>-840.07833920860787</v>
      </c>
      <c r="SQ51" s="196">
        <v>840.07833920860787</v>
      </c>
      <c r="SR51" s="196">
        <v>840.07833920860787</v>
      </c>
      <c r="SS51" s="196">
        <v>-840.07833920860787</v>
      </c>
      <c r="ST51" s="196">
        <v>-840.07833920860787</v>
      </c>
      <c r="SU51" s="196">
        <v>840.07833920860787</v>
      </c>
      <c r="SW51">
        <f t="shared" si="90"/>
        <v>1</v>
      </c>
      <c r="SX51" s="240">
        <v>-1</v>
      </c>
      <c r="SY51" s="240">
        <v>-1</v>
      </c>
      <c r="SZ51" s="240">
        <v>-1</v>
      </c>
      <c r="TA51" s="214">
        <v>1</v>
      </c>
      <c r="TB51" s="241">
        <v>-4</v>
      </c>
      <c r="TC51">
        <f t="shared" si="91"/>
        <v>-1</v>
      </c>
      <c r="TD51">
        <f t="shared" si="92"/>
        <v>-1</v>
      </c>
      <c r="TE51" s="214">
        <v>-1</v>
      </c>
      <c r="TF51">
        <f t="shared" si="140"/>
        <v>1</v>
      </c>
      <c r="TG51">
        <f t="shared" si="93"/>
        <v>0</v>
      </c>
      <c r="TH51">
        <f t="shared" si="132"/>
        <v>1</v>
      </c>
      <c r="TI51">
        <f t="shared" si="94"/>
        <v>1</v>
      </c>
      <c r="TJ51" s="249">
        <v>-4.0470225476999999E-3</v>
      </c>
      <c r="TK51" s="202">
        <v>42548</v>
      </c>
      <c r="TL51">
        <v>60</v>
      </c>
      <c r="TM51" t="str">
        <f t="shared" si="81"/>
        <v>TRUE</v>
      </c>
      <c r="TN51">
        <f>VLOOKUP($A51,'FuturesInfo (3)'!$A$2:$V$80,22)</f>
        <v>1</v>
      </c>
      <c r="TO51" s="253">
        <v>2</v>
      </c>
      <c r="TP51">
        <f t="shared" si="95"/>
        <v>1</v>
      </c>
      <c r="TQ51" s="138">
        <f>VLOOKUP($A51,'FuturesInfo (3)'!$A$2:$O$80,15)*TN51</f>
        <v>51680</v>
      </c>
      <c r="TR51" s="138">
        <f>VLOOKUP($A51,'FuturesInfo (3)'!$A$2:$O$80,15)*TP51</f>
        <v>51680</v>
      </c>
      <c r="TS51" s="196">
        <f t="shared" si="96"/>
        <v>209.15012526513598</v>
      </c>
      <c r="TT51" s="196">
        <f t="shared" si="97"/>
        <v>209.15012526513598</v>
      </c>
      <c r="TU51" s="196">
        <f t="shared" si="98"/>
        <v>-209.15012526513598</v>
      </c>
      <c r="TV51" s="196">
        <f t="shared" si="99"/>
        <v>209.15012526513598</v>
      </c>
      <c r="TW51" s="196">
        <f t="shared" si="148"/>
        <v>209.15012526513598</v>
      </c>
      <c r="TX51" s="196">
        <f t="shared" si="101"/>
        <v>209.15012526513598</v>
      </c>
      <c r="TY51" s="196">
        <f t="shared" si="133"/>
        <v>209.15012526513598</v>
      </c>
      <c r="TZ51" s="196">
        <f>IF(IF(sym!$O40=TE51,1,0)=1,ABS(TQ51*TJ51),-ABS(TQ51*TJ51))</f>
        <v>-209.15012526513598</v>
      </c>
      <c r="UA51" s="196">
        <f>IF(IF(sym!$N40=TE51,1,0)=1,ABS(TQ51*TJ51),-ABS(TQ51*TJ51))</f>
        <v>209.15012526513598</v>
      </c>
      <c r="UB51" s="196">
        <f t="shared" si="141"/>
        <v>-209.15012526513598</v>
      </c>
      <c r="UC51" s="196">
        <f t="shared" si="103"/>
        <v>209.15012526513598</v>
      </c>
      <c r="UE51">
        <f t="shared" si="104"/>
        <v>-1</v>
      </c>
      <c r="UF51" s="240">
        <v>-1</v>
      </c>
      <c r="UG51" s="240">
        <v>-1</v>
      </c>
      <c r="UH51" s="240">
        <v>-1</v>
      </c>
      <c r="UI51" s="214">
        <v>-1</v>
      </c>
      <c r="UJ51" s="241">
        <v>5</v>
      </c>
      <c r="UK51">
        <f t="shared" si="105"/>
        <v>1</v>
      </c>
      <c r="UL51">
        <f t="shared" si="106"/>
        <v>-1</v>
      </c>
      <c r="UM51" s="214"/>
      <c r="UN51">
        <f t="shared" si="153"/>
        <v>0</v>
      </c>
      <c r="UO51">
        <f t="shared" si="151"/>
        <v>0</v>
      </c>
      <c r="UP51">
        <f t="shared" si="134"/>
        <v>0</v>
      </c>
      <c r="UQ51">
        <f t="shared" si="108"/>
        <v>0</v>
      </c>
      <c r="UR51" s="249"/>
      <c r="US51" s="202">
        <v>42548</v>
      </c>
      <c r="UT51">
        <v>60</v>
      </c>
      <c r="UU51" t="str">
        <f t="shared" si="82"/>
        <v>TRUE</v>
      </c>
      <c r="UV51">
        <f>VLOOKUP($A51,'FuturesInfo (3)'!$A$2:$V$80,22)</f>
        <v>1</v>
      </c>
      <c r="UW51" s="253">
        <v>2</v>
      </c>
      <c r="UX51">
        <f t="shared" si="109"/>
        <v>1</v>
      </c>
      <c r="UY51" s="138">
        <f>VLOOKUP($A51,'FuturesInfo (3)'!$A$2:$O$80,15)*UV51</f>
        <v>51680</v>
      </c>
      <c r="UZ51" s="138">
        <f>VLOOKUP($A51,'FuturesInfo (3)'!$A$2:$O$80,15)*UX51</f>
        <v>51680</v>
      </c>
      <c r="VA51" s="196">
        <f t="shared" si="110"/>
        <v>0</v>
      </c>
      <c r="VB51" s="196">
        <f t="shared" si="111"/>
        <v>0</v>
      </c>
      <c r="VC51" s="196">
        <f t="shared" si="112"/>
        <v>0</v>
      </c>
      <c r="VD51" s="196">
        <f t="shared" si="113"/>
        <v>0</v>
      </c>
      <c r="VE51" s="196">
        <f t="shared" si="149"/>
        <v>0</v>
      </c>
      <c r="VF51" s="196">
        <f t="shared" si="115"/>
        <v>0</v>
      </c>
      <c r="VG51" s="196">
        <f t="shared" si="135"/>
        <v>0</v>
      </c>
      <c r="VH51" s="196">
        <f>IF(IF(sym!$O40=UM51,1,0)=1,ABS(UY51*UR51),-ABS(UY51*UR51))</f>
        <v>0</v>
      </c>
      <c r="VI51" s="196">
        <f>IF(IF(sym!$N40=UM51,1,0)=1,ABS(UY51*UR51),-ABS(UY51*UR51))</f>
        <v>0</v>
      </c>
      <c r="VJ51" s="196">
        <f t="shared" si="144"/>
        <v>0</v>
      </c>
      <c r="VK51" s="196">
        <f t="shared" si="117"/>
        <v>0</v>
      </c>
      <c r="VM51">
        <f t="shared" si="118"/>
        <v>0</v>
      </c>
      <c r="VN51" s="240"/>
      <c r="VO51" s="240"/>
      <c r="VP51" s="240"/>
      <c r="VQ51" s="214"/>
      <c r="VR51" s="241"/>
      <c r="VS51">
        <f t="shared" si="119"/>
        <v>1</v>
      </c>
      <c r="VT51">
        <f t="shared" si="120"/>
        <v>0</v>
      </c>
      <c r="VU51" s="214"/>
      <c r="VV51">
        <f t="shared" si="154"/>
        <v>1</v>
      </c>
      <c r="VW51">
        <f t="shared" si="152"/>
        <v>1</v>
      </c>
      <c r="VX51">
        <f t="shared" si="136"/>
        <v>0</v>
      </c>
      <c r="VY51">
        <f t="shared" si="122"/>
        <v>1</v>
      </c>
      <c r="VZ51" s="249"/>
      <c r="WA51" s="202"/>
      <c r="WB51">
        <v>60</v>
      </c>
      <c r="WC51" t="str">
        <f t="shared" si="83"/>
        <v>FALSE</v>
      </c>
      <c r="WD51">
        <f>VLOOKUP($A51,'FuturesInfo (3)'!$A$2:$V$80,22)</f>
        <v>1</v>
      </c>
      <c r="WE51" s="253"/>
      <c r="WF51">
        <f t="shared" si="123"/>
        <v>1</v>
      </c>
      <c r="WG51" s="138">
        <f>VLOOKUP($A51,'FuturesInfo (3)'!$A$2:$O$80,15)*WD51</f>
        <v>51680</v>
      </c>
      <c r="WH51" s="138">
        <f>VLOOKUP($A51,'FuturesInfo (3)'!$A$2:$O$80,15)*WF51</f>
        <v>51680</v>
      </c>
      <c r="WI51" s="196">
        <f t="shared" si="124"/>
        <v>0</v>
      </c>
      <c r="WJ51" s="196">
        <f t="shared" si="125"/>
        <v>0</v>
      </c>
      <c r="WK51" s="196">
        <f t="shared" si="126"/>
        <v>0</v>
      </c>
      <c r="WL51" s="196">
        <f t="shared" si="127"/>
        <v>0</v>
      </c>
      <c r="WM51" s="196">
        <f t="shared" si="150"/>
        <v>0</v>
      </c>
      <c r="WN51" s="196">
        <f t="shared" si="129"/>
        <v>0</v>
      </c>
      <c r="WO51" s="196">
        <f t="shared" si="137"/>
        <v>0</v>
      </c>
      <c r="WP51" s="196">
        <f>IF(IF(sym!$O40=VU51,1,0)=1,ABS(WG51*VZ51),-ABS(WG51*VZ51))</f>
        <v>0</v>
      </c>
      <c r="WQ51" s="196">
        <f>IF(IF(sym!$N40=VU51,1,0)=1,ABS(WG51*VZ51),-ABS(WG51*VZ51))</f>
        <v>0</v>
      </c>
      <c r="WR51" s="196">
        <f t="shared" si="147"/>
        <v>0</v>
      </c>
      <c r="WS51" s="196">
        <f t="shared" si="131"/>
        <v>0</v>
      </c>
    </row>
    <row r="52" spans="1:617" x14ac:dyDescent="0.25">
      <c r="A52" s="1" t="s">
        <v>368</v>
      </c>
      <c r="B52" s="150" t="s">
        <v>1114</v>
      </c>
      <c r="C52" s="200" t="str">
        <f>VLOOKUP(A52,'FuturesInfo (3)'!$A$2:$K$80,11)</f>
        <v>energy</v>
      </c>
      <c r="F52" t="e">
        <f>#REF!</f>
        <v>#REF!</v>
      </c>
      <c r="G52">
        <v>1</v>
      </c>
      <c r="H52">
        <v>-1</v>
      </c>
      <c r="I52">
        <v>-1</v>
      </c>
      <c r="J52">
        <f t="shared" si="155"/>
        <v>0</v>
      </c>
      <c r="K52">
        <f t="shared" si="156"/>
        <v>1</v>
      </c>
      <c r="L52" s="184">
        <v>-1.4452473596399999E-2</v>
      </c>
      <c r="M52" s="2">
        <v>10</v>
      </c>
      <c r="N52">
        <v>60</v>
      </c>
      <c r="O52" t="str">
        <f t="shared" si="157"/>
        <v>TRUE</v>
      </c>
      <c r="P52">
        <f>VLOOKUP($A52,'FuturesInfo (3)'!$A$2:$V$80,22)</f>
        <v>1</v>
      </c>
      <c r="Q52">
        <f t="shared" si="70"/>
        <v>1</v>
      </c>
      <c r="R52">
        <f t="shared" si="70"/>
        <v>1</v>
      </c>
      <c r="S52" s="138">
        <f>VLOOKUP($A52,'FuturesInfo (3)'!$A$2:$O$80,15)*Q52</f>
        <v>44150</v>
      </c>
      <c r="T52" s="144">
        <f t="shared" si="158"/>
        <v>-638.07670928105995</v>
      </c>
      <c r="U52" s="144">
        <f t="shared" si="84"/>
        <v>638.07670928105995</v>
      </c>
      <c r="W52">
        <f t="shared" si="159"/>
        <v>1</v>
      </c>
      <c r="X52">
        <v>-1</v>
      </c>
      <c r="Y52">
        <v>-1</v>
      </c>
      <c r="Z52">
        <v>1</v>
      </c>
      <c r="AA52">
        <f t="shared" si="138"/>
        <v>0</v>
      </c>
      <c r="AB52">
        <f t="shared" si="160"/>
        <v>0</v>
      </c>
      <c r="AC52" s="1">
        <v>5.6401579244200004E-3</v>
      </c>
      <c r="AD52" s="2">
        <v>10</v>
      </c>
      <c r="AE52">
        <v>60</v>
      </c>
      <c r="AF52" t="str">
        <f t="shared" si="161"/>
        <v>TRUE</v>
      </c>
      <c r="AG52">
        <f>VLOOKUP($A52,'FuturesInfo (3)'!$A$2:$V$80,22)</f>
        <v>1</v>
      </c>
      <c r="AH52">
        <f t="shared" si="162"/>
        <v>1</v>
      </c>
      <c r="AI52">
        <f t="shared" si="85"/>
        <v>1</v>
      </c>
      <c r="AJ52" s="138">
        <f>VLOOKUP($A52,'FuturesInfo (3)'!$A$2:$O$80,15)*AI52</f>
        <v>44150</v>
      </c>
      <c r="AK52" s="196">
        <f t="shared" si="163"/>
        <v>-249.01297236314301</v>
      </c>
      <c r="AL52" s="196">
        <f t="shared" si="87"/>
        <v>-249.01297236314301</v>
      </c>
      <c r="AN52">
        <f t="shared" si="76"/>
        <v>-1</v>
      </c>
      <c r="AO52">
        <v>-1</v>
      </c>
      <c r="AP52">
        <v>1</v>
      </c>
      <c r="AQ52">
        <v>1</v>
      </c>
      <c r="AR52">
        <f t="shared" si="139"/>
        <v>0</v>
      </c>
      <c r="AS52">
        <f t="shared" si="77"/>
        <v>1</v>
      </c>
      <c r="AT52" s="1">
        <v>2.41166573191E-2</v>
      </c>
      <c r="AU52" s="2">
        <v>10</v>
      </c>
      <c r="AV52">
        <v>60</v>
      </c>
      <c r="AW52" t="str">
        <f t="shared" si="78"/>
        <v>TRUE</v>
      </c>
      <c r="AX52">
        <f>VLOOKUP($A52,'FuturesInfo (3)'!$A$2:$V$80,22)</f>
        <v>1</v>
      </c>
      <c r="AY52">
        <f t="shared" si="79"/>
        <v>1</v>
      </c>
      <c r="AZ52">
        <f t="shared" si="88"/>
        <v>1</v>
      </c>
      <c r="BA52" s="138">
        <f>VLOOKUP($A52,'FuturesInfo (3)'!$A$2:$O$80,15)*AZ52</f>
        <v>44150</v>
      </c>
      <c r="BB52" s="196">
        <f t="shared" si="80"/>
        <v>-1064.750420638265</v>
      </c>
      <c r="BC52" s="196">
        <f t="shared" si="89"/>
        <v>1064.750420638265</v>
      </c>
      <c r="BE52">
        <v>-1</v>
      </c>
      <c r="BF52">
        <v>1</v>
      </c>
      <c r="BG52">
        <v>1</v>
      </c>
      <c r="BH52">
        <v>1</v>
      </c>
      <c r="BI52">
        <v>1</v>
      </c>
      <c r="BJ52">
        <v>1</v>
      </c>
      <c r="BK52" s="1">
        <v>1.7524644030700001E-2</v>
      </c>
      <c r="BL52" s="2">
        <v>10</v>
      </c>
      <c r="BM52">
        <v>60</v>
      </c>
      <c r="BN52" t="s">
        <v>1186</v>
      </c>
      <c r="BO52">
        <v>2</v>
      </c>
      <c r="BP52" s="96">
        <v>0</v>
      </c>
      <c r="BQ52">
        <v>2</v>
      </c>
      <c r="BR52" s="138">
        <v>90300</v>
      </c>
      <c r="BS52" s="196">
        <v>1582.4753559722101</v>
      </c>
      <c r="BT52" s="196">
        <v>1582.4753559722101</v>
      </c>
      <c r="BV52">
        <v>1</v>
      </c>
      <c r="BW52">
        <v>1</v>
      </c>
      <c r="BX52" s="214">
        <v>1</v>
      </c>
      <c r="BY52">
        <v>-1</v>
      </c>
      <c r="BZ52">
        <v>-1</v>
      </c>
      <c r="CA52">
        <v>0</v>
      </c>
      <c r="CB52">
        <v>0</v>
      </c>
      <c r="CC52">
        <v>1</v>
      </c>
      <c r="CD52" s="1">
        <v>-8.6114101184100005E-3</v>
      </c>
      <c r="CE52" s="2">
        <v>10</v>
      </c>
      <c r="CF52">
        <v>60</v>
      </c>
      <c r="CG52" t="s">
        <v>1186</v>
      </c>
      <c r="CH52">
        <v>2</v>
      </c>
      <c r="CI52" s="96">
        <v>0</v>
      </c>
      <c r="CJ52">
        <v>2</v>
      </c>
      <c r="CK52" s="138">
        <v>90300</v>
      </c>
      <c r="CL52" s="196">
        <v>-777.61033369242307</v>
      </c>
      <c r="CM52" s="196">
        <v>-777.61033369242307</v>
      </c>
      <c r="CN52" s="196">
        <v>777.61033369242307</v>
      </c>
      <c r="CP52">
        <v>-1</v>
      </c>
      <c r="CQ52">
        <v>1</v>
      </c>
      <c r="CR52" s="214">
        <v>1</v>
      </c>
      <c r="CS52">
        <v>1</v>
      </c>
      <c r="CT52">
        <v>-1</v>
      </c>
      <c r="CU52">
        <v>0</v>
      </c>
      <c r="CV52">
        <v>0</v>
      </c>
      <c r="CW52">
        <v>0</v>
      </c>
      <c r="CX52" s="1">
        <v>-1.9543973941399999E-2</v>
      </c>
      <c r="CY52" s="2">
        <v>10</v>
      </c>
      <c r="CZ52">
        <v>60</v>
      </c>
      <c r="DA52" t="s">
        <v>1186</v>
      </c>
      <c r="DB52">
        <v>2</v>
      </c>
      <c r="DC52" s="96">
        <v>0</v>
      </c>
      <c r="DD52">
        <v>2</v>
      </c>
      <c r="DE52" s="138">
        <v>90300</v>
      </c>
      <c r="DF52" s="196">
        <v>-1764.82084690842</v>
      </c>
      <c r="DG52" s="196">
        <v>-1764.82084690842</v>
      </c>
      <c r="DH52" s="196">
        <v>-1764.82084690842</v>
      </c>
      <c r="DJ52">
        <v>-1</v>
      </c>
      <c r="DK52" s="240">
        <v>-1</v>
      </c>
      <c r="DL52" s="214">
        <v>-1</v>
      </c>
      <c r="DM52" s="241">
        <v>-24</v>
      </c>
      <c r="DN52">
        <v>-1</v>
      </c>
      <c r="DO52">
        <v>1</v>
      </c>
      <c r="DP52" s="214">
        <v>1</v>
      </c>
      <c r="DQ52">
        <v>0</v>
      </c>
      <c r="DR52">
        <v>0</v>
      </c>
      <c r="DS52">
        <v>0</v>
      </c>
      <c r="DT52">
        <v>1</v>
      </c>
      <c r="DU52" s="249">
        <v>1.6611295681099999E-3</v>
      </c>
      <c r="DV52" s="2">
        <v>10</v>
      </c>
      <c r="DW52">
        <v>60</v>
      </c>
      <c r="DX52" t="s">
        <v>1186</v>
      </c>
      <c r="DY52">
        <v>2</v>
      </c>
      <c r="DZ52" s="96">
        <v>0</v>
      </c>
      <c r="EA52">
        <v>2</v>
      </c>
      <c r="EB52" s="138">
        <v>90450</v>
      </c>
      <c r="EC52" s="196">
        <v>-150.2491694355495</v>
      </c>
      <c r="ED52" s="196">
        <v>-150.2491694355495</v>
      </c>
      <c r="EE52" s="196">
        <v>-150.2491694355495</v>
      </c>
      <c r="EF52" s="196">
        <v>150.2491694355495</v>
      </c>
      <c r="EH52">
        <v>-1</v>
      </c>
      <c r="EI52" s="240">
        <v>1</v>
      </c>
      <c r="EJ52" s="214">
        <v>1</v>
      </c>
      <c r="EK52" s="241">
        <v>-25</v>
      </c>
      <c r="EL52">
        <v>1</v>
      </c>
      <c r="EM52">
        <v>-1</v>
      </c>
      <c r="EN52" s="214">
        <v>-1</v>
      </c>
      <c r="EO52">
        <v>0</v>
      </c>
      <c r="EP52">
        <v>0</v>
      </c>
      <c r="EQ52">
        <v>0</v>
      </c>
      <c r="ER52">
        <v>1</v>
      </c>
      <c r="ES52" s="249">
        <v>-1.9347705917399999E-2</v>
      </c>
      <c r="ET52" s="264">
        <v>42499</v>
      </c>
      <c r="EU52">
        <v>60</v>
      </c>
      <c r="EV52" t="s">
        <v>1186</v>
      </c>
      <c r="EW52">
        <v>2</v>
      </c>
      <c r="EX52" s="253"/>
      <c r="EY52">
        <v>2</v>
      </c>
      <c r="EZ52" s="138">
        <v>89250</v>
      </c>
      <c r="FA52" s="196">
        <v>-1726.7827531279499</v>
      </c>
      <c r="FB52" s="196">
        <v>-1726.7827531279499</v>
      </c>
      <c r="FC52" s="196">
        <v>-1726.7827531279499</v>
      </c>
      <c r="FD52" s="196">
        <v>1726.7827531279499</v>
      </c>
      <c r="FF52">
        <v>1</v>
      </c>
      <c r="FG52" s="240">
        <v>-1</v>
      </c>
      <c r="FH52" s="214">
        <v>1</v>
      </c>
      <c r="FI52" s="241">
        <v>-26</v>
      </c>
      <c r="FJ52">
        <v>1</v>
      </c>
      <c r="FK52">
        <v>-1</v>
      </c>
      <c r="FL52" s="214">
        <v>-1</v>
      </c>
      <c r="FM52">
        <v>1</v>
      </c>
      <c r="FN52">
        <v>0</v>
      </c>
      <c r="FO52">
        <v>0</v>
      </c>
      <c r="FP52">
        <v>1</v>
      </c>
      <c r="FQ52" s="249">
        <v>-5.0420168067199997E-3</v>
      </c>
      <c r="FR52" s="264">
        <v>42499</v>
      </c>
      <c r="FS52">
        <v>60</v>
      </c>
      <c r="FT52" t="s">
        <v>1186</v>
      </c>
      <c r="FU52">
        <v>2</v>
      </c>
      <c r="FV52" s="253">
        <v>1</v>
      </c>
      <c r="FW52">
        <v>2</v>
      </c>
      <c r="FX52" s="138">
        <v>85300</v>
      </c>
      <c r="FY52" s="138">
        <v>85300</v>
      </c>
      <c r="FZ52" s="196">
        <v>430.08403361321598</v>
      </c>
      <c r="GA52" s="196">
        <v>430.08403361321598</v>
      </c>
      <c r="GB52" s="196">
        <v>-430.08403361321598</v>
      </c>
      <c r="GC52" s="196">
        <v>-430.08403361321598</v>
      </c>
      <c r="GD52" s="196">
        <v>430.08403361321598</v>
      </c>
      <c r="GF52">
        <v>-1</v>
      </c>
      <c r="GG52" s="240">
        <v>-1</v>
      </c>
      <c r="GH52" s="214">
        <v>1</v>
      </c>
      <c r="GI52" s="241">
        <v>-27</v>
      </c>
      <c r="GJ52">
        <v>1</v>
      </c>
      <c r="GK52">
        <v>-1</v>
      </c>
      <c r="GL52" s="214">
        <v>-1</v>
      </c>
      <c r="GM52">
        <v>1</v>
      </c>
      <c r="GN52">
        <v>0</v>
      </c>
      <c r="GO52">
        <v>0</v>
      </c>
      <c r="GP52">
        <v>1</v>
      </c>
      <c r="GQ52" s="249">
        <v>-3.9414414414400002E-2</v>
      </c>
      <c r="GR52" s="264">
        <v>42499</v>
      </c>
      <c r="GS52">
        <v>60</v>
      </c>
      <c r="GT52" t="s">
        <v>1186</v>
      </c>
      <c r="GU52">
        <v>2</v>
      </c>
      <c r="GV52" s="253">
        <v>1</v>
      </c>
      <c r="GW52">
        <v>2</v>
      </c>
      <c r="GX52" s="138">
        <v>85300</v>
      </c>
      <c r="GY52" s="138">
        <v>85300</v>
      </c>
      <c r="GZ52" s="196">
        <v>3362.0495495483201</v>
      </c>
      <c r="HA52" s="196">
        <v>3362.0495495483201</v>
      </c>
      <c r="HB52" s="196">
        <v>-3362.0495495483201</v>
      </c>
      <c r="HC52" s="196">
        <v>-3362.0495495483201</v>
      </c>
      <c r="HD52" s="196">
        <v>3362.0495495483201</v>
      </c>
      <c r="HF52">
        <v>-1</v>
      </c>
      <c r="HG52" s="240">
        <v>-1</v>
      </c>
      <c r="HH52" s="214">
        <v>1</v>
      </c>
      <c r="HI52" s="241">
        <v>6</v>
      </c>
      <c r="HJ52">
        <v>1</v>
      </c>
      <c r="HK52">
        <v>1</v>
      </c>
      <c r="HL52" s="214">
        <v>1</v>
      </c>
      <c r="HM52">
        <v>0</v>
      </c>
      <c r="HN52">
        <v>1</v>
      </c>
      <c r="HO52">
        <v>1</v>
      </c>
      <c r="HP52">
        <v>1</v>
      </c>
      <c r="HQ52" s="249">
        <v>2.1101992965999999E-2</v>
      </c>
      <c r="HR52" s="202">
        <v>42499</v>
      </c>
      <c r="HS52">
        <v>60</v>
      </c>
      <c r="HT52" t="s">
        <v>1186</v>
      </c>
      <c r="HU52">
        <v>2</v>
      </c>
      <c r="HV52" s="253">
        <v>2</v>
      </c>
      <c r="HW52">
        <v>3</v>
      </c>
      <c r="HX52" s="138">
        <v>87100</v>
      </c>
      <c r="HY52" s="138">
        <v>130650</v>
      </c>
      <c r="HZ52" s="196">
        <v>-1837.9835873385998</v>
      </c>
      <c r="IA52" s="196">
        <v>-2756.9753810078996</v>
      </c>
      <c r="IB52" s="196">
        <v>1837.9835873385998</v>
      </c>
      <c r="IC52" s="196">
        <v>1837.9835873385998</v>
      </c>
      <c r="ID52" s="196">
        <v>1837.9835873385998</v>
      </c>
      <c r="IF52">
        <v>-1</v>
      </c>
      <c r="IG52">
        <v>-1</v>
      </c>
      <c r="IH52" s="214">
        <v>1</v>
      </c>
      <c r="II52" s="241">
        <v>7</v>
      </c>
      <c r="IJ52">
        <v>-1</v>
      </c>
      <c r="IK52">
        <v>1</v>
      </c>
      <c r="IL52" s="214">
        <v>1</v>
      </c>
      <c r="IM52">
        <v>0</v>
      </c>
      <c r="IN52">
        <v>1</v>
      </c>
      <c r="IO52">
        <v>0</v>
      </c>
      <c r="IP52">
        <v>1</v>
      </c>
      <c r="IQ52" s="249">
        <v>4.0183696900099999E-2</v>
      </c>
      <c r="IR52" s="202">
        <v>42529</v>
      </c>
      <c r="IS52">
        <v>60</v>
      </c>
      <c r="IT52" t="s">
        <v>1186</v>
      </c>
      <c r="IU52">
        <v>2</v>
      </c>
      <c r="IV52" s="253">
        <v>2</v>
      </c>
      <c r="IW52">
        <v>3</v>
      </c>
      <c r="IX52" s="138">
        <v>90600</v>
      </c>
      <c r="IY52" s="138">
        <v>135900</v>
      </c>
      <c r="IZ52" s="196">
        <v>-3640.6429391490601</v>
      </c>
      <c r="JA52" s="196">
        <v>-5460.9644087235902</v>
      </c>
      <c r="JB52" s="196">
        <v>3640.6429391490601</v>
      </c>
      <c r="JC52" s="196">
        <v>-3640.6429391490601</v>
      </c>
      <c r="JD52" s="196">
        <v>3640.6429391490601</v>
      </c>
      <c r="JF52">
        <v>-1</v>
      </c>
      <c r="JG52" s="240">
        <v>1</v>
      </c>
      <c r="JH52" s="214">
        <v>1</v>
      </c>
      <c r="JI52" s="241">
        <v>-2</v>
      </c>
      <c r="JJ52">
        <v>-1</v>
      </c>
      <c r="JK52">
        <v>-1</v>
      </c>
      <c r="JL52" s="214">
        <v>-1</v>
      </c>
      <c r="JM52">
        <v>0</v>
      </c>
      <c r="JN52">
        <v>0</v>
      </c>
      <c r="JO52">
        <v>1</v>
      </c>
      <c r="JP52">
        <v>1</v>
      </c>
      <c r="JQ52" s="249">
        <v>-9.3818984547499994E-3</v>
      </c>
      <c r="JR52" s="202">
        <v>42529</v>
      </c>
      <c r="JS52">
        <v>60</v>
      </c>
      <c r="JT52" t="s">
        <v>1186</v>
      </c>
      <c r="JU52">
        <v>2</v>
      </c>
      <c r="JV52" s="253">
        <v>2</v>
      </c>
      <c r="JW52">
        <v>3</v>
      </c>
      <c r="JX52" s="138">
        <v>89750</v>
      </c>
      <c r="JY52" s="138">
        <v>134625</v>
      </c>
      <c r="JZ52" s="196">
        <v>-842.02538631381242</v>
      </c>
      <c r="KA52" s="196">
        <v>-1263.0380794707187</v>
      </c>
      <c r="KB52" s="196">
        <v>-842.02538631381242</v>
      </c>
      <c r="KC52" s="196">
        <v>842.02538631381242</v>
      </c>
      <c r="KD52" s="196">
        <v>842.02538631381242</v>
      </c>
      <c r="KF52">
        <v>1</v>
      </c>
      <c r="KG52" s="240">
        <v>1</v>
      </c>
      <c r="KH52" s="214">
        <v>1</v>
      </c>
      <c r="KI52" s="241">
        <v>-3</v>
      </c>
      <c r="KJ52">
        <v>1</v>
      </c>
      <c r="KK52">
        <v>-1</v>
      </c>
      <c r="KL52" s="214">
        <v>1</v>
      </c>
      <c r="KM52">
        <v>1</v>
      </c>
      <c r="KN52">
        <v>1</v>
      </c>
      <c r="KO52">
        <v>1</v>
      </c>
      <c r="KP52">
        <v>0</v>
      </c>
      <c r="KQ52" s="249">
        <v>2.7855153203300001E-3</v>
      </c>
      <c r="KR52" s="202">
        <v>42529</v>
      </c>
      <c r="KS52">
        <v>60</v>
      </c>
      <c r="KT52" t="s">
        <v>1186</v>
      </c>
      <c r="KU52">
        <v>2</v>
      </c>
      <c r="KV52" s="253">
        <v>1</v>
      </c>
      <c r="KW52">
        <v>3</v>
      </c>
      <c r="KX52" s="138">
        <v>90500</v>
      </c>
      <c r="KY52" s="138">
        <v>135750</v>
      </c>
      <c r="KZ52" s="196">
        <v>252.08913648986501</v>
      </c>
      <c r="LA52" s="196">
        <v>378.1337047347975</v>
      </c>
      <c r="LB52" s="196">
        <v>252.08913648986501</v>
      </c>
      <c r="LC52" s="196">
        <v>252.08913648986501</v>
      </c>
      <c r="LD52" s="196">
        <v>-252.08913648986501</v>
      </c>
      <c r="LF52">
        <v>1</v>
      </c>
      <c r="LG52" s="240">
        <v>-1</v>
      </c>
      <c r="LH52" s="214">
        <v>1</v>
      </c>
      <c r="LI52" s="241">
        <v>-4</v>
      </c>
      <c r="LJ52">
        <v>-1</v>
      </c>
      <c r="LK52">
        <v>-1</v>
      </c>
      <c r="LL52" s="214">
        <v>1</v>
      </c>
      <c r="LM52">
        <v>0</v>
      </c>
      <c r="LN52">
        <v>1</v>
      </c>
      <c r="LO52">
        <v>0</v>
      </c>
      <c r="LP52">
        <v>0</v>
      </c>
      <c r="LQ52" s="249">
        <v>5.5555555555600001E-3</v>
      </c>
      <c r="LR52" s="202">
        <v>42537</v>
      </c>
      <c r="LS52">
        <v>60</v>
      </c>
      <c r="LT52" t="s">
        <v>1186</v>
      </c>
      <c r="LU52">
        <v>2</v>
      </c>
      <c r="LV52" s="253">
        <v>1</v>
      </c>
      <c r="LW52">
        <v>3</v>
      </c>
      <c r="LX52" s="138">
        <v>90500</v>
      </c>
      <c r="LY52" s="138">
        <v>135750</v>
      </c>
      <c r="LZ52" s="196">
        <v>-502.77777777818</v>
      </c>
      <c r="MA52" s="196">
        <v>-754.16666666726996</v>
      </c>
      <c r="MB52" s="196">
        <v>502.77777777818</v>
      </c>
      <c r="MC52" s="196">
        <v>-502.77777777818</v>
      </c>
      <c r="MD52" s="196">
        <v>-502.77777777818</v>
      </c>
      <c r="MF52">
        <v>-1</v>
      </c>
      <c r="MG52" s="240">
        <v>1</v>
      </c>
      <c r="MH52" s="214">
        <v>1</v>
      </c>
      <c r="MI52" s="241">
        <v>5</v>
      </c>
      <c r="MJ52">
        <v>1</v>
      </c>
      <c r="MK52">
        <v>1</v>
      </c>
      <c r="ML52" s="214">
        <v>-1</v>
      </c>
      <c r="MM52">
        <v>0</v>
      </c>
      <c r="MN52">
        <v>0</v>
      </c>
      <c r="MO52">
        <v>0</v>
      </c>
      <c r="MP52">
        <v>0</v>
      </c>
      <c r="MQ52" s="249">
        <v>-3.2044198895000001E-2</v>
      </c>
      <c r="MR52" s="202">
        <v>42537</v>
      </c>
      <c r="MS52">
        <v>60</v>
      </c>
      <c r="MT52" t="s">
        <v>1186</v>
      </c>
      <c r="MU52">
        <v>1</v>
      </c>
      <c r="MV52" s="253">
        <v>2</v>
      </c>
      <c r="MW52">
        <v>1</v>
      </c>
      <c r="MX52" s="138">
        <v>43800</v>
      </c>
      <c r="MY52" s="138">
        <v>43800</v>
      </c>
      <c r="MZ52" s="196">
        <v>-1403.535911601</v>
      </c>
      <c r="NA52" s="196">
        <v>-1403.535911601</v>
      </c>
      <c r="NB52" s="196">
        <v>-1403.535911601</v>
      </c>
      <c r="NC52" s="196">
        <v>-1403.535911601</v>
      </c>
      <c r="ND52" s="196">
        <v>-1403.535911601</v>
      </c>
      <c r="NF52">
        <v>1</v>
      </c>
      <c r="NG52" s="240">
        <v>-1</v>
      </c>
      <c r="NH52" s="214">
        <v>1</v>
      </c>
      <c r="NI52" s="241">
        <v>6</v>
      </c>
      <c r="NJ52">
        <v>-1</v>
      </c>
      <c r="NK52">
        <v>1</v>
      </c>
      <c r="NL52" s="214">
        <v>-1</v>
      </c>
      <c r="NM52">
        <v>1</v>
      </c>
      <c r="NN52">
        <v>0</v>
      </c>
      <c r="NO52">
        <v>1</v>
      </c>
      <c r="NP52">
        <v>0</v>
      </c>
      <c r="NQ52" s="249">
        <v>-3.1392694063900002E-2</v>
      </c>
      <c r="NR52" s="202">
        <v>42537</v>
      </c>
      <c r="NS52">
        <v>60</v>
      </c>
      <c r="NT52" t="s">
        <v>1186</v>
      </c>
      <c r="NU52">
        <v>1</v>
      </c>
      <c r="NV52" s="253">
        <v>2</v>
      </c>
      <c r="NW52">
        <v>1</v>
      </c>
      <c r="NX52" s="138">
        <v>42425</v>
      </c>
      <c r="NY52" s="138">
        <v>42425</v>
      </c>
      <c r="NZ52" s="196">
        <v>1331.8350456609576</v>
      </c>
      <c r="OA52" s="196">
        <v>1331.8350456609576</v>
      </c>
      <c r="OB52" s="196">
        <v>-1331.8350456609576</v>
      </c>
      <c r="OC52" s="196">
        <v>1331.8350456609576</v>
      </c>
      <c r="OD52" s="196">
        <v>-1331.8350456609576</v>
      </c>
      <c r="OF52">
        <v>-1</v>
      </c>
      <c r="OG52" s="240">
        <v>-1</v>
      </c>
      <c r="OH52" s="214">
        <v>1</v>
      </c>
      <c r="OI52" s="241">
        <v>-5</v>
      </c>
      <c r="OJ52">
        <v>-1</v>
      </c>
      <c r="OK52">
        <v>-1</v>
      </c>
      <c r="OL52" s="214">
        <v>1</v>
      </c>
      <c r="OM52">
        <v>0</v>
      </c>
      <c r="ON52">
        <v>1</v>
      </c>
      <c r="OO52">
        <v>0</v>
      </c>
      <c r="OP52">
        <v>0</v>
      </c>
      <c r="OQ52" s="249">
        <v>1.9446081319999999E-2</v>
      </c>
      <c r="OR52" s="202">
        <v>42541</v>
      </c>
      <c r="OS52">
        <v>60</v>
      </c>
      <c r="OT52" t="s">
        <v>1186</v>
      </c>
      <c r="OU52">
        <v>1</v>
      </c>
      <c r="OV52" s="253">
        <v>2</v>
      </c>
      <c r="OW52">
        <v>1</v>
      </c>
      <c r="OX52" s="138">
        <v>43250</v>
      </c>
      <c r="OY52" s="138">
        <v>43250</v>
      </c>
      <c r="OZ52" s="196">
        <v>-841.04301708999992</v>
      </c>
      <c r="PA52" s="196">
        <v>-841.04301708999992</v>
      </c>
      <c r="PB52" s="196">
        <v>841.04301708999992</v>
      </c>
      <c r="PC52" s="196">
        <v>-841.04301708999992</v>
      </c>
      <c r="PD52" s="196">
        <v>-841.04301708999992</v>
      </c>
      <c r="PF52">
        <v>-1</v>
      </c>
      <c r="PG52" s="240">
        <v>-1</v>
      </c>
      <c r="PH52" s="240">
        <v>1</v>
      </c>
      <c r="PI52" s="214">
        <v>1</v>
      </c>
      <c r="PJ52" s="241">
        <v>-6</v>
      </c>
      <c r="PK52">
        <v>1</v>
      </c>
      <c r="PL52">
        <v>-1</v>
      </c>
      <c r="PM52" s="214">
        <v>1</v>
      </c>
      <c r="PN52">
        <v>0</v>
      </c>
      <c r="PO52">
        <v>1</v>
      </c>
      <c r="PP52">
        <v>1</v>
      </c>
      <c r="PQ52">
        <v>0</v>
      </c>
      <c r="PR52" s="249">
        <v>4.9132947976900002E-2</v>
      </c>
      <c r="PS52" s="202">
        <v>42541</v>
      </c>
      <c r="PT52">
        <v>60</v>
      </c>
      <c r="PU52" t="s">
        <v>1186</v>
      </c>
      <c r="PV52">
        <v>1</v>
      </c>
      <c r="PW52" s="253">
        <v>2</v>
      </c>
      <c r="PX52">
        <v>1</v>
      </c>
      <c r="PY52" s="138">
        <v>44625</v>
      </c>
      <c r="PZ52" s="138">
        <v>44625</v>
      </c>
      <c r="QA52" s="196">
        <v>-2192.5578034691625</v>
      </c>
      <c r="QB52" s="196">
        <v>-2192.5578034691625</v>
      </c>
      <c r="QC52" s="196">
        <v>2192.5578034691625</v>
      </c>
      <c r="QD52" s="196">
        <v>2192.5578034691625</v>
      </c>
      <c r="QE52" s="196">
        <v>-2192.5578034691625</v>
      </c>
      <c r="QF52" s="196">
        <v>2192.5578034691625</v>
      </c>
      <c r="QH52">
        <v>1</v>
      </c>
      <c r="QI52" s="240">
        <v>1</v>
      </c>
      <c r="QJ52" s="240">
        <v>-1</v>
      </c>
      <c r="QK52" s="214">
        <v>1</v>
      </c>
      <c r="QL52" s="241">
        <v>2</v>
      </c>
      <c r="QM52">
        <v>-1</v>
      </c>
      <c r="QN52">
        <v>1</v>
      </c>
      <c r="QO52" s="214">
        <v>-1</v>
      </c>
      <c r="QP52">
        <v>0</v>
      </c>
      <c r="QQ52">
        <v>0</v>
      </c>
      <c r="QR52">
        <v>1</v>
      </c>
      <c r="QS52">
        <v>0</v>
      </c>
      <c r="QT52" s="249">
        <v>-1.6528925619799999E-2</v>
      </c>
      <c r="QU52" s="202">
        <v>42541</v>
      </c>
      <c r="QV52">
        <v>60</v>
      </c>
      <c r="QW52" t="s">
        <v>1186</v>
      </c>
      <c r="QX52">
        <v>1</v>
      </c>
      <c r="QY52" s="253">
        <v>2</v>
      </c>
      <c r="QZ52">
        <v>1</v>
      </c>
      <c r="RA52" s="138">
        <v>44625</v>
      </c>
      <c r="RB52" s="138">
        <v>44625</v>
      </c>
      <c r="RC52" s="196">
        <v>-737.60330578357502</v>
      </c>
      <c r="RD52" s="196">
        <v>-737.60330578357502</v>
      </c>
      <c r="RE52" s="196">
        <v>-737.60330578357502</v>
      </c>
      <c r="RF52" s="196">
        <v>737.60330578357502</v>
      </c>
      <c r="RG52" s="196">
        <v>-737.60330578357502</v>
      </c>
      <c r="RH52" s="196">
        <v>737.60330578357502</v>
      </c>
      <c r="RI52" s="196"/>
      <c r="RJ52" s="196">
        <v>-737.60330578357502</v>
      </c>
      <c r="RK52" s="196">
        <v>737.60330578357502</v>
      </c>
      <c r="RL52" s="196">
        <v>-737.60330578357502</v>
      </c>
      <c r="RM52" s="196">
        <v>737.60330578357502</v>
      </c>
      <c r="RO52">
        <v>-1</v>
      </c>
      <c r="RP52" s="240">
        <v>-1</v>
      </c>
      <c r="RQ52" s="240">
        <v>-1</v>
      </c>
      <c r="RR52" s="240">
        <v>-1</v>
      </c>
      <c r="RS52" s="214">
        <v>1</v>
      </c>
      <c r="RT52" s="241">
        <v>3</v>
      </c>
      <c r="RU52">
        <v>-1</v>
      </c>
      <c r="RV52">
        <v>1</v>
      </c>
      <c r="RW52" s="214">
        <v>-1</v>
      </c>
      <c r="RX52">
        <v>1</v>
      </c>
      <c r="RY52">
        <v>0</v>
      </c>
      <c r="RZ52">
        <v>1</v>
      </c>
      <c r="SA52">
        <v>0</v>
      </c>
      <c r="SB52" s="249">
        <v>-1.62464985994E-2</v>
      </c>
      <c r="SC52" s="202">
        <v>42541</v>
      </c>
      <c r="SD52">
        <v>60</v>
      </c>
      <c r="SE52" t="s">
        <v>1186</v>
      </c>
      <c r="SF52">
        <v>1</v>
      </c>
      <c r="SG52" s="253">
        <v>2</v>
      </c>
      <c r="SH52">
        <v>1</v>
      </c>
      <c r="SI52" s="138">
        <v>44150</v>
      </c>
      <c r="SJ52" s="138">
        <v>44150</v>
      </c>
      <c r="SK52" s="196">
        <v>717.28291316350999</v>
      </c>
      <c r="SL52" s="196">
        <v>717.28291316350999</v>
      </c>
      <c r="SM52" s="196">
        <v>-717.28291316350999</v>
      </c>
      <c r="SN52" s="196">
        <v>717.28291316350999</v>
      </c>
      <c r="SO52" s="196">
        <v>-717.28291316350999</v>
      </c>
      <c r="SP52" s="196">
        <v>717.28291316350999</v>
      </c>
      <c r="SQ52" s="196">
        <v>717.28291316350999</v>
      </c>
      <c r="SR52" s="196">
        <v>-717.28291316350999</v>
      </c>
      <c r="SS52" s="196">
        <v>717.28291316350999</v>
      </c>
      <c r="ST52" s="196">
        <v>-717.28291316350999</v>
      </c>
      <c r="SU52" s="196">
        <v>717.28291316350999</v>
      </c>
      <c r="SW52">
        <f t="shared" si="90"/>
        <v>-1</v>
      </c>
      <c r="SX52" s="240">
        <v>1</v>
      </c>
      <c r="SY52" s="240">
        <v>1</v>
      </c>
      <c r="SZ52" s="240">
        <v>1</v>
      </c>
      <c r="TA52" s="214">
        <v>1</v>
      </c>
      <c r="TB52" s="241">
        <v>4</v>
      </c>
      <c r="TC52">
        <f t="shared" si="91"/>
        <v>-1</v>
      </c>
      <c r="TD52">
        <f t="shared" si="92"/>
        <v>1</v>
      </c>
      <c r="TE52" s="214">
        <v>1</v>
      </c>
      <c r="TF52">
        <f t="shared" si="140"/>
        <v>1</v>
      </c>
      <c r="TG52">
        <f t="shared" si="93"/>
        <v>1</v>
      </c>
      <c r="TH52">
        <f t="shared" si="132"/>
        <v>0</v>
      </c>
      <c r="TI52">
        <f t="shared" si="94"/>
        <v>1</v>
      </c>
      <c r="TJ52" s="249">
        <v>5.6947608200500002E-3</v>
      </c>
      <c r="TK52" s="202">
        <v>42548</v>
      </c>
      <c r="TL52">
        <v>60</v>
      </c>
      <c r="TM52" t="str">
        <f t="shared" si="81"/>
        <v>TRUE</v>
      </c>
      <c r="TN52">
        <f>VLOOKUP($A52,'FuturesInfo (3)'!$A$2:$V$80,22)</f>
        <v>1</v>
      </c>
      <c r="TO52" s="253">
        <v>1</v>
      </c>
      <c r="TP52">
        <f t="shared" si="95"/>
        <v>1</v>
      </c>
      <c r="TQ52" s="138">
        <f>VLOOKUP($A52,'FuturesInfo (3)'!$A$2:$O$80,15)*TN52</f>
        <v>44150</v>
      </c>
      <c r="TR52" s="138">
        <f>VLOOKUP($A52,'FuturesInfo (3)'!$A$2:$O$80,15)*TP52</f>
        <v>44150</v>
      </c>
      <c r="TS52" s="196">
        <f t="shared" si="96"/>
        <v>251.42369020520752</v>
      </c>
      <c r="TT52" s="196">
        <f t="shared" si="97"/>
        <v>251.42369020520752</v>
      </c>
      <c r="TU52" s="196">
        <f t="shared" si="98"/>
        <v>251.42369020520752</v>
      </c>
      <c r="TV52" s="196">
        <f t="shared" si="99"/>
        <v>-251.42369020520752</v>
      </c>
      <c r="TW52" s="196">
        <f t="shared" si="148"/>
        <v>251.42369020520752</v>
      </c>
      <c r="TX52" s="196">
        <f t="shared" si="101"/>
        <v>251.42369020520752</v>
      </c>
      <c r="TY52" s="196">
        <f t="shared" si="133"/>
        <v>251.42369020520752</v>
      </c>
      <c r="TZ52" s="196">
        <f>IF(IF(sym!$O41=TE52,1,0)=1,ABS(TQ52*TJ52),-ABS(TQ52*TJ52))</f>
        <v>251.42369020520752</v>
      </c>
      <c r="UA52" s="196">
        <f>IF(IF(sym!$N41=TE52,1,0)=1,ABS(TQ52*TJ52),-ABS(TQ52*TJ52))</f>
        <v>-251.42369020520752</v>
      </c>
      <c r="UB52" s="196">
        <f t="shared" si="141"/>
        <v>-251.42369020520752</v>
      </c>
      <c r="UC52" s="196">
        <f t="shared" si="103"/>
        <v>251.42369020520752</v>
      </c>
      <c r="UE52">
        <f t="shared" si="104"/>
        <v>1</v>
      </c>
      <c r="UF52" s="240">
        <v>1</v>
      </c>
      <c r="UG52" s="240">
        <v>-1</v>
      </c>
      <c r="UH52" s="240">
        <v>1</v>
      </c>
      <c r="UI52" s="214">
        <v>1</v>
      </c>
      <c r="UJ52" s="241">
        <v>5</v>
      </c>
      <c r="UK52">
        <f t="shared" si="105"/>
        <v>-1</v>
      </c>
      <c r="UL52">
        <f t="shared" si="106"/>
        <v>1</v>
      </c>
      <c r="UM52" s="214"/>
      <c r="UN52">
        <f t="shared" si="153"/>
        <v>0</v>
      </c>
      <c r="UO52">
        <f t="shared" si="151"/>
        <v>0</v>
      </c>
      <c r="UP52">
        <f t="shared" si="134"/>
        <v>0</v>
      </c>
      <c r="UQ52">
        <f t="shared" si="108"/>
        <v>0</v>
      </c>
      <c r="UR52" s="249"/>
      <c r="US52" s="202">
        <v>42548</v>
      </c>
      <c r="UT52">
        <v>60</v>
      </c>
      <c r="UU52" t="str">
        <f t="shared" si="82"/>
        <v>TRUE</v>
      </c>
      <c r="UV52">
        <f>VLOOKUP($A52,'FuturesInfo (3)'!$A$2:$V$80,22)</f>
        <v>1</v>
      </c>
      <c r="UW52" s="253">
        <v>2</v>
      </c>
      <c r="UX52">
        <f t="shared" si="109"/>
        <v>1</v>
      </c>
      <c r="UY52" s="138">
        <f>VLOOKUP($A52,'FuturesInfo (3)'!$A$2:$O$80,15)*UV52</f>
        <v>44150</v>
      </c>
      <c r="UZ52" s="138">
        <f>VLOOKUP($A52,'FuturesInfo (3)'!$A$2:$O$80,15)*UX52</f>
        <v>44150</v>
      </c>
      <c r="VA52" s="196">
        <f t="shared" si="110"/>
        <v>0</v>
      </c>
      <c r="VB52" s="196">
        <f t="shared" si="111"/>
        <v>0</v>
      </c>
      <c r="VC52" s="196">
        <f t="shared" si="112"/>
        <v>0</v>
      </c>
      <c r="VD52" s="196">
        <f t="shared" si="113"/>
        <v>0</v>
      </c>
      <c r="VE52" s="196">
        <f t="shared" si="149"/>
        <v>0</v>
      </c>
      <c r="VF52" s="196">
        <f t="shared" si="115"/>
        <v>0</v>
      </c>
      <c r="VG52" s="196">
        <f t="shared" si="135"/>
        <v>0</v>
      </c>
      <c r="VH52" s="196">
        <f>IF(IF(sym!$O41=UM52,1,0)=1,ABS(UY52*UR52),-ABS(UY52*UR52))</f>
        <v>0</v>
      </c>
      <c r="VI52" s="196">
        <f>IF(IF(sym!$N41=UM52,1,0)=1,ABS(UY52*UR52),-ABS(UY52*UR52))</f>
        <v>0</v>
      </c>
      <c r="VJ52" s="196">
        <f t="shared" si="144"/>
        <v>0</v>
      </c>
      <c r="VK52" s="196">
        <f t="shared" si="117"/>
        <v>0</v>
      </c>
      <c r="VM52">
        <f t="shared" si="118"/>
        <v>0</v>
      </c>
      <c r="VN52" s="240"/>
      <c r="VO52" s="240"/>
      <c r="VP52" s="240"/>
      <c r="VQ52" s="214"/>
      <c r="VR52" s="241"/>
      <c r="VS52">
        <f t="shared" si="119"/>
        <v>1</v>
      </c>
      <c r="VT52">
        <f t="shared" si="120"/>
        <v>0</v>
      </c>
      <c r="VU52" s="214"/>
      <c r="VV52">
        <f t="shared" si="154"/>
        <v>1</v>
      </c>
      <c r="VW52">
        <f t="shared" si="152"/>
        <v>1</v>
      </c>
      <c r="VX52">
        <f t="shared" si="136"/>
        <v>0</v>
      </c>
      <c r="VY52">
        <f t="shared" si="122"/>
        <v>1</v>
      </c>
      <c r="VZ52" s="249"/>
      <c r="WA52" s="202"/>
      <c r="WB52">
        <v>60</v>
      </c>
      <c r="WC52" t="str">
        <f t="shared" si="83"/>
        <v>FALSE</v>
      </c>
      <c r="WD52">
        <f>VLOOKUP($A52,'FuturesInfo (3)'!$A$2:$V$80,22)</f>
        <v>1</v>
      </c>
      <c r="WE52" s="253"/>
      <c r="WF52">
        <f t="shared" si="123"/>
        <v>1</v>
      </c>
      <c r="WG52" s="138">
        <f>VLOOKUP($A52,'FuturesInfo (3)'!$A$2:$O$80,15)*WD52</f>
        <v>44150</v>
      </c>
      <c r="WH52" s="138">
        <f>VLOOKUP($A52,'FuturesInfo (3)'!$A$2:$O$80,15)*WF52</f>
        <v>44150</v>
      </c>
      <c r="WI52" s="196">
        <f t="shared" si="124"/>
        <v>0</v>
      </c>
      <c r="WJ52" s="196">
        <f t="shared" si="125"/>
        <v>0</v>
      </c>
      <c r="WK52" s="196">
        <f t="shared" si="126"/>
        <v>0</v>
      </c>
      <c r="WL52" s="196">
        <f t="shared" si="127"/>
        <v>0</v>
      </c>
      <c r="WM52" s="196">
        <f t="shared" si="150"/>
        <v>0</v>
      </c>
      <c r="WN52" s="196">
        <f t="shared" si="129"/>
        <v>0</v>
      </c>
      <c r="WO52" s="196">
        <f t="shared" si="137"/>
        <v>0</v>
      </c>
      <c r="WP52" s="196">
        <f>IF(IF(sym!$O41=VU52,1,0)=1,ABS(WG52*VZ52),-ABS(WG52*VZ52))</f>
        <v>0</v>
      </c>
      <c r="WQ52" s="196">
        <f>IF(IF(sym!$N41=VU52,1,0)=1,ABS(WG52*VZ52),-ABS(WG52*VZ52))</f>
        <v>0</v>
      </c>
      <c r="WR52" s="196">
        <f t="shared" si="147"/>
        <v>0</v>
      </c>
      <c r="WS52" s="196">
        <f t="shared" si="131"/>
        <v>0</v>
      </c>
    </row>
    <row r="53" spans="1:617" x14ac:dyDescent="0.25">
      <c r="A53" s="1" t="s">
        <v>370</v>
      </c>
      <c r="B53" s="150" t="str">
        <f>'FuturesInfo (3)'!M41</f>
        <v>@HE</v>
      </c>
      <c r="C53" s="200" t="str">
        <f>VLOOKUP(A53,'FuturesInfo (3)'!$A$2:$K$80,11)</f>
        <v>meat</v>
      </c>
      <c r="F53" t="e">
        <f>#REF!</f>
        <v>#REF!</v>
      </c>
      <c r="G53">
        <v>1</v>
      </c>
      <c r="H53">
        <v>-1</v>
      </c>
      <c r="I53">
        <v>1</v>
      </c>
      <c r="J53">
        <f t="shared" si="155"/>
        <v>1</v>
      </c>
      <c r="K53">
        <f t="shared" si="156"/>
        <v>0</v>
      </c>
      <c r="L53" s="184">
        <v>1.8058022498500002E-2</v>
      </c>
      <c r="M53" s="2">
        <v>10</v>
      </c>
      <c r="N53">
        <v>60</v>
      </c>
      <c r="O53" t="str">
        <f t="shared" si="157"/>
        <v>TRUE</v>
      </c>
      <c r="P53">
        <f>VLOOKUP($A53,'FuturesInfo (3)'!$A$2:$V$80,22)</f>
        <v>3</v>
      </c>
      <c r="Q53">
        <f t="shared" si="70"/>
        <v>3</v>
      </c>
      <c r="R53">
        <f t="shared" si="70"/>
        <v>3</v>
      </c>
      <c r="S53" s="138">
        <f>VLOOKUP($A53,'FuturesInfo (3)'!$A$2:$O$80,15)*Q53</f>
        <v>100740</v>
      </c>
      <c r="T53" s="144">
        <f t="shared" si="158"/>
        <v>1819.1651864988901</v>
      </c>
      <c r="U53" s="144">
        <f t="shared" si="84"/>
        <v>-1819.1651864988901</v>
      </c>
      <c r="W53">
        <f t="shared" si="159"/>
        <v>1</v>
      </c>
      <c r="X53">
        <v>1</v>
      </c>
      <c r="Y53">
        <v>-1</v>
      </c>
      <c r="Z53">
        <v>1</v>
      </c>
      <c r="AA53">
        <f t="shared" si="138"/>
        <v>1</v>
      </c>
      <c r="AB53">
        <f t="shared" si="160"/>
        <v>0</v>
      </c>
      <c r="AC53" s="1">
        <v>9.5958127362599996E-3</v>
      </c>
      <c r="AD53" s="2">
        <v>10</v>
      </c>
      <c r="AE53">
        <v>60</v>
      </c>
      <c r="AF53" t="str">
        <f t="shared" si="161"/>
        <v>TRUE</v>
      </c>
      <c r="AG53">
        <f>VLOOKUP($A53,'FuturesInfo (3)'!$A$2:$V$80,22)</f>
        <v>3</v>
      </c>
      <c r="AH53">
        <f t="shared" si="162"/>
        <v>2</v>
      </c>
      <c r="AI53">
        <f t="shared" si="85"/>
        <v>3</v>
      </c>
      <c r="AJ53" s="138">
        <f>VLOOKUP($A53,'FuturesInfo (3)'!$A$2:$O$80,15)*AI53</f>
        <v>100740</v>
      </c>
      <c r="AK53" s="196">
        <f t="shared" si="163"/>
        <v>966.68217505083237</v>
      </c>
      <c r="AL53" s="196">
        <f t="shared" si="87"/>
        <v>-966.68217505083237</v>
      </c>
      <c r="AN53">
        <f t="shared" si="76"/>
        <v>1</v>
      </c>
      <c r="AO53">
        <v>1</v>
      </c>
      <c r="AP53">
        <v>-1</v>
      </c>
      <c r="AQ53">
        <v>-1</v>
      </c>
      <c r="AR53">
        <f t="shared" si="139"/>
        <v>0</v>
      </c>
      <c r="AS53">
        <f t="shared" si="77"/>
        <v>1</v>
      </c>
      <c r="AT53" s="1">
        <v>-6.0483870967699997E-3</v>
      </c>
      <c r="AU53" s="2">
        <v>10</v>
      </c>
      <c r="AV53">
        <v>60</v>
      </c>
      <c r="AW53" t="str">
        <f t="shared" si="78"/>
        <v>TRUE</v>
      </c>
      <c r="AX53">
        <f>VLOOKUP($A53,'FuturesInfo (3)'!$A$2:$V$80,22)</f>
        <v>3</v>
      </c>
      <c r="AY53">
        <f t="shared" si="79"/>
        <v>2</v>
      </c>
      <c r="AZ53">
        <f t="shared" si="88"/>
        <v>3</v>
      </c>
      <c r="BA53" s="138">
        <f>VLOOKUP($A53,'FuturesInfo (3)'!$A$2:$O$80,15)*AZ53</f>
        <v>100740</v>
      </c>
      <c r="BB53" s="196">
        <f t="shared" si="80"/>
        <v>-609.31451612860974</v>
      </c>
      <c r="BC53" s="196">
        <f t="shared" si="89"/>
        <v>609.31451612860974</v>
      </c>
      <c r="BE53">
        <v>1</v>
      </c>
      <c r="BF53">
        <v>1</v>
      </c>
      <c r="BG53">
        <v>-1</v>
      </c>
      <c r="BH53">
        <v>1</v>
      </c>
      <c r="BI53">
        <v>1</v>
      </c>
      <c r="BJ53">
        <v>0</v>
      </c>
      <c r="BK53" s="1">
        <v>8.6931323793899996E-3</v>
      </c>
      <c r="BL53" s="2">
        <v>10</v>
      </c>
      <c r="BM53">
        <v>60</v>
      </c>
      <c r="BN53" t="s">
        <v>1186</v>
      </c>
      <c r="BO53">
        <v>4</v>
      </c>
      <c r="BP53" s="96">
        <v>0</v>
      </c>
      <c r="BQ53">
        <v>4</v>
      </c>
      <c r="BR53" s="138">
        <v>138600</v>
      </c>
      <c r="BS53" s="196">
        <v>1204.8681477834539</v>
      </c>
      <c r="BT53" s="196">
        <v>-1204.8681477834539</v>
      </c>
      <c r="BV53">
        <v>1</v>
      </c>
      <c r="BW53">
        <v>1</v>
      </c>
      <c r="BX53" s="214">
        <v>-1</v>
      </c>
      <c r="BY53">
        <v>-1</v>
      </c>
      <c r="BZ53">
        <v>-1</v>
      </c>
      <c r="CA53">
        <v>0</v>
      </c>
      <c r="CB53">
        <v>1</v>
      </c>
      <c r="CC53">
        <v>1</v>
      </c>
      <c r="CD53" s="1">
        <v>-9.7337532207299998E-3</v>
      </c>
      <c r="CE53" s="2">
        <v>10</v>
      </c>
      <c r="CF53">
        <v>60</v>
      </c>
      <c r="CG53" t="s">
        <v>1186</v>
      </c>
      <c r="CH53">
        <v>4</v>
      </c>
      <c r="CI53" s="96">
        <v>0</v>
      </c>
      <c r="CJ53">
        <v>4</v>
      </c>
      <c r="CK53" s="138">
        <v>138600</v>
      </c>
      <c r="CL53" s="196">
        <v>-1349.0981963931779</v>
      </c>
      <c r="CM53" s="196">
        <v>1349.0981963931779</v>
      </c>
      <c r="CN53" s="196">
        <v>1349.0981963931779</v>
      </c>
      <c r="CP53">
        <v>-1</v>
      </c>
      <c r="CQ53">
        <v>1</v>
      </c>
      <c r="CR53" s="214">
        <v>-1</v>
      </c>
      <c r="CS53">
        <v>-1</v>
      </c>
      <c r="CT53">
        <v>1</v>
      </c>
      <c r="CU53">
        <v>1</v>
      </c>
      <c r="CV53">
        <v>0</v>
      </c>
      <c r="CW53">
        <v>0</v>
      </c>
      <c r="CX53" s="1">
        <v>1.73460537728E-3</v>
      </c>
      <c r="CY53" s="2">
        <v>10</v>
      </c>
      <c r="CZ53">
        <v>60</v>
      </c>
      <c r="DA53" t="s">
        <v>1186</v>
      </c>
      <c r="DB53">
        <v>4</v>
      </c>
      <c r="DC53" s="96">
        <v>0</v>
      </c>
      <c r="DD53">
        <v>4</v>
      </c>
      <c r="DE53" s="138">
        <v>138600</v>
      </c>
      <c r="DF53" s="196">
        <v>240.416305291008</v>
      </c>
      <c r="DG53" s="196">
        <v>-240.416305291008</v>
      </c>
      <c r="DH53" s="196">
        <v>-240.416305291008</v>
      </c>
      <c r="DJ53">
        <v>1</v>
      </c>
      <c r="DK53" s="240">
        <v>1</v>
      </c>
      <c r="DL53" s="214">
        <v>-1</v>
      </c>
      <c r="DM53" s="241">
        <v>10</v>
      </c>
      <c r="DN53">
        <v>1</v>
      </c>
      <c r="DO53">
        <v>-1</v>
      </c>
      <c r="DP53" s="214">
        <v>1</v>
      </c>
      <c r="DQ53">
        <v>1</v>
      </c>
      <c r="DR53">
        <v>0</v>
      </c>
      <c r="DS53">
        <v>1</v>
      </c>
      <c r="DT53">
        <v>0</v>
      </c>
      <c r="DU53" s="249">
        <v>1.3852813852799999E-2</v>
      </c>
      <c r="DV53" s="2">
        <v>10</v>
      </c>
      <c r="DW53">
        <v>60</v>
      </c>
      <c r="DX53" t="s">
        <v>1186</v>
      </c>
      <c r="DY53">
        <v>4</v>
      </c>
      <c r="DZ53" s="96">
        <v>0</v>
      </c>
      <c r="EA53">
        <v>4</v>
      </c>
      <c r="EB53" s="138">
        <v>140520</v>
      </c>
      <c r="EC53" s="196">
        <v>1946.5974025954558</v>
      </c>
      <c r="ED53" s="196">
        <v>-1946.5974025954558</v>
      </c>
      <c r="EE53" s="196">
        <v>1946.5974025954558</v>
      </c>
      <c r="EF53" s="196">
        <v>-1946.5974025954558</v>
      </c>
      <c r="EH53">
        <v>1</v>
      </c>
      <c r="EI53" s="240">
        <v>1</v>
      </c>
      <c r="EJ53" s="214">
        <v>-1</v>
      </c>
      <c r="EK53" s="241">
        <v>11</v>
      </c>
      <c r="EL53">
        <v>1</v>
      </c>
      <c r="EM53">
        <v>-1</v>
      </c>
      <c r="EN53" s="214">
        <v>1</v>
      </c>
      <c r="EO53">
        <v>1</v>
      </c>
      <c r="EP53">
        <v>0</v>
      </c>
      <c r="EQ53">
        <v>1</v>
      </c>
      <c r="ER53">
        <v>0</v>
      </c>
      <c r="ES53" s="249">
        <v>1.7079419299699999E-2</v>
      </c>
      <c r="ET53" s="264">
        <v>42506</v>
      </c>
      <c r="EU53">
        <v>60</v>
      </c>
      <c r="EV53" t="s">
        <v>1186</v>
      </c>
      <c r="EW53">
        <v>4</v>
      </c>
      <c r="EX53" s="253"/>
      <c r="EY53">
        <v>4</v>
      </c>
      <c r="EZ53" s="138">
        <v>142920</v>
      </c>
      <c r="FA53" s="196">
        <v>2440.9906063131239</v>
      </c>
      <c r="FB53" s="196">
        <v>-2440.9906063131239</v>
      </c>
      <c r="FC53" s="196">
        <v>2440.9906063131239</v>
      </c>
      <c r="FD53" s="196">
        <v>-2440.9906063131239</v>
      </c>
      <c r="FF53">
        <v>1</v>
      </c>
      <c r="FG53" s="240">
        <v>-1</v>
      </c>
      <c r="FH53" s="214">
        <v>1</v>
      </c>
      <c r="FI53" s="241">
        <v>-5</v>
      </c>
      <c r="FJ53">
        <v>1</v>
      </c>
      <c r="FK53">
        <v>-1</v>
      </c>
      <c r="FL53" s="214">
        <v>-1</v>
      </c>
      <c r="FM53">
        <v>1</v>
      </c>
      <c r="FN53">
        <v>0</v>
      </c>
      <c r="FO53">
        <v>0</v>
      </c>
      <c r="FP53">
        <v>1</v>
      </c>
      <c r="FQ53" s="249">
        <v>-5.8774139378700001E-3</v>
      </c>
      <c r="FR53" s="264">
        <v>42506</v>
      </c>
      <c r="FS53">
        <v>60</v>
      </c>
      <c r="FT53" t="s">
        <v>1186</v>
      </c>
      <c r="FU53">
        <v>4</v>
      </c>
      <c r="FV53" s="253">
        <v>2</v>
      </c>
      <c r="FW53">
        <v>5</v>
      </c>
      <c r="FX53" s="138">
        <v>143200</v>
      </c>
      <c r="FY53" s="138">
        <v>179000</v>
      </c>
      <c r="FZ53" s="196">
        <v>841.64567590298407</v>
      </c>
      <c r="GA53" s="196">
        <v>1052.0570948787299</v>
      </c>
      <c r="GB53" s="196">
        <v>-841.64567590298407</v>
      </c>
      <c r="GC53" s="196">
        <v>-841.64567590298407</v>
      </c>
      <c r="GD53" s="196">
        <v>841.64567590298407</v>
      </c>
      <c r="GF53">
        <v>-1</v>
      </c>
      <c r="GG53" s="240">
        <v>-1</v>
      </c>
      <c r="GH53" s="214">
        <v>1</v>
      </c>
      <c r="GI53" s="241">
        <v>-6</v>
      </c>
      <c r="GJ53">
        <v>-1</v>
      </c>
      <c r="GK53">
        <v>-1</v>
      </c>
      <c r="GL53" s="214">
        <v>1</v>
      </c>
      <c r="GM53">
        <v>0</v>
      </c>
      <c r="GN53">
        <v>1</v>
      </c>
      <c r="GO53">
        <v>0</v>
      </c>
      <c r="GP53">
        <v>0</v>
      </c>
      <c r="GQ53" s="249">
        <v>7.8828828828800008E-3</v>
      </c>
      <c r="GR53" s="264">
        <v>42506</v>
      </c>
      <c r="GS53">
        <v>60</v>
      </c>
      <c r="GT53" t="s">
        <v>1186</v>
      </c>
      <c r="GU53">
        <v>4</v>
      </c>
      <c r="GV53" s="253">
        <v>2</v>
      </c>
      <c r="GW53">
        <v>5</v>
      </c>
      <c r="GX53" s="138">
        <v>143200</v>
      </c>
      <c r="GY53" s="138">
        <v>179000</v>
      </c>
      <c r="GZ53" s="196">
        <v>-1128.8288288284161</v>
      </c>
      <c r="HA53" s="196">
        <v>-1411.0360360355201</v>
      </c>
      <c r="HB53" s="196">
        <v>1128.8288288284161</v>
      </c>
      <c r="HC53" s="196">
        <v>-1128.8288288284161</v>
      </c>
      <c r="HD53" s="196">
        <v>-1128.8288288284161</v>
      </c>
      <c r="HF53">
        <v>-1</v>
      </c>
      <c r="HG53" s="240">
        <v>-1</v>
      </c>
      <c r="HH53" s="214">
        <v>-1</v>
      </c>
      <c r="HI53" s="241">
        <v>14</v>
      </c>
      <c r="HJ53">
        <v>-1</v>
      </c>
      <c r="HK53">
        <v>-1</v>
      </c>
      <c r="HL53" s="214">
        <v>-1</v>
      </c>
      <c r="HM53">
        <v>1</v>
      </c>
      <c r="HN53">
        <v>1</v>
      </c>
      <c r="HO53">
        <v>1</v>
      </c>
      <c r="HP53">
        <v>1</v>
      </c>
      <c r="HQ53" s="249">
        <v>-3.6312849161999998E-3</v>
      </c>
      <c r="HR53" s="202">
        <v>42516</v>
      </c>
      <c r="HS53">
        <v>60</v>
      </c>
      <c r="HT53" t="s">
        <v>1186</v>
      </c>
      <c r="HU53">
        <v>4</v>
      </c>
      <c r="HV53" s="253">
        <v>1</v>
      </c>
      <c r="HW53">
        <v>4</v>
      </c>
      <c r="HX53" s="138">
        <v>142680</v>
      </c>
      <c r="HY53" s="138">
        <v>142680</v>
      </c>
      <c r="HZ53" s="196">
        <v>518.11173184341601</v>
      </c>
      <c r="IA53" s="196">
        <v>518.11173184341601</v>
      </c>
      <c r="IB53" s="196">
        <v>518.11173184341601</v>
      </c>
      <c r="IC53" s="196">
        <v>518.11173184341601</v>
      </c>
      <c r="ID53" s="196">
        <v>518.11173184341601</v>
      </c>
      <c r="IF53">
        <v>-1</v>
      </c>
      <c r="IG53">
        <v>1</v>
      </c>
      <c r="IH53" s="214">
        <v>-1</v>
      </c>
      <c r="II53" s="241">
        <v>15</v>
      </c>
      <c r="IJ53">
        <v>1</v>
      </c>
      <c r="IK53">
        <v>-1</v>
      </c>
      <c r="IL53" s="214">
        <v>-1</v>
      </c>
      <c r="IM53">
        <v>0</v>
      </c>
      <c r="IN53">
        <v>1</v>
      </c>
      <c r="IO53">
        <v>0</v>
      </c>
      <c r="IP53">
        <v>1</v>
      </c>
      <c r="IQ53" s="249">
        <v>-2.5231286795600002E-3</v>
      </c>
      <c r="IR53" s="202">
        <v>42516</v>
      </c>
      <c r="IS53">
        <v>60</v>
      </c>
      <c r="IT53" t="s">
        <v>1186</v>
      </c>
      <c r="IU53">
        <v>4</v>
      </c>
      <c r="IV53" s="253">
        <v>1</v>
      </c>
      <c r="IW53">
        <v>4</v>
      </c>
      <c r="IX53" s="138">
        <v>142320</v>
      </c>
      <c r="IY53" s="138">
        <v>142320</v>
      </c>
      <c r="IZ53" s="196">
        <v>-359.09167367497923</v>
      </c>
      <c r="JA53" s="196">
        <v>-359.09167367497923</v>
      </c>
      <c r="JB53" s="196">
        <v>359.09167367497923</v>
      </c>
      <c r="JC53" s="196">
        <v>-359.09167367497923</v>
      </c>
      <c r="JD53" s="196">
        <v>359.09167367497923</v>
      </c>
      <c r="JF53">
        <v>1</v>
      </c>
      <c r="JG53" s="240">
        <v>-1</v>
      </c>
      <c r="JH53" s="214">
        <v>-1</v>
      </c>
      <c r="JI53" s="241">
        <v>16</v>
      </c>
      <c r="JJ53">
        <v>1</v>
      </c>
      <c r="JK53">
        <v>-1</v>
      </c>
      <c r="JL53" s="214">
        <v>-1</v>
      </c>
      <c r="JM53">
        <v>1</v>
      </c>
      <c r="JN53">
        <v>1</v>
      </c>
      <c r="JO53">
        <v>0</v>
      </c>
      <c r="JP53">
        <v>1</v>
      </c>
      <c r="JQ53" s="249">
        <v>-5.3400786958999998E-3</v>
      </c>
      <c r="JR53" s="202">
        <v>42516</v>
      </c>
      <c r="JS53">
        <v>60</v>
      </c>
      <c r="JT53" t="s">
        <v>1186</v>
      </c>
      <c r="JU53">
        <v>4</v>
      </c>
      <c r="JV53" s="253">
        <v>1</v>
      </c>
      <c r="JW53">
        <v>4</v>
      </c>
      <c r="JX53" s="138">
        <v>141560</v>
      </c>
      <c r="JY53" s="138">
        <v>141560</v>
      </c>
      <c r="JZ53" s="196">
        <v>755.94154019160396</v>
      </c>
      <c r="KA53" s="196">
        <v>755.94154019160396</v>
      </c>
      <c r="KB53" s="196">
        <v>755.94154019160396</v>
      </c>
      <c r="KC53" s="196">
        <v>-755.94154019160396</v>
      </c>
      <c r="KD53" s="196">
        <v>755.94154019160396</v>
      </c>
      <c r="KF53">
        <v>-1</v>
      </c>
      <c r="KG53" s="240">
        <v>-1</v>
      </c>
      <c r="KH53" s="214">
        <v>-1</v>
      </c>
      <c r="KI53" s="241">
        <v>17</v>
      </c>
      <c r="KJ53">
        <v>-1</v>
      </c>
      <c r="KK53">
        <v>-1</v>
      </c>
      <c r="KL53" s="214">
        <v>-1</v>
      </c>
      <c r="KM53">
        <v>1</v>
      </c>
      <c r="KN53">
        <v>1</v>
      </c>
      <c r="KO53">
        <v>1</v>
      </c>
      <c r="KP53">
        <v>1</v>
      </c>
      <c r="KQ53" s="249">
        <v>-2.96693981351E-2</v>
      </c>
      <c r="KR53" s="202">
        <v>42516</v>
      </c>
      <c r="KS53">
        <v>60</v>
      </c>
      <c r="KT53" t="s">
        <v>1186</v>
      </c>
      <c r="KU53">
        <v>3</v>
      </c>
      <c r="KV53" s="253">
        <v>2</v>
      </c>
      <c r="KW53">
        <v>2</v>
      </c>
      <c r="KX53" s="138">
        <v>102540</v>
      </c>
      <c r="KY53" s="138">
        <v>68360</v>
      </c>
      <c r="KZ53" s="196">
        <v>3042.3000847731541</v>
      </c>
      <c r="LA53" s="196">
        <v>2028.200056515436</v>
      </c>
      <c r="LB53" s="196">
        <v>3042.3000847731541</v>
      </c>
      <c r="LC53" s="196">
        <v>3042.3000847731541</v>
      </c>
      <c r="LD53" s="196">
        <v>3042.3000847731541</v>
      </c>
      <c r="LF53">
        <v>-1</v>
      </c>
      <c r="LG53" s="240">
        <v>-1</v>
      </c>
      <c r="LH53" s="214">
        <v>-1</v>
      </c>
      <c r="LI53" s="241">
        <v>2</v>
      </c>
      <c r="LJ53">
        <v>-1</v>
      </c>
      <c r="LK53">
        <v>-1</v>
      </c>
      <c r="LL53" s="214">
        <v>-1</v>
      </c>
      <c r="LM53">
        <v>1</v>
      </c>
      <c r="LN53">
        <v>1</v>
      </c>
      <c r="LO53">
        <v>1</v>
      </c>
      <c r="LP53">
        <v>1</v>
      </c>
      <c r="LQ53" s="249">
        <v>-4.6592894583599997E-3</v>
      </c>
      <c r="LR53" s="202">
        <v>42537</v>
      </c>
      <c r="LS53">
        <v>60</v>
      </c>
      <c r="LT53" t="s">
        <v>1186</v>
      </c>
      <c r="LU53">
        <v>3</v>
      </c>
      <c r="LV53" s="253">
        <v>2</v>
      </c>
      <c r="LW53">
        <v>2</v>
      </c>
      <c r="LX53" s="138">
        <v>102540</v>
      </c>
      <c r="LY53" s="138">
        <v>68360</v>
      </c>
      <c r="LZ53" s="196">
        <v>477.76354106023439</v>
      </c>
      <c r="MA53" s="196">
        <v>318.50902737348957</v>
      </c>
      <c r="MB53" s="196">
        <v>477.76354106023439</v>
      </c>
      <c r="MC53" s="196">
        <v>477.76354106023439</v>
      </c>
      <c r="MD53" s="196">
        <v>477.76354106023439</v>
      </c>
      <c r="MF53">
        <v>-1</v>
      </c>
      <c r="MG53" s="240">
        <v>-1</v>
      </c>
      <c r="MH53" s="214">
        <v>-1</v>
      </c>
      <c r="MI53" s="241">
        <v>3</v>
      </c>
      <c r="MJ53">
        <v>-1</v>
      </c>
      <c r="MK53">
        <v>-1</v>
      </c>
      <c r="ML53" s="214">
        <v>-1</v>
      </c>
      <c r="MM53">
        <v>1</v>
      </c>
      <c r="MN53">
        <v>1</v>
      </c>
      <c r="MO53">
        <v>1</v>
      </c>
      <c r="MP53">
        <v>1</v>
      </c>
      <c r="MQ53" s="249">
        <v>-5.5588063194899999E-3</v>
      </c>
      <c r="MR53" s="202">
        <v>42537</v>
      </c>
      <c r="MS53">
        <v>60</v>
      </c>
      <c r="MT53" t="s">
        <v>1186</v>
      </c>
      <c r="MU53">
        <v>3</v>
      </c>
      <c r="MV53" s="253">
        <v>1</v>
      </c>
      <c r="MW53">
        <v>4</v>
      </c>
      <c r="MX53" s="138">
        <v>101970</v>
      </c>
      <c r="MY53" s="138">
        <v>135960</v>
      </c>
      <c r="MZ53" s="196">
        <v>566.83148039839534</v>
      </c>
      <c r="NA53" s="196">
        <v>755.77530719786034</v>
      </c>
      <c r="NB53" s="196">
        <v>566.83148039839534</v>
      </c>
      <c r="NC53" s="196">
        <v>566.83148039839534</v>
      </c>
      <c r="ND53" s="196">
        <v>566.83148039839534</v>
      </c>
      <c r="NF53">
        <v>-1</v>
      </c>
      <c r="NG53" s="240">
        <v>1</v>
      </c>
      <c r="NH53" s="214">
        <v>-1</v>
      </c>
      <c r="NI53" s="241">
        <v>4</v>
      </c>
      <c r="NJ53">
        <v>1</v>
      </c>
      <c r="NK53">
        <v>-1</v>
      </c>
      <c r="NL53" s="214">
        <v>-1</v>
      </c>
      <c r="NM53">
        <v>0</v>
      </c>
      <c r="NN53">
        <v>1</v>
      </c>
      <c r="NO53">
        <v>0</v>
      </c>
      <c r="NP53">
        <v>1</v>
      </c>
      <c r="NQ53" s="249">
        <v>-1.7358046484300001E-2</v>
      </c>
      <c r="NR53" s="202">
        <v>42541</v>
      </c>
      <c r="NS53">
        <v>60</v>
      </c>
      <c r="NT53" t="s">
        <v>1186</v>
      </c>
      <c r="NU53">
        <v>3</v>
      </c>
      <c r="NV53" s="253">
        <v>1</v>
      </c>
      <c r="NW53">
        <v>4</v>
      </c>
      <c r="NX53" s="138">
        <v>100200</v>
      </c>
      <c r="NY53" s="138">
        <v>133600</v>
      </c>
      <c r="NZ53" s="196">
        <v>-1739.2762577268602</v>
      </c>
      <c r="OA53" s="196">
        <v>-2319.0350103024803</v>
      </c>
      <c r="OB53" s="196">
        <v>1739.2762577268602</v>
      </c>
      <c r="OC53" s="196">
        <v>-1739.2762577268602</v>
      </c>
      <c r="OD53" s="196">
        <v>1739.2762577268602</v>
      </c>
      <c r="OF53">
        <v>1</v>
      </c>
      <c r="OG53" s="240">
        <v>-1</v>
      </c>
      <c r="OH53" s="214">
        <v>-1</v>
      </c>
      <c r="OI53" s="241">
        <v>5</v>
      </c>
      <c r="OJ53">
        <v>-1</v>
      </c>
      <c r="OK53">
        <v>-1</v>
      </c>
      <c r="OL53" s="214">
        <v>1</v>
      </c>
      <c r="OM53">
        <v>0</v>
      </c>
      <c r="ON53">
        <v>0</v>
      </c>
      <c r="OO53">
        <v>0</v>
      </c>
      <c r="OP53">
        <v>0</v>
      </c>
      <c r="OQ53" s="249">
        <v>5.6886227544899999E-3</v>
      </c>
      <c r="OR53" s="202">
        <v>42541</v>
      </c>
      <c r="OS53">
        <v>60</v>
      </c>
      <c r="OT53" t="s">
        <v>1186</v>
      </c>
      <c r="OU53">
        <v>3</v>
      </c>
      <c r="OV53" s="253">
        <v>2</v>
      </c>
      <c r="OW53">
        <v>2</v>
      </c>
      <c r="OX53" s="138">
        <v>100770</v>
      </c>
      <c r="OY53" s="138">
        <v>67180</v>
      </c>
      <c r="OZ53" s="196">
        <v>-573.24251496995726</v>
      </c>
      <c r="PA53" s="196">
        <v>-382.16167664663817</v>
      </c>
      <c r="PB53" s="196">
        <v>-573.24251496995726</v>
      </c>
      <c r="PC53" s="196">
        <v>-573.24251496995726</v>
      </c>
      <c r="PD53" s="196">
        <v>-573.24251496995726</v>
      </c>
      <c r="PF53">
        <v>-1</v>
      </c>
      <c r="PG53" s="240">
        <v>-1</v>
      </c>
      <c r="PH53" s="240">
        <v>1</v>
      </c>
      <c r="PI53" s="214">
        <v>-1</v>
      </c>
      <c r="PJ53" s="241">
        <v>6</v>
      </c>
      <c r="PK53">
        <v>-1</v>
      </c>
      <c r="PL53">
        <v>-1</v>
      </c>
      <c r="PM53" s="214">
        <v>-1</v>
      </c>
      <c r="PN53">
        <v>1</v>
      </c>
      <c r="PO53">
        <v>1</v>
      </c>
      <c r="PP53">
        <v>1</v>
      </c>
      <c r="PQ53">
        <v>1</v>
      </c>
      <c r="PR53" s="249">
        <v>-7.7403989282500002E-3</v>
      </c>
      <c r="PS53" s="202">
        <v>42541</v>
      </c>
      <c r="PT53">
        <v>60</v>
      </c>
      <c r="PU53" t="s">
        <v>1186</v>
      </c>
      <c r="PV53">
        <v>3</v>
      </c>
      <c r="PW53" s="253">
        <v>2</v>
      </c>
      <c r="PX53">
        <v>2</v>
      </c>
      <c r="PY53" s="138">
        <v>99930</v>
      </c>
      <c r="PZ53" s="138">
        <v>66620</v>
      </c>
      <c r="QA53" s="196">
        <v>773.49806490002254</v>
      </c>
      <c r="QB53" s="196">
        <v>515.66537660001507</v>
      </c>
      <c r="QC53" s="196">
        <v>773.49806490002254</v>
      </c>
      <c r="QD53" s="196">
        <v>773.49806490002254</v>
      </c>
      <c r="QE53" s="196">
        <v>773.49806490002254</v>
      </c>
      <c r="QF53" s="196">
        <v>-773.49806490002254</v>
      </c>
      <c r="QH53">
        <v>-1</v>
      </c>
      <c r="QI53" s="240">
        <v>-1</v>
      </c>
      <c r="QJ53" s="240">
        <v>1</v>
      </c>
      <c r="QK53" s="214">
        <v>-1</v>
      </c>
      <c r="QL53" s="241">
        <v>7</v>
      </c>
      <c r="QM53">
        <v>1</v>
      </c>
      <c r="QN53">
        <v>-1</v>
      </c>
      <c r="QO53" s="214">
        <v>-1</v>
      </c>
      <c r="QP53">
        <v>1</v>
      </c>
      <c r="QQ53">
        <v>1</v>
      </c>
      <c r="QR53">
        <v>0</v>
      </c>
      <c r="QS53">
        <v>1</v>
      </c>
      <c r="QT53" s="249">
        <v>-6.0006000600099996E-4</v>
      </c>
      <c r="QU53" s="202">
        <v>42541</v>
      </c>
      <c r="QV53">
        <v>60</v>
      </c>
      <c r="QW53" t="s">
        <v>1186</v>
      </c>
      <c r="QX53">
        <v>3</v>
      </c>
      <c r="QY53" s="253">
        <v>2</v>
      </c>
      <c r="QZ53">
        <v>2</v>
      </c>
      <c r="RA53" s="138">
        <v>99930</v>
      </c>
      <c r="RB53" s="138">
        <v>66620</v>
      </c>
      <c r="RC53" s="196">
        <v>59.963996399679928</v>
      </c>
      <c r="RD53" s="196">
        <v>39.975997599786616</v>
      </c>
      <c r="RE53" s="196">
        <v>59.963996399679928</v>
      </c>
      <c r="RF53" s="196">
        <v>-59.963996399679928</v>
      </c>
      <c r="RG53" s="196">
        <v>59.963996399679928</v>
      </c>
      <c r="RH53" s="196">
        <v>-59.963996399679928</v>
      </c>
      <c r="RI53" s="196"/>
      <c r="RJ53" s="196">
        <v>-59.963996399679928</v>
      </c>
      <c r="RK53" s="196">
        <v>59.963996399679928</v>
      </c>
      <c r="RL53" s="196">
        <v>-59.963996399679928</v>
      </c>
      <c r="RM53" s="196">
        <v>59.963996399679928</v>
      </c>
      <c r="RO53">
        <v>-1</v>
      </c>
      <c r="RP53" s="240">
        <v>-1</v>
      </c>
      <c r="RQ53" s="240">
        <v>1</v>
      </c>
      <c r="RR53" s="240">
        <v>-1</v>
      </c>
      <c r="RS53" s="214">
        <v>-1</v>
      </c>
      <c r="RT53" s="241">
        <v>8</v>
      </c>
      <c r="RU53">
        <v>1</v>
      </c>
      <c r="RV53">
        <v>-1</v>
      </c>
      <c r="RW53" s="214">
        <v>1</v>
      </c>
      <c r="RX53">
        <v>0</v>
      </c>
      <c r="RY53">
        <v>0</v>
      </c>
      <c r="RZ53">
        <v>1</v>
      </c>
      <c r="SA53">
        <v>0</v>
      </c>
      <c r="SB53" s="249">
        <v>8.1056739717799992E-3</v>
      </c>
      <c r="SC53" s="202">
        <v>42541</v>
      </c>
      <c r="SD53">
        <v>60</v>
      </c>
      <c r="SE53" t="s">
        <v>1186</v>
      </c>
      <c r="SF53">
        <v>3</v>
      </c>
      <c r="SG53" s="253">
        <v>2</v>
      </c>
      <c r="SH53">
        <v>2</v>
      </c>
      <c r="SI53" s="138">
        <v>100740</v>
      </c>
      <c r="SJ53" s="138">
        <v>67160</v>
      </c>
      <c r="SK53" s="196">
        <v>-816.56559591711709</v>
      </c>
      <c r="SL53" s="196">
        <v>-544.37706394474469</v>
      </c>
      <c r="SM53" s="196">
        <v>-816.56559591711709</v>
      </c>
      <c r="SN53" s="196">
        <v>816.56559591711709</v>
      </c>
      <c r="SO53" s="196">
        <v>-816.56559591711709</v>
      </c>
      <c r="SP53" s="196">
        <v>816.56559591711709</v>
      </c>
      <c r="SQ53" s="196">
        <v>-816.56559591711709</v>
      </c>
      <c r="SR53" s="196">
        <v>816.56559591711709</v>
      </c>
      <c r="SS53" s="196">
        <v>-816.56559591711709</v>
      </c>
      <c r="ST53" s="196">
        <v>-816.56559591711709</v>
      </c>
      <c r="SU53" s="196">
        <v>816.56559591711709</v>
      </c>
      <c r="SW53">
        <f t="shared" si="90"/>
        <v>1</v>
      </c>
      <c r="SX53" s="240">
        <v>-1</v>
      </c>
      <c r="SY53" s="240">
        <v>1</v>
      </c>
      <c r="SZ53" s="240">
        <v>-1</v>
      </c>
      <c r="TA53" s="214">
        <v>-1</v>
      </c>
      <c r="TB53" s="241">
        <v>9</v>
      </c>
      <c r="TC53">
        <f t="shared" si="91"/>
        <v>1</v>
      </c>
      <c r="TD53">
        <f t="shared" si="92"/>
        <v>-1</v>
      </c>
      <c r="TE53" s="214">
        <v>1</v>
      </c>
      <c r="TF53">
        <f t="shared" si="140"/>
        <v>0</v>
      </c>
      <c r="TG53">
        <f t="shared" si="93"/>
        <v>0</v>
      </c>
      <c r="TH53">
        <f t="shared" si="132"/>
        <v>1</v>
      </c>
      <c r="TI53">
        <f t="shared" si="94"/>
        <v>0</v>
      </c>
      <c r="TJ53" s="249"/>
      <c r="TK53" s="202">
        <v>42541</v>
      </c>
      <c r="TL53">
        <v>60</v>
      </c>
      <c r="TM53" t="str">
        <f t="shared" si="81"/>
        <v>TRUE</v>
      </c>
      <c r="TN53">
        <f>VLOOKUP($A53,'FuturesInfo (3)'!$A$2:$V$80,22)</f>
        <v>3</v>
      </c>
      <c r="TO53" s="253">
        <v>2</v>
      </c>
      <c r="TP53">
        <f t="shared" si="95"/>
        <v>2</v>
      </c>
      <c r="TQ53" s="138">
        <f>VLOOKUP($A53,'FuturesInfo (3)'!$A$2:$O$80,15)*TN53</f>
        <v>100740</v>
      </c>
      <c r="TR53" s="138">
        <f>VLOOKUP($A53,'FuturesInfo (3)'!$A$2:$O$80,15)*TP53</f>
        <v>67160</v>
      </c>
      <c r="TS53" s="196">
        <f t="shared" si="96"/>
        <v>0</v>
      </c>
      <c r="TT53" s="196">
        <f t="shared" si="97"/>
        <v>0</v>
      </c>
      <c r="TU53" s="196">
        <f t="shared" si="98"/>
        <v>0</v>
      </c>
      <c r="TV53" s="196">
        <f t="shared" si="99"/>
        <v>0</v>
      </c>
      <c r="TW53" s="196">
        <f t="shared" si="148"/>
        <v>0</v>
      </c>
      <c r="TX53" s="196">
        <f t="shared" si="101"/>
        <v>0</v>
      </c>
      <c r="TY53" s="196">
        <f t="shared" si="133"/>
        <v>0</v>
      </c>
      <c r="TZ53" s="196">
        <f>IF(IF(sym!$O42=TE53,1,0)=1,ABS(TQ53*TJ53),-ABS(TQ53*TJ53))</f>
        <v>0</v>
      </c>
      <c r="UA53" s="196">
        <f>IF(IF(sym!$N42=TE53,1,0)=1,ABS(TQ53*TJ53),-ABS(TQ53*TJ53))</f>
        <v>0</v>
      </c>
      <c r="UB53" s="196">
        <f t="shared" si="141"/>
        <v>0</v>
      </c>
      <c r="UC53" s="196">
        <f t="shared" si="103"/>
        <v>0</v>
      </c>
      <c r="UE53">
        <f t="shared" si="104"/>
        <v>1</v>
      </c>
      <c r="UF53" s="240">
        <v>-1</v>
      </c>
      <c r="UG53" s="240">
        <v>1</v>
      </c>
      <c r="UH53" s="240">
        <v>-1</v>
      </c>
      <c r="UI53" s="214">
        <v>-1</v>
      </c>
      <c r="UJ53" s="241">
        <v>9</v>
      </c>
      <c r="UK53">
        <f t="shared" si="105"/>
        <v>1</v>
      </c>
      <c r="UL53">
        <f t="shared" si="106"/>
        <v>-1</v>
      </c>
      <c r="UM53" s="214"/>
      <c r="UN53">
        <f t="shared" si="153"/>
        <v>0</v>
      </c>
      <c r="UO53">
        <f t="shared" si="151"/>
        <v>0</v>
      </c>
      <c r="UP53">
        <f t="shared" si="134"/>
        <v>0</v>
      </c>
      <c r="UQ53">
        <f t="shared" si="108"/>
        <v>0</v>
      </c>
      <c r="UR53" s="249"/>
      <c r="US53" s="202">
        <v>42541</v>
      </c>
      <c r="UT53">
        <v>60</v>
      </c>
      <c r="UU53" t="str">
        <f t="shared" si="82"/>
        <v>TRUE</v>
      </c>
      <c r="UV53">
        <f>VLOOKUP($A53,'FuturesInfo (3)'!$A$2:$V$80,22)</f>
        <v>3</v>
      </c>
      <c r="UW53" s="253">
        <v>2</v>
      </c>
      <c r="UX53">
        <f t="shared" si="109"/>
        <v>2</v>
      </c>
      <c r="UY53" s="138">
        <f>VLOOKUP($A53,'FuturesInfo (3)'!$A$2:$O$80,15)*UV53</f>
        <v>100740</v>
      </c>
      <c r="UZ53" s="138">
        <f>VLOOKUP($A53,'FuturesInfo (3)'!$A$2:$O$80,15)*UX53</f>
        <v>67160</v>
      </c>
      <c r="VA53" s="196">
        <f t="shared" si="110"/>
        <v>0</v>
      </c>
      <c r="VB53" s="196">
        <f t="shared" si="111"/>
        <v>0</v>
      </c>
      <c r="VC53" s="196">
        <f t="shared" si="112"/>
        <v>0</v>
      </c>
      <c r="VD53" s="196">
        <f t="shared" si="113"/>
        <v>0</v>
      </c>
      <c r="VE53" s="196">
        <f t="shared" si="149"/>
        <v>0</v>
      </c>
      <c r="VF53" s="196">
        <f t="shared" si="115"/>
        <v>0</v>
      </c>
      <c r="VG53" s="196">
        <f t="shared" si="135"/>
        <v>0</v>
      </c>
      <c r="VH53" s="196">
        <f>IF(IF(sym!$O42=UM53,1,0)=1,ABS(UY53*UR53),-ABS(UY53*UR53))</f>
        <v>0</v>
      </c>
      <c r="VI53" s="196">
        <f>IF(IF(sym!$N42=UM53,1,0)=1,ABS(UY53*UR53),-ABS(UY53*UR53))</f>
        <v>0</v>
      </c>
      <c r="VJ53" s="196">
        <f t="shared" si="144"/>
        <v>0</v>
      </c>
      <c r="VK53" s="196">
        <f t="shared" si="117"/>
        <v>0</v>
      </c>
      <c r="VM53">
        <f t="shared" si="118"/>
        <v>0</v>
      </c>
      <c r="VN53" s="240"/>
      <c r="VO53" s="240"/>
      <c r="VP53" s="240"/>
      <c r="VQ53" s="214"/>
      <c r="VR53" s="241"/>
      <c r="VS53">
        <f t="shared" si="119"/>
        <v>1</v>
      </c>
      <c r="VT53">
        <f t="shared" si="120"/>
        <v>0</v>
      </c>
      <c r="VU53" s="214"/>
      <c r="VV53">
        <f t="shared" si="154"/>
        <v>1</v>
      </c>
      <c r="VW53">
        <f t="shared" si="152"/>
        <v>1</v>
      </c>
      <c r="VX53">
        <f t="shared" si="136"/>
        <v>0</v>
      </c>
      <c r="VY53">
        <f t="shared" si="122"/>
        <v>1</v>
      </c>
      <c r="VZ53" s="249"/>
      <c r="WA53" s="202"/>
      <c r="WB53">
        <v>60</v>
      </c>
      <c r="WC53" t="str">
        <f t="shared" si="83"/>
        <v>FALSE</v>
      </c>
      <c r="WD53">
        <f>VLOOKUP($A53,'FuturesInfo (3)'!$A$2:$V$80,22)</f>
        <v>3</v>
      </c>
      <c r="WE53" s="253"/>
      <c r="WF53">
        <f t="shared" si="123"/>
        <v>2</v>
      </c>
      <c r="WG53" s="138">
        <f>VLOOKUP($A53,'FuturesInfo (3)'!$A$2:$O$80,15)*WD53</f>
        <v>100740</v>
      </c>
      <c r="WH53" s="138">
        <f>VLOOKUP($A53,'FuturesInfo (3)'!$A$2:$O$80,15)*WF53</f>
        <v>67160</v>
      </c>
      <c r="WI53" s="196">
        <f t="shared" si="124"/>
        <v>0</v>
      </c>
      <c r="WJ53" s="196">
        <f t="shared" si="125"/>
        <v>0</v>
      </c>
      <c r="WK53" s="196">
        <f t="shared" si="126"/>
        <v>0</v>
      </c>
      <c r="WL53" s="196">
        <f t="shared" si="127"/>
        <v>0</v>
      </c>
      <c r="WM53" s="196">
        <f t="shared" si="150"/>
        <v>0</v>
      </c>
      <c r="WN53" s="196">
        <f t="shared" si="129"/>
        <v>0</v>
      </c>
      <c r="WO53" s="196">
        <f t="shared" si="137"/>
        <v>0</v>
      </c>
      <c r="WP53" s="196">
        <f>IF(IF(sym!$O42=VU53,1,0)=1,ABS(WG53*VZ53),-ABS(WG53*VZ53))</f>
        <v>0</v>
      </c>
      <c r="WQ53" s="196">
        <f>IF(IF(sym!$N42=VU53,1,0)=1,ABS(WG53*VZ53),-ABS(WG53*VZ53))</f>
        <v>0</v>
      </c>
      <c r="WR53" s="196">
        <f t="shared" si="147"/>
        <v>0</v>
      </c>
      <c r="WS53" s="196">
        <f t="shared" si="131"/>
        <v>0</v>
      </c>
    </row>
    <row r="54" spans="1:617" x14ac:dyDescent="0.25">
      <c r="A54" s="1" t="s">
        <v>515</v>
      </c>
      <c r="B54" s="150" t="str">
        <f>'FuturesInfo (3)'!M42</f>
        <v>LRC</v>
      </c>
      <c r="C54" s="200" t="str">
        <f>VLOOKUP(A54,'FuturesInfo (3)'!$A$2:$K$80,11)</f>
        <v>soft</v>
      </c>
      <c r="F54" t="e">
        <f>#REF!</f>
        <v>#REF!</v>
      </c>
      <c r="G54">
        <v>1</v>
      </c>
      <c r="H54">
        <v>-1</v>
      </c>
      <c r="I54">
        <v>1</v>
      </c>
      <c r="J54">
        <f t="shared" si="155"/>
        <v>1</v>
      </c>
      <c r="K54">
        <f t="shared" si="156"/>
        <v>0</v>
      </c>
      <c r="L54" s="184">
        <v>5.5147058823500003E-3</v>
      </c>
      <c r="M54" s="2">
        <v>10</v>
      </c>
      <c r="N54">
        <v>60</v>
      </c>
      <c r="O54" t="str">
        <f t="shared" si="157"/>
        <v>TRUE</v>
      </c>
      <c r="P54">
        <f>VLOOKUP($A54,'FuturesInfo (3)'!$A$2:$V$80,22)</f>
        <v>6</v>
      </c>
      <c r="Q54">
        <f t="shared" si="70"/>
        <v>6</v>
      </c>
      <c r="R54">
        <f t="shared" si="70"/>
        <v>6</v>
      </c>
      <c r="S54" s="138">
        <f>VLOOKUP($A54,'FuturesInfo (3)'!$A$2:$O$80,15)*Q54</f>
        <v>106080</v>
      </c>
      <c r="T54" s="144">
        <f t="shared" si="158"/>
        <v>584.99999999968804</v>
      </c>
      <c r="U54" s="144">
        <f t="shared" si="84"/>
        <v>-584.99999999968804</v>
      </c>
      <c r="W54">
        <f t="shared" si="159"/>
        <v>1</v>
      </c>
      <c r="X54">
        <v>-1</v>
      </c>
      <c r="Y54">
        <v>-1</v>
      </c>
      <c r="Z54">
        <v>1</v>
      </c>
      <c r="AA54">
        <f t="shared" si="138"/>
        <v>0</v>
      </c>
      <c r="AB54">
        <f t="shared" si="160"/>
        <v>0</v>
      </c>
      <c r="AC54" s="1">
        <v>1.4625228519199999E-2</v>
      </c>
      <c r="AD54" s="2">
        <v>10</v>
      </c>
      <c r="AE54">
        <v>60</v>
      </c>
      <c r="AF54" t="str">
        <f t="shared" si="161"/>
        <v>TRUE</v>
      </c>
      <c r="AG54">
        <f>VLOOKUP($A54,'FuturesInfo (3)'!$A$2:$V$80,22)</f>
        <v>6</v>
      </c>
      <c r="AH54">
        <f t="shared" si="162"/>
        <v>8</v>
      </c>
      <c r="AI54">
        <f t="shared" si="85"/>
        <v>6</v>
      </c>
      <c r="AJ54" s="138">
        <f>VLOOKUP($A54,'FuturesInfo (3)'!$A$2:$O$80,15)*AI54</f>
        <v>106080</v>
      </c>
      <c r="AK54" s="196">
        <f t="shared" si="163"/>
        <v>-1551.444241316736</v>
      </c>
      <c r="AL54" s="196">
        <f t="shared" si="87"/>
        <v>-1551.444241316736</v>
      </c>
      <c r="AN54">
        <f t="shared" si="76"/>
        <v>-1</v>
      </c>
      <c r="AO54">
        <v>1</v>
      </c>
      <c r="AP54">
        <v>-1</v>
      </c>
      <c r="AQ54">
        <v>1</v>
      </c>
      <c r="AR54">
        <f t="shared" si="139"/>
        <v>1</v>
      </c>
      <c r="AS54">
        <f t="shared" si="77"/>
        <v>0</v>
      </c>
      <c r="AT54" s="1">
        <v>1.4414414414400001E-2</v>
      </c>
      <c r="AU54" s="2">
        <v>10</v>
      </c>
      <c r="AV54">
        <v>60</v>
      </c>
      <c r="AW54" t="str">
        <f t="shared" si="78"/>
        <v>TRUE</v>
      </c>
      <c r="AX54">
        <f>VLOOKUP($A54,'FuturesInfo (3)'!$A$2:$V$80,22)</f>
        <v>6</v>
      </c>
      <c r="AY54">
        <f t="shared" si="79"/>
        <v>5</v>
      </c>
      <c r="AZ54">
        <f t="shared" si="88"/>
        <v>6</v>
      </c>
      <c r="BA54" s="138">
        <f>VLOOKUP($A54,'FuturesInfo (3)'!$A$2:$O$80,15)*AZ54</f>
        <v>106080</v>
      </c>
      <c r="BB54" s="196">
        <f t="shared" si="80"/>
        <v>1529.0810810795522</v>
      </c>
      <c r="BC54" s="196">
        <f t="shared" si="89"/>
        <v>-1529.0810810795522</v>
      </c>
      <c r="BE54">
        <v>1</v>
      </c>
      <c r="BF54">
        <v>1</v>
      </c>
      <c r="BG54">
        <v>-1</v>
      </c>
      <c r="BH54">
        <v>1</v>
      </c>
      <c r="BI54">
        <v>1</v>
      </c>
      <c r="BJ54">
        <v>0</v>
      </c>
      <c r="BK54" s="1">
        <v>4.7365304914200003E-3</v>
      </c>
      <c r="BL54" s="2">
        <v>10</v>
      </c>
      <c r="BM54">
        <v>60</v>
      </c>
      <c r="BN54" t="s">
        <v>1186</v>
      </c>
      <c r="BO54">
        <v>8</v>
      </c>
      <c r="BP54" s="96">
        <v>0</v>
      </c>
      <c r="BQ54">
        <v>8</v>
      </c>
      <c r="BR54" s="138">
        <v>131440</v>
      </c>
      <c r="BS54" s="196">
        <v>622.56956779224481</v>
      </c>
      <c r="BT54" s="196">
        <v>-622.56956779224481</v>
      </c>
      <c r="BV54">
        <v>1</v>
      </c>
      <c r="BW54">
        <v>1</v>
      </c>
      <c r="BX54" s="214">
        <v>-1</v>
      </c>
      <c r="BY54">
        <v>-1</v>
      </c>
      <c r="BZ54">
        <v>-1</v>
      </c>
      <c r="CA54">
        <v>0</v>
      </c>
      <c r="CB54">
        <v>1</v>
      </c>
      <c r="CC54">
        <v>1</v>
      </c>
      <c r="CD54" s="1">
        <v>-7.0713022981699998E-3</v>
      </c>
      <c r="CE54" s="2">
        <v>10</v>
      </c>
      <c r="CF54">
        <v>60</v>
      </c>
      <c r="CG54" t="s">
        <v>1186</v>
      </c>
      <c r="CH54">
        <v>8</v>
      </c>
      <c r="CI54" s="96">
        <v>0</v>
      </c>
      <c r="CJ54">
        <v>8</v>
      </c>
      <c r="CK54" s="138">
        <v>131440</v>
      </c>
      <c r="CL54" s="196">
        <v>-929.45197407146475</v>
      </c>
      <c r="CM54" s="196">
        <v>929.45197407146475</v>
      </c>
      <c r="CN54" s="196">
        <v>929.45197407146475</v>
      </c>
      <c r="CP54">
        <v>-1</v>
      </c>
      <c r="CQ54">
        <v>1</v>
      </c>
      <c r="CR54" s="214">
        <v>-1</v>
      </c>
      <c r="CS54">
        <v>-1</v>
      </c>
      <c r="CT54">
        <v>-1</v>
      </c>
      <c r="CU54">
        <v>0</v>
      </c>
      <c r="CV54">
        <v>1</v>
      </c>
      <c r="CW54">
        <v>1</v>
      </c>
      <c r="CX54" s="1">
        <v>-2.49258160237E-2</v>
      </c>
      <c r="CY54" s="2">
        <v>10</v>
      </c>
      <c r="CZ54">
        <v>60</v>
      </c>
      <c r="DA54" t="s">
        <v>1186</v>
      </c>
      <c r="DB54">
        <v>8</v>
      </c>
      <c r="DC54" s="96">
        <v>0</v>
      </c>
      <c r="DD54">
        <v>8</v>
      </c>
      <c r="DE54" s="138">
        <v>131440</v>
      </c>
      <c r="DF54" s="196">
        <v>-3276.2492581551282</v>
      </c>
      <c r="DG54" s="196">
        <v>3276.2492581551282</v>
      </c>
      <c r="DH54" s="196">
        <v>3276.2492581551282</v>
      </c>
      <c r="DJ54">
        <v>-1</v>
      </c>
      <c r="DK54" s="240">
        <v>-1</v>
      </c>
      <c r="DL54" s="214">
        <v>-1</v>
      </c>
      <c r="DM54" s="241">
        <v>-16</v>
      </c>
      <c r="DN54">
        <v>-1</v>
      </c>
      <c r="DO54">
        <v>1</v>
      </c>
      <c r="DP54" s="214">
        <v>1</v>
      </c>
      <c r="DQ54">
        <v>0</v>
      </c>
      <c r="DR54">
        <v>0</v>
      </c>
      <c r="DS54">
        <v>0</v>
      </c>
      <c r="DT54">
        <v>1</v>
      </c>
      <c r="DU54" s="249">
        <v>3.6518563603200002E-3</v>
      </c>
      <c r="DV54" s="2">
        <v>10</v>
      </c>
      <c r="DW54">
        <v>60</v>
      </c>
      <c r="DX54" t="s">
        <v>1186</v>
      </c>
      <c r="DY54">
        <v>7</v>
      </c>
      <c r="DZ54" s="96">
        <v>0</v>
      </c>
      <c r="EA54">
        <v>7</v>
      </c>
      <c r="EB54" s="138">
        <v>115430</v>
      </c>
      <c r="EC54" s="196">
        <v>-421.53377967173759</v>
      </c>
      <c r="ED54" s="196">
        <v>-421.53377967173759</v>
      </c>
      <c r="EE54" s="196">
        <v>-421.53377967173759</v>
      </c>
      <c r="EF54" s="196">
        <v>421.53377967173759</v>
      </c>
      <c r="EH54">
        <v>-1</v>
      </c>
      <c r="EI54" s="240">
        <v>-1</v>
      </c>
      <c r="EJ54" s="214">
        <v>-1</v>
      </c>
      <c r="EK54" s="241">
        <v>-17</v>
      </c>
      <c r="EL54">
        <v>1</v>
      </c>
      <c r="EM54">
        <v>1</v>
      </c>
      <c r="EN54" s="214">
        <v>-1</v>
      </c>
      <c r="EO54">
        <v>1</v>
      </c>
      <c r="EP54">
        <v>1</v>
      </c>
      <c r="EQ54">
        <v>0</v>
      </c>
      <c r="ER54">
        <v>0</v>
      </c>
      <c r="ES54" s="249">
        <v>-1.87992722862E-2</v>
      </c>
      <c r="ET54" s="264">
        <v>42508</v>
      </c>
      <c r="EU54">
        <v>60</v>
      </c>
      <c r="EV54" t="s">
        <v>1186</v>
      </c>
      <c r="EW54">
        <v>7</v>
      </c>
      <c r="EX54" s="253"/>
      <c r="EY54">
        <v>7</v>
      </c>
      <c r="EZ54" s="138">
        <v>113260</v>
      </c>
      <c r="FA54" s="196">
        <v>2129.2055791350122</v>
      </c>
      <c r="FB54" s="196">
        <v>2129.2055791350122</v>
      </c>
      <c r="FC54" s="196">
        <v>-2129.2055791350122</v>
      </c>
      <c r="FD54" s="196">
        <v>-2129.2055791350122</v>
      </c>
      <c r="FF54">
        <v>-1</v>
      </c>
      <c r="FG54" s="240">
        <v>1</v>
      </c>
      <c r="FH54" s="214">
        <v>-1</v>
      </c>
      <c r="FI54" s="241">
        <v>18</v>
      </c>
      <c r="FJ54">
        <v>-1</v>
      </c>
      <c r="FK54">
        <v>-1</v>
      </c>
      <c r="FL54" s="214">
        <v>-1</v>
      </c>
      <c r="FM54">
        <v>0</v>
      </c>
      <c r="FN54">
        <v>1</v>
      </c>
      <c r="FO54">
        <v>1</v>
      </c>
      <c r="FP54">
        <v>1</v>
      </c>
      <c r="FQ54" s="249">
        <v>-4.3263287987299996E-3</v>
      </c>
      <c r="FR54" s="264">
        <v>42508</v>
      </c>
      <c r="FS54">
        <v>60</v>
      </c>
      <c r="FT54" t="s">
        <v>1186</v>
      </c>
      <c r="FU54">
        <v>7</v>
      </c>
      <c r="FV54" s="253">
        <v>2</v>
      </c>
      <c r="FW54">
        <v>9</v>
      </c>
      <c r="FX54" s="138">
        <v>115360</v>
      </c>
      <c r="FY54" s="138">
        <v>148320</v>
      </c>
      <c r="FZ54" s="196">
        <v>-499.08529022149276</v>
      </c>
      <c r="GA54" s="196">
        <v>-641.68108742763354</v>
      </c>
      <c r="GB54" s="196">
        <v>499.08529022149276</v>
      </c>
      <c r="GC54" s="196">
        <v>499.08529022149276</v>
      </c>
      <c r="GD54" s="196">
        <v>499.08529022149276</v>
      </c>
      <c r="GF54">
        <v>1</v>
      </c>
      <c r="GG54" s="240">
        <v>1</v>
      </c>
      <c r="GH54" s="214">
        <v>-1</v>
      </c>
      <c r="GI54" s="241">
        <v>19</v>
      </c>
      <c r="GJ54">
        <v>-1</v>
      </c>
      <c r="GK54">
        <v>-1</v>
      </c>
      <c r="GL54" s="214">
        <v>1</v>
      </c>
      <c r="GM54">
        <v>1</v>
      </c>
      <c r="GN54">
        <v>0</v>
      </c>
      <c r="GO54">
        <v>0</v>
      </c>
      <c r="GP54">
        <v>0</v>
      </c>
      <c r="GQ54" s="249">
        <v>1.2150668286799999E-3</v>
      </c>
      <c r="GR54" s="264">
        <v>42508</v>
      </c>
      <c r="GS54">
        <v>60</v>
      </c>
      <c r="GT54" t="s">
        <v>1186</v>
      </c>
      <c r="GU54">
        <v>7</v>
      </c>
      <c r="GV54" s="253">
        <v>2</v>
      </c>
      <c r="GW54">
        <v>9</v>
      </c>
      <c r="GX54" s="138">
        <v>115360</v>
      </c>
      <c r="GY54" s="138">
        <v>148320</v>
      </c>
      <c r="GZ54" s="196">
        <v>140.17010935652479</v>
      </c>
      <c r="HA54" s="196">
        <v>180.2187120298176</v>
      </c>
      <c r="HB54" s="196">
        <v>-140.17010935652479</v>
      </c>
      <c r="HC54" s="196">
        <v>-140.17010935652479</v>
      </c>
      <c r="HD54" s="196">
        <v>-140.17010935652479</v>
      </c>
      <c r="HF54">
        <v>1</v>
      </c>
      <c r="HG54" s="240">
        <v>1</v>
      </c>
      <c r="HH54" s="214">
        <v>-1</v>
      </c>
      <c r="HI54" s="241">
        <v>20</v>
      </c>
      <c r="HJ54">
        <v>1</v>
      </c>
      <c r="HK54">
        <v>-1</v>
      </c>
      <c r="HL54" s="214">
        <v>1</v>
      </c>
      <c r="HM54">
        <v>1</v>
      </c>
      <c r="HN54">
        <v>0</v>
      </c>
      <c r="HO54">
        <v>1</v>
      </c>
      <c r="HP54">
        <v>0</v>
      </c>
      <c r="HQ54" s="249">
        <v>1.5776699029099998E-2</v>
      </c>
      <c r="HR54" s="202">
        <v>42508</v>
      </c>
      <c r="HS54">
        <v>60</v>
      </c>
      <c r="HT54" t="s">
        <v>1186</v>
      </c>
      <c r="HU54">
        <v>7</v>
      </c>
      <c r="HV54" s="253">
        <v>1</v>
      </c>
      <c r="HW54">
        <v>7</v>
      </c>
      <c r="HX54" s="138">
        <v>117180</v>
      </c>
      <c r="HY54" s="138">
        <v>117180</v>
      </c>
      <c r="HZ54" s="196">
        <v>1848.7135922299378</v>
      </c>
      <c r="IA54" s="196">
        <v>1848.7135922299378</v>
      </c>
      <c r="IB54" s="196">
        <v>-1848.7135922299378</v>
      </c>
      <c r="IC54" s="196">
        <v>1848.7135922299378</v>
      </c>
      <c r="ID54" s="196">
        <v>-1848.7135922299378</v>
      </c>
      <c r="IF54">
        <v>1</v>
      </c>
      <c r="IG54">
        <v>1</v>
      </c>
      <c r="IH54" s="214">
        <v>-1</v>
      </c>
      <c r="II54" s="241">
        <v>21</v>
      </c>
      <c r="IJ54">
        <v>-1</v>
      </c>
      <c r="IK54">
        <v>-1</v>
      </c>
      <c r="IL54" s="214">
        <v>1</v>
      </c>
      <c r="IM54">
        <v>1</v>
      </c>
      <c r="IN54">
        <v>0</v>
      </c>
      <c r="IO54">
        <v>0</v>
      </c>
      <c r="IP54">
        <v>0</v>
      </c>
      <c r="IQ54" s="249">
        <v>1.13500597372E-2</v>
      </c>
      <c r="IR54" s="202">
        <v>42529</v>
      </c>
      <c r="IS54">
        <v>60</v>
      </c>
      <c r="IT54" t="s">
        <v>1186</v>
      </c>
      <c r="IU54">
        <v>7</v>
      </c>
      <c r="IV54" s="253">
        <v>2</v>
      </c>
      <c r="IW54">
        <v>9</v>
      </c>
      <c r="IX54" s="138">
        <v>118510</v>
      </c>
      <c r="IY54" s="138">
        <v>152370</v>
      </c>
      <c r="IZ54" s="196">
        <v>1345.0955794555721</v>
      </c>
      <c r="JA54" s="196">
        <v>1729.4086021571641</v>
      </c>
      <c r="JB54" s="196">
        <v>-1345.0955794555721</v>
      </c>
      <c r="JC54" s="196">
        <v>-1345.0955794555721</v>
      </c>
      <c r="JD54" s="196">
        <v>-1345.0955794555721</v>
      </c>
      <c r="JF54">
        <v>1</v>
      </c>
      <c r="JG54" s="240">
        <v>-1</v>
      </c>
      <c r="JH54" s="214">
        <v>-1</v>
      </c>
      <c r="JI54" s="241">
        <v>-3</v>
      </c>
      <c r="JJ54">
        <v>-1</v>
      </c>
      <c r="JK54">
        <v>1</v>
      </c>
      <c r="JL54" s="214">
        <v>1</v>
      </c>
      <c r="JM54">
        <v>0</v>
      </c>
      <c r="JN54">
        <v>0</v>
      </c>
      <c r="JO54">
        <v>0</v>
      </c>
      <c r="JP54">
        <v>1</v>
      </c>
      <c r="JQ54" s="249">
        <v>1.29946839929E-2</v>
      </c>
      <c r="JR54" s="202">
        <v>42529</v>
      </c>
      <c r="JS54">
        <v>60</v>
      </c>
      <c r="JT54" t="s">
        <v>1186</v>
      </c>
      <c r="JU54">
        <v>6</v>
      </c>
      <c r="JV54" s="253">
        <v>2</v>
      </c>
      <c r="JW54">
        <v>8</v>
      </c>
      <c r="JX54" s="138">
        <v>102900</v>
      </c>
      <c r="JY54" s="138">
        <v>137200</v>
      </c>
      <c r="JZ54" s="196">
        <v>-1337.1529828694099</v>
      </c>
      <c r="KA54" s="196">
        <v>-1782.8706438258801</v>
      </c>
      <c r="KB54" s="196">
        <v>-1337.1529828694099</v>
      </c>
      <c r="KC54" s="196">
        <v>-1337.1529828694099</v>
      </c>
      <c r="KD54" s="196">
        <v>1337.1529828694099</v>
      </c>
      <c r="KF54">
        <v>-1</v>
      </c>
      <c r="KG54" s="240">
        <v>-1</v>
      </c>
      <c r="KH54" s="214">
        <v>-1</v>
      </c>
      <c r="KI54" s="241">
        <v>-4</v>
      </c>
      <c r="KJ54">
        <v>-1</v>
      </c>
      <c r="KK54">
        <v>1</v>
      </c>
      <c r="KL54" s="214">
        <v>-1</v>
      </c>
      <c r="KM54">
        <v>1</v>
      </c>
      <c r="KN54">
        <v>1</v>
      </c>
      <c r="KO54">
        <v>1</v>
      </c>
      <c r="KP54">
        <v>0</v>
      </c>
      <c r="KQ54" s="249">
        <v>-4.0816326530600001E-3</v>
      </c>
      <c r="KR54" s="202">
        <v>42536</v>
      </c>
      <c r="KS54">
        <v>60</v>
      </c>
      <c r="KT54" t="s">
        <v>1186</v>
      </c>
      <c r="KU54">
        <v>6</v>
      </c>
      <c r="KV54" s="253">
        <v>2</v>
      </c>
      <c r="KW54">
        <v>5</v>
      </c>
      <c r="KX54" s="138">
        <v>103080</v>
      </c>
      <c r="KY54" s="138">
        <v>85900</v>
      </c>
      <c r="KZ54" s="196">
        <v>420.73469387742483</v>
      </c>
      <c r="LA54" s="196">
        <v>350.612244897854</v>
      </c>
      <c r="LB54" s="196">
        <v>420.73469387742483</v>
      </c>
      <c r="LC54" s="196">
        <v>420.73469387742483</v>
      </c>
      <c r="LD54" s="196">
        <v>-420.73469387742483</v>
      </c>
      <c r="LF54">
        <v>-1</v>
      </c>
      <c r="LG54" s="240">
        <v>-1</v>
      </c>
      <c r="LH54" s="214">
        <v>-1</v>
      </c>
      <c r="LI54" s="241">
        <v>-5</v>
      </c>
      <c r="LJ54">
        <v>-1</v>
      </c>
      <c r="LK54">
        <v>1</v>
      </c>
      <c r="LL54" s="214">
        <v>1</v>
      </c>
      <c r="LM54">
        <v>0</v>
      </c>
      <c r="LN54">
        <v>0</v>
      </c>
      <c r="LO54">
        <v>0</v>
      </c>
      <c r="LP54">
        <v>1</v>
      </c>
      <c r="LQ54" s="249">
        <v>5.8548009367700004E-3</v>
      </c>
      <c r="LR54" s="202">
        <v>42536</v>
      </c>
      <c r="LS54">
        <v>60</v>
      </c>
      <c r="LT54" t="s">
        <v>1186</v>
      </c>
      <c r="LU54">
        <v>6</v>
      </c>
      <c r="LV54" s="253">
        <v>2</v>
      </c>
      <c r="LW54">
        <v>5</v>
      </c>
      <c r="LX54" s="138">
        <v>103080</v>
      </c>
      <c r="LY54" s="138">
        <v>85900</v>
      </c>
      <c r="LZ54" s="196">
        <v>-603.51288056225167</v>
      </c>
      <c r="MA54" s="196">
        <v>-502.92740046854306</v>
      </c>
      <c r="MB54" s="196">
        <v>-603.51288056225167</v>
      </c>
      <c r="MC54" s="196">
        <v>-603.51288056225167</v>
      </c>
      <c r="MD54" s="196">
        <v>603.51288056225167</v>
      </c>
      <c r="MF54">
        <v>-1</v>
      </c>
      <c r="MG54" s="240">
        <v>1</v>
      </c>
      <c r="MH54" s="214">
        <v>-1</v>
      </c>
      <c r="MI54" s="241">
        <v>-6</v>
      </c>
      <c r="MJ54">
        <v>1</v>
      </c>
      <c r="MK54">
        <v>1</v>
      </c>
      <c r="ML54" s="214">
        <v>-1</v>
      </c>
      <c r="MM54">
        <v>0</v>
      </c>
      <c r="MN54">
        <v>1</v>
      </c>
      <c r="MO54">
        <v>0</v>
      </c>
      <c r="MP54">
        <v>0</v>
      </c>
      <c r="MQ54" s="249">
        <v>-2.8521536670499999E-2</v>
      </c>
      <c r="MR54" s="202">
        <v>42536</v>
      </c>
      <c r="MS54">
        <v>60</v>
      </c>
      <c r="MT54" t="s">
        <v>1186</v>
      </c>
      <c r="MU54">
        <v>6</v>
      </c>
      <c r="MV54" s="253">
        <v>2</v>
      </c>
      <c r="MW54">
        <v>5</v>
      </c>
      <c r="MX54" s="138">
        <v>100140</v>
      </c>
      <c r="MY54" s="138">
        <v>83450</v>
      </c>
      <c r="MZ54" s="196">
        <v>-2856.1466821838699</v>
      </c>
      <c r="NA54" s="196">
        <v>-2380.1222351532251</v>
      </c>
      <c r="NB54" s="196">
        <v>2856.1466821838699</v>
      </c>
      <c r="NC54" s="196">
        <v>-2856.1466821838699</v>
      </c>
      <c r="ND54" s="196">
        <v>-2856.1466821838699</v>
      </c>
      <c r="NF54">
        <v>1</v>
      </c>
      <c r="NG54" s="240">
        <v>-1</v>
      </c>
      <c r="NH54" s="214">
        <v>-1</v>
      </c>
      <c r="NI54" s="241">
        <v>1</v>
      </c>
      <c r="NJ54">
        <v>-1</v>
      </c>
      <c r="NK54">
        <v>-1</v>
      </c>
      <c r="NL54" s="214">
        <v>-1</v>
      </c>
      <c r="NM54">
        <v>1</v>
      </c>
      <c r="NN54">
        <v>1</v>
      </c>
      <c r="NO54">
        <v>1</v>
      </c>
      <c r="NP54">
        <v>1</v>
      </c>
      <c r="NQ54" s="249">
        <v>-2.99580587178E-3</v>
      </c>
      <c r="NR54" s="202">
        <v>42536</v>
      </c>
      <c r="NS54">
        <v>60</v>
      </c>
      <c r="NT54" t="s">
        <v>1186</v>
      </c>
      <c r="NU54">
        <v>6</v>
      </c>
      <c r="NV54" s="253">
        <v>2</v>
      </c>
      <c r="NW54">
        <v>5</v>
      </c>
      <c r="NX54" s="138">
        <v>99840</v>
      </c>
      <c r="NY54" s="138">
        <v>83200</v>
      </c>
      <c r="NZ54" s="196">
        <v>299.10125823851519</v>
      </c>
      <c r="OA54" s="196">
        <v>249.25104853209601</v>
      </c>
      <c r="OB54" s="196">
        <v>299.10125823851519</v>
      </c>
      <c r="OC54" s="196">
        <v>299.10125823851519</v>
      </c>
      <c r="OD54" s="196">
        <v>299.10125823851519</v>
      </c>
      <c r="OF54">
        <v>-1</v>
      </c>
      <c r="OG54" s="240">
        <v>-1</v>
      </c>
      <c r="OH54" s="214">
        <v>-1</v>
      </c>
      <c r="OI54" s="241">
        <v>2</v>
      </c>
      <c r="OJ54">
        <v>-1</v>
      </c>
      <c r="OK54">
        <v>-1</v>
      </c>
      <c r="OL54" s="214">
        <v>1</v>
      </c>
      <c r="OM54">
        <v>0</v>
      </c>
      <c r="ON54">
        <v>0</v>
      </c>
      <c r="OO54">
        <v>0</v>
      </c>
      <c r="OP54">
        <v>0</v>
      </c>
      <c r="OQ54" s="249">
        <v>2.2235576923099999E-2</v>
      </c>
      <c r="OR54" s="202">
        <v>42536</v>
      </c>
      <c r="OS54">
        <v>60</v>
      </c>
      <c r="OT54" t="s">
        <v>1186</v>
      </c>
      <c r="OU54">
        <v>6</v>
      </c>
      <c r="OV54" s="253">
        <v>2</v>
      </c>
      <c r="OW54">
        <v>5</v>
      </c>
      <c r="OX54" s="138">
        <v>102060</v>
      </c>
      <c r="OY54" s="138">
        <v>85050</v>
      </c>
      <c r="OZ54" s="196">
        <v>-2269.3629807715861</v>
      </c>
      <c r="PA54" s="196">
        <v>-1891.1358173096548</v>
      </c>
      <c r="PB54" s="196">
        <v>-2269.3629807715861</v>
      </c>
      <c r="PC54" s="196">
        <v>-2269.3629807715861</v>
      </c>
      <c r="PD54" s="196">
        <v>-2269.3629807715861</v>
      </c>
      <c r="PF54">
        <v>-1</v>
      </c>
      <c r="PG54" s="240">
        <v>-1</v>
      </c>
      <c r="PH54" s="240">
        <v>1</v>
      </c>
      <c r="PI54" s="214">
        <v>-1</v>
      </c>
      <c r="PJ54" s="241">
        <v>3</v>
      </c>
      <c r="PK54">
        <v>-1</v>
      </c>
      <c r="PL54">
        <v>-1</v>
      </c>
      <c r="PM54" s="214">
        <v>1</v>
      </c>
      <c r="PN54">
        <v>0</v>
      </c>
      <c r="PO54">
        <v>0</v>
      </c>
      <c r="PP54">
        <v>0</v>
      </c>
      <c r="PQ54">
        <v>0</v>
      </c>
      <c r="PR54" s="249">
        <v>1.23456790123E-2</v>
      </c>
      <c r="PS54" s="202">
        <v>42536</v>
      </c>
      <c r="PT54">
        <v>60</v>
      </c>
      <c r="PU54" t="s">
        <v>1186</v>
      </c>
      <c r="PV54">
        <v>6</v>
      </c>
      <c r="PW54" s="253">
        <v>2</v>
      </c>
      <c r="PX54">
        <v>5</v>
      </c>
      <c r="PY54" s="138">
        <v>103020</v>
      </c>
      <c r="PZ54" s="138">
        <v>85850</v>
      </c>
      <c r="QA54" s="196">
        <v>-1271.851851847146</v>
      </c>
      <c r="QB54" s="196">
        <v>-1059.8765432059549</v>
      </c>
      <c r="QC54" s="196">
        <v>-1271.851851847146</v>
      </c>
      <c r="QD54" s="196">
        <v>-1271.851851847146</v>
      </c>
      <c r="QE54" s="196">
        <v>-1271.851851847146</v>
      </c>
      <c r="QF54" s="196">
        <v>1271.851851847146</v>
      </c>
      <c r="QH54">
        <v>-1</v>
      </c>
      <c r="QI54" s="240">
        <v>-1</v>
      </c>
      <c r="QJ54" s="240">
        <v>1</v>
      </c>
      <c r="QK54" s="214">
        <v>-1</v>
      </c>
      <c r="QL54" s="241">
        <v>-2</v>
      </c>
      <c r="QM54">
        <v>1</v>
      </c>
      <c r="QN54">
        <v>1</v>
      </c>
      <c r="QO54" s="214">
        <v>-1</v>
      </c>
      <c r="QP54">
        <v>1</v>
      </c>
      <c r="QQ54">
        <v>1</v>
      </c>
      <c r="QR54">
        <v>0</v>
      </c>
      <c r="QS54">
        <v>0</v>
      </c>
      <c r="QT54" s="249">
        <v>-2.90360046458E-3</v>
      </c>
      <c r="QU54" s="202">
        <v>42544</v>
      </c>
      <c r="QV54">
        <v>60</v>
      </c>
      <c r="QW54" t="s">
        <v>1186</v>
      </c>
      <c r="QX54">
        <v>6</v>
      </c>
      <c r="QY54" s="253">
        <v>1</v>
      </c>
      <c r="QZ54">
        <v>8</v>
      </c>
      <c r="RA54" s="138">
        <v>103020</v>
      </c>
      <c r="RB54" s="138">
        <v>137360</v>
      </c>
      <c r="RC54" s="196">
        <v>299.12891986103159</v>
      </c>
      <c r="RD54" s="196">
        <v>398.83855981470879</v>
      </c>
      <c r="RE54" s="196">
        <v>299.12891986103159</v>
      </c>
      <c r="RF54" s="196">
        <v>-299.12891986103159</v>
      </c>
      <c r="RG54" s="196">
        <v>-299.12891986103159</v>
      </c>
      <c r="RH54" s="196">
        <v>-299.12891986103159</v>
      </c>
      <c r="RI54" s="196"/>
      <c r="RJ54" s="196">
        <v>-299.12891986103159</v>
      </c>
      <c r="RK54" s="196">
        <v>299.12891986103159</v>
      </c>
      <c r="RL54" s="196">
        <v>-299.12891986103159</v>
      </c>
      <c r="RM54" s="196">
        <v>299.12891986103159</v>
      </c>
      <c r="RO54">
        <v>-1</v>
      </c>
      <c r="RP54" s="240">
        <v>-1</v>
      </c>
      <c r="RQ54" s="240">
        <v>1</v>
      </c>
      <c r="RR54" s="240">
        <v>-1</v>
      </c>
      <c r="RS54" s="214">
        <v>-1</v>
      </c>
      <c r="RT54" s="241">
        <v>-3</v>
      </c>
      <c r="RU54">
        <v>1</v>
      </c>
      <c r="RV54">
        <v>1</v>
      </c>
      <c r="RW54" s="214">
        <v>1</v>
      </c>
      <c r="RX54">
        <v>0</v>
      </c>
      <c r="RY54">
        <v>0</v>
      </c>
      <c r="RZ54">
        <v>1</v>
      </c>
      <c r="SA54">
        <v>1</v>
      </c>
      <c r="SB54" s="249">
        <v>1.6307513104299998E-2</v>
      </c>
      <c r="SC54" s="202">
        <v>42544</v>
      </c>
      <c r="SD54">
        <v>60</v>
      </c>
      <c r="SE54" t="s">
        <v>1186</v>
      </c>
      <c r="SF54">
        <v>6</v>
      </c>
      <c r="SG54" s="253">
        <v>2</v>
      </c>
      <c r="SH54">
        <v>5</v>
      </c>
      <c r="SI54" s="138">
        <v>106080</v>
      </c>
      <c r="SJ54" s="138">
        <v>88400</v>
      </c>
      <c r="SK54" s="196">
        <v>-1729.9009901041438</v>
      </c>
      <c r="SL54" s="196">
        <v>-1441.5841584201198</v>
      </c>
      <c r="SM54" s="196">
        <v>-1729.9009901041438</v>
      </c>
      <c r="SN54" s="196">
        <v>1729.9009901041438</v>
      </c>
      <c r="SO54" s="196">
        <v>1729.9009901041438</v>
      </c>
      <c r="SP54" s="196">
        <v>1729.9009901041438</v>
      </c>
      <c r="SQ54" s="196">
        <v>-1729.9009901041438</v>
      </c>
      <c r="SR54" s="196">
        <v>1729.9009901041438</v>
      </c>
      <c r="SS54" s="196">
        <v>-1729.9009901041438</v>
      </c>
      <c r="ST54" s="196">
        <v>-1729.9009901041438</v>
      </c>
      <c r="SU54" s="196">
        <v>1729.9009901041438</v>
      </c>
      <c r="SW54">
        <f t="shared" si="90"/>
        <v>1</v>
      </c>
      <c r="SX54" s="240">
        <v>-1</v>
      </c>
      <c r="SY54" s="240">
        <v>-1</v>
      </c>
      <c r="SZ54" s="240">
        <v>1</v>
      </c>
      <c r="TA54" s="214">
        <v>-1</v>
      </c>
      <c r="TB54" s="241">
        <v>-4</v>
      </c>
      <c r="TC54">
        <f t="shared" si="91"/>
        <v>1</v>
      </c>
      <c r="TD54">
        <f t="shared" si="92"/>
        <v>1</v>
      </c>
      <c r="TE54" s="214">
        <v>1</v>
      </c>
      <c r="TF54">
        <f t="shared" si="140"/>
        <v>0</v>
      </c>
      <c r="TG54">
        <f t="shared" si="93"/>
        <v>0</v>
      </c>
      <c r="TH54">
        <f t="shared" si="132"/>
        <v>1</v>
      </c>
      <c r="TI54">
        <f t="shared" si="94"/>
        <v>1</v>
      </c>
      <c r="TJ54" s="249">
        <v>1.31805157593E-2</v>
      </c>
      <c r="TK54" s="202">
        <v>42548</v>
      </c>
      <c r="TL54">
        <v>60</v>
      </c>
      <c r="TM54" t="str">
        <f t="shared" si="81"/>
        <v>TRUE</v>
      </c>
      <c r="TN54">
        <f>VLOOKUP($A54,'FuturesInfo (3)'!$A$2:$V$80,22)</f>
        <v>6</v>
      </c>
      <c r="TO54" s="253">
        <v>1</v>
      </c>
      <c r="TP54">
        <f t="shared" si="95"/>
        <v>8</v>
      </c>
      <c r="TQ54" s="138">
        <f>VLOOKUP($A54,'FuturesInfo (3)'!$A$2:$O$80,15)*TN54</f>
        <v>106080</v>
      </c>
      <c r="TR54" s="138">
        <f>VLOOKUP($A54,'FuturesInfo (3)'!$A$2:$O$80,15)*TP54</f>
        <v>141440</v>
      </c>
      <c r="TS54" s="196">
        <f t="shared" si="96"/>
        <v>-1398.1891117465441</v>
      </c>
      <c r="TT54" s="196">
        <f t="shared" si="97"/>
        <v>-1864.252148995392</v>
      </c>
      <c r="TU54" s="196">
        <f t="shared" si="98"/>
        <v>-1398.1891117465441</v>
      </c>
      <c r="TV54" s="196">
        <f t="shared" si="99"/>
        <v>1398.1891117465441</v>
      </c>
      <c r="TW54" s="196">
        <f t="shared" si="148"/>
        <v>1398.1891117465441</v>
      </c>
      <c r="TX54" s="196">
        <f t="shared" si="101"/>
        <v>-1398.1891117465441</v>
      </c>
      <c r="TY54" s="196">
        <f t="shared" si="133"/>
        <v>1398.1891117465441</v>
      </c>
      <c r="TZ54" s="196">
        <f>IF(IF(sym!$O43=TE54,1,0)=1,ABS(TQ54*TJ54),-ABS(TQ54*TJ54))</f>
        <v>1398.1891117465441</v>
      </c>
      <c r="UA54" s="196">
        <f>IF(IF(sym!$N43=TE54,1,0)=1,ABS(TQ54*TJ54),-ABS(TQ54*TJ54))</f>
        <v>-1398.1891117465441</v>
      </c>
      <c r="UB54" s="196">
        <f t="shared" si="141"/>
        <v>-1398.1891117465441</v>
      </c>
      <c r="UC54" s="196">
        <f t="shared" si="103"/>
        <v>1398.1891117465441</v>
      </c>
      <c r="UE54">
        <f t="shared" si="104"/>
        <v>1</v>
      </c>
      <c r="UF54" s="240">
        <v>1</v>
      </c>
      <c r="UG54" s="240">
        <v>1</v>
      </c>
      <c r="UH54" s="240">
        <v>1</v>
      </c>
      <c r="UI54" s="214">
        <v>-1</v>
      </c>
      <c r="UJ54" s="241">
        <v>-5</v>
      </c>
      <c r="UK54">
        <f t="shared" si="105"/>
        <v>1</v>
      </c>
      <c r="UL54">
        <f t="shared" si="106"/>
        <v>1</v>
      </c>
      <c r="UM54" s="214"/>
      <c r="UN54">
        <f t="shared" si="153"/>
        <v>0</v>
      </c>
      <c r="UO54">
        <f t="shared" si="151"/>
        <v>0</v>
      </c>
      <c r="UP54">
        <f t="shared" si="134"/>
        <v>0</v>
      </c>
      <c r="UQ54">
        <f t="shared" si="108"/>
        <v>0</v>
      </c>
      <c r="UR54" s="249"/>
      <c r="US54" s="202">
        <v>42548</v>
      </c>
      <c r="UT54">
        <v>60</v>
      </c>
      <c r="UU54" t="str">
        <f t="shared" si="82"/>
        <v>TRUE</v>
      </c>
      <c r="UV54">
        <f>VLOOKUP($A54,'FuturesInfo (3)'!$A$2:$V$80,22)</f>
        <v>6</v>
      </c>
      <c r="UW54" s="253">
        <v>1</v>
      </c>
      <c r="UX54">
        <f t="shared" si="109"/>
        <v>8</v>
      </c>
      <c r="UY54" s="138">
        <f>VLOOKUP($A54,'FuturesInfo (3)'!$A$2:$O$80,15)*UV54</f>
        <v>106080</v>
      </c>
      <c r="UZ54" s="138">
        <f>VLOOKUP($A54,'FuturesInfo (3)'!$A$2:$O$80,15)*UX54</f>
        <v>141440</v>
      </c>
      <c r="VA54" s="196">
        <f t="shared" si="110"/>
        <v>0</v>
      </c>
      <c r="VB54" s="196">
        <f t="shared" si="111"/>
        <v>0</v>
      </c>
      <c r="VC54" s="196">
        <f t="shared" si="112"/>
        <v>0</v>
      </c>
      <c r="VD54" s="196">
        <f t="shared" si="113"/>
        <v>0</v>
      </c>
      <c r="VE54" s="196">
        <f t="shared" si="149"/>
        <v>0</v>
      </c>
      <c r="VF54" s="196">
        <f t="shared" si="115"/>
        <v>0</v>
      </c>
      <c r="VG54" s="196">
        <f t="shared" si="135"/>
        <v>0</v>
      </c>
      <c r="VH54" s="196">
        <f>IF(IF(sym!$O43=UM54,1,0)=1,ABS(UY54*UR54),-ABS(UY54*UR54))</f>
        <v>0</v>
      </c>
      <c r="VI54" s="196">
        <f>IF(IF(sym!$N43=UM54,1,0)=1,ABS(UY54*UR54),-ABS(UY54*UR54))</f>
        <v>0</v>
      </c>
      <c r="VJ54" s="196">
        <f t="shared" si="144"/>
        <v>0</v>
      </c>
      <c r="VK54" s="196">
        <f t="shared" si="117"/>
        <v>0</v>
      </c>
      <c r="VM54">
        <f t="shared" si="118"/>
        <v>0</v>
      </c>
      <c r="VN54" s="240"/>
      <c r="VO54" s="240"/>
      <c r="VP54" s="240"/>
      <c r="VQ54" s="214"/>
      <c r="VR54" s="241"/>
      <c r="VS54">
        <f t="shared" si="119"/>
        <v>1</v>
      </c>
      <c r="VT54">
        <f t="shared" si="120"/>
        <v>0</v>
      </c>
      <c r="VU54" s="214"/>
      <c r="VV54">
        <f t="shared" si="154"/>
        <v>1</v>
      </c>
      <c r="VW54">
        <f t="shared" si="152"/>
        <v>1</v>
      </c>
      <c r="VX54">
        <f t="shared" si="136"/>
        <v>0</v>
      </c>
      <c r="VY54">
        <f t="shared" si="122"/>
        <v>1</v>
      </c>
      <c r="VZ54" s="249"/>
      <c r="WA54" s="202"/>
      <c r="WB54">
        <v>60</v>
      </c>
      <c r="WC54" t="str">
        <f t="shared" si="83"/>
        <v>FALSE</v>
      </c>
      <c r="WD54">
        <f>VLOOKUP($A54,'FuturesInfo (3)'!$A$2:$V$80,22)</f>
        <v>6</v>
      </c>
      <c r="WE54" s="253"/>
      <c r="WF54">
        <f t="shared" si="123"/>
        <v>5</v>
      </c>
      <c r="WG54" s="138">
        <f>VLOOKUP($A54,'FuturesInfo (3)'!$A$2:$O$80,15)*WD54</f>
        <v>106080</v>
      </c>
      <c r="WH54" s="138">
        <f>VLOOKUP($A54,'FuturesInfo (3)'!$A$2:$O$80,15)*WF54</f>
        <v>88400</v>
      </c>
      <c r="WI54" s="196">
        <f t="shared" si="124"/>
        <v>0</v>
      </c>
      <c r="WJ54" s="196">
        <f t="shared" si="125"/>
        <v>0</v>
      </c>
      <c r="WK54" s="196">
        <f t="shared" si="126"/>
        <v>0</v>
      </c>
      <c r="WL54" s="196">
        <f t="shared" si="127"/>
        <v>0</v>
      </c>
      <c r="WM54" s="196">
        <f t="shared" si="150"/>
        <v>0</v>
      </c>
      <c r="WN54" s="196">
        <f t="shared" si="129"/>
        <v>0</v>
      </c>
      <c r="WO54" s="196">
        <f t="shared" si="137"/>
        <v>0</v>
      </c>
      <c r="WP54" s="196">
        <f>IF(IF(sym!$O43=VU54,1,0)=1,ABS(WG54*VZ54),-ABS(WG54*VZ54))</f>
        <v>0</v>
      </c>
      <c r="WQ54" s="196">
        <f>IF(IF(sym!$N43=VU54,1,0)=1,ABS(WG54*VZ54),-ABS(WG54*VZ54))</f>
        <v>0</v>
      </c>
      <c r="WR54" s="196">
        <f t="shared" si="147"/>
        <v>0</v>
      </c>
      <c r="WS54" s="196">
        <f t="shared" si="131"/>
        <v>0</v>
      </c>
    </row>
    <row r="55" spans="1:617" x14ac:dyDescent="0.25">
      <c r="A55" s="1" t="s">
        <v>997</v>
      </c>
      <c r="B55" s="150" t="str">
        <f>'FuturesInfo (3)'!M43</f>
        <v>QW</v>
      </c>
      <c r="C55" s="200" t="str">
        <f>VLOOKUP(A55,'FuturesInfo (3)'!$A$2:$K$80,11)</f>
        <v>soft</v>
      </c>
      <c r="F55" t="e">
        <f>#REF!</f>
        <v>#REF!</v>
      </c>
      <c r="G55">
        <v>-1</v>
      </c>
      <c r="H55">
        <v>1</v>
      </c>
      <c r="I55">
        <v>1</v>
      </c>
      <c r="J55">
        <f t="shared" si="155"/>
        <v>0</v>
      </c>
      <c r="K55">
        <f t="shared" si="156"/>
        <v>1</v>
      </c>
      <c r="L55" s="184">
        <v>2.52627324171E-2</v>
      </c>
      <c r="M55" s="2">
        <v>10</v>
      </c>
      <c r="N55">
        <v>60</v>
      </c>
      <c r="O55" t="str">
        <f t="shared" si="157"/>
        <v>TRUE</v>
      </c>
      <c r="P55">
        <f>VLOOKUP($A55,'FuturesInfo (3)'!$A$2:$V$80,22)</f>
        <v>3</v>
      </c>
      <c r="Q55">
        <f t="shared" si="70"/>
        <v>3</v>
      </c>
      <c r="R55">
        <f t="shared" si="70"/>
        <v>3</v>
      </c>
      <c r="S55" s="138">
        <f>VLOOKUP($A55,'FuturesInfo (3)'!$A$2:$O$80,15)*Q55</f>
        <v>84600</v>
      </c>
      <c r="T55" s="144">
        <f t="shared" si="158"/>
        <v>-2137.2271624866598</v>
      </c>
      <c r="U55" s="144">
        <f t="shared" si="84"/>
        <v>2137.2271624866598</v>
      </c>
      <c r="W55">
        <f t="shared" si="159"/>
        <v>-1</v>
      </c>
      <c r="X55">
        <v>1</v>
      </c>
      <c r="Y55">
        <v>1</v>
      </c>
      <c r="Z55">
        <v>1</v>
      </c>
      <c r="AA55">
        <f t="shared" si="138"/>
        <v>1</v>
      </c>
      <c r="AB55">
        <f t="shared" si="160"/>
        <v>1</v>
      </c>
      <c r="AC55" s="1">
        <v>7.8848807411799999E-4</v>
      </c>
      <c r="AD55" s="2">
        <v>10</v>
      </c>
      <c r="AE55">
        <v>60</v>
      </c>
      <c r="AF55" t="str">
        <f t="shared" si="161"/>
        <v>TRUE</v>
      </c>
      <c r="AG55">
        <f>VLOOKUP($A55,'FuturesInfo (3)'!$A$2:$V$80,22)</f>
        <v>3</v>
      </c>
      <c r="AH55">
        <f t="shared" si="162"/>
        <v>4</v>
      </c>
      <c r="AI55">
        <f t="shared" si="85"/>
        <v>3</v>
      </c>
      <c r="AJ55" s="138">
        <f>VLOOKUP($A55,'FuturesInfo (3)'!$A$2:$O$80,15)*AI55</f>
        <v>84600</v>
      </c>
      <c r="AK55" s="196">
        <f t="shared" si="163"/>
        <v>66.706091070382797</v>
      </c>
      <c r="AL55" s="196">
        <f t="shared" si="87"/>
        <v>66.706091070382797</v>
      </c>
      <c r="AN55">
        <f t="shared" si="76"/>
        <v>1</v>
      </c>
      <c r="AO55">
        <v>1</v>
      </c>
      <c r="AP55">
        <v>1</v>
      </c>
      <c r="AQ55">
        <v>1</v>
      </c>
      <c r="AR55">
        <f t="shared" si="139"/>
        <v>1</v>
      </c>
      <c r="AS55">
        <f t="shared" si="77"/>
        <v>1</v>
      </c>
      <c r="AT55" s="1">
        <v>1.22119361828E-2</v>
      </c>
      <c r="AU55" s="2">
        <v>10</v>
      </c>
      <c r="AV55">
        <v>60</v>
      </c>
      <c r="AW55" t="str">
        <f t="shared" si="78"/>
        <v>TRUE</v>
      </c>
      <c r="AX55">
        <f>VLOOKUP($A55,'FuturesInfo (3)'!$A$2:$V$80,22)</f>
        <v>3</v>
      </c>
      <c r="AY55">
        <f t="shared" si="79"/>
        <v>4</v>
      </c>
      <c r="AZ55">
        <f t="shared" si="88"/>
        <v>3</v>
      </c>
      <c r="BA55" s="138">
        <f>VLOOKUP($A55,'FuturesInfo (3)'!$A$2:$O$80,15)*AZ55</f>
        <v>84600</v>
      </c>
      <c r="BB55" s="196">
        <f t="shared" si="80"/>
        <v>1033.12980106488</v>
      </c>
      <c r="BC55" s="196">
        <f t="shared" si="89"/>
        <v>1033.12980106488</v>
      </c>
      <c r="BE55">
        <v>1</v>
      </c>
      <c r="BF55">
        <v>1</v>
      </c>
      <c r="BG55">
        <v>1</v>
      </c>
      <c r="BH55">
        <v>1</v>
      </c>
      <c r="BI55">
        <v>1</v>
      </c>
      <c r="BJ55">
        <v>1</v>
      </c>
      <c r="BK55" s="1">
        <v>2.68534734384E-2</v>
      </c>
      <c r="BL55" s="2">
        <v>10</v>
      </c>
      <c r="BM55">
        <v>60</v>
      </c>
      <c r="BN55" t="s">
        <v>1186</v>
      </c>
      <c r="BO55">
        <v>4</v>
      </c>
      <c r="BP55" s="96">
        <v>0</v>
      </c>
      <c r="BQ55">
        <v>4</v>
      </c>
      <c r="BR55" s="138">
        <v>105800</v>
      </c>
      <c r="BS55" s="196">
        <v>2841.09748978272</v>
      </c>
      <c r="BT55" s="196">
        <v>2841.09748978272</v>
      </c>
      <c r="BV55">
        <v>1</v>
      </c>
      <c r="BW55">
        <v>1</v>
      </c>
      <c r="BX55" s="214">
        <v>1</v>
      </c>
      <c r="BY55">
        <v>1</v>
      </c>
      <c r="BZ55">
        <v>1</v>
      </c>
      <c r="CA55">
        <v>1</v>
      </c>
      <c r="CB55">
        <v>1</v>
      </c>
      <c r="CC55">
        <v>1</v>
      </c>
      <c r="CD55" s="1">
        <v>1.89501610764E-3</v>
      </c>
      <c r="CE55" s="2">
        <v>10</v>
      </c>
      <c r="CF55">
        <v>60</v>
      </c>
      <c r="CG55" t="s">
        <v>1186</v>
      </c>
      <c r="CH55">
        <v>4</v>
      </c>
      <c r="CI55" s="96">
        <v>0</v>
      </c>
      <c r="CJ55">
        <v>4</v>
      </c>
      <c r="CK55" s="138">
        <v>105800</v>
      </c>
      <c r="CL55" s="196">
        <v>200.49270418831199</v>
      </c>
      <c r="CM55" s="196">
        <v>200.49270418831199</v>
      </c>
      <c r="CN55" s="196">
        <v>200.49270418831199</v>
      </c>
      <c r="CP55">
        <v>1</v>
      </c>
      <c r="CQ55">
        <v>1</v>
      </c>
      <c r="CR55" s="214">
        <v>1</v>
      </c>
      <c r="CS55">
        <v>1</v>
      </c>
      <c r="CT55">
        <v>1</v>
      </c>
      <c r="CU55">
        <v>1</v>
      </c>
      <c r="CV55">
        <v>1</v>
      </c>
      <c r="CW55">
        <v>1</v>
      </c>
      <c r="CX55" s="1">
        <v>5.67429544165E-4</v>
      </c>
      <c r="CY55" s="2">
        <v>10</v>
      </c>
      <c r="CZ55">
        <v>60</v>
      </c>
      <c r="DA55" t="s">
        <v>1186</v>
      </c>
      <c r="DB55">
        <v>4</v>
      </c>
      <c r="DC55" s="96">
        <v>0</v>
      </c>
      <c r="DD55">
        <v>4</v>
      </c>
      <c r="DE55" s="138">
        <v>105800</v>
      </c>
      <c r="DF55" s="196">
        <v>60.034045772657002</v>
      </c>
      <c r="DG55" s="196">
        <v>60.034045772657002</v>
      </c>
      <c r="DH55" s="196">
        <v>60.034045772657002</v>
      </c>
      <c r="DJ55">
        <v>1</v>
      </c>
      <c r="DK55" s="240">
        <v>1</v>
      </c>
      <c r="DL55" s="214">
        <v>1</v>
      </c>
      <c r="DM55" s="241">
        <v>-1</v>
      </c>
      <c r="DN55">
        <v>1</v>
      </c>
      <c r="DO55">
        <v>-1</v>
      </c>
      <c r="DP55" s="214">
        <v>-1</v>
      </c>
      <c r="DQ55">
        <v>0</v>
      </c>
      <c r="DR55">
        <v>0</v>
      </c>
      <c r="DS55">
        <v>0</v>
      </c>
      <c r="DT55">
        <v>1</v>
      </c>
      <c r="DU55" s="249">
        <v>-2.8355387523600001E-3</v>
      </c>
      <c r="DV55" s="2">
        <v>10</v>
      </c>
      <c r="DW55">
        <v>60</v>
      </c>
      <c r="DX55" t="s">
        <v>1186</v>
      </c>
      <c r="DY55">
        <v>4</v>
      </c>
      <c r="DZ55" s="96">
        <v>0</v>
      </c>
      <c r="EA55">
        <v>4</v>
      </c>
      <c r="EB55" s="138">
        <v>105500</v>
      </c>
      <c r="EC55" s="196">
        <v>-299.14933837398002</v>
      </c>
      <c r="ED55" s="196">
        <v>-299.14933837398002</v>
      </c>
      <c r="EE55" s="196">
        <v>-299.14933837398002</v>
      </c>
      <c r="EF55" s="196">
        <v>299.14933837398002</v>
      </c>
      <c r="EH55">
        <v>1</v>
      </c>
      <c r="EI55" s="240">
        <v>-1</v>
      </c>
      <c r="EJ55" s="214">
        <v>1</v>
      </c>
      <c r="EK55" s="241">
        <v>11</v>
      </c>
      <c r="EL55">
        <v>-1</v>
      </c>
      <c r="EM55">
        <v>1</v>
      </c>
      <c r="EN55" s="214">
        <v>-1</v>
      </c>
      <c r="EO55">
        <v>1</v>
      </c>
      <c r="EP55">
        <v>0</v>
      </c>
      <c r="EQ55">
        <v>1</v>
      </c>
      <c r="ER55">
        <v>0</v>
      </c>
      <c r="ES55" s="249">
        <v>-2.6540284360200002E-3</v>
      </c>
      <c r="ET55" s="264">
        <v>42510</v>
      </c>
      <c r="EU55">
        <v>60</v>
      </c>
      <c r="EV55" t="s">
        <v>1186</v>
      </c>
      <c r="EW55">
        <v>4</v>
      </c>
      <c r="EX55" s="253"/>
      <c r="EY55">
        <v>4</v>
      </c>
      <c r="EZ55" s="138">
        <v>105220</v>
      </c>
      <c r="FA55" s="196">
        <v>279.25687203802443</v>
      </c>
      <c r="FB55" s="196">
        <v>-279.25687203802443</v>
      </c>
      <c r="FC55" s="196">
        <v>279.25687203802443</v>
      </c>
      <c r="FD55" s="196">
        <v>-279.25687203802443</v>
      </c>
      <c r="FF55">
        <v>-1</v>
      </c>
      <c r="FG55" s="240">
        <v>-1</v>
      </c>
      <c r="FH55" s="214">
        <v>1</v>
      </c>
      <c r="FI55" s="241">
        <v>12</v>
      </c>
      <c r="FJ55">
        <v>1</v>
      </c>
      <c r="FK55">
        <v>1</v>
      </c>
      <c r="FL55" s="214">
        <v>1</v>
      </c>
      <c r="FM55">
        <v>0</v>
      </c>
      <c r="FN55">
        <v>1</v>
      </c>
      <c r="FO55">
        <v>1</v>
      </c>
      <c r="FP55">
        <v>1</v>
      </c>
      <c r="FQ55" s="249">
        <v>1.6916935943700001E-2</v>
      </c>
      <c r="FR55" s="264">
        <v>42510</v>
      </c>
      <c r="FS55">
        <v>60</v>
      </c>
      <c r="FT55" t="s">
        <v>1186</v>
      </c>
      <c r="FU55">
        <v>4</v>
      </c>
      <c r="FV55" s="253">
        <v>2</v>
      </c>
      <c r="FW55">
        <v>5</v>
      </c>
      <c r="FX55" s="138">
        <v>106440.00000000001</v>
      </c>
      <c r="FY55" s="138">
        <v>133050.00000000003</v>
      </c>
      <c r="FZ55" s="196">
        <v>-1800.6386618474285</v>
      </c>
      <c r="GA55" s="196">
        <v>-2250.7983273092855</v>
      </c>
      <c r="GB55" s="196">
        <v>1800.6386618474285</v>
      </c>
      <c r="GC55" s="196">
        <v>1800.6386618474285</v>
      </c>
      <c r="GD55" s="196">
        <v>1800.6386618474285</v>
      </c>
      <c r="GF55">
        <v>-1</v>
      </c>
      <c r="GG55" s="240">
        <v>1</v>
      </c>
      <c r="GH55" s="214">
        <v>1</v>
      </c>
      <c r="GI55" s="241">
        <v>42</v>
      </c>
      <c r="GJ55">
        <v>1</v>
      </c>
      <c r="GK55">
        <v>1</v>
      </c>
      <c r="GL55" s="214">
        <v>-1</v>
      </c>
      <c r="GM55">
        <v>0</v>
      </c>
      <c r="GN55">
        <v>0</v>
      </c>
      <c r="GO55">
        <v>0</v>
      </c>
      <c r="GP55">
        <v>0</v>
      </c>
      <c r="GQ55" s="249">
        <v>-5.2336448598100001E-3</v>
      </c>
      <c r="GR55" s="264">
        <v>42474</v>
      </c>
      <c r="GS55">
        <v>60</v>
      </c>
      <c r="GT55" t="s">
        <v>1186</v>
      </c>
      <c r="GU55">
        <v>4</v>
      </c>
      <c r="GV55" s="253">
        <v>2</v>
      </c>
      <c r="GW55">
        <v>5</v>
      </c>
      <c r="GX55" s="138">
        <v>106440.00000000001</v>
      </c>
      <c r="GY55" s="138">
        <v>133050.00000000003</v>
      </c>
      <c r="GZ55" s="196">
        <v>-557.06915887817649</v>
      </c>
      <c r="HA55" s="196">
        <v>-696.33644859772062</v>
      </c>
      <c r="HB55" s="196">
        <v>-557.06915887817649</v>
      </c>
      <c r="HC55" s="196">
        <v>-557.06915887817649</v>
      </c>
      <c r="HD55" s="196">
        <v>-557.06915887817649</v>
      </c>
      <c r="HF55">
        <v>1</v>
      </c>
      <c r="HG55" s="240">
        <v>1</v>
      </c>
      <c r="HH55" s="214">
        <v>1</v>
      </c>
      <c r="HI55" s="241">
        <v>43</v>
      </c>
      <c r="HJ55">
        <v>-1</v>
      </c>
      <c r="HK55">
        <v>1</v>
      </c>
      <c r="HL55" s="214">
        <v>1</v>
      </c>
      <c r="HM55">
        <v>1</v>
      </c>
      <c r="HN55">
        <v>1</v>
      </c>
      <c r="HO55">
        <v>0</v>
      </c>
      <c r="HP55">
        <v>1</v>
      </c>
      <c r="HQ55" s="249">
        <v>7.1401728673400004E-3</v>
      </c>
      <c r="HR55" s="202">
        <v>42474</v>
      </c>
      <c r="HS55">
        <v>60</v>
      </c>
      <c r="HT55" t="s">
        <v>1186</v>
      </c>
      <c r="HU55">
        <v>4</v>
      </c>
      <c r="HV55" s="253">
        <v>1</v>
      </c>
      <c r="HW55">
        <v>4</v>
      </c>
      <c r="HX55" s="138">
        <v>107200</v>
      </c>
      <c r="HY55" s="138">
        <v>107200</v>
      </c>
      <c r="HZ55" s="196">
        <v>765.42653137884804</v>
      </c>
      <c r="IA55" s="196">
        <v>765.42653137884804</v>
      </c>
      <c r="IB55" s="196">
        <v>765.42653137884804</v>
      </c>
      <c r="IC55" s="196">
        <v>-765.42653137884804</v>
      </c>
      <c r="ID55" s="196">
        <v>765.42653137884804</v>
      </c>
      <c r="IF55">
        <v>1</v>
      </c>
      <c r="IG55">
        <v>1</v>
      </c>
      <c r="IH55" s="214">
        <v>1</v>
      </c>
      <c r="II55" s="241">
        <v>15</v>
      </c>
      <c r="IJ55">
        <v>1</v>
      </c>
      <c r="IK55">
        <v>1</v>
      </c>
      <c r="IL55" s="214">
        <v>1</v>
      </c>
      <c r="IM55">
        <v>1</v>
      </c>
      <c r="IN55">
        <v>1</v>
      </c>
      <c r="IO55">
        <v>1</v>
      </c>
      <c r="IP55">
        <v>1</v>
      </c>
      <c r="IQ55" s="249">
        <v>7.4626865671599996E-4</v>
      </c>
      <c r="IR55" s="202">
        <v>42516</v>
      </c>
      <c r="IS55">
        <v>60</v>
      </c>
      <c r="IT55" t="s">
        <v>1186</v>
      </c>
      <c r="IU55">
        <v>4</v>
      </c>
      <c r="IV55" s="253">
        <v>2</v>
      </c>
      <c r="IW55">
        <v>5</v>
      </c>
      <c r="IX55" s="138">
        <v>107280</v>
      </c>
      <c r="IY55" s="138">
        <v>134100</v>
      </c>
      <c r="IZ55" s="196">
        <v>80.059701492492479</v>
      </c>
      <c r="JA55" s="196">
        <v>100.0746268656156</v>
      </c>
      <c r="JB55" s="196">
        <v>80.059701492492479</v>
      </c>
      <c r="JC55" s="196">
        <v>80.059701492492479</v>
      </c>
      <c r="JD55" s="196">
        <v>80.059701492492479</v>
      </c>
      <c r="JF55">
        <v>1</v>
      </c>
      <c r="JG55" s="240">
        <v>-1</v>
      </c>
      <c r="JH55" s="214">
        <v>1</v>
      </c>
      <c r="JI55" s="241">
        <v>16</v>
      </c>
      <c r="JJ55">
        <v>1</v>
      </c>
      <c r="JK55">
        <v>1</v>
      </c>
      <c r="JL55" s="214">
        <v>-1</v>
      </c>
      <c r="JM55">
        <v>1</v>
      </c>
      <c r="JN55">
        <v>0</v>
      </c>
      <c r="JO55">
        <v>0</v>
      </c>
      <c r="JP55">
        <v>0</v>
      </c>
      <c r="JQ55" s="249">
        <v>-9.6942580164100008E-3</v>
      </c>
      <c r="JR55" s="202">
        <v>42516</v>
      </c>
      <c r="JS55">
        <v>60</v>
      </c>
      <c r="JT55" t="s">
        <v>1186</v>
      </c>
      <c r="JU55">
        <v>4</v>
      </c>
      <c r="JV55" s="253">
        <v>2</v>
      </c>
      <c r="JW55">
        <v>5</v>
      </c>
      <c r="JX55" s="138">
        <v>106240.00000000001</v>
      </c>
      <c r="JY55" s="138">
        <v>132800.00000000003</v>
      </c>
      <c r="JZ55" s="196">
        <v>1029.9179716633987</v>
      </c>
      <c r="KA55" s="196">
        <v>1287.3974645792484</v>
      </c>
      <c r="KB55" s="196">
        <v>-1029.9179716633987</v>
      </c>
      <c r="KC55" s="196">
        <v>-1029.9179716633987</v>
      </c>
      <c r="KD55" s="196">
        <v>-1029.9179716633987</v>
      </c>
      <c r="KF55">
        <v>-1</v>
      </c>
      <c r="KG55" s="240">
        <v>-1</v>
      </c>
      <c r="KH55" s="214">
        <v>1</v>
      </c>
      <c r="KI55" s="241">
        <v>17</v>
      </c>
      <c r="KJ55">
        <v>1</v>
      </c>
      <c r="KK55">
        <v>1</v>
      </c>
      <c r="KL55" s="214">
        <v>-1</v>
      </c>
      <c r="KM55">
        <v>1</v>
      </c>
      <c r="KN55">
        <v>0</v>
      </c>
      <c r="KO55">
        <v>0</v>
      </c>
      <c r="KP55">
        <v>0</v>
      </c>
      <c r="KQ55" s="249">
        <v>-9.4126506024099995E-4</v>
      </c>
      <c r="KR55" s="202">
        <v>42516</v>
      </c>
      <c r="KS55">
        <v>60</v>
      </c>
      <c r="KT55" t="s">
        <v>1186</v>
      </c>
      <c r="KU55">
        <v>4</v>
      </c>
      <c r="KV55" s="253">
        <v>2</v>
      </c>
      <c r="KW55">
        <v>3</v>
      </c>
      <c r="KX55" s="138">
        <v>106740.00000000001</v>
      </c>
      <c r="KY55" s="138">
        <v>80055.000000000015</v>
      </c>
      <c r="KZ55" s="196">
        <v>100.47063253012435</v>
      </c>
      <c r="LA55" s="196">
        <v>75.352974397593272</v>
      </c>
      <c r="LB55" s="196">
        <v>-100.47063253012435</v>
      </c>
      <c r="LC55" s="196">
        <v>-100.47063253012435</v>
      </c>
      <c r="LD55" s="196">
        <v>-100.47063253012435</v>
      </c>
      <c r="LF55">
        <v>-1</v>
      </c>
      <c r="LG55" s="240">
        <v>1</v>
      </c>
      <c r="LH55" s="214">
        <v>-1</v>
      </c>
      <c r="LI55" s="241">
        <v>18</v>
      </c>
      <c r="LJ55">
        <v>-1</v>
      </c>
      <c r="LK55">
        <v>-1</v>
      </c>
      <c r="LL55" s="214">
        <v>1</v>
      </c>
      <c r="LM55">
        <v>1</v>
      </c>
      <c r="LN55">
        <v>0</v>
      </c>
      <c r="LO55">
        <v>0</v>
      </c>
      <c r="LP55">
        <v>0</v>
      </c>
      <c r="LQ55" s="249">
        <v>5.6529112492900001E-3</v>
      </c>
      <c r="LR55" s="202">
        <v>42516</v>
      </c>
      <c r="LS55">
        <v>60</v>
      </c>
      <c r="LT55" t="s">
        <v>1186</v>
      </c>
      <c r="LU55">
        <v>4</v>
      </c>
      <c r="LV55" s="253">
        <v>2</v>
      </c>
      <c r="LW55">
        <v>3</v>
      </c>
      <c r="LX55" s="138">
        <v>106740.00000000001</v>
      </c>
      <c r="LY55" s="138">
        <v>80055.000000000015</v>
      </c>
      <c r="LZ55" s="196">
        <v>603.39174674921469</v>
      </c>
      <c r="MA55" s="196">
        <v>452.54381006191102</v>
      </c>
      <c r="MB55" s="196">
        <v>-603.39174674921469</v>
      </c>
      <c r="MC55" s="196">
        <v>-603.39174674921469</v>
      </c>
      <c r="MD55" s="196">
        <v>-603.39174674921469</v>
      </c>
      <c r="MF55">
        <v>1</v>
      </c>
      <c r="MG55" s="240">
        <v>1</v>
      </c>
      <c r="MH55" s="214">
        <v>-1</v>
      </c>
      <c r="MI55" s="241">
        <v>19</v>
      </c>
      <c r="MJ55">
        <v>1</v>
      </c>
      <c r="MK55">
        <v>-1</v>
      </c>
      <c r="ML55" s="214">
        <v>-1</v>
      </c>
      <c r="MM55">
        <v>0</v>
      </c>
      <c r="MN55">
        <v>1</v>
      </c>
      <c r="MO55">
        <v>0</v>
      </c>
      <c r="MP55">
        <v>1</v>
      </c>
      <c r="MQ55" s="249">
        <v>-3.3726812816200001E-3</v>
      </c>
      <c r="MR55" s="202">
        <v>42516</v>
      </c>
      <c r="MS55">
        <v>60</v>
      </c>
      <c r="MT55" t="s">
        <v>1186</v>
      </c>
      <c r="MU55">
        <v>4</v>
      </c>
      <c r="MV55" s="253">
        <v>2</v>
      </c>
      <c r="MW55">
        <v>3</v>
      </c>
      <c r="MX55" s="138">
        <v>106380</v>
      </c>
      <c r="MY55" s="138">
        <v>79785</v>
      </c>
      <c r="MZ55" s="196">
        <v>-358.78583473873562</v>
      </c>
      <c r="NA55" s="196">
        <v>-269.08937605405168</v>
      </c>
      <c r="NB55" s="196">
        <v>358.78583473873562</v>
      </c>
      <c r="NC55" s="196">
        <v>-358.78583473873562</v>
      </c>
      <c r="ND55" s="196">
        <v>358.78583473873562</v>
      </c>
      <c r="NF55">
        <v>1</v>
      </c>
      <c r="NG55" s="240">
        <v>-1</v>
      </c>
      <c r="NH55" s="214">
        <v>-1</v>
      </c>
      <c r="NI55" s="241">
        <v>22</v>
      </c>
      <c r="NJ55">
        <v>-1</v>
      </c>
      <c r="NK55">
        <v>-1</v>
      </c>
      <c r="NL55" s="214">
        <v>1</v>
      </c>
      <c r="NM55">
        <v>0</v>
      </c>
      <c r="NN55">
        <v>0</v>
      </c>
      <c r="NO55">
        <v>0</v>
      </c>
      <c r="NP55">
        <v>0</v>
      </c>
      <c r="NQ55" s="249">
        <v>1.8236510622300001E-2</v>
      </c>
      <c r="NR55" s="202">
        <v>42514</v>
      </c>
      <c r="NS55">
        <v>60</v>
      </c>
      <c r="NT55" t="s">
        <v>1186</v>
      </c>
      <c r="NU55">
        <v>4</v>
      </c>
      <c r="NV55" s="253">
        <v>1</v>
      </c>
      <c r="NW55">
        <v>5</v>
      </c>
      <c r="NX55" s="138">
        <v>108320</v>
      </c>
      <c r="NY55" s="138">
        <v>135400</v>
      </c>
      <c r="NZ55" s="196">
        <v>-1975.378830607536</v>
      </c>
      <c r="OA55" s="196">
        <v>-2469.2235382594199</v>
      </c>
      <c r="OB55" s="196">
        <v>-1975.378830607536</v>
      </c>
      <c r="OC55" s="196">
        <v>-1975.378830607536</v>
      </c>
      <c r="OD55" s="196">
        <v>-1975.378830607536</v>
      </c>
      <c r="OF55">
        <v>-1</v>
      </c>
      <c r="OG55" s="240">
        <v>1</v>
      </c>
      <c r="OH55" s="214">
        <v>-1</v>
      </c>
      <c r="OI55" s="241">
        <v>23</v>
      </c>
      <c r="OJ55">
        <v>-1</v>
      </c>
      <c r="OK55">
        <v>-1</v>
      </c>
      <c r="OL55" s="214">
        <v>1</v>
      </c>
      <c r="OM55">
        <v>1</v>
      </c>
      <c r="ON55">
        <v>0</v>
      </c>
      <c r="OO55">
        <v>0</v>
      </c>
      <c r="OP55">
        <v>0</v>
      </c>
      <c r="OQ55" s="249">
        <v>1.20014771049E-2</v>
      </c>
      <c r="OR55" s="202">
        <v>42514</v>
      </c>
      <c r="OS55">
        <v>60</v>
      </c>
      <c r="OT55" t="s">
        <v>1186</v>
      </c>
      <c r="OU55">
        <v>4</v>
      </c>
      <c r="OV55" s="253">
        <v>2</v>
      </c>
      <c r="OW55">
        <v>3</v>
      </c>
      <c r="OX55" s="138">
        <v>109620</v>
      </c>
      <c r="OY55" s="138">
        <v>82215</v>
      </c>
      <c r="OZ55" s="196">
        <v>1315.6019202391381</v>
      </c>
      <c r="PA55" s="196">
        <v>986.70144017935354</v>
      </c>
      <c r="PB55" s="196">
        <v>-1315.6019202391381</v>
      </c>
      <c r="PC55" s="196">
        <v>-1315.6019202391381</v>
      </c>
      <c r="PD55" s="196">
        <v>-1315.6019202391381</v>
      </c>
      <c r="PF55">
        <v>1</v>
      </c>
      <c r="PG55" s="240">
        <v>1</v>
      </c>
      <c r="PH55" s="240">
        <v>-1</v>
      </c>
      <c r="PI55" s="214">
        <v>-1</v>
      </c>
      <c r="PJ55" s="241">
        <v>24</v>
      </c>
      <c r="PK55">
        <v>-1</v>
      </c>
      <c r="PL55">
        <v>-1</v>
      </c>
      <c r="PM55" s="214">
        <v>1</v>
      </c>
      <c r="PN55">
        <v>1</v>
      </c>
      <c r="PO55">
        <v>0</v>
      </c>
      <c r="PP55">
        <v>0</v>
      </c>
      <c r="PQ55">
        <v>0</v>
      </c>
      <c r="PR55" s="249">
        <v>3.6672140120400001E-2</v>
      </c>
      <c r="PS55" s="202">
        <v>42514</v>
      </c>
      <c r="PT55">
        <v>60</v>
      </c>
      <c r="PU55" t="s">
        <v>1186</v>
      </c>
      <c r="PV55">
        <v>3</v>
      </c>
      <c r="PW55" s="253">
        <v>2</v>
      </c>
      <c r="PX55">
        <v>2</v>
      </c>
      <c r="PY55" s="138">
        <v>82875</v>
      </c>
      <c r="PZ55" s="138">
        <v>55250</v>
      </c>
      <c r="QA55" s="196">
        <v>3039.2036124781503</v>
      </c>
      <c r="QB55" s="196">
        <v>2026.1357416521</v>
      </c>
      <c r="QC55" s="196">
        <v>-3039.2036124781503</v>
      </c>
      <c r="QD55" s="196">
        <v>-3039.2036124781503</v>
      </c>
      <c r="QE55" s="196">
        <v>-3039.2036124781503</v>
      </c>
      <c r="QF55" s="196">
        <v>-3039.2036124781503</v>
      </c>
      <c r="QH55">
        <v>-1</v>
      </c>
      <c r="QI55" s="240">
        <v>1</v>
      </c>
      <c r="QJ55" s="240">
        <v>-1</v>
      </c>
      <c r="QK55" s="214">
        <v>-1</v>
      </c>
      <c r="QL55" s="241">
        <v>23</v>
      </c>
      <c r="QM55">
        <v>1</v>
      </c>
      <c r="QN55">
        <v>-1</v>
      </c>
      <c r="QO55" s="214">
        <v>-1</v>
      </c>
      <c r="QP55">
        <v>0</v>
      </c>
      <c r="QQ55">
        <v>1</v>
      </c>
      <c r="QR55">
        <v>0</v>
      </c>
      <c r="QS55">
        <v>1</v>
      </c>
      <c r="QT55" s="249">
        <v>-2.7631115804299999E-2</v>
      </c>
      <c r="QU55" s="202">
        <v>42516</v>
      </c>
      <c r="QV55">
        <v>60</v>
      </c>
      <c r="QW55" t="s">
        <v>1186</v>
      </c>
      <c r="QX55">
        <v>3</v>
      </c>
      <c r="QY55" s="253">
        <v>2</v>
      </c>
      <c r="QZ55">
        <v>2</v>
      </c>
      <c r="RA55" s="138">
        <v>82875</v>
      </c>
      <c r="RB55" s="138">
        <v>55250</v>
      </c>
      <c r="RC55" s="196">
        <v>-2289.9287222813623</v>
      </c>
      <c r="RD55" s="196">
        <v>-1526.6191481875749</v>
      </c>
      <c r="RE55" s="196">
        <v>2289.9287222813623</v>
      </c>
      <c r="RF55" s="196">
        <v>-2289.9287222813623</v>
      </c>
      <c r="RG55" s="196">
        <v>2289.9287222813623</v>
      </c>
      <c r="RH55" s="196">
        <v>2289.9287222813623</v>
      </c>
      <c r="RI55" s="196"/>
      <c r="RJ55" s="196">
        <v>-2289.9287222813623</v>
      </c>
      <c r="RK55" s="196">
        <v>2289.9287222813623</v>
      </c>
      <c r="RL55" s="196">
        <v>-2289.9287222813623</v>
      </c>
      <c r="RM55" s="196">
        <v>2289.9287222813623</v>
      </c>
      <c r="RO55">
        <v>-1</v>
      </c>
      <c r="RP55" s="240">
        <v>1</v>
      </c>
      <c r="RQ55" s="240">
        <v>-1</v>
      </c>
      <c r="RR55" s="240">
        <v>1</v>
      </c>
      <c r="RS55" s="214">
        <v>-1</v>
      </c>
      <c r="RT55" s="241">
        <v>24</v>
      </c>
      <c r="RU55">
        <v>1</v>
      </c>
      <c r="RV55">
        <v>-1</v>
      </c>
      <c r="RW55" s="214">
        <v>1</v>
      </c>
      <c r="RX55">
        <v>1</v>
      </c>
      <c r="RY55">
        <v>0</v>
      </c>
      <c r="RZ55">
        <v>1</v>
      </c>
      <c r="SA55">
        <v>0</v>
      </c>
      <c r="SB55" s="249">
        <v>2.0814479638E-2</v>
      </c>
      <c r="SC55" s="202">
        <v>42516</v>
      </c>
      <c r="SD55">
        <v>60</v>
      </c>
      <c r="SE55" t="s">
        <v>1186</v>
      </c>
      <c r="SF55">
        <v>3</v>
      </c>
      <c r="SG55" s="253">
        <v>1</v>
      </c>
      <c r="SH55">
        <v>4</v>
      </c>
      <c r="SI55" s="138">
        <v>84600</v>
      </c>
      <c r="SJ55" s="138">
        <v>112800</v>
      </c>
      <c r="SK55" s="196">
        <v>1760.9049773748</v>
      </c>
      <c r="SL55" s="196">
        <v>2347.8733031664001</v>
      </c>
      <c r="SM55" s="196">
        <v>-1760.9049773748</v>
      </c>
      <c r="SN55" s="196">
        <v>1760.9049773748</v>
      </c>
      <c r="SO55" s="196">
        <v>-1760.9049773748</v>
      </c>
      <c r="SP55" s="196">
        <v>-1760.9049773748</v>
      </c>
      <c r="SQ55" s="196">
        <v>1760.9049773748</v>
      </c>
      <c r="SR55" s="196">
        <v>1760.9049773748</v>
      </c>
      <c r="SS55" s="196">
        <v>-1760.9049773748</v>
      </c>
      <c r="ST55" s="196">
        <v>-1760.9049773748</v>
      </c>
      <c r="SU55" s="196">
        <v>1760.9049773748</v>
      </c>
      <c r="SW55">
        <f t="shared" si="90"/>
        <v>1</v>
      </c>
      <c r="SX55" s="240">
        <v>1</v>
      </c>
      <c r="SY55" s="240">
        <v>-1</v>
      </c>
      <c r="SZ55" s="240">
        <v>1</v>
      </c>
      <c r="TA55" s="214">
        <v>-1</v>
      </c>
      <c r="TB55" s="241">
        <v>25</v>
      </c>
      <c r="TC55">
        <f t="shared" si="91"/>
        <v>1</v>
      </c>
      <c r="TD55">
        <f t="shared" si="92"/>
        <v>-1</v>
      </c>
      <c r="TE55" s="214">
        <v>1</v>
      </c>
      <c r="TF55">
        <f t="shared" si="140"/>
        <v>1</v>
      </c>
      <c r="TG55">
        <f t="shared" si="93"/>
        <v>0</v>
      </c>
      <c r="TH55">
        <f t="shared" si="132"/>
        <v>1</v>
      </c>
      <c r="TI55">
        <f t="shared" si="94"/>
        <v>0</v>
      </c>
      <c r="TJ55" s="249">
        <v>0</v>
      </c>
      <c r="TK55" s="202">
        <v>42516</v>
      </c>
      <c r="TL55">
        <v>60</v>
      </c>
      <c r="TM55" t="str">
        <f t="shared" si="81"/>
        <v>TRUE</v>
      </c>
      <c r="TN55">
        <f>VLOOKUP($A55,'FuturesInfo (3)'!$A$2:$V$80,22)</f>
        <v>3</v>
      </c>
      <c r="TO55" s="253">
        <v>2</v>
      </c>
      <c r="TP55">
        <f t="shared" si="95"/>
        <v>2</v>
      </c>
      <c r="TQ55" s="138">
        <f>VLOOKUP($A55,'FuturesInfo (3)'!$A$2:$O$80,15)*TN55</f>
        <v>84600</v>
      </c>
      <c r="TR55" s="138">
        <f>VLOOKUP($A55,'FuturesInfo (3)'!$A$2:$O$80,15)*TP55</f>
        <v>56400</v>
      </c>
      <c r="TS55" s="196">
        <f t="shared" si="96"/>
        <v>0</v>
      </c>
      <c r="TT55" s="196">
        <f t="shared" si="97"/>
        <v>0</v>
      </c>
      <c r="TU55" s="196">
        <f t="shared" si="98"/>
        <v>0</v>
      </c>
      <c r="TV55" s="196">
        <f t="shared" si="99"/>
        <v>0</v>
      </c>
      <c r="TW55" s="196">
        <f t="shared" si="148"/>
        <v>0</v>
      </c>
      <c r="TX55" s="196">
        <f t="shared" si="101"/>
        <v>0</v>
      </c>
      <c r="TY55" s="196">
        <f t="shared" si="133"/>
        <v>0</v>
      </c>
      <c r="TZ55" s="196">
        <f>IF(IF(sym!$O44=TE55,1,0)=1,ABS(TQ55*TJ55),-ABS(TQ55*TJ55))</f>
        <v>0</v>
      </c>
      <c r="UA55" s="196">
        <f>IF(IF(sym!$N44=TE55,1,0)=1,ABS(TQ55*TJ55),-ABS(TQ55*TJ55))</f>
        <v>0</v>
      </c>
      <c r="UB55" s="196">
        <f t="shared" si="141"/>
        <v>0</v>
      </c>
      <c r="UC55" s="196">
        <f t="shared" si="103"/>
        <v>0</v>
      </c>
      <c r="UE55">
        <f t="shared" si="104"/>
        <v>1</v>
      </c>
      <c r="UF55" s="240">
        <v>1</v>
      </c>
      <c r="UG55" s="240">
        <v>1</v>
      </c>
      <c r="UH55" s="240">
        <v>1</v>
      </c>
      <c r="UI55" s="214">
        <v>-1</v>
      </c>
      <c r="UJ55" s="241">
        <v>26</v>
      </c>
      <c r="UK55">
        <f t="shared" si="105"/>
        <v>1</v>
      </c>
      <c r="UL55">
        <f t="shared" si="106"/>
        <v>-1</v>
      </c>
      <c r="UM55" s="214"/>
      <c r="UN55">
        <f t="shared" si="153"/>
        <v>0</v>
      </c>
      <c r="UO55">
        <f t="shared" si="151"/>
        <v>0</v>
      </c>
      <c r="UP55">
        <f t="shared" si="134"/>
        <v>0</v>
      </c>
      <c r="UQ55">
        <f t="shared" si="108"/>
        <v>0</v>
      </c>
      <c r="UR55" s="249"/>
      <c r="US55" s="202">
        <v>42516</v>
      </c>
      <c r="UT55">
        <v>60</v>
      </c>
      <c r="UU55" t="str">
        <f t="shared" si="82"/>
        <v>TRUE</v>
      </c>
      <c r="UV55">
        <f>VLOOKUP($A55,'FuturesInfo (3)'!$A$2:$V$80,22)</f>
        <v>3</v>
      </c>
      <c r="UW55" s="253">
        <v>1</v>
      </c>
      <c r="UX55">
        <f t="shared" si="109"/>
        <v>4</v>
      </c>
      <c r="UY55" s="138">
        <f>VLOOKUP($A55,'FuturesInfo (3)'!$A$2:$O$80,15)*UV55</f>
        <v>84600</v>
      </c>
      <c r="UZ55" s="138">
        <f>VLOOKUP($A55,'FuturesInfo (3)'!$A$2:$O$80,15)*UX55</f>
        <v>112800</v>
      </c>
      <c r="VA55" s="196">
        <f t="shared" si="110"/>
        <v>0</v>
      </c>
      <c r="VB55" s="196">
        <f t="shared" si="111"/>
        <v>0</v>
      </c>
      <c r="VC55" s="196">
        <f t="shared" si="112"/>
        <v>0</v>
      </c>
      <c r="VD55" s="196">
        <f t="shared" si="113"/>
        <v>0</v>
      </c>
      <c r="VE55" s="196">
        <f t="shared" si="149"/>
        <v>0</v>
      </c>
      <c r="VF55" s="196">
        <f t="shared" si="115"/>
        <v>0</v>
      </c>
      <c r="VG55" s="196">
        <f t="shared" si="135"/>
        <v>0</v>
      </c>
      <c r="VH55" s="196">
        <f>IF(IF(sym!$O44=UM55,1,0)=1,ABS(UY55*UR55),-ABS(UY55*UR55))</f>
        <v>0</v>
      </c>
      <c r="VI55" s="196">
        <f>IF(IF(sym!$N44=UM55,1,0)=1,ABS(UY55*UR55),-ABS(UY55*UR55))</f>
        <v>0</v>
      </c>
      <c r="VJ55" s="196">
        <f t="shared" si="144"/>
        <v>0</v>
      </c>
      <c r="VK55" s="196">
        <f t="shared" si="117"/>
        <v>0</v>
      </c>
      <c r="VM55">
        <f t="shared" si="118"/>
        <v>0</v>
      </c>
      <c r="VN55" s="240"/>
      <c r="VO55" s="240"/>
      <c r="VP55" s="240"/>
      <c r="VQ55" s="214"/>
      <c r="VR55" s="241"/>
      <c r="VS55">
        <f t="shared" si="119"/>
        <v>1</v>
      </c>
      <c r="VT55">
        <f t="shared" si="120"/>
        <v>0</v>
      </c>
      <c r="VU55" s="214"/>
      <c r="VV55">
        <f t="shared" si="154"/>
        <v>1</v>
      </c>
      <c r="VW55">
        <f t="shared" si="152"/>
        <v>1</v>
      </c>
      <c r="VX55">
        <f t="shared" si="136"/>
        <v>0</v>
      </c>
      <c r="VY55">
        <f t="shared" si="122"/>
        <v>1</v>
      </c>
      <c r="VZ55" s="249"/>
      <c r="WA55" s="202"/>
      <c r="WB55">
        <v>60</v>
      </c>
      <c r="WC55" t="str">
        <f t="shared" si="83"/>
        <v>FALSE</v>
      </c>
      <c r="WD55">
        <f>VLOOKUP($A55,'FuturesInfo (3)'!$A$2:$V$80,22)</f>
        <v>3</v>
      </c>
      <c r="WE55" s="253"/>
      <c r="WF55">
        <f t="shared" si="123"/>
        <v>2</v>
      </c>
      <c r="WG55" s="138">
        <f>VLOOKUP($A55,'FuturesInfo (3)'!$A$2:$O$80,15)*WD55</f>
        <v>84600</v>
      </c>
      <c r="WH55" s="138">
        <f>VLOOKUP($A55,'FuturesInfo (3)'!$A$2:$O$80,15)*WF55</f>
        <v>56400</v>
      </c>
      <c r="WI55" s="196">
        <f t="shared" si="124"/>
        <v>0</v>
      </c>
      <c r="WJ55" s="196">
        <f t="shared" si="125"/>
        <v>0</v>
      </c>
      <c r="WK55" s="196">
        <f t="shared" si="126"/>
        <v>0</v>
      </c>
      <c r="WL55" s="196">
        <f t="shared" si="127"/>
        <v>0</v>
      </c>
      <c r="WM55" s="196">
        <f t="shared" si="150"/>
        <v>0</v>
      </c>
      <c r="WN55" s="196">
        <f t="shared" si="129"/>
        <v>0</v>
      </c>
      <c r="WO55" s="196">
        <f t="shared" si="137"/>
        <v>0</v>
      </c>
      <c r="WP55" s="196">
        <f>IF(IF(sym!$O44=VU55,1,0)=1,ABS(WG55*VZ55),-ABS(WG55*VZ55))</f>
        <v>0</v>
      </c>
      <c r="WQ55" s="196">
        <f>IF(IF(sym!$N44=VU55,1,0)=1,ABS(WG55*VZ55),-ABS(WG55*VZ55))</f>
        <v>0</v>
      </c>
      <c r="WR55" s="196">
        <f t="shared" si="147"/>
        <v>0</v>
      </c>
      <c r="WS55" s="196">
        <f t="shared" si="131"/>
        <v>0</v>
      </c>
    </row>
    <row r="56" spans="1:617" x14ac:dyDescent="0.25">
      <c r="A56" s="1" t="s">
        <v>998</v>
      </c>
      <c r="B56" s="150" t="str">
        <f>'FuturesInfo (3)'!M44</f>
        <v>@MME</v>
      </c>
      <c r="C56" s="200" t="str">
        <f>VLOOKUP(A56,'FuturesInfo (3)'!$A$2:$K$80,11)</f>
        <v>index</v>
      </c>
      <c r="F56" t="e">
        <f>#REF!</f>
        <v>#REF!</v>
      </c>
      <c r="G56">
        <v>1</v>
      </c>
      <c r="H56">
        <v>-1</v>
      </c>
      <c r="I56">
        <v>1</v>
      </c>
      <c r="J56">
        <f t="shared" si="155"/>
        <v>1</v>
      </c>
      <c r="K56">
        <f t="shared" si="156"/>
        <v>0</v>
      </c>
      <c r="L56" s="184">
        <v>1.51459179904E-2</v>
      </c>
      <c r="M56" s="2">
        <v>10</v>
      </c>
      <c r="N56">
        <v>60</v>
      </c>
      <c r="O56" t="str">
        <f t="shared" si="157"/>
        <v>TRUE</v>
      </c>
      <c r="P56">
        <f>VLOOKUP($A56,'FuturesInfo (3)'!$A$2:$V$80,22)</f>
        <v>2</v>
      </c>
      <c r="Q56">
        <f t="shared" si="70"/>
        <v>2</v>
      </c>
      <c r="R56">
        <f t="shared" si="70"/>
        <v>2</v>
      </c>
      <c r="S56" s="138">
        <f>VLOOKUP($A56,'FuturesInfo (3)'!$A$2:$O$80,15)*Q56</f>
        <v>84300</v>
      </c>
      <c r="T56" s="144">
        <f t="shared" si="158"/>
        <v>1276.80088659072</v>
      </c>
      <c r="U56" s="144">
        <f t="shared" si="84"/>
        <v>-1276.80088659072</v>
      </c>
      <c r="W56">
        <f t="shared" si="159"/>
        <v>1</v>
      </c>
      <c r="X56">
        <v>1</v>
      </c>
      <c r="Y56">
        <v>-1</v>
      </c>
      <c r="Z56">
        <v>1</v>
      </c>
      <c r="AA56">
        <f t="shared" si="138"/>
        <v>1</v>
      </c>
      <c r="AB56">
        <f t="shared" si="160"/>
        <v>0</v>
      </c>
      <c r="AC56" s="1">
        <v>1.00679281902E-2</v>
      </c>
      <c r="AD56" s="2">
        <v>10</v>
      </c>
      <c r="AE56">
        <v>60</v>
      </c>
      <c r="AF56" t="str">
        <f t="shared" si="161"/>
        <v>TRUE</v>
      </c>
      <c r="AG56">
        <f>VLOOKUP($A56,'FuturesInfo (3)'!$A$2:$V$80,22)</f>
        <v>2</v>
      </c>
      <c r="AH56">
        <f t="shared" si="162"/>
        <v>2</v>
      </c>
      <c r="AI56">
        <f t="shared" si="85"/>
        <v>2</v>
      </c>
      <c r="AJ56" s="138">
        <f>VLOOKUP($A56,'FuturesInfo (3)'!$A$2:$O$80,15)*AI56</f>
        <v>84300</v>
      </c>
      <c r="AK56" s="196">
        <f t="shared" si="163"/>
        <v>848.72634643386004</v>
      </c>
      <c r="AL56" s="196">
        <f t="shared" si="87"/>
        <v>-848.72634643386004</v>
      </c>
      <c r="AN56">
        <f t="shared" si="76"/>
        <v>1</v>
      </c>
      <c r="AO56">
        <v>1</v>
      </c>
      <c r="AP56">
        <v>-1</v>
      </c>
      <c r="AQ56">
        <v>1</v>
      </c>
      <c r="AR56">
        <f t="shared" si="139"/>
        <v>1</v>
      </c>
      <c r="AS56">
        <f t="shared" si="77"/>
        <v>0</v>
      </c>
      <c r="AT56" s="1">
        <v>9.7273928185399993E-3</v>
      </c>
      <c r="AU56" s="2">
        <v>10</v>
      </c>
      <c r="AV56">
        <v>60</v>
      </c>
      <c r="AW56" t="str">
        <f t="shared" si="78"/>
        <v>TRUE</v>
      </c>
      <c r="AX56">
        <f>VLOOKUP($A56,'FuturesInfo (3)'!$A$2:$V$80,22)</f>
        <v>2</v>
      </c>
      <c r="AY56">
        <f t="shared" si="79"/>
        <v>2</v>
      </c>
      <c r="AZ56">
        <f t="shared" si="88"/>
        <v>2</v>
      </c>
      <c r="BA56" s="138">
        <f>VLOOKUP($A56,'FuturesInfo (3)'!$A$2:$O$80,15)*AZ56</f>
        <v>84300</v>
      </c>
      <c r="BB56" s="196">
        <f t="shared" si="80"/>
        <v>820.01921460292192</v>
      </c>
      <c r="BC56" s="196">
        <f t="shared" si="89"/>
        <v>-820.01921460292192</v>
      </c>
      <c r="BE56">
        <v>1</v>
      </c>
      <c r="BF56">
        <v>1</v>
      </c>
      <c r="BG56">
        <v>-1</v>
      </c>
      <c r="BH56">
        <v>1</v>
      </c>
      <c r="BI56">
        <v>1</v>
      </c>
      <c r="BJ56">
        <v>0</v>
      </c>
      <c r="BK56" s="1">
        <v>6.6603235014300001E-3</v>
      </c>
      <c r="BL56" s="2">
        <v>10</v>
      </c>
      <c r="BM56">
        <v>60</v>
      </c>
      <c r="BN56" t="s">
        <v>1186</v>
      </c>
      <c r="BO56">
        <v>4</v>
      </c>
      <c r="BP56" s="96">
        <v>0</v>
      </c>
      <c r="BQ56">
        <v>4</v>
      </c>
      <c r="BR56" s="138">
        <v>163120</v>
      </c>
      <c r="BS56" s="196">
        <v>1086.4319695532615</v>
      </c>
      <c r="BT56" s="196">
        <v>-1086.4319695532615</v>
      </c>
      <c r="BV56">
        <v>1</v>
      </c>
      <c r="BW56">
        <v>1</v>
      </c>
      <c r="BX56" s="214">
        <v>-1</v>
      </c>
      <c r="BY56">
        <v>-1</v>
      </c>
      <c r="BZ56">
        <v>-1</v>
      </c>
      <c r="CA56">
        <v>0</v>
      </c>
      <c r="CB56">
        <v>1</v>
      </c>
      <c r="CC56">
        <v>1</v>
      </c>
      <c r="CD56" s="1">
        <v>-1.1224007561400001E-2</v>
      </c>
      <c r="CE56" s="2">
        <v>10</v>
      </c>
      <c r="CF56">
        <v>60</v>
      </c>
      <c r="CG56" t="s">
        <v>1186</v>
      </c>
      <c r="CH56">
        <v>4</v>
      </c>
      <c r="CI56" s="96">
        <v>0</v>
      </c>
      <c r="CJ56">
        <v>4</v>
      </c>
      <c r="CK56" s="138">
        <v>163120</v>
      </c>
      <c r="CL56" s="196">
        <v>-1830.8601134155681</v>
      </c>
      <c r="CM56" s="196">
        <v>1830.8601134155681</v>
      </c>
      <c r="CN56" s="196">
        <v>1830.8601134155681</v>
      </c>
      <c r="CP56">
        <v>-1</v>
      </c>
      <c r="CQ56">
        <v>1</v>
      </c>
      <c r="CR56" s="214">
        <v>-1</v>
      </c>
      <c r="CS56">
        <v>-1</v>
      </c>
      <c r="CT56">
        <v>-1</v>
      </c>
      <c r="CU56">
        <v>0</v>
      </c>
      <c r="CV56">
        <v>1</v>
      </c>
      <c r="CW56">
        <v>1</v>
      </c>
      <c r="CX56" s="1">
        <v>-2.54510694229E-2</v>
      </c>
      <c r="CY56" s="2">
        <v>10</v>
      </c>
      <c r="CZ56">
        <v>60</v>
      </c>
      <c r="DA56" t="s">
        <v>1186</v>
      </c>
      <c r="DB56">
        <v>4</v>
      </c>
      <c r="DC56" s="96">
        <v>0</v>
      </c>
      <c r="DD56">
        <v>4</v>
      </c>
      <c r="DE56" s="138">
        <v>163120</v>
      </c>
      <c r="DF56" s="196">
        <v>-4151.5784442634476</v>
      </c>
      <c r="DG56" s="196">
        <v>4151.5784442634476</v>
      </c>
      <c r="DH56" s="196">
        <v>4151.5784442634476</v>
      </c>
      <c r="DJ56">
        <v>-1</v>
      </c>
      <c r="DK56" s="240">
        <v>-1</v>
      </c>
      <c r="DL56" s="214">
        <v>-1</v>
      </c>
      <c r="DM56" s="241">
        <v>-16</v>
      </c>
      <c r="DN56">
        <v>-1</v>
      </c>
      <c r="DO56">
        <v>1</v>
      </c>
      <c r="DP56" s="214">
        <v>-1</v>
      </c>
      <c r="DQ56">
        <v>1</v>
      </c>
      <c r="DR56">
        <v>1</v>
      </c>
      <c r="DS56">
        <v>1</v>
      </c>
      <c r="DT56">
        <v>0</v>
      </c>
      <c r="DU56" s="249">
        <v>-1.5080922020599999E-2</v>
      </c>
      <c r="DV56" s="2">
        <v>10</v>
      </c>
      <c r="DW56">
        <v>60</v>
      </c>
      <c r="DX56" t="s">
        <v>1186</v>
      </c>
      <c r="DY56">
        <v>4</v>
      </c>
      <c r="DZ56" s="96">
        <v>0</v>
      </c>
      <c r="EA56">
        <v>4</v>
      </c>
      <c r="EB56" s="138">
        <v>160660</v>
      </c>
      <c r="EC56" s="196">
        <v>2422.9009318295957</v>
      </c>
      <c r="ED56" s="196">
        <v>2422.9009318295957</v>
      </c>
      <c r="EE56" s="196">
        <v>2422.9009318295957</v>
      </c>
      <c r="EF56" s="196">
        <v>-2422.9009318295957</v>
      </c>
      <c r="EH56">
        <v>-1</v>
      </c>
      <c r="EI56" s="240">
        <v>1</v>
      </c>
      <c r="EJ56" s="214">
        <v>-1</v>
      </c>
      <c r="EK56" s="241">
        <v>3</v>
      </c>
      <c r="EL56">
        <v>-1</v>
      </c>
      <c r="EM56">
        <v>-1</v>
      </c>
      <c r="EN56" s="214">
        <v>-1</v>
      </c>
      <c r="EO56">
        <v>0</v>
      </c>
      <c r="EP56">
        <v>1</v>
      </c>
      <c r="EQ56">
        <v>1</v>
      </c>
      <c r="ER56">
        <v>1</v>
      </c>
      <c r="ES56" s="249">
        <v>-2.4897298643099999E-3</v>
      </c>
      <c r="ET56" s="264">
        <v>42509</v>
      </c>
      <c r="EU56">
        <v>60</v>
      </c>
      <c r="EV56" t="s">
        <v>1186</v>
      </c>
      <c r="EW56">
        <v>4</v>
      </c>
      <c r="EX56" s="253"/>
      <c r="EY56">
        <v>4</v>
      </c>
      <c r="EZ56" s="138">
        <v>160260</v>
      </c>
      <c r="FA56" s="196">
        <v>-399.00410805432057</v>
      </c>
      <c r="FB56" s="196">
        <v>399.00410805432057</v>
      </c>
      <c r="FC56" s="196">
        <v>399.00410805432057</v>
      </c>
      <c r="FD56" s="196">
        <v>399.00410805432057</v>
      </c>
      <c r="FF56">
        <v>1</v>
      </c>
      <c r="FG56" s="240">
        <v>1</v>
      </c>
      <c r="FH56" s="214">
        <v>-1</v>
      </c>
      <c r="FI56" s="241">
        <v>4</v>
      </c>
      <c r="FJ56">
        <v>-1</v>
      </c>
      <c r="FK56">
        <v>-1</v>
      </c>
      <c r="FL56" s="214">
        <v>1</v>
      </c>
      <c r="FM56">
        <v>1</v>
      </c>
      <c r="FN56">
        <v>0</v>
      </c>
      <c r="FO56">
        <v>0</v>
      </c>
      <c r="FP56">
        <v>0</v>
      </c>
      <c r="FQ56" s="249">
        <v>8.9853987269000006E-3</v>
      </c>
      <c r="FR56" s="264">
        <v>42509</v>
      </c>
      <c r="FS56">
        <v>60</v>
      </c>
      <c r="FT56" t="s">
        <v>1186</v>
      </c>
      <c r="FU56">
        <v>4</v>
      </c>
      <c r="FV56" s="253">
        <v>1</v>
      </c>
      <c r="FW56">
        <v>4</v>
      </c>
      <c r="FX56" s="138">
        <v>159940</v>
      </c>
      <c r="FY56" s="138">
        <v>159940</v>
      </c>
      <c r="FZ56" s="196">
        <v>1437.1246723803861</v>
      </c>
      <c r="GA56" s="196">
        <v>1437.1246723803861</v>
      </c>
      <c r="GB56" s="196">
        <v>-1437.1246723803861</v>
      </c>
      <c r="GC56" s="196">
        <v>-1437.1246723803861</v>
      </c>
      <c r="GD56" s="196">
        <v>-1437.1246723803861</v>
      </c>
      <c r="GF56">
        <v>1</v>
      </c>
      <c r="GG56" s="240">
        <v>1</v>
      </c>
      <c r="GH56" s="214">
        <v>-1</v>
      </c>
      <c r="GI56" s="241">
        <v>5</v>
      </c>
      <c r="GJ56">
        <v>1</v>
      </c>
      <c r="GK56">
        <v>-1</v>
      </c>
      <c r="GL56" s="214">
        <v>-1</v>
      </c>
      <c r="GM56">
        <v>0</v>
      </c>
      <c r="GN56">
        <v>1</v>
      </c>
      <c r="GO56">
        <v>0</v>
      </c>
      <c r="GP56">
        <v>1</v>
      </c>
      <c r="GQ56" s="249">
        <v>-3.9855523726500001E-3</v>
      </c>
      <c r="GR56" s="264">
        <v>42509</v>
      </c>
      <c r="GS56">
        <v>60</v>
      </c>
      <c r="GT56" t="s">
        <v>1186</v>
      </c>
      <c r="GU56">
        <v>4</v>
      </c>
      <c r="GV56" s="253">
        <v>2</v>
      </c>
      <c r="GW56">
        <v>5</v>
      </c>
      <c r="GX56" s="138">
        <v>159940</v>
      </c>
      <c r="GY56" s="138">
        <v>199925</v>
      </c>
      <c r="GZ56" s="196">
        <v>-637.44924648164101</v>
      </c>
      <c r="HA56" s="196">
        <v>-796.81155810205132</v>
      </c>
      <c r="HB56" s="196">
        <v>637.44924648164101</v>
      </c>
      <c r="HC56" s="196">
        <v>-637.44924648164101</v>
      </c>
      <c r="HD56" s="196">
        <v>637.44924648164101</v>
      </c>
      <c r="HF56">
        <v>1</v>
      </c>
      <c r="HG56" s="240">
        <v>1</v>
      </c>
      <c r="HH56" s="214">
        <v>1</v>
      </c>
      <c r="HI56" s="241">
        <v>6</v>
      </c>
      <c r="HJ56">
        <v>1</v>
      </c>
      <c r="HK56">
        <v>1</v>
      </c>
      <c r="HL56" s="214">
        <v>1</v>
      </c>
      <c r="HM56">
        <v>1</v>
      </c>
      <c r="HN56">
        <v>1</v>
      </c>
      <c r="HO56">
        <v>1</v>
      </c>
      <c r="HP56">
        <v>1</v>
      </c>
      <c r="HQ56" s="249">
        <v>2.37589095911E-3</v>
      </c>
      <c r="HR56" s="202">
        <v>42509</v>
      </c>
      <c r="HS56">
        <v>60</v>
      </c>
      <c r="HT56" t="s">
        <v>1186</v>
      </c>
      <c r="HU56">
        <v>4</v>
      </c>
      <c r="HV56" s="253">
        <v>1</v>
      </c>
      <c r="HW56">
        <v>4</v>
      </c>
      <c r="HX56" s="138">
        <v>160320</v>
      </c>
      <c r="HY56" s="138">
        <v>160320</v>
      </c>
      <c r="HZ56" s="196">
        <v>380.90283856451521</v>
      </c>
      <c r="IA56" s="196">
        <v>380.90283856451521</v>
      </c>
      <c r="IB56" s="196">
        <v>380.90283856451521</v>
      </c>
      <c r="IC56" s="196">
        <v>380.90283856451521</v>
      </c>
      <c r="ID56" s="196">
        <v>380.90283856451521</v>
      </c>
      <c r="IF56">
        <v>1</v>
      </c>
      <c r="IG56">
        <v>1</v>
      </c>
      <c r="IH56" s="214">
        <v>1</v>
      </c>
      <c r="II56" s="241">
        <v>7</v>
      </c>
      <c r="IJ56">
        <v>1</v>
      </c>
      <c r="IK56">
        <v>1</v>
      </c>
      <c r="IL56" s="214">
        <v>1</v>
      </c>
      <c r="IM56">
        <v>1</v>
      </c>
      <c r="IN56">
        <v>1</v>
      </c>
      <c r="IO56">
        <v>1</v>
      </c>
      <c r="IP56">
        <v>1</v>
      </c>
      <c r="IQ56" s="249">
        <v>1.8088822355299999E-2</v>
      </c>
      <c r="IR56" s="202">
        <v>42529</v>
      </c>
      <c r="IS56">
        <v>60</v>
      </c>
      <c r="IT56" t="s">
        <v>1186</v>
      </c>
      <c r="IU56">
        <v>3</v>
      </c>
      <c r="IV56" s="253">
        <v>2</v>
      </c>
      <c r="IW56">
        <v>4</v>
      </c>
      <c r="IX56" s="138">
        <v>122415</v>
      </c>
      <c r="IY56" s="138">
        <v>163220</v>
      </c>
      <c r="IZ56" s="196">
        <v>2214.3431886240492</v>
      </c>
      <c r="JA56" s="196">
        <v>2952.457584832066</v>
      </c>
      <c r="JB56" s="196">
        <v>2214.3431886240492</v>
      </c>
      <c r="JC56" s="196">
        <v>2214.3431886240492</v>
      </c>
      <c r="JD56" s="196">
        <v>2214.3431886240492</v>
      </c>
      <c r="JF56">
        <v>1</v>
      </c>
      <c r="JG56" s="240">
        <v>1</v>
      </c>
      <c r="JH56" s="214">
        <v>1</v>
      </c>
      <c r="JI56" s="241">
        <v>8</v>
      </c>
      <c r="JJ56">
        <v>1</v>
      </c>
      <c r="JK56">
        <v>1</v>
      </c>
      <c r="JL56" s="214">
        <v>1</v>
      </c>
      <c r="JM56">
        <v>1</v>
      </c>
      <c r="JN56">
        <v>1</v>
      </c>
      <c r="JO56">
        <v>1</v>
      </c>
      <c r="JP56">
        <v>1</v>
      </c>
      <c r="JQ56" s="249">
        <v>7.5971081975200003E-3</v>
      </c>
      <c r="JR56" s="202">
        <v>42529</v>
      </c>
      <c r="JS56">
        <v>60</v>
      </c>
      <c r="JT56" t="s">
        <v>1186</v>
      </c>
      <c r="JU56">
        <v>3</v>
      </c>
      <c r="JV56" s="253">
        <v>2</v>
      </c>
      <c r="JW56">
        <v>4</v>
      </c>
      <c r="JX56" s="138">
        <v>123345</v>
      </c>
      <c r="JY56" s="138">
        <v>164460</v>
      </c>
      <c r="JZ56" s="196">
        <v>937.06531062310444</v>
      </c>
      <c r="KA56" s="196">
        <v>1249.4204141641392</v>
      </c>
      <c r="KB56" s="196">
        <v>937.06531062310444</v>
      </c>
      <c r="KC56" s="196">
        <v>937.06531062310444</v>
      </c>
      <c r="KD56" s="196">
        <v>937.06531062310444</v>
      </c>
      <c r="KF56">
        <v>1</v>
      </c>
      <c r="KG56" s="240">
        <v>-1</v>
      </c>
      <c r="KH56" s="214">
        <v>1</v>
      </c>
      <c r="KI56" s="241">
        <v>-5</v>
      </c>
      <c r="KJ56">
        <v>-1</v>
      </c>
      <c r="KK56">
        <v>-1</v>
      </c>
      <c r="KL56" s="214">
        <v>1</v>
      </c>
      <c r="KM56">
        <v>0</v>
      </c>
      <c r="KN56">
        <v>1</v>
      </c>
      <c r="KO56">
        <v>0</v>
      </c>
      <c r="KP56">
        <v>0</v>
      </c>
      <c r="KQ56" s="249">
        <v>2.4322023592399998E-3</v>
      </c>
      <c r="KR56" s="202">
        <v>42535</v>
      </c>
      <c r="KS56">
        <v>60</v>
      </c>
      <c r="KT56" t="s">
        <v>1186</v>
      </c>
      <c r="KU56">
        <v>3</v>
      </c>
      <c r="KV56" s="253">
        <v>2</v>
      </c>
      <c r="KW56">
        <v>2</v>
      </c>
      <c r="KX56" s="138">
        <v>126735</v>
      </c>
      <c r="KY56" s="138">
        <v>84490</v>
      </c>
      <c r="KZ56" s="196">
        <v>-308.24516599828138</v>
      </c>
      <c r="LA56" s="196">
        <v>-205.49677733218758</v>
      </c>
      <c r="LB56" s="196">
        <v>308.24516599828138</v>
      </c>
      <c r="LC56" s="196">
        <v>-308.24516599828138</v>
      </c>
      <c r="LD56" s="196">
        <v>-308.24516599828138</v>
      </c>
      <c r="LF56">
        <v>-1</v>
      </c>
      <c r="LG56" s="240">
        <v>1</v>
      </c>
      <c r="LH56" s="214">
        <v>-1</v>
      </c>
      <c r="LI56" s="241">
        <v>-6</v>
      </c>
      <c r="LJ56">
        <v>1</v>
      </c>
      <c r="LK56">
        <v>1</v>
      </c>
      <c r="LL56" s="214">
        <v>1</v>
      </c>
      <c r="LM56">
        <v>1</v>
      </c>
      <c r="LN56">
        <v>0</v>
      </c>
      <c r="LO56">
        <v>1</v>
      </c>
      <c r="LP56">
        <v>1</v>
      </c>
      <c r="LQ56" s="249">
        <v>2.4990901370900001E-2</v>
      </c>
      <c r="LR56" s="202">
        <v>42535</v>
      </c>
      <c r="LS56">
        <v>60</v>
      </c>
      <c r="LT56" t="s">
        <v>1186</v>
      </c>
      <c r="LU56">
        <v>3</v>
      </c>
      <c r="LV56" s="253">
        <v>2</v>
      </c>
      <c r="LW56">
        <v>2</v>
      </c>
      <c r="LX56" s="138">
        <v>126735</v>
      </c>
      <c r="LY56" s="138">
        <v>84490</v>
      </c>
      <c r="LZ56" s="196">
        <v>3167.2218852410115</v>
      </c>
      <c r="MA56" s="196">
        <v>2111.481256827341</v>
      </c>
      <c r="MB56" s="196">
        <v>-3167.2218852410115</v>
      </c>
      <c r="MC56" s="196">
        <v>3167.2218852410115</v>
      </c>
      <c r="MD56" s="196">
        <v>3167.2218852410115</v>
      </c>
      <c r="MF56">
        <v>1</v>
      </c>
      <c r="MG56" s="240">
        <v>1</v>
      </c>
      <c r="MH56" s="214">
        <v>-1</v>
      </c>
      <c r="MI56" s="241">
        <v>-7</v>
      </c>
      <c r="MJ56">
        <v>-1</v>
      </c>
      <c r="MK56">
        <v>1</v>
      </c>
      <c r="ML56" s="214">
        <v>-1</v>
      </c>
      <c r="MM56">
        <v>0</v>
      </c>
      <c r="MN56">
        <v>1</v>
      </c>
      <c r="MO56">
        <v>1</v>
      </c>
      <c r="MP56">
        <v>0</v>
      </c>
      <c r="MQ56" s="249">
        <v>-6.0953959048400001E-2</v>
      </c>
      <c r="MR56" s="202">
        <v>42535</v>
      </c>
      <c r="MS56">
        <v>60</v>
      </c>
      <c r="MT56" t="s">
        <v>1186</v>
      </c>
      <c r="MU56">
        <v>2</v>
      </c>
      <c r="MV56" s="253">
        <v>2</v>
      </c>
      <c r="MW56">
        <v>2</v>
      </c>
      <c r="MX56" s="138">
        <v>79340</v>
      </c>
      <c r="MY56" s="138">
        <v>79340</v>
      </c>
      <c r="MZ56" s="196">
        <v>-4836.0871109000564</v>
      </c>
      <c r="NA56" s="196">
        <v>-4836.0871109000564</v>
      </c>
      <c r="NB56" s="196">
        <v>4836.0871109000564</v>
      </c>
      <c r="NC56" s="196">
        <v>4836.0871109000564</v>
      </c>
      <c r="ND56" s="196">
        <v>-4836.0871109000564</v>
      </c>
      <c r="NF56">
        <v>1</v>
      </c>
      <c r="NG56" s="240">
        <v>-1</v>
      </c>
      <c r="NH56" s="214">
        <v>-1</v>
      </c>
      <c r="NI56" s="241">
        <v>-1</v>
      </c>
      <c r="NJ56">
        <v>1</v>
      </c>
      <c r="NK56">
        <v>1</v>
      </c>
      <c r="NL56" s="214">
        <v>-1</v>
      </c>
      <c r="NM56">
        <v>1</v>
      </c>
      <c r="NN56">
        <v>1</v>
      </c>
      <c r="NO56">
        <v>0</v>
      </c>
      <c r="NP56">
        <v>0</v>
      </c>
      <c r="NQ56" s="249">
        <v>-1.3990420973E-2</v>
      </c>
      <c r="NR56" s="202">
        <v>42538</v>
      </c>
      <c r="NS56">
        <v>60</v>
      </c>
      <c r="NT56" t="s">
        <v>1186</v>
      </c>
      <c r="NU56">
        <v>2</v>
      </c>
      <c r="NV56" s="253">
        <v>2</v>
      </c>
      <c r="NW56">
        <v>2</v>
      </c>
      <c r="NX56" s="138">
        <v>78230</v>
      </c>
      <c r="NY56" s="138">
        <v>78230</v>
      </c>
      <c r="NZ56" s="196">
        <v>1094.4706327177901</v>
      </c>
      <c r="OA56" s="196">
        <v>1094.4706327177901</v>
      </c>
      <c r="OB56" s="196">
        <v>1094.4706327177901</v>
      </c>
      <c r="OC56" s="196">
        <v>-1094.4706327177901</v>
      </c>
      <c r="OD56" s="196">
        <v>-1094.4706327177901</v>
      </c>
      <c r="OF56">
        <v>-1</v>
      </c>
      <c r="OG56" s="240">
        <v>-1</v>
      </c>
      <c r="OH56" s="214">
        <v>1</v>
      </c>
      <c r="OI56" s="241">
        <v>6</v>
      </c>
      <c r="OJ56">
        <v>1</v>
      </c>
      <c r="OK56">
        <v>1</v>
      </c>
      <c r="OL56" s="214">
        <v>1</v>
      </c>
      <c r="OM56">
        <v>0</v>
      </c>
      <c r="ON56">
        <v>1</v>
      </c>
      <c r="OO56">
        <v>1</v>
      </c>
      <c r="OP56">
        <v>1</v>
      </c>
      <c r="OQ56" s="249">
        <v>3.00396267417E-2</v>
      </c>
      <c r="OR56" s="202">
        <v>42538</v>
      </c>
      <c r="OS56">
        <v>60</v>
      </c>
      <c r="OT56" t="s">
        <v>1186</v>
      </c>
      <c r="OU56">
        <v>2</v>
      </c>
      <c r="OV56" s="253">
        <v>2</v>
      </c>
      <c r="OW56">
        <v>2</v>
      </c>
      <c r="OX56" s="138">
        <v>80580</v>
      </c>
      <c r="OY56" s="138">
        <v>80580</v>
      </c>
      <c r="OZ56" s="196">
        <v>-2420.5931228461859</v>
      </c>
      <c r="PA56" s="196">
        <v>-2420.5931228461859</v>
      </c>
      <c r="PB56" s="196">
        <v>2420.5931228461859</v>
      </c>
      <c r="PC56" s="196">
        <v>2420.5931228461859</v>
      </c>
      <c r="PD56" s="196">
        <v>2420.5931228461859</v>
      </c>
      <c r="PF56">
        <v>-1</v>
      </c>
      <c r="PG56" s="240">
        <v>1</v>
      </c>
      <c r="PH56" s="240">
        <v>-1</v>
      </c>
      <c r="PI56" s="214">
        <v>1</v>
      </c>
      <c r="PJ56" s="241">
        <v>7</v>
      </c>
      <c r="PK56">
        <v>1</v>
      </c>
      <c r="PL56">
        <v>1</v>
      </c>
      <c r="PM56" s="214">
        <v>1</v>
      </c>
      <c r="PN56">
        <v>1</v>
      </c>
      <c r="PO56">
        <v>1</v>
      </c>
      <c r="PP56">
        <v>1</v>
      </c>
      <c r="PQ56">
        <v>1</v>
      </c>
      <c r="PR56" s="249">
        <v>2.4695954331100001E-2</v>
      </c>
      <c r="PS56" s="202">
        <v>42538</v>
      </c>
      <c r="PT56">
        <v>60</v>
      </c>
      <c r="PU56" t="s">
        <v>1186</v>
      </c>
      <c r="PV56">
        <v>2</v>
      </c>
      <c r="PW56" s="253">
        <v>2</v>
      </c>
      <c r="PX56">
        <v>2</v>
      </c>
      <c r="PY56" s="138">
        <v>83470</v>
      </c>
      <c r="PZ56" s="138">
        <v>83470</v>
      </c>
      <c r="QA56" s="196">
        <v>2061.3713080169173</v>
      </c>
      <c r="QB56" s="196">
        <v>2061.3713080169173</v>
      </c>
      <c r="QC56" s="196">
        <v>2061.3713080169173</v>
      </c>
      <c r="QD56" s="196">
        <v>2061.3713080169173</v>
      </c>
      <c r="QE56" s="196">
        <v>2061.3713080169173</v>
      </c>
      <c r="QF56" s="196">
        <v>-2061.3713080169173</v>
      </c>
      <c r="QH56">
        <v>1</v>
      </c>
      <c r="QI56" s="240">
        <v>1</v>
      </c>
      <c r="QJ56" s="240">
        <v>1</v>
      </c>
      <c r="QK56" s="214">
        <v>-1</v>
      </c>
      <c r="QL56" s="241">
        <v>-2</v>
      </c>
      <c r="QM56">
        <v>1</v>
      </c>
      <c r="QN56">
        <v>1</v>
      </c>
      <c r="QO56" s="214">
        <v>1</v>
      </c>
      <c r="QP56">
        <v>1</v>
      </c>
      <c r="QQ56">
        <v>0</v>
      </c>
      <c r="QR56">
        <v>1</v>
      </c>
      <c r="QS56">
        <v>1</v>
      </c>
      <c r="QT56" s="249">
        <v>1.08998425578E-2</v>
      </c>
      <c r="QU56" s="202">
        <v>42544</v>
      </c>
      <c r="QV56">
        <v>60</v>
      </c>
      <c r="QW56" t="s">
        <v>1186</v>
      </c>
      <c r="QX56">
        <v>2</v>
      </c>
      <c r="QY56" s="253">
        <v>2</v>
      </c>
      <c r="QZ56">
        <v>2</v>
      </c>
      <c r="RA56" s="138">
        <v>83470</v>
      </c>
      <c r="RB56" s="138">
        <v>83470</v>
      </c>
      <c r="RC56" s="196">
        <v>909.80985829956603</v>
      </c>
      <c r="RD56" s="196">
        <v>909.80985829956603</v>
      </c>
      <c r="RE56" s="196">
        <v>-909.80985829956603</v>
      </c>
      <c r="RF56" s="196">
        <v>909.80985829956603</v>
      </c>
      <c r="RG56" s="196">
        <v>909.80985829956603</v>
      </c>
      <c r="RH56" s="196">
        <v>909.80985829956603</v>
      </c>
      <c r="RI56" s="196"/>
      <c r="RJ56" s="196">
        <v>909.80985829956603</v>
      </c>
      <c r="RK56" s="196">
        <v>-909.80985829956603</v>
      </c>
      <c r="RL56" s="196">
        <v>-909.80985829956603</v>
      </c>
      <c r="RM56" s="196">
        <v>909.80985829956603</v>
      </c>
      <c r="RO56">
        <v>1</v>
      </c>
      <c r="RP56" s="240">
        <v>-1</v>
      </c>
      <c r="RQ56" s="240">
        <v>-1</v>
      </c>
      <c r="RR56" s="240">
        <v>-1</v>
      </c>
      <c r="RS56" s="214">
        <v>-1</v>
      </c>
      <c r="RT56" s="241">
        <v>3</v>
      </c>
      <c r="RU56">
        <v>1</v>
      </c>
      <c r="RV56">
        <v>-1</v>
      </c>
      <c r="RW56" s="214">
        <v>1</v>
      </c>
      <c r="RX56">
        <v>0</v>
      </c>
      <c r="RY56">
        <v>0</v>
      </c>
      <c r="RZ56">
        <v>1</v>
      </c>
      <c r="SA56">
        <v>0</v>
      </c>
      <c r="SB56" s="249">
        <v>9.9436923445500001E-3</v>
      </c>
      <c r="SC56" s="202">
        <v>42544</v>
      </c>
      <c r="SD56">
        <v>60</v>
      </c>
      <c r="SE56" t="s">
        <v>1186</v>
      </c>
      <c r="SF56">
        <v>2</v>
      </c>
      <c r="SG56" s="253">
        <v>2</v>
      </c>
      <c r="SH56">
        <v>2</v>
      </c>
      <c r="SI56" s="138">
        <v>84300</v>
      </c>
      <c r="SJ56" s="138">
        <v>84300</v>
      </c>
      <c r="SK56" s="196">
        <v>-838.25326464556497</v>
      </c>
      <c r="SL56" s="196">
        <v>-838.25326464556497</v>
      </c>
      <c r="SM56" s="196">
        <v>-838.25326464556497</v>
      </c>
      <c r="SN56" s="196">
        <v>838.25326464556497</v>
      </c>
      <c r="SO56" s="196">
        <v>-838.25326464556497</v>
      </c>
      <c r="SP56" s="196">
        <v>-838.25326464556497</v>
      </c>
      <c r="SQ56" s="196">
        <v>-838.25326464556497</v>
      </c>
      <c r="SR56" s="196">
        <v>838.25326464556497</v>
      </c>
      <c r="SS56" s="196">
        <v>-838.25326464556497</v>
      </c>
      <c r="ST56" s="196">
        <v>-838.25326464556497</v>
      </c>
      <c r="SU56" s="196">
        <v>838.25326464556497</v>
      </c>
      <c r="SW56">
        <f t="shared" si="90"/>
        <v>1</v>
      </c>
      <c r="SX56" s="240">
        <v>1</v>
      </c>
      <c r="SY56" s="240">
        <v>-1</v>
      </c>
      <c r="SZ56" s="240">
        <v>1</v>
      </c>
      <c r="TA56" s="214">
        <v>-1</v>
      </c>
      <c r="TB56" s="241">
        <v>4</v>
      </c>
      <c r="TC56">
        <f t="shared" si="91"/>
        <v>1</v>
      </c>
      <c r="TD56">
        <f t="shared" si="92"/>
        <v>-1</v>
      </c>
      <c r="TE56" s="214">
        <v>1</v>
      </c>
      <c r="TF56">
        <f t="shared" si="140"/>
        <v>1</v>
      </c>
      <c r="TG56">
        <f t="shared" si="93"/>
        <v>0</v>
      </c>
      <c r="TH56">
        <f t="shared" si="132"/>
        <v>1</v>
      </c>
      <c r="TI56">
        <f t="shared" si="94"/>
        <v>0</v>
      </c>
      <c r="TJ56" s="249">
        <v>0</v>
      </c>
      <c r="TK56" s="202">
        <v>42548</v>
      </c>
      <c r="TL56">
        <v>60</v>
      </c>
      <c r="TM56" t="str">
        <f t="shared" si="81"/>
        <v>TRUE</v>
      </c>
      <c r="TN56">
        <f>VLOOKUP($A56,'FuturesInfo (3)'!$A$2:$V$80,22)</f>
        <v>2</v>
      </c>
      <c r="TO56" s="253">
        <v>2</v>
      </c>
      <c r="TP56">
        <f t="shared" si="95"/>
        <v>2</v>
      </c>
      <c r="TQ56" s="138">
        <f>VLOOKUP($A56,'FuturesInfo (3)'!$A$2:$O$80,15)*TN56</f>
        <v>84300</v>
      </c>
      <c r="TR56" s="138">
        <f>VLOOKUP($A56,'FuturesInfo (3)'!$A$2:$O$80,15)*TP56</f>
        <v>84300</v>
      </c>
      <c r="TS56" s="196">
        <f t="shared" si="96"/>
        <v>0</v>
      </c>
      <c r="TT56" s="196">
        <f t="shared" si="97"/>
        <v>0</v>
      </c>
      <c r="TU56" s="196">
        <f t="shared" si="98"/>
        <v>0</v>
      </c>
      <c r="TV56" s="196">
        <f t="shared" si="99"/>
        <v>0</v>
      </c>
      <c r="TW56" s="196">
        <f t="shared" si="148"/>
        <v>0</v>
      </c>
      <c r="TX56" s="196">
        <f t="shared" si="101"/>
        <v>0</v>
      </c>
      <c r="TY56" s="196">
        <f t="shared" si="133"/>
        <v>0</v>
      </c>
      <c r="TZ56" s="196">
        <f>IF(IF(sym!$O45=TE56,1,0)=1,ABS(TQ56*TJ56),-ABS(TQ56*TJ56))</f>
        <v>0</v>
      </c>
      <c r="UA56" s="196">
        <f>IF(IF(sym!$N45=TE56,1,0)=1,ABS(TQ56*TJ56),-ABS(TQ56*TJ56))</f>
        <v>0</v>
      </c>
      <c r="UB56" s="196">
        <f t="shared" si="141"/>
        <v>0</v>
      </c>
      <c r="UC56" s="196">
        <f t="shared" si="103"/>
        <v>0</v>
      </c>
      <c r="UE56">
        <f t="shared" si="104"/>
        <v>1</v>
      </c>
      <c r="UF56" s="240">
        <v>1</v>
      </c>
      <c r="UG56" s="240">
        <v>-1</v>
      </c>
      <c r="UH56" s="240">
        <v>1</v>
      </c>
      <c r="UI56" s="214">
        <v>-1</v>
      </c>
      <c r="UJ56" s="241">
        <v>5</v>
      </c>
      <c r="UK56">
        <f t="shared" si="105"/>
        <v>1</v>
      </c>
      <c r="UL56">
        <f t="shared" si="106"/>
        <v>-1</v>
      </c>
      <c r="UM56" s="214"/>
      <c r="UN56">
        <f t="shared" si="153"/>
        <v>0</v>
      </c>
      <c r="UO56">
        <f t="shared" si="151"/>
        <v>0</v>
      </c>
      <c r="UP56">
        <f t="shared" si="134"/>
        <v>0</v>
      </c>
      <c r="UQ56">
        <f t="shared" si="108"/>
        <v>0</v>
      </c>
      <c r="UR56" s="249"/>
      <c r="US56" s="202">
        <v>42548</v>
      </c>
      <c r="UT56">
        <v>60</v>
      </c>
      <c r="UU56" t="str">
        <f t="shared" si="82"/>
        <v>TRUE</v>
      </c>
      <c r="UV56">
        <f>VLOOKUP($A56,'FuturesInfo (3)'!$A$2:$V$80,22)</f>
        <v>2</v>
      </c>
      <c r="UW56" s="253">
        <v>2</v>
      </c>
      <c r="UX56">
        <f t="shared" si="109"/>
        <v>2</v>
      </c>
      <c r="UY56" s="138">
        <f>VLOOKUP($A56,'FuturesInfo (3)'!$A$2:$O$80,15)*UV56</f>
        <v>84300</v>
      </c>
      <c r="UZ56" s="138">
        <f>VLOOKUP($A56,'FuturesInfo (3)'!$A$2:$O$80,15)*UX56</f>
        <v>84300</v>
      </c>
      <c r="VA56" s="196">
        <f t="shared" si="110"/>
        <v>0</v>
      </c>
      <c r="VB56" s="196">
        <f t="shared" si="111"/>
        <v>0</v>
      </c>
      <c r="VC56" s="196">
        <f t="shared" si="112"/>
        <v>0</v>
      </c>
      <c r="VD56" s="196">
        <f t="shared" si="113"/>
        <v>0</v>
      </c>
      <c r="VE56" s="196">
        <f t="shared" si="149"/>
        <v>0</v>
      </c>
      <c r="VF56" s="196">
        <f t="shared" si="115"/>
        <v>0</v>
      </c>
      <c r="VG56" s="196">
        <f t="shared" si="135"/>
        <v>0</v>
      </c>
      <c r="VH56" s="196">
        <f>IF(IF(sym!$O45=UM56,1,0)=1,ABS(UY56*UR56),-ABS(UY56*UR56))</f>
        <v>0</v>
      </c>
      <c r="VI56" s="196">
        <f>IF(IF(sym!$N45=UM56,1,0)=1,ABS(UY56*UR56),-ABS(UY56*UR56))</f>
        <v>0</v>
      </c>
      <c r="VJ56" s="196">
        <f t="shared" si="144"/>
        <v>0</v>
      </c>
      <c r="VK56" s="196">
        <f t="shared" si="117"/>
        <v>0</v>
      </c>
      <c r="VM56">
        <f t="shared" si="118"/>
        <v>0</v>
      </c>
      <c r="VN56" s="240"/>
      <c r="VO56" s="240"/>
      <c r="VP56" s="240"/>
      <c r="VQ56" s="214"/>
      <c r="VR56" s="241"/>
      <c r="VS56">
        <f t="shared" si="119"/>
        <v>1</v>
      </c>
      <c r="VT56">
        <f t="shared" si="120"/>
        <v>0</v>
      </c>
      <c r="VU56" s="214"/>
      <c r="VV56">
        <f t="shared" si="154"/>
        <v>1</v>
      </c>
      <c r="VW56">
        <f t="shared" si="152"/>
        <v>1</v>
      </c>
      <c r="VX56">
        <f t="shared" si="136"/>
        <v>0</v>
      </c>
      <c r="VY56">
        <f t="shared" si="122"/>
        <v>1</v>
      </c>
      <c r="VZ56" s="249"/>
      <c r="WA56" s="202"/>
      <c r="WB56">
        <v>60</v>
      </c>
      <c r="WC56" t="str">
        <f t="shared" si="83"/>
        <v>FALSE</v>
      </c>
      <c r="WD56">
        <f>VLOOKUP($A56,'FuturesInfo (3)'!$A$2:$V$80,22)</f>
        <v>2</v>
      </c>
      <c r="WE56" s="253"/>
      <c r="WF56">
        <f t="shared" si="123"/>
        <v>2</v>
      </c>
      <c r="WG56" s="138">
        <f>VLOOKUP($A56,'FuturesInfo (3)'!$A$2:$O$80,15)*WD56</f>
        <v>84300</v>
      </c>
      <c r="WH56" s="138">
        <f>VLOOKUP($A56,'FuturesInfo (3)'!$A$2:$O$80,15)*WF56</f>
        <v>84300</v>
      </c>
      <c r="WI56" s="196">
        <f t="shared" si="124"/>
        <v>0</v>
      </c>
      <c r="WJ56" s="196">
        <f t="shared" si="125"/>
        <v>0</v>
      </c>
      <c r="WK56" s="196">
        <f t="shared" si="126"/>
        <v>0</v>
      </c>
      <c r="WL56" s="196">
        <f t="shared" si="127"/>
        <v>0</v>
      </c>
      <c r="WM56" s="196">
        <f t="shared" si="150"/>
        <v>0</v>
      </c>
      <c r="WN56" s="196">
        <f t="shared" si="129"/>
        <v>0</v>
      </c>
      <c r="WO56" s="196">
        <f t="shared" si="137"/>
        <v>0</v>
      </c>
      <c r="WP56" s="196">
        <f>IF(IF(sym!$O45=VU56,1,0)=1,ABS(WG56*VZ56),-ABS(WG56*VZ56))</f>
        <v>0</v>
      </c>
      <c r="WQ56" s="196">
        <f>IF(IF(sym!$N45=VU56,1,0)=1,ABS(WG56*VZ56),-ABS(WG56*VZ56))</f>
        <v>0</v>
      </c>
      <c r="WR56" s="196">
        <f t="shared" si="147"/>
        <v>0</v>
      </c>
      <c r="WS56" s="196">
        <f t="shared" si="131"/>
        <v>0</v>
      </c>
    </row>
    <row r="57" spans="1:617" x14ac:dyDescent="0.25">
      <c r="A57" s="1" t="s">
        <v>372</v>
      </c>
      <c r="B57" s="150" t="str">
        <f>'FuturesInfo (3)'!M45</f>
        <v>IB</v>
      </c>
      <c r="C57" s="200" t="str">
        <f>VLOOKUP(A57,'FuturesInfo (3)'!$A$2:$K$80,11)</f>
        <v>index</v>
      </c>
      <c r="F57" t="e">
        <f>#REF!</f>
        <v>#REF!</v>
      </c>
      <c r="G57">
        <v>-1</v>
      </c>
      <c r="H57">
        <v>-1</v>
      </c>
      <c r="I57">
        <v>-1</v>
      </c>
      <c r="J57">
        <f t="shared" si="155"/>
        <v>1</v>
      </c>
      <c r="K57">
        <f t="shared" si="156"/>
        <v>1</v>
      </c>
      <c r="L57" s="184">
        <v>-2.02548879564E-2</v>
      </c>
      <c r="M57" s="2">
        <v>10</v>
      </c>
      <c r="N57">
        <v>60</v>
      </c>
      <c r="O57" t="str">
        <f t="shared" si="157"/>
        <v>TRUE</v>
      </c>
      <c r="P57">
        <f>VLOOKUP($A57,'FuturesInfo (3)'!$A$2:$V$80,22)</f>
        <v>1</v>
      </c>
      <c r="Q57">
        <f t="shared" si="70"/>
        <v>1</v>
      </c>
      <c r="R57">
        <f t="shared" si="70"/>
        <v>1</v>
      </c>
      <c r="S57" s="138">
        <f>VLOOKUP($A57,'FuturesInfo (3)'!$A$2:$O$80,15)*Q57</f>
        <v>91758.228239999982</v>
      </c>
      <c r="T57" s="144">
        <f t="shared" si="158"/>
        <v>1858.5526320789779</v>
      </c>
      <c r="U57" s="144">
        <f t="shared" si="84"/>
        <v>1858.5526320789779</v>
      </c>
      <c r="W57">
        <f t="shared" si="159"/>
        <v>-1</v>
      </c>
      <c r="X57">
        <v>-1</v>
      </c>
      <c r="Y57">
        <v>-1</v>
      </c>
      <c r="Z57">
        <v>1</v>
      </c>
      <c r="AA57">
        <f t="shared" si="138"/>
        <v>0</v>
      </c>
      <c r="AB57">
        <f t="shared" si="160"/>
        <v>0</v>
      </c>
      <c r="AC57" s="1">
        <v>4.9092752269499999E-3</v>
      </c>
      <c r="AD57" s="2">
        <v>10</v>
      </c>
      <c r="AE57">
        <v>60</v>
      </c>
      <c r="AF57" t="str">
        <f t="shared" si="161"/>
        <v>TRUE</v>
      </c>
      <c r="AG57">
        <f>VLOOKUP($A57,'FuturesInfo (3)'!$A$2:$V$80,22)</f>
        <v>1</v>
      </c>
      <c r="AH57">
        <f t="shared" si="162"/>
        <v>1</v>
      </c>
      <c r="AI57">
        <f t="shared" si="85"/>
        <v>1</v>
      </c>
      <c r="AJ57" s="138">
        <f>VLOOKUP($A57,'FuturesInfo (3)'!$A$2:$O$80,15)*AI57</f>
        <v>91758.228239999982</v>
      </c>
      <c r="AK57" s="196">
        <f t="shared" si="163"/>
        <v>-450.46639676745582</v>
      </c>
      <c r="AL57" s="196">
        <f t="shared" si="87"/>
        <v>-450.46639676745582</v>
      </c>
      <c r="AN57">
        <f t="shared" si="76"/>
        <v>-1</v>
      </c>
      <c r="AO57">
        <v>-1</v>
      </c>
      <c r="AP57">
        <v>-1</v>
      </c>
      <c r="AQ57">
        <v>1</v>
      </c>
      <c r="AR57">
        <f t="shared" si="139"/>
        <v>0</v>
      </c>
      <c r="AS57">
        <f t="shared" si="77"/>
        <v>0</v>
      </c>
      <c r="AT57" s="1">
        <v>6.7895357272400002E-3</v>
      </c>
      <c r="AU57" s="2">
        <v>10</v>
      </c>
      <c r="AV57">
        <v>60</v>
      </c>
      <c r="AW57" t="str">
        <f t="shared" si="78"/>
        <v>TRUE</v>
      </c>
      <c r="AX57">
        <f>VLOOKUP($A57,'FuturesInfo (3)'!$A$2:$V$80,22)</f>
        <v>1</v>
      </c>
      <c r="AY57">
        <f t="shared" si="79"/>
        <v>1</v>
      </c>
      <c r="AZ57">
        <f t="shared" si="88"/>
        <v>1</v>
      </c>
      <c r="BA57" s="138">
        <f>VLOOKUP($A57,'FuturesInfo (3)'!$A$2:$O$80,15)*AZ57</f>
        <v>91758.228239999982</v>
      </c>
      <c r="BB57" s="196">
        <f t="shared" si="80"/>
        <v>-622.99576890372225</v>
      </c>
      <c r="BC57" s="196">
        <f t="shared" si="89"/>
        <v>-622.99576890372225</v>
      </c>
      <c r="BE57">
        <v>-1</v>
      </c>
      <c r="BF57">
        <v>1</v>
      </c>
      <c r="BG57">
        <v>-1</v>
      </c>
      <c r="BH57">
        <v>-1</v>
      </c>
      <c r="BI57">
        <v>0</v>
      </c>
      <c r="BJ57">
        <v>1</v>
      </c>
      <c r="BK57" s="1">
        <v>-8.1397836146000005E-3</v>
      </c>
      <c r="BL57" s="2">
        <v>10</v>
      </c>
      <c r="BM57">
        <v>60</v>
      </c>
      <c r="BN57" t="s">
        <v>1186</v>
      </c>
      <c r="BO57">
        <v>1</v>
      </c>
      <c r="BP57" s="96">
        <v>0</v>
      </c>
      <c r="BQ57">
        <v>1</v>
      </c>
      <c r="BR57" s="138">
        <v>96071.709440000006</v>
      </c>
      <c r="BS57" s="196">
        <v>-782.0029263263242</v>
      </c>
      <c r="BT57" s="196">
        <v>782.0029263263242</v>
      </c>
      <c r="BV57">
        <v>1</v>
      </c>
      <c r="BW57">
        <v>1</v>
      </c>
      <c r="BX57" s="214">
        <v>-1</v>
      </c>
      <c r="BY57">
        <v>-1</v>
      </c>
      <c r="BZ57">
        <v>-1</v>
      </c>
      <c r="CA57">
        <v>0</v>
      </c>
      <c r="CB57">
        <v>1</v>
      </c>
      <c r="CC57">
        <v>1</v>
      </c>
      <c r="CD57" s="1">
        <v>-4.9262202043099997E-3</v>
      </c>
      <c r="CE57" s="2">
        <v>10</v>
      </c>
      <c r="CF57">
        <v>60</v>
      </c>
      <c r="CG57" t="s">
        <v>1186</v>
      </c>
      <c r="CH57">
        <v>1</v>
      </c>
      <c r="CI57" s="96">
        <v>0</v>
      </c>
      <c r="CJ57">
        <v>1</v>
      </c>
      <c r="CK57" s="138">
        <v>96071.709440000006</v>
      </c>
      <c r="CL57" s="196">
        <v>-473.27039610592777</v>
      </c>
      <c r="CM57" s="196">
        <v>473.27039610592777</v>
      </c>
      <c r="CN57" s="196">
        <v>473.27039610592777</v>
      </c>
      <c r="CP57">
        <v>-1</v>
      </c>
      <c r="CQ57">
        <v>-1</v>
      </c>
      <c r="CR57" s="214">
        <v>-1</v>
      </c>
      <c r="CS57">
        <v>-1</v>
      </c>
      <c r="CT57">
        <v>-1</v>
      </c>
      <c r="CU57">
        <v>1</v>
      </c>
      <c r="CV57">
        <v>1</v>
      </c>
      <c r="CW57">
        <v>1</v>
      </c>
      <c r="CX57" s="1">
        <v>-3.1597198457799999E-2</v>
      </c>
      <c r="CY57" s="2">
        <v>10</v>
      </c>
      <c r="CZ57">
        <v>60</v>
      </c>
      <c r="DA57" t="s">
        <v>1186</v>
      </c>
      <c r="DB57">
        <v>1</v>
      </c>
      <c r="DC57" s="96">
        <v>0</v>
      </c>
      <c r="DD57">
        <v>1</v>
      </c>
      <c r="DE57" s="138">
        <v>96071.709440000006</v>
      </c>
      <c r="DF57" s="196">
        <v>3035.5968693557779</v>
      </c>
      <c r="DG57" s="196">
        <v>3035.5968693557779</v>
      </c>
      <c r="DH57" s="196">
        <v>3035.5968693557779</v>
      </c>
      <c r="DJ57">
        <v>-1</v>
      </c>
      <c r="DK57" s="240">
        <v>-1</v>
      </c>
      <c r="DL57" s="214">
        <v>1</v>
      </c>
      <c r="DM57" s="241">
        <v>8</v>
      </c>
      <c r="DN57">
        <v>1</v>
      </c>
      <c r="DO57">
        <v>1</v>
      </c>
      <c r="DP57" s="214">
        <v>-1</v>
      </c>
      <c r="DQ57">
        <v>1</v>
      </c>
      <c r="DR57">
        <v>0</v>
      </c>
      <c r="DS57">
        <v>0</v>
      </c>
      <c r="DT57">
        <v>0</v>
      </c>
      <c r="DU57" s="249">
        <v>-1.9694685262000002E-2</v>
      </c>
      <c r="DV57" s="2">
        <v>10</v>
      </c>
      <c r="DW57">
        <v>60</v>
      </c>
      <c r="DX57" t="s">
        <v>1186</v>
      </c>
      <c r="DY57">
        <v>1</v>
      </c>
      <c r="DZ57" s="96">
        <v>0</v>
      </c>
      <c r="EA57">
        <v>1</v>
      </c>
      <c r="EB57" s="138">
        <v>94179.607360000009</v>
      </c>
      <c r="EC57" s="196">
        <v>1854.837725053939</v>
      </c>
      <c r="ED57" s="196">
        <v>-1854.837725053939</v>
      </c>
      <c r="EE57" s="196">
        <v>-1854.837725053939</v>
      </c>
      <c r="EF57" s="196">
        <v>-1854.837725053939</v>
      </c>
      <c r="EH57">
        <v>-1</v>
      </c>
      <c r="EI57" s="240">
        <v>-1</v>
      </c>
      <c r="EJ57" s="214">
        <v>-1</v>
      </c>
      <c r="EK57" s="241">
        <v>9</v>
      </c>
      <c r="EL57">
        <v>-1</v>
      </c>
      <c r="EM57">
        <v>-1</v>
      </c>
      <c r="EN57" s="214">
        <v>-1</v>
      </c>
      <c r="EO57">
        <v>1</v>
      </c>
      <c r="EP57">
        <v>1</v>
      </c>
      <c r="EQ57">
        <v>1</v>
      </c>
      <c r="ER57">
        <v>1</v>
      </c>
      <c r="ES57" s="249">
        <v>-2.4247813130799999E-2</v>
      </c>
      <c r="ET57" s="264">
        <v>42514</v>
      </c>
      <c r="EU57">
        <v>60</v>
      </c>
      <c r="EV57" t="s">
        <v>1186</v>
      </c>
      <c r="EW57">
        <v>1</v>
      </c>
      <c r="EX57" s="253"/>
      <c r="EY57">
        <v>1</v>
      </c>
      <c r="EZ57" s="138">
        <v>91250.370140000014</v>
      </c>
      <c r="FA57" s="196">
        <v>2212.6219232710523</v>
      </c>
      <c r="FB57" s="196">
        <v>2212.6219232710523</v>
      </c>
      <c r="FC57" s="196">
        <v>2212.6219232710523</v>
      </c>
      <c r="FD57" s="196">
        <v>2212.6219232710523</v>
      </c>
      <c r="FF57">
        <v>-1</v>
      </c>
      <c r="FG57" s="240">
        <v>-1</v>
      </c>
      <c r="FH57" s="214">
        <v>-1</v>
      </c>
      <c r="FI57" s="241">
        <v>10</v>
      </c>
      <c r="FJ57">
        <v>-1</v>
      </c>
      <c r="FK57">
        <v>-1</v>
      </c>
      <c r="FL57" s="214">
        <v>1</v>
      </c>
      <c r="FM57">
        <v>0</v>
      </c>
      <c r="FN57">
        <v>0</v>
      </c>
      <c r="FO57">
        <v>0</v>
      </c>
      <c r="FP57">
        <v>0</v>
      </c>
      <c r="FQ57" s="249">
        <v>1.6685959165599999E-2</v>
      </c>
      <c r="FR57" s="264">
        <v>42514</v>
      </c>
      <c r="FS57">
        <v>60</v>
      </c>
      <c r="FT57" t="s">
        <v>1186</v>
      </c>
      <c r="FU57">
        <v>1</v>
      </c>
      <c r="FV57" s="253">
        <v>2</v>
      </c>
      <c r="FW57">
        <v>1</v>
      </c>
      <c r="FX57" s="138">
        <v>92202.614269999991</v>
      </c>
      <c r="FY57" s="138">
        <v>92202.614269999991</v>
      </c>
      <c r="FZ57" s="196">
        <v>-1538.4890566707877</v>
      </c>
      <c r="GA57" s="196">
        <v>-1538.4890566707877</v>
      </c>
      <c r="GB57" s="196">
        <v>-1538.4890566707877</v>
      </c>
      <c r="GC57" s="196">
        <v>-1538.4890566707877</v>
      </c>
      <c r="GD57" s="196">
        <v>-1538.4890566707877</v>
      </c>
      <c r="GF57">
        <v>-1</v>
      </c>
      <c r="GG57" s="240">
        <v>-1</v>
      </c>
      <c r="GH57" s="214">
        <v>-1</v>
      </c>
      <c r="GI57" s="241">
        <v>11</v>
      </c>
      <c r="GJ57">
        <v>1</v>
      </c>
      <c r="GK57">
        <v>-1</v>
      </c>
      <c r="GL57" s="214">
        <v>-1</v>
      </c>
      <c r="GM57">
        <v>1</v>
      </c>
      <c r="GN57">
        <v>1</v>
      </c>
      <c r="GO57">
        <v>0</v>
      </c>
      <c r="GP57">
        <v>1</v>
      </c>
      <c r="GQ57" s="249">
        <v>-5.0144741463899996E-3</v>
      </c>
      <c r="GR57" s="264">
        <v>42514</v>
      </c>
      <c r="GS57">
        <v>60</v>
      </c>
      <c r="GT57" t="s">
        <v>1186</v>
      </c>
      <c r="GU57">
        <v>1</v>
      </c>
      <c r="GV57" s="253">
        <v>1</v>
      </c>
      <c r="GW57">
        <v>1</v>
      </c>
      <c r="GX57" s="138">
        <v>92202.614269999991</v>
      </c>
      <c r="GY57" s="138">
        <v>92202.614269999991</v>
      </c>
      <c r="GZ57" s="196">
        <v>462.34762548648462</v>
      </c>
      <c r="HA57" s="196">
        <v>462.34762548648462</v>
      </c>
      <c r="HB57" s="196">
        <v>462.34762548648462</v>
      </c>
      <c r="HC57" s="196">
        <v>-462.34762548648462</v>
      </c>
      <c r="HD57" s="196">
        <v>462.34762548648462</v>
      </c>
      <c r="HF57">
        <v>-1</v>
      </c>
      <c r="HG57" s="240">
        <v>-1</v>
      </c>
      <c r="HH57" s="214">
        <v>-1</v>
      </c>
      <c r="HI57" s="241">
        <v>12</v>
      </c>
      <c r="HJ57">
        <v>-1</v>
      </c>
      <c r="HK57">
        <v>-1</v>
      </c>
      <c r="HL57" s="214">
        <v>1</v>
      </c>
      <c r="HM57">
        <v>0</v>
      </c>
      <c r="HN57">
        <v>0</v>
      </c>
      <c r="HO57">
        <v>0</v>
      </c>
      <c r="HP57">
        <v>0</v>
      </c>
      <c r="HQ57" s="249">
        <v>1.6141794587600001E-2</v>
      </c>
      <c r="HR57" s="202">
        <v>42514</v>
      </c>
      <c r="HS57">
        <v>60</v>
      </c>
      <c r="HT57" t="s">
        <v>1186</v>
      </c>
      <c r="HU57">
        <v>1</v>
      </c>
      <c r="HV57" s="253">
        <v>2</v>
      </c>
      <c r="HW57">
        <v>1</v>
      </c>
      <c r="HX57" s="138">
        <v>93619.043919999996</v>
      </c>
      <c r="HY57" s="138">
        <v>93619.043919999996</v>
      </c>
      <c r="HZ57" s="196">
        <v>-1511.1793764441427</v>
      </c>
      <c r="IA57" s="196">
        <v>-1511.1793764441427</v>
      </c>
      <c r="IB57" s="196">
        <v>-1511.1793764441427</v>
      </c>
      <c r="IC57" s="196">
        <v>-1511.1793764441427</v>
      </c>
      <c r="ID57" s="196">
        <v>-1511.1793764441427</v>
      </c>
      <c r="IF57">
        <v>-1</v>
      </c>
      <c r="IG57">
        <v>-1</v>
      </c>
      <c r="IH57" s="214">
        <v>-1</v>
      </c>
      <c r="II57" s="241">
        <v>13</v>
      </c>
      <c r="IJ57">
        <v>-1</v>
      </c>
      <c r="IK57">
        <v>-1</v>
      </c>
      <c r="IL57" s="214">
        <v>1</v>
      </c>
      <c r="IM57">
        <v>0</v>
      </c>
      <c r="IN57">
        <v>0</v>
      </c>
      <c r="IO57">
        <v>0</v>
      </c>
      <c r="IP57">
        <v>0</v>
      </c>
      <c r="IQ57" s="249">
        <v>3.5712559218799997E-2</v>
      </c>
      <c r="IR57" s="202">
        <v>42521</v>
      </c>
      <c r="IS57">
        <v>60</v>
      </c>
      <c r="IT57" t="s">
        <v>1186</v>
      </c>
      <c r="IU57">
        <v>1</v>
      </c>
      <c r="IV57" s="253">
        <v>1</v>
      </c>
      <c r="IW57">
        <v>1</v>
      </c>
      <c r="IX57" s="138">
        <v>96962.419569999998</v>
      </c>
      <c r="IY57" s="138">
        <v>96962.419569999998</v>
      </c>
      <c r="IZ57" s="196">
        <v>-3462.7761508917565</v>
      </c>
      <c r="JA57" s="196">
        <v>-3462.7761508917565</v>
      </c>
      <c r="JB57" s="196">
        <v>-3462.7761508917565</v>
      </c>
      <c r="JC57" s="196">
        <v>-3462.7761508917565</v>
      </c>
      <c r="JD57" s="196">
        <v>-3462.7761508917565</v>
      </c>
      <c r="JF57">
        <v>-1</v>
      </c>
      <c r="JG57" s="240">
        <v>1</v>
      </c>
      <c r="JH57" s="214">
        <v>1</v>
      </c>
      <c r="JI57" s="241">
        <v>-4</v>
      </c>
      <c r="JJ57">
        <v>1</v>
      </c>
      <c r="JK57">
        <v>-1</v>
      </c>
      <c r="JL57" s="214">
        <v>1</v>
      </c>
      <c r="JM57">
        <v>1</v>
      </c>
      <c r="JN57">
        <v>1</v>
      </c>
      <c r="JO57">
        <v>1</v>
      </c>
      <c r="JP57">
        <v>0</v>
      </c>
      <c r="JQ57" s="249">
        <v>5.6943488255400002E-3</v>
      </c>
      <c r="JR57" s="202">
        <v>42535</v>
      </c>
      <c r="JS57">
        <v>60</v>
      </c>
      <c r="JT57" t="s">
        <v>1186</v>
      </c>
      <c r="JU57">
        <v>1</v>
      </c>
      <c r="JV57" s="253">
        <v>2</v>
      </c>
      <c r="JW57">
        <v>1</v>
      </c>
      <c r="JX57" s="138">
        <v>96890.563529999999</v>
      </c>
      <c r="JY57" s="138">
        <v>96890.563529999999</v>
      </c>
      <c r="JZ57" s="196">
        <v>551.7286666429643</v>
      </c>
      <c r="KA57" s="196">
        <v>551.7286666429643</v>
      </c>
      <c r="KB57" s="196">
        <v>551.7286666429643</v>
      </c>
      <c r="KC57" s="196">
        <v>551.7286666429643</v>
      </c>
      <c r="KD57" s="196">
        <v>-551.7286666429643</v>
      </c>
      <c r="KF57">
        <v>1</v>
      </c>
      <c r="KG57" s="240">
        <v>1</v>
      </c>
      <c r="KH57" s="214">
        <v>-1</v>
      </c>
      <c r="KI57" s="241">
        <v>-5</v>
      </c>
      <c r="KJ57">
        <v>1</v>
      </c>
      <c r="KK57">
        <v>1</v>
      </c>
      <c r="KL57" s="214">
        <v>1</v>
      </c>
      <c r="KM57">
        <v>1</v>
      </c>
      <c r="KN57">
        <v>0</v>
      </c>
      <c r="KO57">
        <v>1</v>
      </c>
      <c r="KP57">
        <v>1</v>
      </c>
      <c r="KQ57" s="249">
        <v>8.5163655771799997E-3</v>
      </c>
      <c r="KR57" s="202">
        <v>42535</v>
      </c>
      <c r="KS57">
        <v>60</v>
      </c>
      <c r="KT57" t="s">
        <v>1186</v>
      </c>
      <c r="KU57">
        <v>1</v>
      </c>
      <c r="KV57" s="253">
        <v>2</v>
      </c>
      <c r="KW57">
        <v>1</v>
      </c>
      <c r="KX57" s="138">
        <v>100342.87262999998</v>
      </c>
      <c r="KY57" s="138">
        <v>100342.87262999998</v>
      </c>
      <c r="KZ57" s="196">
        <v>854.55658638148896</v>
      </c>
      <c r="LA57" s="196">
        <v>854.55658638148896</v>
      </c>
      <c r="LB57" s="196">
        <v>-854.55658638148896</v>
      </c>
      <c r="LC57" s="196">
        <v>854.55658638148896</v>
      </c>
      <c r="LD57" s="196">
        <v>854.55658638148896</v>
      </c>
      <c r="LF57">
        <v>1</v>
      </c>
      <c r="LG57" s="240">
        <v>1</v>
      </c>
      <c r="LH57" s="214">
        <v>-1</v>
      </c>
      <c r="LI57" s="241">
        <v>-6</v>
      </c>
      <c r="LJ57">
        <v>1</v>
      </c>
      <c r="LK57">
        <v>1</v>
      </c>
      <c r="LL57" s="214">
        <v>1</v>
      </c>
      <c r="LM57">
        <v>1</v>
      </c>
      <c r="LN57">
        <v>0</v>
      </c>
      <c r="LO57">
        <v>1</v>
      </c>
      <c r="LP57">
        <v>1</v>
      </c>
      <c r="LQ57" s="249">
        <v>1.40587429965E-2</v>
      </c>
      <c r="LR57" s="202">
        <v>42535</v>
      </c>
      <c r="LS57">
        <v>60</v>
      </c>
      <c r="LT57" t="s">
        <v>1186</v>
      </c>
      <c r="LU57">
        <v>1</v>
      </c>
      <c r="LV57" s="253">
        <v>2</v>
      </c>
      <c r="LW57">
        <v>1</v>
      </c>
      <c r="LX57" s="138">
        <v>100342.87262999998</v>
      </c>
      <c r="LY57" s="138">
        <v>100342.87262999998</v>
      </c>
      <c r="LZ57" s="196">
        <v>1410.6946578357038</v>
      </c>
      <c r="MA57" s="196">
        <v>1410.6946578357038</v>
      </c>
      <c r="MB57" s="196">
        <v>-1410.6946578357038</v>
      </c>
      <c r="MC57" s="196">
        <v>1410.6946578357038</v>
      </c>
      <c r="MD57" s="196">
        <v>1410.6946578357038</v>
      </c>
      <c r="MF57">
        <v>1</v>
      </c>
      <c r="MG57" s="240">
        <v>1</v>
      </c>
      <c r="MH57" s="214">
        <v>-1</v>
      </c>
      <c r="MI57" s="241">
        <v>-7</v>
      </c>
      <c r="MJ57">
        <v>-1</v>
      </c>
      <c r="MK57">
        <v>1</v>
      </c>
      <c r="ML57" s="214">
        <v>-1</v>
      </c>
      <c r="MM57">
        <v>0</v>
      </c>
      <c r="MN57">
        <v>1</v>
      </c>
      <c r="MO57">
        <v>1</v>
      </c>
      <c r="MP57">
        <v>0</v>
      </c>
      <c r="MQ57" s="249">
        <v>-0.122267224851</v>
      </c>
      <c r="MR57" s="202">
        <v>42535</v>
      </c>
      <c r="MS57">
        <v>60</v>
      </c>
      <c r="MT57" t="s">
        <v>1186</v>
      </c>
      <c r="MU57">
        <v>1</v>
      </c>
      <c r="MV57" s="253">
        <v>2</v>
      </c>
      <c r="MW57">
        <v>1</v>
      </c>
      <c r="MX57" s="138">
        <v>86376.818020000006</v>
      </c>
      <c r="MY57" s="138">
        <v>86376.818020000006</v>
      </c>
      <c r="MZ57" s="196">
        <v>-10561.05383076525</v>
      </c>
      <c r="NA57" s="196">
        <v>-10561.05383076525</v>
      </c>
      <c r="NB57" s="196">
        <v>10561.05383076525</v>
      </c>
      <c r="NC57" s="196">
        <v>10561.05383076525</v>
      </c>
      <c r="ND57" s="196">
        <v>-10561.05383076525</v>
      </c>
      <c r="NF57">
        <v>1</v>
      </c>
      <c r="NG57" s="240">
        <v>-1</v>
      </c>
      <c r="NH57" s="214">
        <v>-1</v>
      </c>
      <c r="NI57" s="241">
        <v>1</v>
      </c>
      <c r="NJ57">
        <v>1</v>
      </c>
      <c r="NK57">
        <v>-1</v>
      </c>
      <c r="NL57" s="214">
        <v>-1</v>
      </c>
      <c r="NM57">
        <v>1</v>
      </c>
      <c r="NN57">
        <v>1</v>
      </c>
      <c r="NO57">
        <v>0</v>
      </c>
      <c r="NP57">
        <v>1</v>
      </c>
      <c r="NQ57" s="249">
        <v>-1.6945428224300001E-2</v>
      </c>
      <c r="NR57" s="202">
        <v>42535</v>
      </c>
      <c r="NS57">
        <v>60</v>
      </c>
      <c r="NT57" t="s">
        <v>1186</v>
      </c>
      <c r="NU57">
        <v>1</v>
      </c>
      <c r="NV57" s="253">
        <v>2</v>
      </c>
      <c r="NW57">
        <v>1</v>
      </c>
      <c r="NX57" s="138">
        <v>83942.664049999992</v>
      </c>
      <c r="NY57" s="138">
        <v>83942.664049999992</v>
      </c>
      <c r="NZ57" s="196">
        <v>1422.4443886158028</v>
      </c>
      <c r="OA57" s="196">
        <v>1422.4443886158028</v>
      </c>
      <c r="OB57" s="196">
        <v>1422.4443886158028</v>
      </c>
      <c r="OC57" s="196">
        <v>-1422.4443886158028</v>
      </c>
      <c r="OD57" s="196">
        <v>1422.4443886158028</v>
      </c>
      <c r="OF57">
        <v>-1</v>
      </c>
      <c r="OG57" s="240">
        <v>-1</v>
      </c>
      <c r="OH57" s="214">
        <v>1</v>
      </c>
      <c r="OI57" s="241">
        <v>-1</v>
      </c>
      <c r="OJ57">
        <v>1</v>
      </c>
      <c r="OK57">
        <v>-1</v>
      </c>
      <c r="OL57" s="214">
        <v>1</v>
      </c>
      <c r="OM57">
        <v>0</v>
      </c>
      <c r="ON57">
        <v>1</v>
      </c>
      <c r="OO57">
        <v>1</v>
      </c>
      <c r="OP57">
        <v>0</v>
      </c>
      <c r="OQ57" s="249">
        <v>2.31148510946E-2</v>
      </c>
      <c r="OR57" s="202">
        <v>42535</v>
      </c>
      <c r="OS57">
        <v>60</v>
      </c>
      <c r="OT57" t="s">
        <v>1186</v>
      </c>
      <c r="OU57">
        <v>1</v>
      </c>
      <c r="OV57" s="253">
        <v>2</v>
      </c>
      <c r="OW57">
        <v>1</v>
      </c>
      <c r="OX57" s="138">
        <v>86542.840469999996</v>
      </c>
      <c r="OY57" s="138">
        <v>86542.840469999996</v>
      </c>
      <c r="OZ57" s="196">
        <v>-2000.4248707677725</v>
      </c>
      <c r="PA57" s="196">
        <v>-2000.4248707677725</v>
      </c>
      <c r="PB57" s="196">
        <v>2000.4248707677725</v>
      </c>
      <c r="PC57" s="196">
        <v>2000.4248707677725</v>
      </c>
      <c r="PD57" s="196">
        <v>-2000.4248707677725</v>
      </c>
      <c r="PF57">
        <v>-1</v>
      </c>
      <c r="PG57" s="240">
        <v>-1</v>
      </c>
      <c r="PH57" s="240">
        <v>-1</v>
      </c>
      <c r="PI57" s="214">
        <v>1</v>
      </c>
      <c r="PJ57" s="241">
        <v>-1</v>
      </c>
      <c r="PK57">
        <v>1</v>
      </c>
      <c r="PL57">
        <v>-1</v>
      </c>
      <c r="PM57" s="214">
        <v>1</v>
      </c>
      <c r="PN57">
        <v>0</v>
      </c>
      <c r="PO57">
        <v>1</v>
      </c>
      <c r="PP57">
        <v>1</v>
      </c>
      <c r="PQ57">
        <v>0</v>
      </c>
      <c r="PR57" s="249">
        <v>3.4917044709799998E-2</v>
      </c>
      <c r="PS57" s="202">
        <v>42535</v>
      </c>
      <c r="PT57">
        <v>60</v>
      </c>
      <c r="PU57" t="s">
        <v>1186</v>
      </c>
      <c r="PV57">
        <v>1</v>
      </c>
      <c r="PW57" s="253">
        <v>2</v>
      </c>
      <c r="PX57">
        <v>1</v>
      </c>
      <c r="PY57" s="138">
        <v>89988.716520000002</v>
      </c>
      <c r="PZ57" s="138">
        <v>89988.716520000002</v>
      </c>
      <c r="QA57" s="196">
        <v>-3142.1400381063577</v>
      </c>
      <c r="QB57" s="196">
        <v>-3142.1400381063577</v>
      </c>
      <c r="QC57" s="196">
        <v>3142.1400381063577</v>
      </c>
      <c r="QD57" s="196">
        <v>3142.1400381063577</v>
      </c>
      <c r="QE57" s="196">
        <v>-3142.1400381063577</v>
      </c>
      <c r="QF57" s="196">
        <v>-3142.1400381063577</v>
      </c>
      <c r="QH57">
        <v>1</v>
      </c>
      <c r="QI57" s="240">
        <v>-1</v>
      </c>
      <c r="QJ57" s="240">
        <v>1</v>
      </c>
      <c r="QK57" s="214">
        <v>1</v>
      </c>
      <c r="QL57" s="241">
        <v>4</v>
      </c>
      <c r="QM57">
        <v>-1</v>
      </c>
      <c r="QN57">
        <v>1</v>
      </c>
      <c r="QO57" s="214">
        <v>1</v>
      </c>
      <c r="QP57">
        <v>0</v>
      </c>
      <c r="QQ57">
        <v>1</v>
      </c>
      <c r="QR57">
        <v>0</v>
      </c>
      <c r="QS57">
        <v>1</v>
      </c>
      <c r="QT57" s="249">
        <v>9.2263752638799996E-3</v>
      </c>
      <c r="QU57" s="202">
        <v>42544</v>
      </c>
      <c r="QV57">
        <v>60</v>
      </c>
      <c r="QW57" t="s">
        <v>1186</v>
      </c>
      <c r="QX57">
        <v>1</v>
      </c>
      <c r="QY57" s="253">
        <v>2</v>
      </c>
      <c r="QZ57">
        <v>1</v>
      </c>
      <c r="RA57" s="138">
        <v>89988.716520000002</v>
      </c>
      <c r="RB57" s="138">
        <v>89988.716520000002</v>
      </c>
      <c r="RC57" s="196">
        <v>-830.2696681284375</v>
      </c>
      <c r="RD57" s="196">
        <v>-830.2696681284375</v>
      </c>
      <c r="RE57" s="196">
        <v>830.2696681284375</v>
      </c>
      <c r="RF57" s="196">
        <v>-830.2696681284375</v>
      </c>
      <c r="RG57" s="196">
        <v>830.2696681284375</v>
      </c>
      <c r="RH57" s="196">
        <v>830.2696681284375</v>
      </c>
      <c r="RI57" s="196"/>
      <c r="RJ57" s="196">
        <v>830.2696681284375</v>
      </c>
      <c r="RK57" s="196">
        <v>-830.2696681284375</v>
      </c>
      <c r="RL57" s="196">
        <v>-830.2696681284375</v>
      </c>
      <c r="RM57" s="196">
        <v>830.2696681284375</v>
      </c>
      <c r="RO57">
        <v>1</v>
      </c>
      <c r="RP57" s="240">
        <v>-1</v>
      </c>
      <c r="RQ57" s="240">
        <v>-1</v>
      </c>
      <c r="RR57" s="240">
        <v>-1</v>
      </c>
      <c r="RS57" s="214">
        <v>1</v>
      </c>
      <c r="RT57" s="241">
        <v>5</v>
      </c>
      <c r="RU57">
        <v>-1</v>
      </c>
      <c r="RV57">
        <v>1</v>
      </c>
      <c r="RW57" s="214">
        <v>1</v>
      </c>
      <c r="RX57">
        <v>0</v>
      </c>
      <c r="RY57">
        <v>1</v>
      </c>
      <c r="RZ57">
        <v>0</v>
      </c>
      <c r="SA57">
        <v>1</v>
      </c>
      <c r="SB57" s="249">
        <v>1.2279600851500001E-2</v>
      </c>
      <c r="SC57" s="202">
        <v>42544</v>
      </c>
      <c r="SD57">
        <v>60</v>
      </c>
      <c r="SE57" t="s">
        <v>1186</v>
      </c>
      <c r="SF57">
        <v>1</v>
      </c>
      <c r="SG57" s="253">
        <v>1</v>
      </c>
      <c r="SH57">
        <v>1</v>
      </c>
      <c r="SI57" s="138">
        <v>91758.228239999982</v>
      </c>
      <c r="SJ57" s="138">
        <v>91758.228239999982</v>
      </c>
      <c r="SK57" s="196">
        <v>-1126.7544176280351</v>
      </c>
      <c r="SL57" s="196">
        <v>-1126.7544176280351</v>
      </c>
      <c r="SM57" s="196">
        <v>1126.7544176280351</v>
      </c>
      <c r="SN57" s="196">
        <v>-1126.7544176280351</v>
      </c>
      <c r="SO57" s="196">
        <v>1126.7544176280351</v>
      </c>
      <c r="SP57" s="196">
        <v>-1126.7544176280351</v>
      </c>
      <c r="SQ57" s="196">
        <v>-1126.7544176280351</v>
      </c>
      <c r="SR57" s="196">
        <v>1126.7544176280351</v>
      </c>
      <c r="SS57" s="196">
        <v>-1126.7544176280351</v>
      </c>
      <c r="ST57" s="196">
        <v>-1126.7544176280351</v>
      </c>
      <c r="SU57" s="196">
        <v>1126.7544176280351</v>
      </c>
      <c r="SW57">
        <f t="shared" si="90"/>
        <v>1</v>
      </c>
      <c r="SX57" s="240">
        <v>1</v>
      </c>
      <c r="SY57" s="240">
        <v>-1</v>
      </c>
      <c r="SZ57" s="240">
        <v>1</v>
      </c>
      <c r="TA57" s="214">
        <v>-1</v>
      </c>
      <c r="TB57" s="241">
        <v>6</v>
      </c>
      <c r="TC57">
        <f t="shared" si="91"/>
        <v>1</v>
      </c>
      <c r="TD57">
        <f t="shared" si="92"/>
        <v>-1</v>
      </c>
      <c r="TE57" s="214">
        <v>1</v>
      </c>
      <c r="TF57">
        <f t="shared" si="140"/>
        <v>1</v>
      </c>
      <c r="TG57">
        <f t="shared" si="93"/>
        <v>0</v>
      </c>
      <c r="TH57">
        <f t="shared" si="132"/>
        <v>1</v>
      </c>
      <c r="TI57">
        <f t="shared" si="94"/>
        <v>0</v>
      </c>
      <c r="TJ57" s="249">
        <v>5.7128271201299999E-4</v>
      </c>
      <c r="TK57" s="202">
        <v>42548</v>
      </c>
      <c r="TL57">
        <v>60</v>
      </c>
      <c r="TM57" t="str">
        <f t="shared" si="81"/>
        <v>TRUE</v>
      </c>
      <c r="TN57">
        <f>VLOOKUP($A57,'FuturesInfo (3)'!$A$2:$V$80,22)</f>
        <v>1</v>
      </c>
      <c r="TO57" s="253">
        <v>2</v>
      </c>
      <c r="TP57">
        <f t="shared" si="95"/>
        <v>1</v>
      </c>
      <c r="TQ57" s="138">
        <f>VLOOKUP($A57,'FuturesInfo (3)'!$A$2:$O$80,15)*TN57</f>
        <v>91758.228239999982</v>
      </c>
      <c r="TR57" s="138">
        <f>VLOOKUP($A57,'FuturesInfo (3)'!$A$2:$O$80,15)*TP57</f>
        <v>91758.228239999982</v>
      </c>
      <c r="TS57" s="196">
        <f t="shared" si="96"/>
        <v>52.419889478455033</v>
      </c>
      <c r="TT57" s="196">
        <f t="shared" si="97"/>
        <v>52.419889478455033</v>
      </c>
      <c r="TU57" s="196">
        <f t="shared" si="98"/>
        <v>-52.419889478455033</v>
      </c>
      <c r="TV57" s="196">
        <f t="shared" si="99"/>
        <v>52.419889478455033</v>
      </c>
      <c r="TW57" s="196">
        <f t="shared" si="148"/>
        <v>-52.419889478455033</v>
      </c>
      <c r="TX57" s="196">
        <f t="shared" si="101"/>
        <v>-52.419889478455033</v>
      </c>
      <c r="TY57" s="196">
        <f t="shared" si="133"/>
        <v>52.419889478455033</v>
      </c>
      <c r="TZ57" s="196">
        <f>IF(IF(sym!$O46=TE57,1,0)=1,ABS(TQ57*TJ57),-ABS(TQ57*TJ57))</f>
        <v>52.419889478455033</v>
      </c>
      <c r="UA57" s="196">
        <f>IF(IF(sym!$N46=TE57,1,0)=1,ABS(TQ57*TJ57),-ABS(TQ57*TJ57))</f>
        <v>-52.419889478455033</v>
      </c>
      <c r="UB57" s="196">
        <f t="shared" si="141"/>
        <v>-52.419889478455033</v>
      </c>
      <c r="UC57" s="196">
        <f t="shared" si="103"/>
        <v>52.419889478455033</v>
      </c>
      <c r="UE57">
        <f t="shared" si="104"/>
        <v>1</v>
      </c>
      <c r="UF57" s="240">
        <v>1</v>
      </c>
      <c r="UG57" s="240">
        <v>1</v>
      </c>
      <c r="UH57" s="240">
        <v>1</v>
      </c>
      <c r="UI57" s="214">
        <v>-1</v>
      </c>
      <c r="UJ57" s="241">
        <v>-1</v>
      </c>
      <c r="UK57">
        <f t="shared" si="105"/>
        <v>1</v>
      </c>
      <c r="UL57">
        <f t="shared" si="106"/>
        <v>1</v>
      </c>
      <c r="UM57" s="214"/>
      <c r="UN57">
        <f t="shared" si="153"/>
        <v>0</v>
      </c>
      <c r="UO57">
        <f t="shared" si="151"/>
        <v>0</v>
      </c>
      <c r="UP57">
        <f t="shared" si="134"/>
        <v>0</v>
      </c>
      <c r="UQ57">
        <f t="shared" si="108"/>
        <v>0</v>
      </c>
      <c r="UR57" s="249"/>
      <c r="US57" s="202">
        <v>42548</v>
      </c>
      <c r="UT57">
        <v>60</v>
      </c>
      <c r="UU57" t="str">
        <f t="shared" si="82"/>
        <v>TRUE</v>
      </c>
      <c r="UV57">
        <f>VLOOKUP($A57,'FuturesInfo (3)'!$A$2:$V$80,22)</f>
        <v>1</v>
      </c>
      <c r="UW57" s="253">
        <v>2</v>
      </c>
      <c r="UX57">
        <f t="shared" si="109"/>
        <v>1</v>
      </c>
      <c r="UY57" s="138">
        <f>VLOOKUP($A57,'FuturesInfo (3)'!$A$2:$O$80,15)*UV57</f>
        <v>91758.228239999982</v>
      </c>
      <c r="UZ57" s="138">
        <f>VLOOKUP($A57,'FuturesInfo (3)'!$A$2:$O$80,15)*UX57</f>
        <v>91758.228239999982</v>
      </c>
      <c r="VA57" s="196">
        <f t="shared" si="110"/>
        <v>0</v>
      </c>
      <c r="VB57" s="196">
        <f t="shared" si="111"/>
        <v>0</v>
      </c>
      <c r="VC57" s="196">
        <f t="shared" si="112"/>
        <v>0</v>
      </c>
      <c r="VD57" s="196">
        <f t="shared" si="113"/>
        <v>0</v>
      </c>
      <c r="VE57" s="196">
        <f t="shared" si="149"/>
        <v>0</v>
      </c>
      <c r="VF57" s="196">
        <f t="shared" si="115"/>
        <v>0</v>
      </c>
      <c r="VG57" s="196">
        <f t="shared" si="135"/>
        <v>0</v>
      </c>
      <c r="VH57" s="196">
        <f>IF(IF(sym!$O46=UM57,1,0)=1,ABS(UY57*UR57),-ABS(UY57*UR57))</f>
        <v>0</v>
      </c>
      <c r="VI57" s="196">
        <f>IF(IF(sym!$N46=UM57,1,0)=1,ABS(UY57*UR57),-ABS(UY57*UR57))</f>
        <v>0</v>
      </c>
      <c r="VJ57" s="196">
        <f t="shared" si="144"/>
        <v>0</v>
      </c>
      <c r="VK57" s="196">
        <f t="shared" si="117"/>
        <v>0</v>
      </c>
      <c r="VM57">
        <f t="shared" si="118"/>
        <v>0</v>
      </c>
      <c r="VN57" s="240"/>
      <c r="VO57" s="240"/>
      <c r="VP57" s="240"/>
      <c r="VQ57" s="214"/>
      <c r="VR57" s="241"/>
      <c r="VS57">
        <f t="shared" si="119"/>
        <v>1</v>
      </c>
      <c r="VT57">
        <f t="shared" si="120"/>
        <v>0</v>
      </c>
      <c r="VU57" s="214"/>
      <c r="VV57">
        <f t="shared" si="154"/>
        <v>1</v>
      </c>
      <c r="VW57">
        <f t="shared" si="152"/>
        <v>1</v>
      </c>
      <c r="VX57">
        <f t="shared" si="136"/>
        <v>0</v>
      </c>
      <c r="VY57">
        <f t="shared" si="122"/>
        <v>1</v>
      </c>
      <c r="VZ57" s="249"/>
      <c r="WA57" s="202"/>
      <c r="WB57">
        <v>60</v>
      </c>
      <c r="WC57" t="str">
        <f t="shared" si="83"/>
        <v>FALSE</v>
      </c>
      <c r="WD57">
        <f>VLOOKUP($A57,'FuturesInfo (3)'!$A$2:$V$80,22)</f>
        <v>1</v>
      </c>
      <c r="WE57" s="253"/>
      <c r="WF57">
        <f t="shared" si="123"/>
        <v>1</v>
      </c>
      <c r="WG57" s="138">
        <f>VLOOKUP($A57,'FuturesInfo (3)'!$A$2:$O$80,15)*WD57</f>
        <v>91758.228239999982</v>
      </c>
      <c r="WH57" s="138">
        <f>VLOOKUP($A57,'FuturesInfo (3)'!$A$2:$O$80,15)*WF57</f>
        <v>91758.228239999982</v>
      </c>
      <c r="WI57" s="196">
        <f t="shared" si="124"/>
        <v>0</v>
      </c>
      <c r="WJ57" s="196">
        <f t="shared" si="125"/>
        <v>0</v>
      </c>
      <c r="WK57" s="196">
        <f t="shared" si="126"/>
        <v>0</v>
      </c>
      <c r="WL57" s="196">
        <f t="shared" si="127"/>
        <v>0</v>
      </c>
      <c r="WM57" s="196">
        <f t="shared" si="150"/>
        <v>0</v>
      </c>
      <c r="WN57" s="196">
        <f t="shared" si="129"/>
        <v>0</v>
      </c>
      <c r="WO57" s="196">
        <f t="shared" si="137"/>
        <v>0</v>
      </c>
      <c r="WP57" s="196">
        <f>IF(IF(sym!$O46=VU57,1,0)=1,ABS(WG57*VZ57),-ABS(WG57*VZ57))</f>
        <v>0</v>
      </c>
      <c r="WQ57" s="196">
        <f>IF(IF(sym!$N46=VU57,1,0)=1,ABS(WG57*VZ57),-ABS(WG57*VZ57))</f>
        <v>0</v>
      </c>
      <c r="WR57" s="196">
        <f t="shared" si="147"/>
        <v>0</v>
      </c>
      <c r="WS57" s="196">
        <f t="shared" si="131"/>
        <v>0</v>
      </c>
    </row>
    <row r="58" spans="1:617" x14ac:dyDescent="0.25">
      <c r="A58" s="1" t="s">
        <v>374</v>
      </c>
      <c r="B58" s="150" t="str">
        <f>'FuturesInfo (3)'!M46</f>
        <v>@PX</v>
      </c>
      <c r="C58" s="200" t="str">
        <f>VLOOKUP(A58,'FuturesInfo (3)'!$A$2:$K$80,11)</f>
        <v>currency</v>
      </c>
      <c r="F58" t="e">
        <f>#REF!</f>
        <v>#REF!</v>
      </c>
      <c r="G58">
        <v>-1</v>
      </c>
      <c r="H58">
        <v>1</v>
      </c>
      <c r="I58">
        <v>1</v>
      </c>
      <c r="J58">
        <f t="shared" si="155"/>
        <v>0</v>
      </c>
      <c r="K58">
        <f t="shared" si="156"/>
        <v>1</v>
      </c>
      <c r="L58" s="184">
        <v>3.1757892770399999E-3</v>
      </c>
      <c r="M58" s="2">
        <v>10</v>
      </c>
      <c r="N58">
        <v>60</v>
      </c>
      <c r="O58" t="str">
        <f t="shared" si="157"/>
        <v>TRUE</v>
      </c>
      <c r="P58">
        <f>VLOOKUP($A58,'FuturesInfo (3)'!$A$2:$V$80,22)</f>
        <v>4</v>
      </c>
      <c r="Q58">
        <f t="shared" si="70"/>
        <v>4</v>
      </c>
      <c r="R58">
        <f t="shared" si="70"/>
        <v>4</v>
      </c>
      <c r="S58" s="138">
        <f>VLOOKUP($A58,'FuturesInfo (3)'!$A$2:$O$80,15)*Q58</f>
        <v>107900</v>
      </c>
      <c r="T58" s="144">
        <f t="shared" si="158"/>
        <v>-342.66766299261599</v>
      </c>
      <c r="U58" s="144">
        <f t="shared" si="84"/>
        <v>342.66766299261599</v>
      </c>
      <c r="W58">
        <f t="shared" si="159"/>
        <v>-1</v>
      </c>
      <c r="X58">
        <v>-1</v>
      </c>
      <c r="Y58">
        <v>1</v>
      </c>
      <c r="Z58">
        <v>-1</v>
      </c>
      <c r="AA58">
        <f t="shared" si="138"/>
        <v>1</v>
      </c>
      <c r="AB58">
        <f t="shared" si="160"/>
        <v>0</v>
      </c>
      <c r="AC58" s="1">
        <v>-7.4487895716900002E-4</v>
      </c>
      <c r="AD58" s="2">
        <v>10</v>
      </c>
      <c r="AE58">
        <v>60</v>
      </c>
      <c r="AF58" t="str">
        <f t="shared" si="161"/>
        <v>TRUE</v>
      </c>
      <c r="AG58">
        <f>VLOOKUP($A58,'FuturesInfo (3)'!$A$2:$V$80,22)</f>
        <v>4</v>
      </c>
      <c r="AH58">
        <f t="shared" si="162"/>
        <v>3</v>
      </c>
      <c r="AI58">
        <f t="shared" si="85"/>
        <v>4</v>
      </c>
      <c r="AJ58" s="138">
        <f>VLOOKUP($A58,'FuturesInfo (3)'!$A$2:$O$80,15)*AI58</f>
        <v>107900</v>
      </c>
      <c r="AK58" s="196">
        <f t="shared" si="163"/>
        <v>80.3724394785351</v>
      </c>
      <c r="AL58" s="196">
        <f t="shared" si="87"/>
        <v>-80.3724394785351</v>
      </c>
      <c r="AN58">
        <f t="shared" si="76"/>
        <v>-1</v>
      </c>
      <c r="AO58">
        <v>-1</v>
      </c>
      <c r="AP58">
        <v>1</v>
      </c>
      <c r="AQ58">
        <v>1</v>
      </c>
      <c r="AR58">
        <f t="shared" si="139"/>
        <v>0</v>
      </c>
      <c r="AS58">
        <f t="shared" si="77"/>
        <v>1</v>
      </c>
      <c r="AT58" s="1">
        <v>1.39768915393E-2</v>
      </c>
      <c r="AU58" s="2">
        <v>10</v>
      </c>
      <c r="AV58">
        <v>60</v>
      </c>
      <c r="AW58" t="str">
        <f t="shared" si="78"/>
        <v>TRUE</v>
      </c>
      <c r="AX58">
        <f>VLOOKUP($A58,'FuturesInfo (3)'!$A$2:$V$80,22)</f>
        <v>4</v>
      </c>
      <c r="AY58">
        <f t="shared" si="79"/>
        <v>3</v>
      </c>
      <c r="AZ58">
        <f t="shared" si="88"/>
        <v>4</v>
      </c>
      <c r="BA58" s="138">
        <f>VLOOKUP($A58,'FuturesInfo (3)'!$A$2:$O$80,15)*AZ58</f>
        <v>107900</v>
      </c>
      <c r="BB58" s="196">
        <f t="shared" si="80"/>
        <v>-1508.1065970904701</v>
      </c>
      <c r="BC58" s="196">
        <f t="shared" si="89"/>
        <v>1508.1065970904701</v>
      </c>
      <c r="BE58">
        <v>-1</v>
      </c>
      <c r="BF58">
        <v>1</v>
      </c>
      <c r="BG58">
        <v>1</v>
      </c>
      <c r="BH58">
        <v>1</v>
      </c>
      <c r="BI58">
        <v>1</v>
      </c>
      <c r="BJ58">
        <v>1</v>
      </c>
      <c r="BK58" s="1">
        <v>1.50707590516E-2</v>
      </c>
      <c r="BL58" s="2">
        <v>10</v>
      </c>
      <c r="BM58">
        <v>60</v>
      </c>
      <c r="BN58" t="s">
        <v>1186</v>
      </c>
      <c r="BO58">
        <v>7</v>
      </c>
      <c r="BP58" s="96">
        <v>0</v>
      </c>
      <c r="BQ58">
        <v>7</v>
      </c>
      <c r="BR58" s="138">
        <v>185990</v>
      </c>
      <c r="BS58" s="196">
        <v>2803.010476007084</v>
      </c>
      <c r="BT58" s="196">
        <v>2803.010476007084</v>
      </c>
      <c r="BV58">
        <v>1</v>
      </c>
      <c r="BW58">
        <v>1</v>
      </c>
      <c r="BX58" s="214">
        <v>1</v>
      </c>
      <c r="BY58">
        <v>1</v>
      </c>
      <c r="BZ58">
        <v>-1</v>
      </c>
      <c r="CA58">
        <v>0</v>
      </c>
      <c r="CB58">
        <v>0</v>
      </c>
      <c r="CC58">
        <v>0</v>
      </c>
      <c r="CD58" s="1">
        <v>-8.3288068078900008E-3</v>
      </c>
      <c r="CE58" s="2">
        <v>10</v>
      </c>
      <c r="CF58">
        <v>60</v>
      </c>
      <c r="CG58" t="s">
        <v>1186</v>
      </c>
      <c r="CH58">
        <v>7</v>
      </c>
      <c r="CI58" s="96">
        <v>0</v>
      </c>
      <c r="CJ58">
        <v>7</v>
      </c>
      <c r="CK58" s="138">
        <v>185990</v>
      </c>
      <c r="CL58" s="196">
        <v>-1549.0747781994612</v>
      </c>
      <c r="CM58" s="196">
        <v>-1549.0747781994612</v>
      </c>
      <c r="CN58" s="196">
        <v>-1549.0747781994612</v>
      </c>
      <c r="CP58">
        <v>-1</v>
      </c>
      <c r="CQ58">
        <v>1</v>
      </c>
      <c r="CR58" s="214">
        <v>1</v>
      </c>
      <c r="CS58">
        <v>-1</v>
      </c>
      <c r="CT58">
        <v>-1</v>
      </c>
      <c r="CU58">
        <v>0</v>
      </c>
      <c r="CV58">
        <v>0</v>
      </c>
      <c r="CW58">
        <v>1</v>
      </c>
      <c r="CX58" s="1">
        <v>-2.0631790174099999E-2</v>
      </c>
      <c r="CY58" s="2">
        <v>10</v>
      </c>
      <c r="CZ58">
        <v>60</v>
      </c>
      <c r="DA58" t="s">
        <v>1186</v>
      </c>
      <c r="DB58">
        <v>7</v>
      </c>
      <c r="DC58" s="96">
        <v>0</v>
      </c>
      <c r="DD58">
        <v>7</v>
      </c>
      <c r="DE58" s="138">
        <v>185990</v>
      </c>
      <c r="DF58" s="196">
        <v>-3837.3066544808589</v>
      </c>
      <c r="DG58" s="196">
        <v>-3837.3066544808589</v>
      </c>
      <c r="DH58" s="196">
        <v>3837.3066544808589</v>
      </c>
      <c r="DJ58">
        <v>-1</v>
      </c>
      <c r="DK58" s="240">
        <v>-1</v>
      </c>
      <c r="DL58" s="214">
        <v>1</v>
      </c>
      <c r="DM58" s="241">
        <v>2</v>
      </c>
      <c r="DN58">
        <v>-1</v>
      </c>
      <c r="DO58">
        <v>1</v>
      </c>
      <c r="DP58" s="214">
        <v>-1</v>
      </c>
      <c r="DQ58">
        <v>1</v>
      </c>
      <c r="DR58">
        <v>0</v>
      </c>
      <c r="DS58">
        <v>1</v>
      </c>
      <c r="DT58">
        <v>0</v>
      </c>
      <c r="DU58" s="249">
        <v>-1.07263831389E-2</v>
      </c>
      <c r="DV58" s="2">
        <v>10</v>
      </c>
      <c r="DW58">
        <v>60</v>
      </c>
      <c r="DX58" t="s">
        <v>1186</v>
      </c>
      <c r="DY58">
        <v>7</v>
      </c>
      <c r="DZ58" s="96">
        <v>0</v>
      </c>
      <c r="EA58">
        <v>7</v>
      </c>
      <c r="EB58" s="138">
        <v>183995</v>
      </c>
      <c r="EC58" s="196">
        <v>1973.6008656419056</v>
      </c>
      <c r="ED58" s="196">
        <v>-1973.6008656419056</v>
      </c>
      <c r="EE58" s="196">
        <v>1973.6008656419056</v>
      </c>
      <c r="EF58" s="196">
        <v>-1973.6008656419056</v>
      </c>
      <c r="EH58">
        <v>-1</v>
      </c>
      <c r="EI58" s="240">
        <v>1</v>
      </c>
      <c r="EJ58" s="214">
        <v>1</v>
      </c>
      <c r="EK58" s="241">
        <v>3</v>
      </c>
      <c r="EL58">
        <v>-1</v>
      </c>
      <c r="EM58">
        <v>1</v>
      </c>
      <c r="EN58" s="214">
        <v>-1</v>
      </c>
      <c r="EO58">
        <v>0</v>
      </c>
      <c r="EP58">
        <v>0</v>
      </c>
      <c r="EQ58">
        <v>1</v>
      </c>
      <c r="ER58">
        <v>0</v>
      </c>
      <c r="ES58" s="249">
        <v>-6.2773444930599998E-3</v>
      </c>
      <c r="ET58" s="264">
        <v>42489</v>
      </c>
      <c r="EU58">
        <v>60</v>
      </c>
      <c r="EV58" t="s">
        <v>1186</v>
      </c>
      <c r="EW58">
        <v>7</v>
      </c>
      <c r="EX58" s="253"/>
      <c r="EY58">
        <v>7</v>
      </c>
      <c r="EZ58" s="138">
        <v>182840</v>
      </c>
      <c r="FA58" s="196">
        <v>-1147.7496671110903</v>
      </c>
      <c r="FB58" s="196">
        <v>-1147.7496671110903</v>
      </c>
      <c r="FC58" s="196">
        <v>1147.7496671110903</v>
      </c>
      <c r="FD58" s="196">
        <v>-1147.7496671110903</v>
      </c>
      <c r="FF58">
        <v>1</v>
      </c>
      <c r="FG58" s="240">
        <v>1</v>
      </c>
      <c r="FH58" s="214">
        <v>1</v>
      </c>
      <c r="FI58" s="241">
        <v>-1</v>
      </c>
      <c r="FJ58">
        <v>-1</v>
      </c>
      <c r="FK58">
        <v>-1</v>
      </c>
      <c r="FL58" s="214">
        <v>1</v>
      </c>
      <c r="FM58">
        <v>1</v>
      </c>
      <c r="FN58">
        <v>1</v>
      </c>
      <c r="FO58">
        <v>0</v>
      </c>
      <c r="FP58">
        <v>0</v>
      </c>
      <c r="FQ58" s="249">
        <v>5.9341500765700004E-3</v>
      </c>
      <c r="FR58" s="264">
        <v>42489</v>
      </c>
      <c r="FS58">
        <v>60</v>
      </c>
      <c r="FT58" t="s">
        <v>1186</v>
      </c>
      <c r="FU58">
        <v>7</v>
      </c>
      <c r="FV58" s="253">
        <v>1</v>
      </c>
      <c r="FW58">
        <v>7</v>
      </c>
      <c r="FX58" s="138">
        <v>183155</v>
      </c>
      <c r="FY58" s="138">
        <v>183155</v>
      </c>
      <c r="FZ58" s="196">
        <v>1086.8692572741784</v>
      </c>
      <c r="GA58" s="196">
        <v>1086.8692572741784</v>
      </c>
      <c r="GB58" s="196">
        <v>1086.8692572741784</v>
      </c>
      <c r="GC58" s="196">
        <v>-1086.8692572741784</v>
      </c>
      <c r="GD58" s="196">
        <v>-1086.8692572741784</v>
      </c>
      <c r="GF58">
        <v>1</v>
      </c>
      <c r="GG58" s="240">
        <v>1</v>
      </c>
      <c r="GH58" s="214">
        <v>1</v>
      </c>
      <c r="GI58" s="241">
        <v>-2</v>
      </c>
      <c r="GJ58">
        <v>1</v>
      </c>
      <c r="GK58">
        <v>-1</v>
      </c>
      <c r="GL58" s="214">
        <v>-1</v>
      </c>
      <c r="GM58">
        <v>0</v>
      </c>
      <c r="GN58">
        <v>0</v>
      </c>
      <c r="GO58">
        <v>0</v>
      </c>
      <c r="GP58">
        <v>1</v>
      </c>
      <c r="GQ58" s="249">
        <v>-4.1864890580399997E-3</v>
      </c>
      <c r="GR58" s="264">
        <v>42489</v>
      </c>
      <c r="GS58">
        <v>60</v>
      </c>
      <c r="GT58" t="s">
        <v>1186</v>
      </c>
      <c r="GU58">
        <v>7</v>
      </c>
      <c r="GV58" s="253">
        <v>2</v>
      </c>
      <c r="GW58">
        <v>9</v>
      </c>
      <c r="GX58" s="138">
        <v>183155</v>
      </c>
      <c r="GY58" s="138">
        <v>235485</v>
      </c>
      <c r="GZ58" s="196">
        <v>-766.77640342531618</v>
      </c>
      <c r="HA58" s="196">
        <v>-985.85537583254938</v>
      </c>
      <c r="HB58" s="196">
        <v>-766.77640342531618</v>
      </c>
      <c r="HC58" s="196">
        <v>-766.77640342531618</v>
      </c>
      <c r="HD58" s="196">
        <v>766.77640342531618</v>
      </c>
      <c r="HF58">
        <v>1</v>
      </c>
      <c r="HG58" s="240">
        <v>1</v>
      </c>
      <c r="HH58" s="214">
        <v>-1</v>
      </c>
      <c r="HI58" s="241">
        <v>-3</v>
      </c>
      <c r="HJ58">
        <v>-1</v>
      </c>
      <c r="HK58">
        <v>1</v>
      </c>
      <c r="HL58" s="214">
        <v>1</v>
      </c>
      <c r="HM58">
        <v>1</v>
      </c>
      <c r="HN58">
        <v>0</v>
      </c>
      <c r="HO58">
        <v>0</v>
      </c>
      <c r="HP58">
        <v>1</v>
      </c>
      <c r="HQ58" s="249">
        <v>5.7328492260700003E-3</v>
      </c>
      <c r="HR58" s="202">
        <v>42489</v>
      </c>
      <c r="HS58">
        <v>60</v>
      </c>
      <c r="HT58" t="s">
        <v>1186</v>
      </c>
      <c r="HU58">
        <v>7</v>
      </c>
      <c r="HV58" s="253">
        <v>1</v>
      </c>
      <c r="HW58">
        <v>7</v>
      </c>
      <c r="HX58" s="138">
        <v>184205</v>
      </c>
      <c r="HY58" s="138">
        <v>184205</v>
      </c>
      <c r="HZ58" s="196">
        <v>1056.0194916882244</v>
      </c>
      <c r="IA58" s="196">
        <v>1056.0194916882244</v>
      </c>
      <c r="IB58" s="196">
        <v>-1056.0194916882244</v>
      </c>
      <c r="IC58" s="196">
        <v>-1056.0194916882244</v>
      </c>
      <c r="ID58" s="196">
        <v>1056.0194916882244</v>
      </c>
      <c r="IF58">
        <v>1</v>
      </c>
      <c r="IG58">
        <v>1</v>
      </c>
      <c r="IH58" s="214">
        <v>-1</v>
      </c>
      <c r="II58" s="241">
        <v>-4</v>
      </c>
      <c r="IJ58">
        <v>-1</v>
      </c>
      <c r="IK58">
        <v>1</v>
      </c>
      <c r="IL58" s="214">
        <v>1</v>
      </c>
      <c r="IM58">
        <v>1</v>
      </c>
      <c r="IN58">
        <v>0</v>
      </c>
      <c r="IO58">
        <v>0</v>
      </c>
      <c r="IP58">
        <v>1</v>
      </c>
      <c r="IQ58" s="249">
        <v>8.3602508075200001E-3</v>
      </c>
      <c r="IR58" s="202">
        <v>42534</v>
      </c>
      <c r="IS58">
        <v>60</v>
      </c>
      <c r="IT58" t="s">
        <v>1186</v>
      </c>
      <c r="IU58">
        <v>7</v>
      </c>
      <c r="IV58" s="253">
        <v>2</v>
      </c>
      <c r="IW58">
        <v>9</v>
      </c>
      <c r="IX58" s="138">
        <v>185745</v>
      </c>
      <c r="IY58" s="138">
        <v>238815</v>
      </c>
      <c r="IZ58" s="196">
        <v>1552.8747862428024</v>
      </c>
      <c r="JA58" s="196">
        <v>1996.5532965978889</v>
      </c>
      <c r="JB58" s="196">
        <v>-1552.8747862428024</v>
      </c>
      <c r="JC58" s="196">
        <v>-1552.8747862428024</v>
      </c>
      <c r="JD58" s="196">
        <v>1552.8747862428024</v>
      </c>
      <c r="JF58">
        <v>1</v>
      </c>
      <c r="JG58" s="240">
        <v>1</v>
      </c>
      <c r="JH58" s="214">
        <v>-1</v>
      </c>
      <c r="JI58" s="241">
        <v>4</v>
      </c>
      <c r="JJ58">
        <v>-1</v>
      </c>
      <c r="JK58">
        <v>-1</v>
      </c>
      <c r="JL58" s="214">
        <v>1</v>
      </c>
      <c r="JM58">
        <v>1</v>
      </c>
      <c r="JN58">
        <v>0</v>
      </c>
      <c r="JO58">
        <v>0</v>
      </c>
      <c r="JP58">
        <v>0</v>
      </c>
      <c r="JQ58" s="249">
        <v>3.9570378745100001E-3</v>
      </c>
      <c r="JR58" s="202">
        <v>42535</v>
      </c>
      <c r="JS58">
        <v>60</v>
      </c>
      <c r="JT58" t="s">
        <v>1186</v>
      </c>
      <c r="JU58">
        <v>7</v>
      </c>
      <c r="JV58" s="253">
        <v>2</v>
      </c>
      <c r="JW58">
        <v>9</v>
      </c>
      <c r="JX58" s="138">
        <v>186480</v>
      </c>
      <c r="JY58" s="138">
        <v>239760</v>
      </c>
      <c r="JZ58" s="196">
        <v>737.9084228386248</v>
      </c>
      <c r="KA58" s="196">
        <v>948.73940079251759</v>
      </c>
      <c r="KB58" s="196">
        <v>-737.9084228386248</v>
      </c>
      <c r="KC58" s="196">
        <v>-737.9084228386248</v>
      </c>
      <c r="KD58" s="196">
        <v>-737.9084228386248</v>
      </c>
      <c r="KF58">
        <v>1</v>
      </c>
      <c r="KG58" s="240">
        <v>1</v>
      </c>
      <c r="KH58" s="214">
        <v>-1</v>
      </c>
      <c r="KI58" s="241">
        <v>5</v>
      </c>
      <c r="KJ58">
        <v>1</v>
      </c>
      <c r="KK58">
        <v>-1</v>
      </c>
      <c r="KL58" s="214">
        <v>1</v>
      </c>
      <c r="KM58">
        <v>1</v>
      </c>
      <c r="KN58">
        <v>0</v>
      </c>
      <c r="KO58">
        <v>1</v>
      </c>
      <c r="KP58">
        <v>0</v>
      </c>
      <c r="KQ58" s="249">
        <v>6.0060060060100002E-3</v>
      </c>
      <c r="KR58" s="202">
        <v>42535</v>
      </c>
      <c r="KS58">
        <v>60</v>
      </c>
      <c r="KT58" t="s">
        <v>1186</v>
      </c>
      <c r="KU58">
        <v>6</v>
      </c>
      <c r="KV58" s="253">
        <v>2</v>
      </c>
      <c r="KW58">
        <v>5</v>
      </c>
      <c r="KX58" s="138">
        <v>162630</v>
      </c>
      <c r="KY58" s="138">
        <v>135525</v>
      </c>
      <c r="KZ58" s="196">
        <v>976.75675675740638</v>
      </c>
      <c r="LA58" s="196">
        <v>813.9639639645053</v>
      </c>
      <c r="LB58" s="196">
        <v>-976.75675675740638</v>
      </c>
      <c r="LC58" s="196">
        <v>976.75675675740638</v>
      </c>
      <c r="LD58" s="196">
        <v>-976.75675675740638</v>
      </c>
      <c r="LF58">
        <v>1</v>
      </c>
      <c r="LG58" s="240">
        <v>-1</v>
      </c>
      <c r="LH58" s="214">
        <v>1</v>
      </c>
      <c r="LI58" s="241">
        <v>6</v>
      </c>
      <c r="LJ58">
        <v>1</v>
      </c>
      <c r="LK58">
        <v>1</v>
      </c>
      <c r="LL58" s="214">
        <v>1</v>
      </c>
      <c r="LM58">
        <v>0</v>
      </c>
      <c r="LN58">
        <v>1</v>
      </c>
      <c r="LO58">
        <v>1</v>
      </c>
      <c r="LP58">
        <v>1</v>
      </c>
      <c r="LQ58" s="249">
        <v>1.1380597014900001E-2</v>
      </c>
      <c r="LR58" s="202">
        <v>42535</v>
      </c>
      <c r="LS58">
        <v>60</v>
      </c>
      <c r="LT58" t="s">
        <v>1186</v>
      </c>
      <c r="LU58">
        <v>6</v>
      </c>
      <c r="LV58" s="253">
        <v>2</v>
      </c>
      <c r="LW58">
        <v>5</v>
      </c>
      <c r="LX58" s="138">
        <v>162630</v>
      </c>
      <c r="LY58" s="138">
        <v>135525</v>
      </c>
      <c r="LZ58" s="196">
        <v>-1850.8264925331871</v>
      </c>
      <c r="MA58" s="196">
        <v>-1542.3554104443226</v>
      </c>
      <c r="MB58" s="196">
        <v>1850.8264925331871</v>
      </c>
      <c r="MC58" s="196">
        <v>1850.8264925331871</v>
      </c>
      <c r="MD58" s="196">
        <v>1850.8264925331871</v>
      </c>
      <c r="MF58">
        <v>-1</v>
      </c>
      <c r="MG58" s="240">
        <v>1</v>
      </c>
      <c r="MH58" s="214">
        <v>1</v>
      </c>
      <c r="MI58" s="241">
        <v>-2</v>
      </c>
      <c r="MJ58">
        <v>1</v>
      </c>
      <c r="MK58">
        <v>-1</v>
      </c>
      <c r="ML58" s="214">
        <v>-1</v>
      </c>
      <c r="MM58">
        <v>0</v>
      </c>
      <c r="MN58">
        <v>0</v>
      </c>
      <c r="MO58">
        <v>0</v>
      </c>
      <c r="MP58">
        <v>1</v>
      </c>
      <c r="MQ58" s="249">
        <v>-3.3204205866099998E-2</v>
      </c>
      <c r="MR58" s="202">
        <v>42535</v>
      </c>
      <c r="MS58">
        <v>60</v>
      </c>
      <c r="MT58" t="s">
        <v>1186</v>
      </c>
      <c r="MU58">
        <v>5</v>
      </c>
      <c r="MV58" s="253">
        <v>2</v>
      </c>
      <c r="MW58">
        <v>4</v>
      </c>
      <c r="MX58" s="138">
        <v>131025</v>
      </c>
      <c r="MY58" s="138">
        <v>104820</v>
      </c>
      <c r="MZ58" s="196">
        <v>-4350.581073605752</v>
      </c>
      <c r="NA58" s="196">
        <v>-3480.4648588846017</v>
      </c>
      <c r="NB58" s="196">
        <v>-4350.581073605752</v>
      </c>
      <c r="NC58" s="196">
        <v>-4350.581073605752</v>
      </c>
      <c r="ND58" s="196">
        <v>4350.581073605752</v>
      </c>
      <c r="NF58">
        <v>1</v>
      </c>
      <c r="NG58" s="240">
        <v>-1</v>
      </c>
      <c r="NH58" s="214">
        <v>1</v>
      </c>
      <c r="NI58" s="241">
        <v>-1</v>
      </c>
      <c r="NJ58">
        <v>-1</v>
      </c>
      <c r="NK58">
        <v>-1</v>
      </c>
      <c r="NL58" s="214">
        <v>-1</v>
      </c>
      <c r="NM58">
        <v>1</v>
      </c>
      <c r="NN58">
        <v>0</v>
      </c>
      <c r="NO58">
        <v>1</v>
      </c>
      <c r="NP58">
        <v>1</v>
      </c>
      <c r="NQ58" s="249">
        <v>-1.3547033009E-2</v>
      </c>
      <c r="NR58" s="202">
        <v>42535</v>
      </c>
      <c r="NS58">
        <v>60</v>
      </c>
      <c r="NT58" t="s">
        <v>1186</v>
      </c>
      <c r="NU58">
        <v>5</v>
      </c>
      <c r="NV58" s="253">
        <v>2</v>
      </c>
      <c r="NW58">
        <v>4</v>
      </c>
      <c r="NX58" s="138">
        <v>129250</v>
      </c>
      <c r="NY58" s="138">
        <v>103400</v>
      </c>
      <c r="NZ58" s="196">
        <v>1750.95401641325</v>
      </c>
      <c r="OA58" s="196">
        <v>1400.7632131306</v>
      </c>
      <c r="OB58" s="196">
        <v>-1750.95401641325</v>
      </c>
      <c r="OC58" s="196">
        <v>1750.95401641325</v>
      </c>
      <c r="OD58" s="196">
        <v>1750.95401641325</v>
      </c>
      <c r="OF58">
        <v>-1</v>
      </c>
      <c r="OG58" s="240">
        <v>-1</v>
      </c>
      <c r="OH58" s="214">
        <v>1</v>
      </c>
      <c r="OI58" s="241">
        <v>-2</v>
      </c>
      <c r="OJ58">
        <v>-1</v>
      </c>
      <c r="OK58">
        <v>-1</v>
      </c>
      <c r="OL58" s="214">
        <v>1</v>
      </c>
      <c r="OM58">
        <v>0</v>
      </c>
      <c r="ON58">
        <v>1</v>
      </c>
      <c r="OO58">
        <v>0</v>
      </c>
      <c r="OP58">
        <v>0</v>
      </c>
      <c r="OQ58" s="249">
        <v>2.0696324951599999E-2</v>
      </c>
      <c r="OR58" s="202">
        <v>42535</v>
      </c>
      <c r="OS58">
        <v>60</v>
      </c>
      <c r="OT58" t="s">
        <v>1186</v>
      </c>
      <c r="OU58">
        <v>5</v>
      </c>
      <c r="OV58" s="253">
        <v>2</v>
      </c>
      <c r="OW58">
        <v>4</v>
      </c>
      <c r="OX58" s="138">
        <v>131925</v>
      </c>
      <c r="OY58" s="138">
        <v>105540</v>
      </c>
      <c r="OZ58" s="196">
        <v>-2730.3626692398298</v>
      </c>
      <c r="PA58" s="196">
        <v>-2184.2901353918637</v>
      </c>
      <c r="PB58" s="196">
        <v>2730.3626692398298</v>
      </c>
      <c r="PC58" s="196">
        <v>-2730.3626692398298</v>
      </c>
      <c r="PD58" s="196">
        <v>-2730.3626692398298</v>
      </c>
      <c r="PF58">
        <v>-1</v>
      </c>
      <c r="PG58" s="240">
        <v>1</v>
      </c>
      <c r="PH58" s="240">
        <v>1</v>
      </c>
      <c r="PI58" s="214">
        <v>1</v>
      </c>
      <c r="PJ58" s="241">
        <v>3</v>
      </c>
      <c r="PK58">
        <v>1</v>
      </c>
      <c r="PL58">
        <v>1</v>
      </c>
      <c r="PM58" s="214">
        <v>1</v>
      </c>
      <c r="PN58">
        <v>1</v>
      </c>
      <c r="PO58">
        <v>1</v>
      </c>
      <c r="PP58">
        <v>1</v>
      </c>
      <c r="PQ58">
        <v>1</v>
      </c>
      <c r="PR58" s="249">
        <v>1.4781125639600001E-2</v>
      </c>
      <c r="PS58" s="202">
        <v>42542</v>
      </c>
      <c r="PT58">
        <v>60</v>
      </c>
      <c r="PU58" t="s">
        <v>1186</v>
      </c>
      <c r="PV58">
        <v>4</v>
      </c>
      <c r="PW58" s="253">
        <v>1</v>
      </c>
      <c r="PX58">
        <v>5</v>
      </c>
      <c r="PY58" s="138">
        <v>108340</v>
      </c>
      <c r="PZ58" s="138">
        <v>135425</v>
      </c>
      <c r="QA58" s="196">
        <v>1601.3871517942641</v>
      </c>
      <c r="QB58" s="196">
        <v>2001.73393974283</v>
      </c>
      <c r="QC58" s="196">
        <v>1601.3871517942641</v>
      </c>
      <c r="QD58" s="196">
        <v>1601.3871517942641</v>
      </c>
      <c r="QE58" s="196">
        <v>1601.3871517942641</v>
      </c>
      <c r="QF58" s="196">
        <v>1601.3871517942641</v>
      </c>
      <c r="QH58">
        <v>1</v>
      </c>
      <c r="QI58" s="240">
        <v>1</v>
      </c>
      <c r="QJ58" s="240">
        <v>1</v>
      </c>
      <c r="QK58" s="214">
        <v>1</v>
      </c>
      <c r="QL58" s="241">
        <v>4</v>
      </c>
      <c r="QM58">
        <v>-1</v>
      </c>
      <c r="QN58">
        <v>1</v>
      </c>
      <c r="QO58" s="214">
        <v>1</v>
      </c>
      <c r="QP58">
        <v>1</v>
      </c>
      <c r="QQ58">
        <v>1</v>
      </c>
      <c r="QR58">
        <v>0</v>
      </c>
      <c r="QS58">
        <v>1</v>
      </c>
      <c r="QT58" s="249">
        <v>1.15779645191E-2</v>
      </c>
      <c r="QU58" s="202">
        <v>42544</v>
      </c>
      <c r="QV58">
        <v>60</v>
      </c>
      <c r="QW58" t="s">
        <v>1186</v>
      </c>
      <c r="QX58">
        <v>4</v>
      </c>
      <c r="QY58" s="253">
        <v>2</v>
      </c>
      <c r="QZ58">
        <v>3</v>
      </c>
      <c r="RA58" s="138">
        <v>108340</v>
      </c>
      <c r="RB58" s="138">
        <v>81255</v>
      </c>
      <c r="RC58" s="196">
        <v>1254.3566759992941</v>
      </c>
      <c r="RD58" s="196">
        <v>940.76750699947058</v>
      </c>
      <c r="RE58" s="196">
        <v>1254.3566759992941</v>
      </c>
      <c r="RF58" s="196">
        <v>-1254.3566759992941</v>
      </c>
      <c r="RG58" s="196">
        <v>1254.3566759992941</v>
      </c>
      <c r="RH58" s="196">
        <v>1254.3566759992941</v>
      </c>
      <c r="RI58" s="196"/>
      <c r="RJ58" s="196">
        <v>1254.3566759992941</v>
      </c>
      <c r="RK58" s="196">
        <v>-1254.3566759992941</v>
      </c>
      <c r="RL58" s="196">
        <v>-1254.3566759992941</v>
      </c>
      <c r="RM58" s="196">
        <v>1254.3566759992941</v>
      </c>
      <c r="RO58">
        <v>1</v>
      </c>
      <c r="RP58" s="240">
        <v>1</v>
      </c>
      <c r="RQ58" s="240">
        <v>1</v>
      </c>
      <c r="RR58" s="240">
        <v>1</v>
      </c>
      <c r="RS58" s="214">
        <v>1</v>
      </c>
      <c r="RT58" s="241">
        <v>5</v>
      </c>
      <c r="RU58">
        <v>-1</v>
      </c>
      <c r="RV58">
        <v>1</v>
      </c>
      <c r="RW58" s="214">
        <v>-1</v>
      </c>
      <c r="RX58">
        <v>0</v>
      </c>
      <c r="RY58">
        <v>0</v>
      </c>
      <c r="RZ58">
        <v>1</v>
      </c>
      <c r="SA58">
        <v>0</v>
      </c>
      <c r="SB58" s="249">
        <v>-4.0612885360900002E-3</v>
      </c>
      <c r="SC58" s="202">
        <v>42544</v>
      </c>
      <c r="SD58">
        <v>60</v>
      </c>
      <c r="SE58" t="s">
        <v>1186</v>
      </c>
      <c r="SF58">
        <v>4</v>
      </c>
      <c r="SG58" s="253">
        <v>2</v>
      </c>
      <c r="SH58">
        <v>3</v>
      </c>
      <c r="SI58" s="138">
        <v>107900</v>
      </c>
      <c r="SJ58" s="138">
        <v>80925</v>
      </c>
      <c r="SK58" s="196">
        <v>-438.213033044111</v>
      </c>
      <c r="SL58" s="196">
        <v>-328.65977478308326</v>
      </c>
      <c r="SM58" s="196">
        <v>-438.213033044111</v>
      </c>
      <c r="SN58" s="196">
        <v>438.213033044111</v>
      </c>
      <c r="SO58" s="196">
        <v>-438.213033044111</v>
      </c>
      <c r="SP58" s="196">
        <v>-438.213033044111</v>
      </c>
      <c r="SQ58" s="196">
        <v>-438.213033044111</v>
      </c>
      <c r="SR58" s="196">
        <v>-438.213033044111</v>
      </c>
      <c r="SS58" s="196">
        <v>438.213033044111</v>
      </c>
      <c r="ST58" s="196">
        <v>-438.213033044111</v>
      </c>
      <c r="SU58" s="196">
        <v>438.213033044111</v>
      </c>
      <c r="SW58">
        <f t="shared" si="90"/>
        <v>-1</v>
      </c>
      <c r="SX58" s="240">
        <v>1</v>
      </c>
      <c r="SY58" s="240">
        <v>1</v>
      </c>
      <c r="SZ58" s="240">
        <v>1</v>
      </c>
      <c r="TA58" s="214">
        <v>1</v>
      </c>
      <c r="TB58" s="241">
        <v>6</v>
      </c>
      <c r="TC58">
        <f t="shared" si="91"/>
        <v>-1</v>
      </c>
      <c r="TD58">
        <f t="shared" si="92"/>
        <v>1</v>
      </c>
      <c r="TE58" s="214">
        <v>-1</v>
      </c>
      <c r="TF58">
        <f t="shared" si="140"/>
        <v>0</v>
      </c>
      <c r="TG58">
        <f t="shared" si="93"/>
        <v>0</v>
      </c>
      <c r="TH58">
        <f t="shared" si="132"/>
        <v>1</v>
      </c>
      <c r="TI58">
        <f t="shared" si="94"/>
        <v>0</v>
      </c>
      <c r="TJ58" s="249"/>
      <c r="TK58" s="202">
        <v>42548</v>
      </c>
      <c r="TL58">
        <v>60</v>
      </c>
      <c r="TM58" t="str">
        <f t="shared" si="81"/>
        <v>TRUE</v>
      </c>
      <c r="TN58">
        <f>VLOOKUP($A58,'FuturesInfo (3)'!$A$2:$V$80,22)</f>
        <v>4</v>
      </c>
      <c r="TO58" s="253">
        <v>1</v>
      </c>
      <c r="TP58">
        <f t="shared" si="95"/>
        <v>5</v>
      </c>
      <c r="TQ58" s="138">
        <f>VLOOKUP($A58,'FuturesInfo (3)'!$A$2:$O$80,15)*TN58</f>
        <v>107900</v>
      </c>
      <c r="TR58" s="138">
        <f>VLOOKUP($A58,'FuturesInfo (3)'!$A$2:$O$80,15)*TP58</f>
        <v>134875</v>
      </c>
      <c r="TS58" s="196">
        <f t="shared" si="96"/>
        <v>0</v>
      </c>
      <c r="TT58" s="196">
        <f t="shared" si="97"/>
        <v>0</v>
      </c>
      <c r="TU58" s="196">
        <f t="shared" si="98"/>
        <v>0</v>
      </c>
      <c r="TV58" s="196">
        <f t="shared" si="99"/>
        <v>0</v>
      </c>
      <c r="TW58" s="196">
        <f t="shared" si="148"/>
        <v>0</v>
      </c>
      <c r="TX58" s="196">
        <f t="shared" si="101"/>
        <v>0</v>
      </c>
      <c r="TY58" s="196">
        <f t="shared" si="133"/>
        <v>0</v>
      </c>
      <c r="TZ58" s="196">
        <f>IF(IF(sym!$O47=TE58,1,0)=1,ABS(TQ58*TJ58),-ABS(TQ58*TJ58))</f>
        <v>0</v>
      </c>
      <c r="UA58" s="196">
        <f>IF(IF(sym!$N47=TE58,1,0)=1,ABS(TQ58*TJ58),-ABS(TQ58*TJ58))</f>
        <v>0</v>
      </c>
      <c r="UB58" s="196">
        <f t="shared" si="141"/>
        <v>0</v>
      </c>
      <c r="UC58" s="196">
        <f t="shared" si="103"/>
        <v>0</v>
      </c>
      <c r="UE58">
        <f t="shared" si="104"/>
        <v>-1</v>
      </c>
      <c r="UF58" s="240">
        <v>1</v>
      </c>
      <c r="UG58" s="240">
        <v>1</v>
      </c>
      <c r="UH58" s="240">
        <v>1</v>
      </c>
      <c r="UI58" s="214">
        <v>1</v>
      </c>
      <c r="UJ58" s="241">
        <v>6</v>
      </c>
      <c r="UK58">
        <f t="shared" si="105"/>
        <v>-1</v>
      </c>
      <c r="UL58">
        <f t="shared" si="106"/>
        <v>1</v>
      </c>
      <c r="UM58" s="214"/>
      <c r="UN58">
        <f t="shared" si="153"/>
        <v>0</v>
      </c>
      <c r="UO58">
        <f t="shared" si="151"/>
        <v>0</v>
      </c>
      <c r="UP58">
        <f t="shared" si="134"/>
        <v>0</v>
      </c>
      <c r="UQ58">
        <f t="shared" si="108"/>
        <v>0</v>
      </c>
      <c r="UR58" s="249"/>
      <c r="US58" s="202">
        <v>42548</v>
      </c>
      <c r="UT58">
        <v>60</v>
      </c>
      <c r="UU58" t="str">
        <f t="shared" si="82"/>
        <v>TRUE</v>
      </c>
      <c r="UV58">
        <f>VLOOKUP($A58,'FuturesInfo (3)'!$A$2:$V$80,22)</f>
        <v>4</v>
      </c>
      <c r="UW58" s="253">
        <v>1</v>
      </c>
      <c r="UX58">
        <f t="shared" si="109"/>
        <v>5</v>
      </c>
      <c r="UY58" s="138">
        <f>VLOOKUP($A58,'FuturesInfo (3)'!$A$2:$O$80,15)*UV58</f>
        <v>107900</v>
      </c>
      <c r="UZ58" s="138">
        <f>VLOOKUP($A58,'FuturesInfo (3)'!$A$2:$O$80,15)*UX58</f>
        <v>134875</v>
      </c>
      <c r="VA58" s="196">
        <f t="shared" si="110"/>
        <v>0</v>
      </c>
      <c r="VB58" s="196">
        <f t="shared" si="111"/>
        <v>0</v>
      </c>
      <c r="VC58" s="196">
        <f t="shared" si="112"/>
        <v>0</v>
      </c>
      <c r="VD58" s="196">
        <f t="shared" si="113"/>
        <v>0</v>
      </c>
      <c r="VE58" s="196">
        <f t="shared" si="149"/>
        <v>0</v>
      </c>
      <c r="VF58" s="196">
        <f t="shared" si="115"/>
        <v>0</v>
      </c>
      <c r="VG58" s="196">
        <f t="shared" si="135"/>
        <v>0</v>
      </c>
      <c r="VH58" s="196">
        <f>IF(IF(sym!$O47=UM58,1,0)=1,ABS(UY58*UR58),-ABS(UY58*UR58))</f>
        <v>0</v>
      </c>
      <c r="VI58" s="196">
        <f>IF(IF(sym!$N47=UM58,1,0)=1,ABS(UY58*UR58),-ABS(UY58*UR58))</f>
        <v>0</v>
      </c>
      <c r="VJ58" s="196">
        <f t="shared" si="144"/>
        <v>0</v>
      </c>
      <c r="VK58" s="196">
        <f t="shared" si="117"/>
        <v>0</v>
      </c>
      <c r="VM58">
        <f t="shared" si="118"/>
        <v>0</v>
      </c>
      <c r="VN58" s="240"/>
      <c r="VO58" s="240"/>
      <c r="VP58" s="240"/>
      <c r="VQ58" s="214"/>
      <c r="VR58" s="241"/>
      <c r="VS58">
        <f t="shared" si="119"/>
        <v>1</v>
      </c>
      <c r="VT58">
        <f t="shared" si="120"/>
        <v>0</v>
      </c>
      <c r="VU58" s="214"/>
      <c r="VV58">
        <f t="shared" si="154"/>
        <v>1</v>
      </c>
      <c r="VW58">
        <f t="shared" si="152"/>
        <v>1</v>
      </c>
      <c r="VX58">
        <f t="shared" si="136"/>
        <v>0</v>
      </c>
      <c r="VY58">
        <f t="shared" si="122"/>
        <v>1</v>
      </c>
      <c r="VZ58" s="249"/>
      <c r="WA58" s="202"/>
      <c r="WB58">
        <v>60</v>
      </c>
      <c r="WC58" t="str">
        <f t="shared" si="83"/>
        <v>FALSE</v>
      </c>
      <c r="WD58">
        <f>VLOOKUP($A58,'FuturesInfo (3)'!$A$2:$V$80,22)</f>
        <v>4</v>
      </c>
      <c r="WE58" s="253"/>
      <c r="WF58">
        <f t="shared" si="123"/>
        <v>3</v>
      </c>
      <c r="WG58" s="138">
        <f>VLOOKUP($A58,'FuturesInfo (3)'!$A$2:$O$80,15)*WD58</f>
        <v>107900</v>
      </c>
      <c r="WH58" s="138">
        <f>VLOOKUP($A58,'FuturesInfo (3)'!$A$2:$O$80,15)*WF58</f>
        <v>80925</v>
      </c>
      <c r="WI58" s="196">
        <f t="shared" si="124"/>
        <v>0</v>
      </c>
      <c r="WJ58" s="196">
        <f t="shared" si="125"/>
        <v>0</v>
      </c>
      <c r="WK58" s="196">
        <f t="shared" si="126"/>
        <v>0</v>
      </c>
      <c r="WL58" s="196">
        <f t="shared" si="127"/>
        <v>0</v>
      </c>
      <c r="WM58" s="196">
        <f t="shared" si="150"/>
        <v>0</v>
      </c>
      <c r="WN58" s="196">
        <f t="shared" si="129"/>
        <v>0</v>
      </c>
      <c r="WO58" s="196">
        <f t="shared" si="137"/>
        <v>0</v>
      </c>
      <c r="WP58" s="196">
        <f>IF(IF(sym!$O47=VU58,1,0)=1,ABS(WG58*VZ58),-ABS(WG58*VZ58))</f>
        <v>0</v>
      </c>
      <c r="WQ58" s="196">
        <f>IF(IF(sym!$N47=VU58,1,0)=1,ABS(WG58*VZ58),-ABS(WG58*VZ58))</f>
        <v>0</v>
      </c>
      <c r="WR58" s="196">
        <f t="shared" si="147"/>
        <v>0</v>
      </c>
      <c r="WS58" s="196">
        <f t="shared" si="131"/>
        <v>0</v>
      </c>
    </row>
    <row r="59" spans="1:617" x14ac:dyDescent="0.25">
      <c r="A59" s="1" t="s">
        <v>1061</v>
      </c>
      <c r="B59" s="150" t="str">
        <f>'FuturesInfo (3)'!M47</f>
        <v>@MW</v>
      </c>
      <c r="C59" s="200" t="str">
        <f>VLOOKUP(A59,'FuturesInfo (3)'!$A$2:$K$80,11)</f>
        <v>grain</v>
      </c>
      <c r="F59" t="e">
        <f>#REF!</f>
        <v>#REF!</v>
      </c>
      <c r="G59">
        <v>-1</v>
      </c>
      <c r="H59">
        <v>-1</v>
      </c>
      <c r="I59">
        <v>1</v>
      </c>
      <c r="J59">
        <f t="shared" si="155"/>
        <v>0</v>
      </c>
      <c r="K59">
        <f t="shared" si="156"/>
        <v>0</v>
      </c>
      <c r="L59" s="184">
        <v>1.36214185063E-2</v>
      </c>
      <c r="M59" s="2">
        <v>10</v>
      </c>
      <c r="N59">
        <v>60</v>
      </c>
      <c r="O59" t="str">
        <f t="shared" si="157"/>
        <v>TRUE</v>
      </c>
      <c r="P59">
        <f>VLOOKUP($A59,'FuturesInfo (3)'!$A$2:$V$80,22)</f>
        <v>4</v>
      </c>
      <c r="Q59">
        <f t="shared" si="70"/>
        <v>4</v>
      </c>
      <c r="R59">
        <f t="shared" si="70"/>
        <v>4</v>
      </c>
      <c r="S59" s="138">
        <f>VLOOKUP($A59,'FuturesInfo (3)'!$A$2:$O$80,15)*Q59</f>
        <v>100000</v>
      </c>
      <c r="T59" s="144">
        <f t="shared" si="158"/>
        <v>-1362.1418506299999</v>
      </c>
      <c r="U59" s="144">
        <f t="shared" si="84"/>
        <v>-1362.1418506299999</v>
      </c>
      <c r="W59">
        <f t="shared" si="159"/>
        <v>-1</v>
      </c>
      <c r="X59">
        <v>-1</v>
      </c>
      <c r="Y59">
        <v>-1</v>
      </c>
      <c r="Z59">
        <v>1</v>
      </c>
      <c r="AA59">
        <f t="shared" si="138"/>
        <v>0</v>
      </c>
      <c r="AB59">
        <f t="shared" si="160"/>
        <v>0</v>
      </c>
      <c r="AC59" s="1">
        <v>1.25115848007E-2</v>
      </c>
      <c r="AD59" s="2">
        <v>10</v>
      </c>
      <c r="AE59">
        <v>60</v>
      </c>
      <c r="AF59" t="str">
        <f t="shared" si="161"/>
        <v>TRUE</v>
      </c>
      <c r="AG59">
        <f>VLOOKUP($A59,'FuturesInfo (3)'!$A$2:$V$80,22)</f>
        <v>4</v>
      </c>
      <c r="AH59">
        <f t="shared" si="162"/>
        <v>5</v>
      </c>
      <c r="AI59">
        <f t="shared" si="85"/>
        <v>4</v>
      </c>
      <c r="AJ59" s="138">
        <f>VLOOKUP($A59,'FuturesInfo (3)'!$A$2:$O$80,15)*AI59</f>
        <v>100000</v>
      </c>
      <c r="AK59" s="196">
        <f t="shared" si="163"/>
        <v>-1251.15848007</v>
      </c>
      <c r="AL59" s="196">
        <f t="shared" si="87"/>
        <v>-1251.15848007</v>
      </c>
      <c r="AN59">
        <f t="shared" si="76"/>
        <v>-1</v>
      </c>
      <c r="AO59">
        <v>-1</v>
      </c>
      <c r="AP59">
        <v>-1</v>
      </c>
      <c r="AQ59">
        <v>1</v>
      </c>
      <c r="AR59">
        <f t="shared" si="139"/>
        <v>0</v>
      </c>
      <c r="AS59">
        <f t="shared" si="77"/>
        <v>0</v>
      </c>
      <c r="AT59" s="1">
        <v>0</v>
      </c>
      <c r="AU59" s="2">
        <v>10</v>
      </c>
      <c r="AV59">
        <v>60</v>
      </c>
      <c r="AW59" t="str">
        <f t="shared" si="78"/>
        <v>TRUE</v>
      </c>
      <c r="AX59">
        <f>VLOOKUP($A59,'FuturesInfo (3)'!$A$2:$V$80,22)</f>
        <v>4</v>
      </c>
      <c r="AY59">
        <f t="shared" si="79"/>
        <v>5</v>
      </c>
      <c r="AZ59">
        <f t="shared" si="88"/>
        <v>4</v>
      </c>
      <c r="BA59" s="138">
        <f>VLOOKUP($A59,'FuturesInfo (3)'!$A$2:$O$80,15)*AZ59</f>
        <v>100000</v>
      </c>
      <c r="BB59" s="196">
        <f t="shared" si="80"/>
        <v>0</v>
      </c>
      <c r="BC59" s="196">
        <f t="shared" si="89"/>
        <v>0</v>
      </c>
      <c r="BE59">
        <v>-1</v>
      </c>
      <c r="BF59">
        <v>-1</v>
      </c>
      <c r="BG59">
        <v>-1</v>
      </c>
      <c r="BH59">
        <v>1</v>
      </c>
      <c r="BI59">
        <v>0</v>
      </c>
      <c r="BJ59">
        <v>0</v>
      </c>
      <c r="BK59" s="1">
        <v>1.6933638443900001E-2</v>
      </c>
      <c r="BL59" s="2">
        <v>10</v>
      </c>
      <c r="BM59">
        <v>60</v>
      </c>
      <c r="BN59" t="s">
        <v>1186</v>
      </c>
      <c r="BO59">
        <v>5</v>
      </c>
      <c r="BP59" s="96">
        <v>0</v>
      </c>
      <c r="BQ59">
        <v>5</v>
      </c>
      <c r="BR59" s="138">
        <v>134625</v>
      </c>
      <c r="BS59" s="196">
        <v>-2279.6910755100375</v>
      </c>
      <c r="BT59" s="196">
        <v>-2279.6910755100375</v>
      </c>
      <c r="BV59">
        <v>-1</v>
      </c>
      <c r="BW59">
        <v>-1</v>
      </c>
      <c r="BX59" s="214">
        <v>-1</v>
      </c>
      <c r="BY59">
        <v>1</v>
      </c>
      <c r="BZ59">
        <v>-1</v>
      </c>
      <c r="CA59">
        <v>1</v>
      </c>
      <c r="CB59">
        <v>1</v>
      </c>
      <c r="CC59">
        <v>0</v>
      </c>
      <c r="CD59" s="1">
        <v>-2.7002700270000002E-3</v>
      </c>
      <c r="CE59" s="2">
        <v>10</v>
      </c>
      <c r="CF59">
        <v>60</v>
      </c>
      <c r="CG59" t="s">
        <v>1186</v>
      </c>
      <c r="CH59">
        <v>5</v>
      </c>
      <c r="CI59" s="96">
        <v>0</v>
      </c>
      <c r="CJ59">
        <v>5</v>
      </c>
      <c r="CK59" s="138">
        <v>134625</v>
      </c>
      <c r="CL59" s="196">
        <v>363.523852384875</v>
      </c>
      <c r="CM59" s="196">
        <v>363.523852384875</v>
      </c>
      <c r="CN59" s="196">
        <v>-363.523852384875</v>
      </c>
      <c r="CP59">
        <v>-1</v>
      </c>
      <c r="CQ59">
        <v>1</v>
      </c>
      <c r="CR59" s="214">
        <v>-1</v>
      </c>
      <c r="CS59">
        <v>-1</v>
      </c>
      <c r="CT59">
        <v>-1</v>
      </c>
      <c r="CU59">
        <v>0</v>
      </c>
      <c r="CV59">
        <v>1</v>
      </c>
      <c r="CW59">
        <v>1</v>
      </c>
      <c r="CX59" s="1">
        <v>-2.7978339350199999E-2</v>
      </c>
      <c r="CY59" s="2">
        <v>10</v>
      </c>
      <c r="CZ59">
        <v>60</v>
      </c>
      <c r="DA59" t="s">
        <v>1186</v>
      </c>
      <c r="DB59">
        <v>5</v>
      </c>
      <c r="DC59" s="96">
        <v>0</v>
      </c>
      <c r="DD59">
        <v>5</v>
      </c>
      <c r="DE59" s="138">
        <v>134625</v>
      </c>
      <c r="DF59" s="196">
        <v>-3766.5839350206747</v>
      </c>
      <c r="DG59" s="196">
        <v>3766.5839350206747</v>
      </c>
      <c r="DH59" s="196">
        <v>3766.5839350206747</v>
      </c>
      <c r="DJ59">
        <v>-1</v>
      </c>
      <c r="DK59" s="240">
        <v>-1</v>
      </c>
      <c r="DL59" s="214">
        <v>-1</v>
      </c>
      <c r="DM59" s="241">
        <v>-8</v>
      </c>
      <c r="DN59">
        <v>-1</v>
      </c>
      <c r="DO59">
        <v>1</v>
      </c>
      <c r="DP59" s="214">
        <v>1</v>
      </c>
      <c r="DQ59">
        <v>0</v>
      </c>
      <c r="DR59">
        <v>0</v>
      </c>
      <c r="DS59">
        <v>0</v>
      </c>
      <c r="DT59">
        <v>1</v>
      </c>
      <c r="DU59" s="249">
        <v>3.2497678737200002E-3</v>
      </c>
      <c r="DV59" s="2">
        <v>10</v>
      </c>
      <c r="DW59">
        <v>60</v>
      </c>
      <c r="DX59" t="s">
        <v>1186</v>
      </c>
      <c r="DY59">
        <v>5</v>
      </c>
      <c r="DZ59" s="96">
        <v>0</v>
      </c>
      <c r="EA59">
        <v>5</v>
      </c>
      <c r="EB59" s="138">
        <v>135062.5</v>
      </c>
      <c r="EC59" s="196">
        <v>-438.92177344430752</v>
      </c>
      <c r="ED59" s="196">
        <v>-438.92177344430752</v>
      </c>
      <c r="EE59" s="196">
        <v>-438.92177344430752</v>
      </c>
      <c r="EF59" s="196">
        <v>438.92177344430752</v>
      </c>
      <c r="EH59">
        <v>-1</v>
      </c>
      <c r="EI59" s="240">
        <v>-1</v>
      </c>
      <c r="EJ59" s="214">
        <v>-1</v>
      </c>
      <c r="EK59" s="241">
        <v>-9</v>
      </c>
      <c r="EL59">
        <v>-1</v>
      </c>
      <c r="EM59">
        <v>1</v>
      </c>
      <c r="EN59" s="214">
        <v>-1</v>
      </c>
      <c r="EO59">
        <v>1</v>
      </c>
      <c r="EP59">
        <v>1</v>
      </c>
      <c r="EQ59">
        <v>1</v>
      </c>
      <c r="ER59">
        <v>0</v>
      </c>
      <c r="ES59" s="249">
        <v>-1.38824618232E-2</v>
      </c>
      <c r="ET59" s="264">
        <v>42500</v>
      </c>
      <c r="EU59">
        <v>60</v>
      </c>
      <c r="EV59" t="s">
        <v>1186</v>
      </c>
      <c r="EW59">
        <v>4</v>
      </c>
      <c r="EX59" s="253"/>
      <c r="EY59">
        <v>4</v>
      </c>
      <c r="EZ59" s="138">
        <v>106550</v>
      </c>
      <c r="FA59" s="196">
        <v>1479.1763072619599</v>
      </c>
      <c r="FB59" s="196">
        <v>1479.1763072619599</v>
      </c>
      <c r="FC59" s="196">
        <v>1479.1763072619599</v>
      </c>
      <c r="FD59" s="196">
        <v>-1479.1763072619599</v>
      </c>
      <c r="FF59">
        <v>-1</v>
      </c>
      <c r="FG59" s="240">
        <v>-1</v>
      </c>
      <c r="FH59" s="214">
        <v>1</v>
      </c>
      <c r="FI59" s="241">
        <v>4</v>
      </c>
      <c r="FJ59">
        <v>1</v>
      </c>
      <c r="FK59">
        <v>1</v>
      </c>
      <c r="FL59" s="214">
        <v>-1</v>
      </c>
      <c r="FM59">
        <v>1</v>
      </c>
      <c r="FN59">
        <v>0</v>
      </c>
      <c r="FO59">
        <v>0</v>
      </c>
      <c r="FP59">
        <v>0</v>
      </c>
      <c r="FQ59" s="249">
        <v>-4.22336931018E-3</v>
      </c>
      <c r="FR59" s="264">
        <v>42500</v>
      </c>
      <c r="FS59">
        <v>60</v>
      </c>
      <c r="FT59" t="s">
        <v>1186</v>
      </c>
      <c r="FU59">
        <v>4</v>
      </c>
      <c r="FV59" s="253">
        <v>2</v>
      </c>
      <c r="FW59">
        <v>5</v>
      </c>
      <c r="FX59" s="138">
        <v>107750</v>
      </c>
      <c r="FY59" s="138">
        <v>134687.5</v>
      </c>
      <c r="FZ59" s="196">
        <v>455.068043171895</v>
      </c>
      <c r="GA59" s="196">
        <v>568.83505396486873</v>
      </c>
      <c r="GB59" s="196">
        <v>-455.068043171895</v>
      </c>
      <c r="GC59" s="196">
        <v>-455.068043171895</v>
      </c>
      <c r="GD59" s="196">
        <v>-455.068043171895</v>
      </c>
      <c r="GF59">
        <v>-1</v>
      </c>
      <c r="GG59" s="240">
        <v>-1</v>
      </c>
      <c r="GH59" s="214">
        <v>1</v>
      </c>
      <c r="GI59" s="241">
        <v>5</v>
      </c>
      <c r="GJ59">
        <v>-1</v>
      </c>
      <c r="GK59">
        <v>1</v>
      </c>
      <c r="GL59" s="214">
        <v>-1</v>
      </c>
      <c r="GM59">
        <v>1</v>
      </c>
      <c r="GN59">
        <v>0</v>
      </c>
      <c r="GO59">
        <v>1</v>
      </c>
      <c r="GP59">
        <v>0</v>
      </c>
      <c r="GQ59" s="249">
        <v>-2.3562676693600001E-3</v>
      </c>
      <c r="GR59" s="264">
        <v>42500</v>
      </c>
      <c r="GS59">
        <v>60</v>
      </c>
      <c r="GT59" t="s">
        <v>1186</v>
      </c>
      <c r="GU59">
        <v>4</v>
      </c>
      <c r="GV59" s="253">
        <v>2</v>
      </c>
      <c r="GW59">
        <v>5</v>
      </c>
      <c r="GX59" s="138">
        <v>107750</v>
      </c>
      <c r="GY59" s="138">
        <v>134687.5</v>
      </c>
      <c r="GZ59" s="196">
        <v>253.88784137354003</v>
      </c>
      <c r="HA59" s="196">
        <v>317.35980171692501</v>
      </c>
      <c r="HB59" s="196">
        <v>-253.88784137354003</v>
      </c>
      <c r="HC59" s="196">
        <v>253.88784137354003</v>
      </c>
      <c r="HD59" s="196">
        <v>-253.88784137354003</v>
      </c>
      <c r="HF59">
        <v>-1</v>
      </c>
      <c r="HG59" s="240">
        <v>-1</v>
      </c>
      <c r="HH59" s="214">
        <v>1</v>
      </c>
      <c r="HI59" s="241">
        <v>6</v>
      </c>
      <c r="HJ59">
        <v>-1</v>
      </c>
      <c r="HK59">
        <v>1</v>
      </c>
      <c r="HL59" s="214">
        <v>1</v>
      </c>
      <c r="HM59">
        <v>0</v>
      </c>
      <c r="HN59">
        <v>1</v>
      </c>
      <c r="HO59">
        <v>0</v>
      </c>
      <c r="HP59">
        <v>1</v>
      </c>
      <c r="HQ59" s="249">
        <v>1.8561484918800001E-2</v>
      </c>
      <c r="HR59" s="202">
        <v>42500</v>
      </c>
      <c r="HS59">
        <v>60</v>
      </c>
      <c r="HT59" t="s">
        <v>1186</v>
      </c>
      <c r="HU59">
        <v>4</v>
      </c>
      <c r="HV59" s="253">
        <v>2</v>
      </c>
      <c r="HW59">
        <v>5</v>
      </c>
      <c r="HX59" s="138">
        <v>109750</v>
      </c>
      <c r="HY59" s="138">
        <v>137187.5</v>
      </c>
      <c r="HZ59" s="196">
        <v>-2037.1229698383002</v>
      </c>
      <c r="IA59" s="196">
        <v>-2546.4037122978752</v>
      </c>
      <c r="IB59" s="196">
        <v>2037.1229698383002</v>
      </c>
      <c r="IC59" s="196">
        <v>-2037.1229698383002</v>
      </c>
      <c r="ID59" s="196">
        <v>2037.1229698383002</v>
      </c>
      <c r="IF59">
        <v>-1</v>
      </c>
      <c r="IG59">
        <v>1</v>
      </c>
      <c r="IH59" s="214">
        <v>1</v>
      </c>
      <c r="II59" s="241">
        <v>7</v>
      </c>
      <c r="IJ59">
        <v>-1</v>
      </c>
      <c r="IK59">
        <v>1</v>
      </c>
      <c r="IL59" s="214">
        <v>-1</v>
      </c>
      <c r="IM59">
        <v>0</v>
      </c>
      <c r="IN59">
        <v>0</v>
      </c>
      <c r="IO59">
        <v>1</v>
      </c>
      <c r="IP59">
        <v>0</v>
      </c>
      <c r="IQ59" s="249">
        <v>-9.1116173120700007E-3</v>
      </c>
      <c r="IR59" s="202">
        <v>42529</v>
      </c>
      <c r="IS59">
        <v>60</v>
      </c>
      <c r="IT59" t="s">
        <v>1186</v>
      </c>
      <c r="IU59">
        <v>4</v>
      </c>
      <c r="IV59" s="253">
        <v>2</v>
      </c>
      <c r="IW59">
        <v>5</v>
      </c>
      <c r="IX59" s="138">
        <v>108750</v>
      </c>
      <c r="IY59" s="138">
        <v>135937.5</v>
      </c>
      <c r="IZ59" s="196">
        <v>-990.88838268761253</v>
      </c>
      <c r="JA59" s="196">
        <v>-1238.6104783595158</v>
      </c>
      <c r="JB59" s="196">
        <v>-990.88838268761253</v>
      </c>
      <c r="JC59" s="196">
        <v>990.88838268761253</v>
      </c>
      <c r="JD59" s="196">
        <v>-990.88838268761253</v>
      </c>
      <c r="JF59">
        <v>1</v>
      </c>
      <c r="JG59" s="240">
        <v>1</v>
      </c>
      <c r="JH59" s="214">
        <v>1</v>
      </c>
      <c r="JI59" s="241">
        <v>8</v>
      </c>
      <c r="JJ59">
        <v>1</v>
      </c>
      <c r="JK59">
        <v>1</v>
      </c>
      <c r="JL59" s="214">
        <v>-1</v>
      </c>
      <c r="JM59">
        <v>0</v>
      </c>
      <c r="JN59">
        <v>0</v>
      </c>
      <c r="JO59">
        <v>0</v>
      </c>
      <c r="JP59">
        <v>0</v>
      </c>
      <c r="JQ59" s="249">
        <v>-1.7011494252900002E-2</v>
      </c>
      <c r="JR59" s="202">
        <v>42529</v>
      </c>
      <c r="JS59">
        <v>60</v>
      </c>
      <c r="JT59" t="s">
        <v>1186</v>
      </c>
      <c r="JU59">
        <v>4</v>
      </c>
      <c r="JV59" s="253">
        <v>1</v>
      </c>
      <c r="JW59">
        <v>4</v>
      </c>
      <c r="JX59" s="138">
        <v>106900</v>
      </c>
      <c r="JY59" s="138">
        <v>106900</v>
      </c>
      <c r="JZ59" s="196">
        <v>-1818.5287356350102</v>
      </c>
      <c r="KA59" s="196">
        <v>-1818.5287356350102</v>
      </c>
      <c r="KB59" s="196">
        <v>-1818.5287356350102</v>
      </c>
      <c r="KC59" s="196">
        <v>-1818.5287356350102</v>
      </c>
      <c r="KD59" s="196">
        <v>-1818.5287356350102</v>
      </c>
      <c r="KF59">
        <v>1</v>
      </c>
      <c r="KG59" s="240">
        <v>-1</v>
      </c>
      <c r="KH59" s="214">
        <v>1</v>
      </c>
      <c r="KI59" s="241">
        <v>-3</v>
      </c>
      <c r="KJ59">
        <v>1</v>
      </c>
      <c r="KK59">
        <v>-1</v>
      </c>
      <c r="KL59" s="214">
        <v>1</v>
      </c>
      <c r="KM59">
        <v>0</v>
      </c>
      <c r="KN59">
        <v>1</v>
      </c>
      <c r="KO59">
        <v>1</v>
      </c>
      <c r="KP59">
        <v>0</v>
      </c>
      <c r="KQ59" s="249">
        <v>4.6772684752100001E-4</v>
      </c>
      <c r="KR59" s="202">
        <v>42529</v>
      </c>
      <c r="KS59">
        <v>60</v>
      </c>
      <c r="KT59" t="s">
        <v>1186</v>
      </c>
      <c r="KU59">
        <v>4</v>
      </c>
      <c r="KV59" s="253">
        <v>2</v>
      </c>
      <c r="KW59">
        <v>3</v>
      </c>
      <c r="KX59" s="138">
        <v>106200</v>
      </c>
      <c r="KY59" s="138">
        <v>79650</v>
      </c>
      <c r="KZ59" s="196">
        <v>-49.672591206730203</v>
      </c>
      <c r="LA59" s="196">
        <v>-37.254443405047653</v>
      </c>
      <c r="LB59" s="196">
        <v>49.672591206730203</v>
      </c>
      <c r="LC59" s="196">
        <v>49.672591206730203</v>
      </c>
      <c r="LD59" s="196">
        <v>-49.672591206730203</v>
      </c>
      <c r="LF59">
        <v>-1</v>
      </c>
      <c r="LG59" s="240">
        <v>1</v>
      </c>
      <c r="LH59" s="214">
        <v>1</v>
      </c>
      <c r="LI59" s="241">
        <v>-4</v>
      </c>
      <c r="LJ59">
        <v>1</v>
      </c>
      <c r="LK59">
        <v>-1</v>
      </c>
      <c r="LL59" s="214">
        <v>-1</v>
      </c>
      <c r="LM59">
        <v>0</v>
      </c>
      <c r="LN59">
        <v>0</v>
      </c>
      <c r="LO59">
        <v>0</v>
      </c>
      <c r="LP59">
        <v>1</v>
      </c>
      <c r="LQ59" s="249">
        <v>-7.0126227208999999E-3</v>
      </c>
      <c r="LR59" s="202">
        <v>42537</v>
      </c>
      <c r="LS59">
        <v>60</v>
      </c>
      <c r="LT59" t="s">
        <v>1186</v>
      </c>
      <c r="LU59">
        <v>4</v>
      </c>
      <c r="LV59" s="253">
        <v>2</v>
      </c>
      <c r="LW59">
        <v>3</v>
      </c>
      <c r="LX59" s="138">
        <v>106200</v>
      </c>
      <c r="LY59" s="138">
        <v>79650</v>
      </c>
      <c r="LZ59" s="196">
        <v>-744.74053295958004</v>
      </c>
      <c r="MA59" s="196">
        <v>-558.55539971968494</v>
      </c>
      <c r="MB59" s="196">
        <v>-744.74053295958004</v>
      </c>
      <c r="MC59" s="196">
        <v>-744.74053295958004</v>
      </c>
      <c r="MD59" s="196">
        <v>744.74053295958004</v>
      </c>
      <c r="MF59">
        <v>1</v>
      </c>
      <c r="MG59" s="240">
        <v>1</v>
      </c>
      <c r="MH59" s="214">
        <v>1</v>
      </c>
      <c r="MI59" s="241">
        <v>-5</v>
      </c>
      <c r="MJ59">
        <v>1</v>
      </c>
      <c r="MK59">
        <v>-1</v>
      </c>
      <c r="ML59" s="214">
        <v>-1</v>
      </c>
      <c r="MM59">
        <v>0</v>
      </c>
      <c r="MN59">
        <v>0</v>
      </c>
      <c r="MO59">
        <v>0</v>
      </c>
      <c r="MP59">
        <v>1</v>
      </c>
      <c r="MQ59" s="249">
        <v>-8.4745762711900003E-3</v>
      </c>
      <c r="MR59" s="202">
        <v>42537</v>
      </c>
      <c r="MS59">
        <v>60</v>
      </c>
      <c r="MT59" t="s">
        <v>1186</v>
      </c>
      <c r="MU59">
        <v>4</v>
      </c>
      <c r="MV59" s="253">
        <v>2</v>
      </c>
      <c r="MW59">
        <v>3</v>
      </c>
      <c r="MX59" s="138">
        <v>105300</v>
      </c>
      <c r="MY59" s="138">
        <v>78975</v>
      </c>
      <c r="MZ59" s="196">
        <v>-892.37288135630706</v>
      </c>
      <c r="NA59" s="196">
        <v>-669.2796610172303</v>
      </c>
      <c r="NB59" s="196">
        <v>-892.37288135630706</v>
      </c>
      <c r="NC59" s="196">
        <v>-892.37288135630706</v>
      </c>
      <c r="ND59" s="196">
        <v>892.37288135630706</v>
      </c>
      <c r="NF59">
        <v>1</v>
      </c>
      <c r="NG59" s="240">
        <v>-1</v>
      </c>
      <c r="NH59" s="214">
        <v>1</v>
      </c>
      <c r="NI59" s="241">
        <v>-6</v>
      </c>
      <c r="NJ59">
        <v>1</v>
      </c>
      <c r="NK59">
        <v>-1</v>
      </c>
      <c r="NL59" s="214">
        <v>-1</v>
      </c>
      <c r="NM59">
        <v>1</v>
      </c>
      <c r="NN59">
        <v>0</v>
      </c>
      <c r="NO59">
        <v>0</v>
      </c>
      <c r="NP59">
        <v>1</v>
      </c>
      <c r="NQ59" s="249">
        <v>-2.2317188983900001E-2</v>
      </c>
      <c r="NR59" s="202">
        <v>42537</v>
      </c>
      <c r="NS59">
        <v>60</v>
      </c>
      <c r="NT59" t="s">
        <v>1186</v>
      </c>
      <c r="NU59">
        <v>4</v>
      </c>
      <c r="NV59" s="253">
        <v>1</v>
      </c>
      <c r="NW59">
        <v>5</v>
      </c>
      <c r="NX59" s="138">
        <v>102950</v>
      </c>
      <c r="NY59" s="138">
        <v>128687.5</v>
      </c>
      <c r="NZ59" s="196">
        <v>2297.5546058925052</v>
      </c>
      <c r="OA59" s="196">
        <v>2871.9432573656313</v>
      </c>
      <c r="OB59" s="196">
        <v>-2297.5546058925052</v>
      </c>
      <c r="OC59" s="196">
        <v>-2297.5546058925052</v>
      </c>
      <c r="OD59" s="196">
        <v>2297.5546058925052</v>
      </c>
      <c r="OF59">
        <v>-1</v>
      </c>
      <c r="OG59" s="240">
        <v>-1</v>
      </c>
      <c r="OH59" s="214">
        <v>1</v>
      </c>
      <c r="OI59" s="241">
        <v>-7</v>
      </c>
      <c r="OJ59">
        <v>-1</v>
      </c>
      <c r="OK59">
        <v>-1</v>
      </c>
      <c r="OL59" s="214">
        <v>-1</v>
      </c>
      <c r="OM59">
        <v>1</v>
      </c>
      <c r="ON59">
        <v>0</v>
      </c>
      <c r="OO59">
        <v>1</v>
      </c>
      <c r="OP59">
        <v>1</v>
      </c>
      <c r="OQ59" s="249">
        <v>-2.9140359397800001E-3</v>
      </c>
      <c r="OR59" s="202">
        <v>42537</v>
      </c>
      <c r="OS59">
        <v>60</v>
      </c>
      <c r="OT59" t="s">
        <v>1186</v>
      </c>
      <c r="OU59">
        <v>4</v>
      </c>
      <c r="OV59" s="253">
        <v>2</v>
      </c>
      <c r="OW59">
        <v>3</v>
      </c>
      <c r="OX59" s="138">
        <v>102650</v>
      </c>
      <c r="OY59" s="138">
        <v>76987.5</v>
      </c>
      <c r="OZ59" s="196">
        <v>299.12578921841703</v>
      </c>
      <c r="PA59" s="196">
        <v>224.34434191381274</v>
      </c>
      <c r="PB59" s="196">
        <v>-299.12578921841703</v>
      </c>
      <c r="PC59" s="196">
        <v>299.12578921841703</v>
      </c>
      <c r="PD59" s="196">
        <v>299.12578921841703</v>
      </c>
      <c r="PF59">
        <v>-1</v>
      </c>
      <c r="PG59" s="240">
        <v>1</v>
      </c>
      <c r="PH59" s="240">
        <v>1</v>
      </c>
      <c r="PI59" s="214">
        <v>1</v>
      </c>
      <c r="PJ59" s="241">
        <v>-8</v>
      </c>
      <c r="PK59">
        <v>1</v>
      </c>
      <c r="PL59">
        <v>-1</v>
      </c>
      <c r="PM59" s="214">
        <v>-1</v>
      </c>
      <c r="PN59">
        <v>0</v>
      </c>
      <c r="PO59">
        <v>0</v>
      </c>
      <c r="PP59">
        <v>0</v>
      </c>
      <c r="PQ59">
        <v>1</v>
      </c>
      <c r="PR59" s="249">
        <v>-1.41256697516E-2</v>
      </c>
      <c r="PS59" s="202">
        <v>42537</v>
      </c>
      <c r="PT59">
        <v>60</v>
      </c>
      <c r="PU59" t="s">
        <v>1186</v>
      </c>
      <c r="PV59">
        <v>4</v>
      </c>
      <c r="PW59" s="253">
        <v>2</v>
      </c>
      <c r="PX59">
        <v>3</v>
      </c>
      <c r="PY59" s="138">
        <v>101650</v>
      </c>
      <c r="PZ59" s="138">
        <v>76237.5</v>
      </c>
      <c r="QA59" s="196">
        <v>-1435.87433025014</v>
      </c>
      <c r="QB59" s="196">
        <v>-1076.9057476876051</v>
      </c>
      <c r="QC59" s="196">
        <v>-1435.87433025014</v>
      </c>
      <c r="QD59" s="196">
        <v>-1435.87433025014</v>
      </c>
      <c r="QE59" s="196">
        <v>1435.87433025014</v>
      </c>
      <c r="QF59" s="196">
        <v>-1435.87433025014</v>
      </c>
      <c r="QH59">
        <v>1</v>
      </c>
      <c r="QI59" s="240">
        <v>-1</v>
      </c>
      <c r="QJ59" s="240">
        <v>1</v>
      </c>
      <c r="QK59" s="214">
        <v>1</v>
      </c>
      <c r="QL59" s="241">
        <v>5</v>
      </c>
      <c r="QM59">
        <v>-1</v>
      </c>
      <c r="QN59">
        <v>1</v>
      </c>
      <c r="QO59" s="214">
        <v>1</v>
      </c>
      <c r="QP59">
        <v>0</v>
      </c>
      <c r="QQ59">
        <v>1</v>
      </c>
      <c r="QR59">
        <v>0</v>
      </c>
      <c r="QS59">
        <v>1</v>
      </c>
      <c r="QT59" s="249">
        <v>4.44664031621E-3</v>
      </c>
      <c r="QU59" s="202">
        <v>42543</v>
      </c>
      <c r="QV59">
        <v>60</v>
      </c>
      <c r="QW59" t="s">
        <v>1186</v>
      </c>
      <c r="QX59">
        <v>4</v>
      </c>
      <c r="QY59" s="253">
        <v>2</v>
      </c>
      <c r="QZ59">
        <v>3</v>
      </c>
      <c r="RA59" s="138">
        <v>101650</v>
      </c>
      <c r="RB59" s="138">
        <v>76237.5</v>
      </c>
      <c r="RC59" s="196">
        <v>-452.00098814274651</v>
      </c>
      <c r="RD59" s="196">
        <v>-339.00074110705987</v>
      </c>
      <c r="RE59" s="196">
        <v>452.00098814274651</v>
      </c>
      <c r="RF59" s="196">
        <v>-452.00098814274651</v>
      </c>
      <c r="RG59" s="196">
        <v>452.00098814274651</v>
      </c>
      <c r="RH59" s="196">
        <v>452.00098814274651</v>
      </c>
      <c r="RI59" s="196"/>
      <c r="RJ59" s="196">
        <v>452.00098814274651</v>
      </c>
      <c r="RK59" s="196">
        <v>-452.00098814274651</v>
      </c>
      <c r="RL59" s="196">
        <v>-452.00098814274651</v>
      </c>
      <c r="RM59" s="196">
        <v>452.00098814274651</v>
      </c>
      <c r="RO59">
        <v>1</v>
      </c>
      <c r="RP59" s="240">
        <v>1</v>
      </c>
      <c r="RQ59" s="240">
        <v>1</v>
      </c>
      <c r="RR59" s="240">
        <v>1</v>
      </c>
      <c r="RS59" s="214">
        <v>1</v>
      </c>
      <c r="RT59" s="241">
        <v>-10</v>
      </c>
      <c r="RU59">
        <v>-1</v>
      </c>
      <c r="RV59">
        <v>-1</v>
      </c>
      <c r="RW59" s="214">
        <v>-1</v>
      </c>
      <c r="RX59">
        <v>0</v>
      </c>
      <c r="RY59">
        <v>0</v>
      </c>
      <c r="RZ59">
        <v>1</v>
      </c>
      <c r="SA59">
        <v>1</v>
      </c>
      <c r="SB59" s="249">
        <v>-1.62321692081E-2</v>
      </c>
      <c r="SC59" s="202">
        <v>42537</v>
      </c>
      <c r="SD59">
        <v>60</v>
      </c>
      <c r="SE59" t="s">
        <v>1186</v>
      </c>
      <c r="SF59">
        <v>4</v>
      </c>
      <c r="SG59" s="253">
        <v>1</v>
      </c>
      <c r="SH59">
        <v>5</v>
      </c>
      <c r="SI59" s="138">
        <v>100000</v>
      </c>
      <c r="SJ59" s="138">
        <v>125000</v>
      </c>
      <c r="SK59" s="196">
        <v>-1623.2169208099999</v>
      </c>
      <c r="SL59" s="196">
        <v>-2029.0211510125</v>
      </c>
      <c r="SM59" s="196">
        <v>-1623.2169208099999</v>
      </c>
      <c r="SN59" s="196">
        <v>1623.2169208099999</v>
      </c>
      <c r="SO59" s="196">
        <v>1623.2169208099999</v>
      </c>
      <c r="SP59" s="196">
        <v>-1623.2169208099999</v>
      </c>
      <c r="SQ59" s="196">
        <v>-1623.2169208099999</v>
      </c>
      <c r="SR59" s="196">
        <v>-1623.2169208099999</v>
      </c>
      <c r="SS59" s="196">
        <v>1623.2169208099999</v>
      </c>
      <c r="ST59" s="196">
        <v>-1623.2169208099999</v>
      </c>
      <c r="SU59" s="196">
        <v>1623.2169208099999</v>
      </c>
      <c r="SW59">
        <f t="shared" si="90"/>
        <v>-1</v>
      </c>
      <c r="SX59" s="240">
        <v>-1</v>
      </c>
      <c r="SY59" s="240">
        <v>-1</v>
      </c>
      <c r="SZ59" s="240">
        <v>-1</v>
      </c>
      <c r="TA59" s="214">
        <v>1</v>
      </c>
      <c r="TB59" s="241">
        <v>-1</v>
      </c>
      <c r="TC59">
        <f t="shared" si="91"/>
        <v>-1</v>
      </c>
      <c r="TD59">
        <f t="shared" si="92"/>
        <v>-1</v>
      </c>
      <c r="TE59" s="214">
        <v>-1</v>
      </c>
      <c r="TF59">
        <f t="shared" si="140"/>
        <v>1</v>
      </c>
      <c r="TG59">
        <f t="shared" si="93"/>
        <v>0</v>
      </c>
      <c r="TH59">
        <f t="shared" si="132"/>
        <v>1</v>
      </c>
      <c r="TI59">
        <f t="shared" si="94"/>
        <v>1</v>
      </c>
      <c r="TJ59" s="249"/>
      <c r="TK59" s="202">
        <v>42543</v>
      </c>
      <c r="TL59">
        <v>60</v>
      </c>
      <c r="TM59" t="str">
        <f t="shared" si="81"/>
        <v>TRUE</v>
      </c>
      <c r="TN59">
        <f>VLOOKUP($A59,'FuturesInfo (3)'!$A$2:$V$80,22)</f>
        <v>4</v>
      </c>
      <c r="TO59" s="253">
        <v>2</v>
      </c>
      <c r="TP59">
        <f t="shared" si="95"/>
        <v>3</v>
      </c>
      <c r="TQ59" s="138">
        <f>VLOOKUP($A59,'FuturesInfo (3)'!$A$2:$O$80,15)*TN59</f>
        <v>100000</v>
      </c>
      <c r="TR59" s="138">
        <f>VLOOKUP($A59,'FuturesInfo (3)'!$A$2:$O$80,15)*TP59</f>
        <v>75000</v>
      </c>
      <c r="TS59" s="196">
        <f t="shared" si="96"/>
        <v>0</v>
      </c>
      <c r="TT59" s="196">
        <f t="shared" si="97"/>
        <v>0</v>
      </c>
      <c r="TU59" s="196">
        <f t="shared" si="98"/>
        <v>0</v>
      </c>
      <c r="TV59" s="196">
        <f t="shared" si="99"/>
        <v>0</v>
      </c>
      <c r="TW59" s="196">
        <f t="shared" si="148"/>
        <v>0</v>
      </c>
      <c r="TX59" s="196">
        <f t="shared" si="101"/>
        <v>0</v>
      </c>
      <c r="TY59" s="196">
        <f t="shared" si="133"/>
        <v>0</v>
      </c>
      <c r="TZ59" s="196">
        <f>IF(IF(sym!$O48=TE59,1,0)=1,ABS(TQ59*TJ59),-ABS(TQ59*TJ59))</f>
        <v>0</v>
      </c>
      <c r="UA59" s="196">
        <f>IF(IF(sym!$N48=TE59,1,0)=1,ABS(TQ59*TJ59),-ABS(TQ59*TJ59))</f>
        <v>0</v>
      </c>
      <c r="UB59" s="196">
        <f t="shared" si="141"/>
        <v>0</v>
      </c>
      <c r="UC59" s="196">
        <f t="shared" si="103"/>
        <v>0</v>
      </c>
      <c r="UE59">
        <f t="shared" si="104"/>
        <v>-1</v>
      </c>
      <c r="UF59" s="240">
        <v>-1</v>
      </c>
      <c r="UG59" s="240">
        <v>-1</v>
      </c>
      <c r="UH59" s="240">
        <v>-1</v>
      </c>
      <c r="UI59" s="214">
        <v>1</v>
      </c>
      <c r="UJ59" s="241">
        <v>-1</v>
      </c>
      <c r="UK59">
        <f t="shared" si="105"/>
        <v>-1</v>
      </c>
      <c r="UL59">
        <f t="shared" si="106"/>
        <v>-1</v>
      </c>
      <c r="UM59" s="214"/>
      <c r="UN59">
        <f t="shared" si="153"/>
        <v>0</v>
      </c>
      <c r="UO59">
        <f t="shared" si="151"/>
        <v>0</v>
      </c>
      <c r="UP59">
        <f t="shared" si="134"/>
        <v>0</v>
      </c>
      <c r="UQ59">
        <f t="shared" si="108"/>
        <v>0</v>
      </c>
      <c r="UR59" s="249"/>
      <c r="US59" s="202">
        <v>42543</v>
      </c>
      <c r="UT59">
        <v>60</v>
      </c>
      <c r="UU59" t="str">
        <f t="shared" si="82"/>
        <v>TRUE</v>
      </c>
      <c r="UV59">
        <f>VLOOKUP($A59,'FuturesInfo (3)'!$A$2:$V$80,22)</f>
        <v>4</v>
      </c>
      <c r="UW59" s="253">
        <v>2</v>
      </c>
      <c r="UX59">
        <f t="shared" si="109"/>
        <v>3</v>
      </c>
      <c r="UY59" s="138">
        <f>VLOOKUP($A59,'FuturesInfo (3)'!$A$2:$O$80,15)*UV59</f>
        <v>100000</v>
      </c>
      <c r="UZ59" s="138">
        <f>VLOOKUP($A59,'FuturesInfo (3)'!$A$2:$O$80,15)*UX59</f>
        <v>75000</v>
      </c>
      <c r="VA59" s="196">
        <f t="shared" si="110"/>
        <v>0</v>
      </c>
      <c r="VB59" s="196">
        <f t="shared" si="111"/>
        <v>0</v>
      </c>
      <c r="VC59" s="196">
        <f t="shared" si="112"/>
        <v>0</v>
      </c>
      <c r="VD59" s="196">
        <f t="shared" si="113"/>
        <v>0</v>
      </c>
      <c r="VE59" s="196">
        <f t="shared" si="149"/>
        <v>0</v>
      </c>
      <c r="VF59" s="196">
        <f t="shared" si="115"/>
        <v>0</v>
      </c>
      <c r="VG59" s="196">
        <f t="shared" si="135"/>
        <v>0</v>
      </c>
      <c r="VH59" s="196">
        <f>IF(IF(sym!$O48=UM59,1,0)=1,ABS(UY59*UR59),-ABS(UY59*UR59))</f>
        <v>0</v>
      </c>
      <c r="VI59" s="196">
        <f>IF(IF(sym!$N48=UM59,1,0)=1,ABS(UY59*UR59),-ABS(UY59*UR59))</f>
        <v>0</v>
      </c>
      <c r="VJ59" s="196">
        <f t="shared" si="144"/>
        <v>0</v>
      </c>
      <c r="VK59" s="196">
        <f t="shared" si="117"/>
        <v>0</v>
      </c>
      <c r="VM59">
        <f t="shared" si="118"/>
        <v>0</v>
      </c>
      <c r="VN59" s="240"/>
      <c r="VO59" s="240"/>
      <c r="VP59" s="240"/>
      <c r="VQ59" s="214"/>
      <c r="VR59" s="241"/>
      <c r="VS59">
        <f t="shared" si="119"/>
        <v>1</v>
      </c>
      <c r="VT59">
        <f t="shared" si="120"/>
        <v>0</v>
      </c>
      <c r="VU59" s="214"/>
      <c r="VV59">
        <f t="shared" si="154"/>
        <v>1</v>
      </c>
      <c r="VW59">
        <f t="shared" si="152"/>
        <v>1</v>
      </c>
      <c r="VX59">
        <f t="shared" si="136"/>
        <v>0</v>
      </c>
      <c r="VY59">
        <f t="shared" si="122"/>
        <v>1</v>
      </c>
      <c r="VZ59" s="249"/>
      <c r="WA59" s="202"/>
      <c r="WB59">
        <v>60</v>
      </c>
      <c r="WC59" t="str">
        <f t="shared" si="83"/>
        <v>FALSE</v>
      </c>
      <c r="WD59">
        <f>VLOOKUP($A59,'FuturesInfo (3)'!$A$2:$V$80,22)</f>
        <v>4</v>
      </c>
      <c r="WE59" s="253"/>
      <c r="WF59">
        <f t="shared" si="123"/>
        <v>3</v>
      </c>
      <c r="WG59" s="138">
        <f>VLOOKUP($A59,'FuturesInfo (3)'!$A$2:$O$80,15)*WD59</f>
        <v>100000</v>
      </c>
      <c r="WH59" s="138">
        <f>VLOOKUP($A59,'FuturesInfo (3)'!$A$2:$O$80,15)*WF59</f>
        <v>75000</v>
      </c>
      <c r="WI59" s="196">
        <f t="shared" si="124"/>
        <v>0</v>
      </c>
      <c r="WJ59" s="196">
        <f t="shared" si="125"/>
        <v>0</v>
      </c>
      <c r="WK59" s="196">
        <f t="shared" si="126"/>
        <v>0</v>
      </c>
      <c r="WL59" s="196">
        <f t="shared" si="127"/>
        <v>0</v>
      </c>
      <c r="WM59" s="196">
        <f t="shared" si="150"/>
        <v>0</v>
      </c>
      <c r="WN59" s="196">
        <f t="shared" si="129"/>
        <v>0</v>
      </c>
      <c r="WO59" s="196">
        <f t="shared" si="137"/>
        <v>0</v>
      </c>
      <c r="WP59" s="196">
        <f>IF(IF(sym!$O48=VU59,1,0)=1,ABS(WG59*VZ59),-ABS(WG59*VZ59))</f>
        <v>0</v>
      </c>
      <c r="WQ59" s="196">
        <f>IF(IF(sym!$N48=VU59,1,0)=1,ABS(WG59*VZ59),-ABS(WG59*VZ59))</f>
        <v>0</v>
      </c>
      <c r="WR59" s="196">
        <f t="shared" si="147"/>
        <v>0</v>
      </c>
      <c r="WS59" s="196">
        <f t="shared" si="131"/>
        <v>0</v>
      </c>
    </row>
    <row r="60" spans="1:617" x14ac:dyDescent="0.25">
      <c r="A60" s="1" t="s">
        <v>376</v>
      </c>
      <c r="B60" s="150" t="str">
        <f>'FuturesInfo (3)'!M48</f>
        <v>@NE</v>
      </c>
      <c r="C60" s="200" t="str">
        <f>VLOOKUP(A60,'FuturesInfo (3)'!$A$2:$K$80,11)</f>
        <v>currency</v>
      </c>
      <c r="F60" t="e">
        <f>#REF!</f>
        <v>#REF!</v>
      </c>
      <c r="G60">
        <v>1</v>
      </c>
      <c r="H60">
        <v>1</v>
      </c>
      <c r="I60">
        <v>1</v>
      </c>
      <c r="J60">
        <f t="shared" si="155"/>
        <v>1</v>
      </c>
      <c r="K60">
        <f t="shared" si="156"/>
        <v>1</v>
      </c>
      <c r="L60" s="184">
        <v>2.16049382716E-2</v>
      </c>
      <c r="M60" s="2">
        <v>10</v>
      </c>
      <c r="N60">
        <v>60</v>
      </c>
      <c r="O60" t="str">
        <f t="shared" si="157"/>
        <v>TRUE</v>
      </c>
      <c r="P60">
        <f>VLOOKUP($A60,'FuturesInfo (3)'!$A$2:$V$80,22)</f>
        <v>2</v>
      </c>
      <c r="Q60">
        <f t="shared" si="70"/>
        <v>2</v>
      </c>
      <c r="R60">
        <f t="shared" si="70"/>
        <v>2</v>
      </c>
      <c r="S60" s="138">
        <f>VLOOKUP($A60,'FuturesInfo (3)'!$A$2:$O$80,15)*Q60</f>
        <v>142820</v>
      </c>
      <c r="T60" s="144">
        <f t="shared" si="158"/>
        <v>3085.6172839499118</v>
      </c>
      <c r="U60" s="144">
        <f t="shared" si="84"/>
        <v>3085.6172839499118</v>
      </c>
      <c r="W60">
        <f t="shared" si="159"/>
        <v>1</v>
      </c>
      <c r="X60">
        <v>-1</v>
      </c>
      <c r="Y60">
        <v>1</v>
      </c>
      <c r="Z60">
        <v>-1</v>
      </c>
      <c r="AA60">
        <f t="shared" si="138"/>
        <v>1</v>
      </c>
      <c r="AB60">
        <f t="shared" si="160"/>
        <v>0</v>
      </c>
      <c r="AC60" s="1">
        <v>-2.5895554596499998E-3</v>
      </c>
      <c r="AD60" s="2">
        <v>10</v>
      </c>
      <c r="AE60">
        <v>60</v>
      </c>
      <c r="AF60" t="str">
        <f t="shared" si="161"/>
        <v>TRUE</v>
      </c>
      <c r="AG60">
        <f>VLOOKUP($A60,'FuturesInfo (3)'!$A$2:$V$80,22)</f>
        <v>2</v>
      </c>
      <c r="AH60">
        <f t="shared" si="162"/>
        <v>2</v>
      </c>
      <c r="AI60">
        <f t="shared" si="85"/>
        <v>2</v>
      </c>
      <c r="AJ60" s="138">
        <f>VLOOKUP($A60,'FuturesInfo (3)'!$A$2:$O$80,15)*AI60</f>
        <v>142820</v>
      </c>
      <c r="AK60" s="196">
        <f t="shared" si="163"/>
        <v>369.84031074721298</v>
      </c>
      <c r="AL60" s="196">
        <f t="shared" si="87"/>
        <v>-369.84031074721298</v>
      </c>
      <c r="AN60">
        <f t="shared" si="76"/>
        <v>-1</v>
      </c>
      <c r="AO60">
        <v>-1</v>
      </c>
      <c r="AP60">
        <v>1</v>
      </c>
      <c r="AQ60">
        <v>1</v>
      </c>
      <c r="AR60">
        <f t="shared" si="139"/>
        <v>0</v>
      </c>
      <c r="AS60">
        <f t="shared" si="77"/>
        <v>1</v>
      </c>
      <c r="AT60" s="1">
        <v>5.1925573344900004E-3</v>
      </c>
      <c r="AU60" s="2">
        <v>10</v>
      </c>
      <c r="AV60">
        <v>60</v>
      </c>
      <c r="AW60" t="str">
        <f t="shared" si="78"/>
        <v>TRUE</v>
      </c>
      <c r="AX60">
        <f>VLOOKUP($A60,'FuturesInfo (3)'!$A$2:$V$80,22)</f>
        <v>2</v>
      </c>
      <c r="AY60">
        <f t="shared" si="79"/>
        <v>2</v>
      </c>
      <c r="AZ60">
        <f t="shared" si="88"/>
        <v>2</v>
      </c>
      <c r="BA60" s="138">
        <f>VLOOKUP($A60,'FuturesInfo (3)'!$A$2:$O$80,15)*AZ60</f>
        <v>142820</v>
      </c>
      <c r="BB60" s="196">
        <f t="shared" si="80"/>
        <v>-741.60103851186182</v>
      </c>
      <c r="BC60" s="196">
        <f t="shared" si="89"/>
        <v>741.60103851186182</v>
      </c>
      <c r="BE60">
        <v>-1</v>
      </c>
      <c r="BF60">
        <v>1</v>
      </c>
      <c r="BG60">
        <v>1</v>
      </c>
      <c r="BH60">
        <v>1</v>
      </c>
      <c r="BI60">
        <v>1</v>
      </c>
      <c r="BJ60">
        <v>1</v>
      </c>
      <c r="BK60" s="1">
        <v>6.7441526761399997E-3</v>
      </c>
      <c r="BL60" s="2">
        <v>10</v>
      </c>
      <c r="BM60">
        <v>60</v>
      </c>
      <c r="BN60" t="s">
        <v>1186</v>
      </c>
      <c r="BO60">
        <v>3</v>
      </c>
      <c r="BP60" s="96">
        <v>0</v>
      </c>
      <c r="BQ60">
        <v>3</v>
      </c>
      <c r="BR60" s="138">
        <v>211680</v>
      </c>
      <c r="BS60" s="196">
        <v>1427.6022384853152</v>
      </c>
      <c r="BT60" s="196">
        <v>1427.6022384853152</v>
      </c>
      <c r="BV60">
        <v>1</v>
      </c>
      <c r="BW60">
        <v>1</v>
      </c>
      <c r="BX60" s="214">
        <v>1</v>
      </c>
      <c r="BY60">
        <v>1</v>
      </c>
      <c r="BZ60">
        <v>1</v>
      </c>
      <c r="CA60">
        <v>1</v>
      </c>
      <c r="CB60">
        <v>1</v>
      </c>
      <c r="CC60">
        <v>1</v>
      </c>
      <c r="CD60" s="1">
        <v>1.69612314709E-2</v>
      </c>
      <c r="CE60" s="2">
        <v>10</v>
      </c>
      <c r="CF60">
        <v>60</v>
      </c>
      <c r="CG60" t="s">
        <v>1186</v>
      </c>
      <c r="CH60">
        <v>3</v>
      </c>
      <c r="CI60" s="96">
        <v>0</v>
      </c>
      <c r="CJ60">
        <v>3</v>
      </c>
      <c r="CK60" s="138">
        <v>211680</v>
      </c>
      <c r="CL60" s="196">
        <v>3590.3534777601121</v>
      </c>
      <c r="CM60" s="196">
        <v>3590.3534777601121</v>
      </c>
      <c r="CN60" s="196">
        <v>3590.3534777601121</v>
      </c>
      <c r="CP60">
        <v>1</v>
      </c>
      <c r="CQ60">
        <v>1</v>
      </c>
      <c r="CR60" s="214">
        <v>1</v>
      </c>
      <c r="CS60">
        <v>-1</v>
      </c>
      <c r="CT60">
        <v>-1</v>
      </c>
      <c r="CU60">
        <v>0</v>
      </c>
      <c r="CV60">
        <v>0</v>
      </c>
      <c r="CW60">
        <v>1</v>
      </c>
      <c r="CX60" s="1">
        <v>-1.10721793973E-2</v>
      </c>
      <c r="CY60" s="2">
        <v>10</v>
      </c>
      <c r="CZ60">
        <v>60</v>
      </c>
      <c r="DA60" t="s">
        <v>1186</v>
      </c>
      <c r="DB60">
        <v>3</v>
      </c>
      <c r="DC60" s="96">
        <v>0</v>
      </c>
      <c r="DD60">
        <v>3</v>
      </c>
      <c r="DE60" s="138">
        <v>211680</v>
      </c>
      <c r="DF60" s="196">
        <v>-2343.7589348204638</v>
      </c>
      <c r="DG60" s="196">
        <v>-2343.7589348204638</v>
      </c>
      <c r="DH60" s="196">
        <v>2343.7589348204638</v>
      </c>
      <c r="DJ60">
        <v>-1</v>
      </c>
      <c r="DK60" s="240">
        <v>1</v>
      </c>
      <c r="DL60" s="214">
        <v>1</v>
      </c>
      <c r="DM60" s="241">
        <v>7</v>
      </c>
      <c r="DN60">
        <v>-1</v>
      </c>
      <c r="DO60">
        <v>1</v>
      </c>
      <c r="DP60" s="214">
        <v>1</v>
      </c>
      <c r="DQ60">
        <v>1</v>
      </c>
      <c r="DR60">
        <v>1</v>
      </c>
      <c r="DS60">
        <v>0</v>
      </c>
      <c r="DT60">
        <v>1</v>
      </c>
      <c r="DU60" s="249">
        <v>9.9206866197399995E-4</v>
      </c>
      <c r="DV60" s="2">
        <v>10</v>
      </c>
      <c r="DW60">
        <v>60</v>
      </c>
      <c r="DX60" t="s">
        <v>1186</v>
      </c>
      <c r="DY60">
        <v>3</v>
      </c>
      <c r="DZ60" s="96">
        <v>0</v>
      </c>
      <c r="EA60">
        <v>3</v>
      </c>
      <c r="EB60" s="138">
        <v>210330</v>
      </c>
      <c r="EC60" s="196">
        <v>208.6618016729914</v>
      </c>
      <c r="ED60" s="196">
        <v>208.6618016729914</v>
      </c>
      <c r="EE60" s="196">
        <v>-208.6618016729914</v>
      </c>
      <c r="EF60" s="196">
        <v>208.6618016729914</v>
      </c>
      <c r="EH60">
        <v>1</v>
      </c>
      <c r="EI60" s="240">
        <v>1</v>
      </c>
      <c r="EJ60" s="214">
        <v>1</v>
      </c>
      <c r="EK60" s="241">
        <v>8</v>
      </c>
      <c r="EL60">
        <v>-1</v>
      </c>
      <c r="EM60">
        <v>1</v>
      </c>
      <c r="EN60" s="214">
        <v>-1</v>
      </c>
      <c r="EO60">
        <v>0</v>
      </c>
      <c r="EP60">
        <v>0</v>
      </c>
      <c r="EQ60">
        <v>1</v>
      </c>
      <c r="ER60">
        <v>0</v>
      </c>
      <c r="ES60" s="249">
        <v>-5.5626872058200001E-3</v>
      </c>
      <c r="ET60" s="264">
        <v>42492</v>
      </c>
      <c r="EU60">
        <v>60</v>
      </c>
      <c r="EV60" t="s">
        <v>1186</v>
      </c>
      <c r="EW60">
        <v>3</v>
      </c>
      <c r="EX60" s="253"/>
      <c r="EY60">
        <v>3</v>
      </c>
      <c r="EZ60" s="138">
        <v>209160</v>
      </c>
      <c r="FA60" s="196">
        <v>-1163.4916559693113</v>
      </c>
      <c r="FB60" s="196">
        <v>-1163.4916559693113</v>
      </c>
      <c r="FC60" s="196">
        <v>1163.4916559693113</v>
      </c>
      <c r="FD60" s="196">
        <v>-1163.4916559693113</v>
      </c>
      <c r="FF60">
        <v>1</v>
      </c>
      <c r="FG60" s="240">
        <v>1</v>
      </c>
      <c r="FH60" s="214">
        <v>1</v>
      </c>
      <c r="FI60" s="241">
        <v>9</v>
      </c>
      <c r="FJ60">
        <v>-1</v>
      </c>
      <c r="FK60">
        <v>1</v>
      </c>
      <c r="FL60" s="214">
        <v>1</v>
      </c>
      <c r="FM60">
        <v>1</v>
      </c>
      <c r="FN60">
        <v>1</v>
      </c>
      <c r="FO60">
        <v>0</v>
      </c>
      <c r="FP60">
        <v>1</v>
      </c>
      <c r="FQ60" s="249">
        <v>4.7332185886400004E-3</v>
      </c>
      <c r="FR60" s="264">
        <v>42492</v>
      </c>
      <c r="FS60">
        <v>60</v>
      </c>
      <c r="FT60" t="s">
        <v>1186</v>
      </c>
      <c r="FU60">
        <v>3</v>
      </c>
      <c r="FV60" s="253">
        <v>1</v>
      </c>
      <c r="FW60">
        <v>3</v>
      </c>
      <c r="FX60" s="138">
        <v>210300</v>
      </c>
      <c r="FY60" s="138">
        <v>210300</v>
      </c>
      <c r="FZ60" s="196">
        <v>995.39586919099213</v>
      </c>
      <c r="GA60" s="196">
        <v>995.39586919099213</v>
      </c>
      <c r="GB60" s="196">
        <v>995.39586919099213</v>
      </c>
      <c r="GC60" s="196">
        <v>-995.39586919099213</v>
      </c>
      <c r="GD60" s="196">
        <v>995.39586919099213</v>
      </c>
      <c r="GF60">
        <v>1</v>
      </c>
      <c r="GG60" s="240">
        <v>1</v>
      </c>
      <c r="GH60" s="214">
        <v>1</v>
      </c>
      <c r="GI60" s="241">
        <v>10</v>
      </c>
      <c r="GJ60">
        <v>1</v>
      </c>
      <c r="GK60">
        <v>1</v>
      </c>
      <c r="GL60" s="214">
        <v>1</v>
      </c>
      <c r="GM60">
        <v>1</v>
      </c>
      <c r="GN60">
        <v>1</v>
      </c>
      <c r="GO60">
        <v>1</v>
      </c>
      <c r="GP60">
        <v>1</v>
      </c>
      <c r="GQ60" s="249">
        <v>7.1377587437499996E-4</v>
      </c>
      <c r="GR60" s="264">
        <v>42492</v>
      </c>
      <c r="GS60">
        <v>60</v>
      </c>
      <c r="GT60" t="s">
        <v>1186</v>
      </c>
      <c r="GU60">
        <v>3</v>
      </c>
      <c r="GV60" s="253">
        <v>1</v>
      </c>
      <c r="GW60">
        <v>3</v>
      </c>
      <c r="GX60" s="138">
        <v>210300</v>
      </c>
      <c r="GY60" s="138">
        <v>210300</v>
      </c>
      <c r="GZ60" s="196">
        <v>150.10706638106248</v>
      </c>
      <c r="HA60" s="196">
        <v>150.10706638106248</v>
      </c>
      <c r="HB60" s="196">
        <v>150.10706638106248</v>
      </c>
      <c r="HC60" s="196">
        <v>150.10706638106248</v>
      </c>
      <c r="HD60" s="196">
        <v>150.10706638106248</v>
      </c>
      <c r="HF60">
        <v>1</v>
      </c>
      <c r="HG60" s="240">
        <v>1</v>
      </c>
      <c r="HH60" s="214">
        <v>1</v>
      </c>
      <c r="HI60" s="241">
        <v>11</v>
      </c>
      <c r="HJ60">
        <v>1</v>
      </c>
      <c r="HK60">
        <v>1</v>
      </c>
      <c r="HL60" s="214">
        <v>1</v>
      </c>
      <c r="HM60">
        <v>1</v>
      </c>
      <c r="HN60">
        <v>1</v>
      </c>
      <c r="HO60">
        <v>1</v>
      </c>
      <c r="HP60">
        <v>1</v>
      </c>
      <c r="HQ60" s="249">
        <v>3.42368045649E-3</v>
      </c>
      <c r="HR60" s="202">
        <v>42492</v>
      </c>
      <c r="HS60">
        <v>60</v>
      </c>
      <c r="HT60" t="s">
        <v>1186</v>
      </c>
      <c r="HU60">
        <v>3</v>
      </c>
      <c r="HV60" s="253">
        <v>1</v>
      </c>
      <c r="HW60">
        <v>3</v>
      </c>
      <c r="HX60" s="138">
        <v>211020</v>
      </c>
      <c r="HY60" s="138">
        <v>211020</v>
      </c>
      <c r="HZ60" s="196">
        <v>722.46504992851976</v>
      </c>
      <c r="IA60" s="196">
        <v>722.46504992851976</v>
      </c>
      <c r="IB60" s="196">
        <v>722.46504992851976</v>
      </c>
      <c r="IC60" s="196">
        <v>722.46504992851976</v>
      </c>
      <c r="ID60" s="196">
        <v>722.46504992851976</v>
      </c>
      <c r="IF60">
        <v>1</v>
      </c>
      <c r="IG60">
        <v>1</v>
      </c>
      <c r="IH60" s="214">
        <v>1</v>
      </c>
      <c r="II60" s="241">
        <v>12</v>
      </c>
      <c r="IJ60">
        <v>1</v>
      </c>
      <c r="IK60">
        <v>1</v>
      </c>
      <c r="IL60" s="214">
        <v>1</v>
      </c>
      <c r="IM60">
        <v>1</v>
      </c>
      <c r="IN60">
        <v>1</v>
      </c>
      <c r="IO60">
        <v>1</v>
      </c>
      <c r="IP60">
        <v>1</v>
      </c>
      <c r="IQ60" s="249">
        <v>6.2553312482200004E-3</v>
      </c>
      <c r="IR60" s="202">
        <v>42522</v>
      </c>
      <c r="IS60">
        <v>60</v>
      </c>
      <c r="IT60" t="s">
        <v>1186</v>
      </c>
      <c r="IU60">
        <v>3</v>
      </c>
      <c r="IV60" s="253">
        <v>2</v>
      </c>
      <c r="IW60">
        <v>4</v>
      </c>
      <c r="IX60" s="138">
        <v>212340</v>
      </c>
      <c r="IY60" s="138">
        <v>283120</v>
      </c>
      <c r="IZ60" s="196">
        <v>1328.257037247035</v>
      </c>
      <c r="JA60" s="196">
        <v>1771.0093829960465</v>
      </c>
      <c r="JB60" s="196">
        <v>1328.257037247035</v>
      </c>
      <c r="JC60" s="196">
        <v>1328.257037247035</v>
      </c>
      <c r="JD60" s="196">
        <v>1328.257037247035</v>
      </c>
      <c r="JF60">
        <v>1</v>
      </c>
      <c r="JG60" s="240">
        <v>1</v>
      </c>
      <c r="JH60" s="214">
        <v>1</v>
      </c>
      <c r="JI60" s="241">
        <v>13</v>
      </c>
      <c r="JJ60">
        <v>1</v>
      </c>
      <c r="JK60">
        <v>1</v>
      </c>
      <c r="JL60" s="214">
        <v>1</v>
      </c>
      <c r="JM60">
        <v>1</v>
      </c>
      <c r="JN60">
        <v>1</v>
      </c>
      <c r="JO60">
        <v>1</v>
      </c>
      <c r="JP60">
        <v>1</v>
      </c>
      <c r="JQ60" s="249">
        <v>4.9448996891800004E-3</v>
      </c>
      <c r="JR60" s="202">
        <v>42522</v>
      </c>
      <c r="JS60">
        <v>60</v>
      </c>
      <c r="JT60" t="s">
        <v>1186</v>
      </c>
      <c r="JU60">
        <v>3</v>
      </c>
      <c r="JV60" s="253">
        <v>2</v>
      </c>
      <c r="JW60">
        <v>4</v>
      </c>
      <c r="JX60" s="138">
        <v>213390</v>
      </c>
      <c r="JY60" s="138">
        <v>284520</v>
      </c>
      <c r="JZ60" s="196">
        <v>1055.1921446741203</v>
      </c>
      <c r="KA60" s="196">
        <v>1406.9228595654938</v>
      </c>
      <c r="KB60" s="196">
        <v>1055.1921446741203</v>
      </c>
      <c r="KC60" s="196">
        <v>1055.1921446741203</v>
      </c>
      <c r="KD60" s="196">
        <v>1055.1921446741203</v>
      </c>
      <c r="KF60">
        <v>1</v>
      </c>
      <c r="KG60" s="240">
        <v>1</v>
      </c>
      <c r="KH60" s="214">
        <v>1</v>
      </c>
      <c r="KI60" s="241">
        <v>14</v>
      </c>
      <c r="KJ60">
        <v>-1</v>
      </c>
      <c r="KK60">
        <v>1</v>
      </c>
      <c r="KL60" s="214">
        <v>1</v>
      </c>
      <c r="KM60">
        <v>1</v>
      </c>
      <c r="KN60">
        <v>1</v>
      </c>
      <c r="KO60">
        <v>0</v>
      </c>
      <c r="KP60">
        <v>1</v>
      </c>
      <c r="KQ60" s="249">
        <v>4.0770420357100004E-3</v>
      </c>
      <c r="KR60" s="202">
        <v>42522</v>
      </c>
      <c r="KS60">
        <v>60</v>
      </c>
      <c r="KT60" t="s">
        <v>1186</v>
      </c>
      <c r="KU60">
        <v>2</v>
      </c>
      <c r="KV60" s="253">
        <v>2</v>
      </c>
      <c r="KW60">
        <v>2</v>
      </c>
      <c r="KX60" s="138">
        <v>144260</v>
      </c>
      <c r="KY60" s="138">
        <v>144260</v>
      </c>
      <c r="KZ60" s="196">
        <v>588.15408407152461</v>
      </c>
      <c r="LA60" s="196">
        <v>588.15408407152461</v>
      </c>
      <c r="LB60" s="196">
        <v>588.15408407152461</v>
      </c>
      <c r="LC60" s="196">
        <v>-588.15408407152461</v>
      </c>
      <c r="LD60" s="196">
        <v>588.15408407152461</v>
      </c>
      <c r="LF60">
        <v>1</v>
      </c>
      <c r="LG60" s="240">
        <v>1</v>
      </c>
      <c r="LH60" s="214">
        <v>1</v>
      </c>
      <c r="LI60" s="241">
        <v>15</v>
      </c>
      <c r="LJ60">
        <v>1</v>
      </c>
      <c r="LK60">
        <v>1</v>
      </c>
      <c r="LL60" s="214">
        <v>1</v>
      </c>
      <c r="LM60">
        <v>1</v>
      </c>
      <c r="LN60">
        <v>1</v>
      </c>
      <c r="LO60">
        <v>1</v>
      </c>
      <c r="LP60">
        <v>1</v>
      </c>
      <c r="LQ60" s="249">
        <v>9.9411929431500005E-3</v>
      </c>
      <c r="LR60" s="202">
        <v>42522</v>
      </c>
      <c r="LS60">
        <v>60</v>
      </c>
      <c r="LT60" t="s">
        <v>1186</v>
      </c>
      <c r="LU60">
        <v>2</v>
      </c>
      <c r="LV60" s="253">
        <v>2</v>
      </c>
      <c r="LW60">
        <v>2</v>
      </c>
      <c r="LX60" s="138">
        <v>144260</v>
      </c>
      <c r="LY60" s="138">
        <v>144260</v>
      </c>
      <c r="LZ60" s="196">
        <v>1434.1164939788191</v>
      </c>
      <c r="MA60" s="196">
        <v>1434.1164939788191</v>
      </c>
      <c r="MB60" s="196">
        <v>1434.1164939788191</v>
      </c>
      <c r="MC60" s="196">
        <v>1434.1164939788191</v>
      </c>
      <c r="MD60" s="196">
        <v>1434.1164939788191</v>
      </c>
      <c r="MF60">
        <v>1</v>
      </c>
      <c r="MG60" s="240">
        <v>1</v>
      </c>
      <c r="MH60" s="214">
        <v>1</v>
      </c>
      <c r="MI60" s="241">
        <v>-3</v>
      </c>
      <c r="MJ60">
        <v>1</v>
      </c>
      <c r="MK60">
        <v>-1</v>
      </c>
      <c r="ML60" s="214">
        <v>-1</v>
      </c>
      <c r="MM60">
        <v>0</v>
      </c>
      <c r="MN60">
        <v>0</v>
      </c>
      <c r="MO60">
        <v>0</v>
      </c>
      <c r="MP60">
        <v>1</v>
      </c>
      <c r="MQ60" s="249">
        <v>-1.30320255095E-2</v>
      </c>
      <c r="MR60" s="202">
        <v>42522</v>
      </c>
      <c r="MS60">
        <v>60</v>
      </c>
      <c r="MT60" t="s">
        <v>1186</v>
      </c>
      <c r="MU60">
        <v>2</v>
      </c>
      <c r="MV60" s="253">
        <v>2</v>
      </c>
      <c r="MW60">
        <v>2</v>
      </c>
      <c r="MX60" s="138">
        <v>142380</v>
      </c>
      <c r="MY60" s="138">
        <v>142380</v>
      </c>
      <c r="MZ60" s="196">
        <v>-1855.4997920426101</v>
      </c>
      <c r="NA60" s="196">
        <v>-1855.4997920426101</v>
      </c>
      <c r="NB60" s="196">
        <v>-1855.4997920426101</v>
      </c>
      <c r="NC60" s="196">
        <v>-1855.4997920426101</v>
      </c>
      <c r="ND60" s="196">
        <v>1855.4997920426101</v>
      </c>
      <c r="NF60">
        <v>1</v>
      </c>
      <c r="NG60" s="240">
        <v>1</v>
      </c>
      <c r="NH60" s="214">
        <v>1</v>
      </c>
      <c r="NI60" s="241">
        <v>-4</v>
      </c>
      <c r="NJ60">
        <v>-1</v>
      </c>
      <c r="NK60">
        <v>-1</v>
      </c>
      <c r="NL60" s="214">
        <v>-1</v>
      </c>
      <c r="NM60">
        <v>0</v>
      </c>
      <c r="NN60">
        <v>0</v>
      </c>
      <c r="NO60">
        <v>1</v>
      </c>
      <c r="NP60">
        <v>1</v>
      </c>
      <c r="NQ60" s="249">
        <v>-2.21941283888E-2</v>
      </c>
      <c r="NR60" s="202">
        <v>42541</v>
      </c>
      <c r="NS60">
        <v>60</v>
      </c>
      <c r="NT60" t="s">
        <v>1186</v>
      </c>
      <c r="NU60">
        <v>2</v>
      </c>
      <c r="NV60" s="253">
        <v>1</v>
      </c>
      <c r="NW60">
        <v>3</v>
      </c>
      <c r="NX60" s="138">
        <v>139220</v>
      </c>
      <c r="NY60" s="138">
        <v>208830</v>
      </c>
      <c r="NZ60" s="196">
        <v>-3089.8665542887361</v>
      </c>
      <c r="OA60" s="196">
        <v>-4634.7998314331035</v>
      </c>
      <c r="OB60" s="196">
        <v>-3089.8665542887361</v>
      </c>
      <c r="OC60" s="196">
        <v>3089.8665542887361</v>
      </c>
      <c r="OD60" s="196">
        <v>3089.8665542887361</v>
      </c>
      <c r="OF60">
        <v>1</v>
      </c>
      <c r="OG60" s="240">
        <v>-1</v>
      </c>
      <c r="OH60" s="214">
        <v>1</v>
      </c>
      <c r="OI60" s="241">
        <v>2</v>
      </c>
      <c r="OJ60">
        <v>-1</v>
      </c>
      <c r="OK60">
        <v>1</v>
      </c>
      <c r="OL60" s="214">
        <v>1</v>
      </c>
      <c r="OM60">
        <v>0</v>
      </c>
      <c r="ON60">
        <v>1</v>
      </c>
      <c r="OO60">
        <v>0</v>
      </c>
      <c r="OP60">
        <v>1</v>
      </c>
      <c r="OQ60" s="249">
        <v>5.8899583393199999E-3</v>
      </c>
      <c r="OR60" s="202">
        <v>42541</v>
      </c>
      <c r="OS60">
        <v>60</v>
      </c>
      <c r="OT60" t="s">
        <v>1186</v>
      </c>
      <c r="OU60">
        <v>2</v>
      </c>
      <c r="OV60" s="253">
        <v>2</v>
      </c>
      <c r="OW60">
        <v>2</v>
      </c>
      <c r="OX60" s="138">
        <v>140040</v>
      </c>
      <c r="OY60" s="138">
        <v>140040</v>
      </c>
      <c r="OZ60" s="196">
        <v>-824.82976583837274</v>
      </c>
      <c r="PA60" s="196">
        <v>-824.82976583837274</v>
      </c>
      <c r="PB60" s="196">
        <v>824.82976583837274</v>
      </c>
      <c r="PC60" s="196">
        <v>-824.82976583837274</v>
      </c>
      <c r="PD60" s="196">
        <v>824.82976583837274</v>
      </c>
      <c r="PF60">
        <v>-1</v>
      </c>
      <c r="PG60" s="240">
        <v>1</v>
      </c>
      <c r="PH60" s="240">
        <v>1</v>
      </c>
      <c r="PI60" s="214">
        <v>1</v>
      </c>
      <c r="PJ60" s="241">
        <v>-3</v>
      </c>
      <c r="PK60">
        <v>1</v>
      </c>
      <c r="PL60">
        <v>-1</v>
      </c>
      <c r="PM60" s="214">
        <v>1</v>
      </c>
      <c r="PN60">
        <v>1</v>
      </c>
      <c r="PO60">
        <v>1</v>
      </c>
      <c r="PP60">
        <v>1</v>
      </c>
      <c r="PQ60">
        <v>0</v>
      </c>
      <c r="PR60" s="249">
        <v>1.2853470436999999E-2</v>
      </c>
      <c r="PS60" s="202">
        <v>42522</v>
      </c>
      <c r="PT60">
        <v>60</v>
      </c>
      <c r="PU60" t="s">
        <v>1186</v>
      </c>
      <c r="PV60">
        <v>2</v>
      </c>
      <c r="PW60" s="253">
        <v>1</v>
      </c>
      <c r="PX60">
        <v>3</v>
      </c>
      <c r="PY60" s="138">
        <v>142020</v>
      </c>
      <c r="PZ60" s="138">
        <v>213030</v>
      </c>
      <c r="QA60" s="196">
        <v>1825.4498714627398</v>
      </c>
      <c r="QB60" s="196">
        <v>2738.1748071941097</v>
      </c>
      <c r="QC60" s="196">
        <v>1825.4498714627398</v>
      </c>
      <c r="QD60" s="196">
        <v>1825.4498714627398</v>
      </c>
      <c r="QE60" s="196">
        <v>-1825.4498714627398</v>
      </c>
      <c r="QF60" s="196">
        <v>1825.4498714627398</v>
      </c>
      <c r="QH60">
        <v>1</v>
      </c>
      <c r="QI60" s="240">
        <v>1</v>
      </c>
      <c r="QJ60" s="240">
        <v>-1</v>
      </c>
      <c r="QK60" s="214">
        <v>1</v>
      </c>
      <c r="QL60" s="241">
        <v>-2</v>
      </c>
      <c r="QM60">
        <v>-1</v>
      </c>
      <c r="QN60">
        <v>-1</v>
      </c>
      <c r="QO60" s="214">
        <v>1</v>
      </c>
      <c r="QP60">
        <v>1</v>
      </c>
      <c r="QQ60">
        <v>1</v>
      </c>
      <c r="QR60">
        <v>0</v>
      </c>
      <c r="QS60">
        <v>0</v>
      </c>
      <c r="QT60" s="249">
        <v>1.26903553299E-3</v>
      </c>
      <c r="QU60" s="202">
        <v>42544</v>
      </c>
      <c r="QV60">
        <v>60</v>
      </c>
      <c r="QW60" t="s">
        <v>1186</v>
      </c>
      <c r="QX60">
        <v>2</v>
      </c>
      <c r="QY60" s="253">
        <v>2</v>
      </c>
      <c r="QZ60">
        <v>2</v>
      </c>
      <c r="RA60" s="138">
        <v>142020</v>
      </c>
      <c r="RB60" s="138">
        <v>142020</v>
      </c>
      <c r="RC60" s="196">
        <v>180.22842639523981</v>
      </c>
      <c r="RD60" s="196">
        <v>180.22842639523981</v>
      </c>
      <c r="RE60" s="196">
        <v>180.22842639523981</v>
      </c>
      <c r="RF60" s="196">
        <v>-180.22842639523981</v>
      </c>
      <c r="RG60" s="196">
        <v>-180.22842639523981</v>
      </c>
      <c r="RH60" s="196">
        <v>-180.22842639523981</v>
      </c>
      <c r="RI60" s="196"/>
      <c r="RJ60" s="196">
        <v>180.22842639523981</v>
      </c>
      <c r="RK60" s="196">
        <v>-180.22842639523981</v>
      </c>
      <c r="RL60" s="196">
        <v>-180.22842639523981</v>
      </c>
      <c r="RM60" s="196">
        <v>180.22842639523981</v>
      </c>
      <c r="RO60">
        <v>1</v>
      </c>
      <c r="RP60" s="240">
        <v>-1</v>
      </c>
      <c r="RQ60" s="240">
        <v>-1</v>
      </c>
      <c r="RR60" s="240">
        <v>1</v>
      </c>
      <c r="RS60" s="214">
        <v>1</v>
      </c>
      <c r="RT60" s="241">
        <v>3</v>
      </c>
      <c r="RU60">
        <v>-1</v>
      </c>
      <c r="RV60">
        <v>1</v>
      </c>
      <c r="RW60" s="214">
        <v>1</v>
      </c>
      <c r="RX60">
        <v>0</v>
      </c>
      <c r="RY60">
        <v>1</v>
      </c>
      <c r="RZ60">
        <v>0</v>
      </c>
      <c r="SA60">
        <v>1</v>
      </c>
      <c r="SB60" s="249">
        <v>5.6330094352899998E-3</v>
      </c>
      <c r="SC60" s="202">
        <v>42544</v>
      </c>
      <c r="SD60">
        <v>60</v>
      </c>
      <c r="SE60" t="s">
        <v>1186</v>
      </c>
      <c r="SF60">
        <v>2</v>
      </c>
      <c r="SG60" s="253">
        <v>1</v>
      </c>
      <c r="SH60">
        <v>3</v>
      </c>
      <c r="SI60" s="138">
        <v>142820</v>
      </c>
      <c r="SJ60" s="138">
        <v>214230</v>
      </c>
      <c r="SK60" s="196">
        <v>-804.50640754811775</v>
      </c>
      <c r="SL60" s="196">
        <v>-1206.7596113221766</v>
      </c>
      <c r="SM60" s="196">
        <v>804.50640754811775</v>
      </c>
      <c r="SN60" s="196">
        <v>-804.50640754811775</v>
      </c>
      <c r="SO60" s="196">
        <v>804.50640754811775</v>
      </c>
      <c r="SP60" s="196">
        <v>-804.50640754811775</v>
      </c>
      <c r="SQ60" s="196">
        <v>804.50640754811775</v>
      </c>
      <c r="SR60" s="196">
        <v>804.50640754811775</v>
      </c>
      <c r="SS60" s="196">
        <v>-804.50640754811775</v>
      </c>
      <c r="ST60" s="196">
        <v>-804.50640754811775</v>
      </c>
      <c r="SU60" s="196">
        <v>804.50640754811775</v>
      </c>
      <c r="SW60">
        <f t="shared" si="90"/>
        <v>1</v>
      </c>
      <c r="SX60" s="240">
        <v>1</v>
      </c>
      <c r="SY60" s="240">
        <v>1</v>
      </c>
      <c r="SZ60" s="240">
        <v>1</v>
      </c>
      <c r="TA60" s="214">
        <v>1</v>
      </c>
      <c r="TB60" s="241">
        <v>4</v>
      </c>
      <c r="TC60">
        <f t="shared" si="91"/>
        <v>-1</v>
      </c>
      <c r="TD60">
        <f t="shared" si="92"/>
        <v>1</v>
      </c>
      <c r="TE60" s="214">
        <v>1</v>
      </c>
      <c r="TF60">
        <f t="shared" si="140"/>
        <v>1</v>
      </c>
      <c r="TG60">
        <f t="shared" si="93"/>
        <v>1</v>
      </c>
      <c r="TH60">
        <f t="shared" si="132"/>
        <v>0</v>
      </c>
      <c r="TI60">
        <f t="shared" si="94"/>
        <v>1</v>
      </c>
      <c r="TJ60" s="249"/>
      <c r="TK60" s="202">
        <v>42548</v>
      </c>
      <c r="TL60">
        <v>60</v>
      </c>
      <c r="TM60" t="str">
        <f t="shared" si="81"/>
        <v>TRUE</v>
      </c>
      <c r="TN60">
        <f>VLOOKUP($A60,'FuturesInfo (3)'!$A$2:$V$80,22)</f>
        <v>2</v>
      </c>
      <c r="TO60" s="253">
        <v>1</v>
      </c>
      <c r="TP60">
        <f t="shared" si="95"/>
        <v>3</v>
      </c>
      <c r="TQ60" s="138">
        <f>VLOOKUP($A60,'FuturesInfo (3)'!$A$2:$O$80,15)*TN60</f>
        <v>142820</v>
      </c>
      <c r="TR60" s="138">
        <f>VLOOKUP($A60,'FuturesInfo (3)'!$A$2:$O$80,15)*TP60</f>
        <v>214230</v>
      </c>
      <c r="TS60" s="196">
        <f t="shared" si="96"/>
        <v>0</v>
      </c>
      <c r="TT60" s="196">
        <f t="shared" si="97"/>
        <v>0</v>
      </c>
      <c r="TU60" s="196">
        <f t="shared" si="98"/>
        <v>0</v>
      </c>
      <c r="TV60" s="196">
        <f t="shared" si="99"/>
        <v>0</v>
      </c>
      <c r="TW60" s="196">
        <f t="shared" si="148"/>
        <v>0</v>
      </c>
      <c r="TX60" s="196">
        <f t="shared" si="101"/>
        <v>0</v>
      </c>
      <c r="TY60" s="196">
        <f t="shared" si="133"/>
        <v>0</v>
      </c>
      <c r="TZ60" s="196">
        <f>IF(IF(sym!$O49=TE60,1,0)=1,ABS(TQ60*TJ60),-ABS(TQ60*TJ60))</f>
        <v>0</v>
      </c>
      <c r="UA60" s="196">
        <f>IF(IF(sym!$N49=TE60,1,0)=1,ABS(TQ60*TJ60),-ABS(TQ60*TJ60))</f>
        <v>0</v>
      </c>
      <c r="UB60" s="196">
        <f t="shared" si="141"/>
        <v>0</v>
      </c>
      <c r="UC60" s="196">
        <f t="shared" si="103"/>
        <v>0</v>
      </c>
      <c r="UE60">
        <f t="shared" si="104"/>
        <v>1</v>
      </c>
      <c r="UF60" s="240">
        <v>1</v>
      </c>
      <c r="UG60" s="240">
        <v>1</v>
      </c>
      <c r="UH60" s="240">
        <v>1</v>
      </c>
      <c r="UI60" s="214">
        <v>1</v>
      </c>
      <c r="UJ60" s="241">
        <v>4</v>
      </c>
      <c r="UK60">
        <f t="shared" si="105"/>
        <v>-1</v>
      </c>
      <c r="UL60">
        <f t="shared" si="106"/>
        <v>1</v>
      </c>
      <c r="UM60" s="214"/>
      <c r="UN60">
        <f t="shared" si="153"/>
        <v>0</v>
      </c>
      <c r="UO60">
        <f t="shared" si="151"/>
        <v>0</v>
      </c>
      <c r="UP60">
        <f t="shared" si="134"/>
        <v>0</v>
      </c>
      <c r="UQ60">
        <f t="shared" si="108"/>
        <v>0</v>
      </c>
      <c r="UR60" s="249"/>
      <c r="US60" s="202">
        <v>42548</v>
      </c>
      <c r="UT60">
        <v>60</v>
      </c>
      <c r="UU60" t="str">
        <f t="shared" si="82"/>
        <v>TRUE</v>
      </c>
      <c r="UV60">
        <f>VLOOKUP($A60,'FuturesInfo (3)'!$A$2:$V$80,22)</f>
        <v>2</v>
      </c>
      <c r="UW60" s="253">
        <v>1</v>
      </c>
      <c r="UX60">
        <f t="shared" si="109"/>
        <v>3</v>
      </c>
      <c r="UY60" s="138">
        <f>VLOOKUP($A60,'FuturesInfo (3)'!$A$2:$O$80,15)*UV60</f>
        <v>142820</v>
      </c>
      <c r="UZ60" s="138">
        <f>VLOOKUP($A60,'FuturesInfo (3)'!$A$2:$O$80,15)*UX60</f>
        <v>214230</v>
      </c>
      <c r="VA60" s="196">
        <f t="shared" si="110"/>
        <v>0</v>
      </c>
      <c r="VB60" s="196">
        <f t="shared" si="111"/>
        <v>0</v>
      </c>
      <c r="VC60" s="196">
        <f t="shared" si="112"/>
        <v>0</v>
      </c>
      <c r="VD60" s="196">
        <f t="shared" si="113"/>
        <v>0</v>
      </c>
      <c r="VE60" s="196">
        <f t="shared" si="149"/>
        <v>0</v>
      </c>
      <c r="VF60" s="196">
        <f t="shared" si="115"/>
        <v>0</v>
      </c>
      <c r="VG60" s="196">
        <f t="shared" si="135"/>
        <v>0</v>
      </c>
      <c r="VH60" s="196">
        <f>IF(IF(sym!$O49=UM60,1,0)=1,ABS(UY60*UR60),-ABS(UY60*UR60))</f>
        <v>0</v>
      </c>
      <c r="VI60" s="196">
        <f>IF(IF(sym!$N49=UM60,1,0)=1,ABS(UY60*UR60),-ABS(UY60*UR60))</f>
        <v>0</v>
      </c>
      <c r="VJ60" s="196">
        <f t="shared" si="144"/>
        <v>0</v>
      </c>
      <c r="VK60" s="196">
        <f t="shared" si="117"/>
        <v>0</v>
      </c>
      <c r="VM60">
        <f t="shared" si="118"/>
        <v>0</v>
      </c>
      <c r="VN60" s="240"/>
      <c r="VO60" s="240"/>
      <c r="VP60" s="240"/>
      <c r="VQ60" s="214"/>
      <c r="VR60" s="241"/>
      <c r="VS60">
        <f t="shared" si="119"/>
        <v>1</v>
      </c>
      <c r="VT60">
        <f t="shared" si="120"/>
        <v>0</v>
      </c>
      <c r="VU60" s="214"/>
      <c r="VV60">
        <f t="shared" si="154"/>
        <v>1</v>
      </c>
      <c r="VW60">
        <f t="shared" si="152"/>
        <v>1</v>
      </c>
      <c r="VX60">
        <f t="shared" si="136"/>
        <v>0</v>
      </c>
      <c r="VY60">
        <f t="shared" si="122"/>
        <v>1</v>
      </c>
      <c r="VZ60" s="249"/>
      <c r="WA60" s="202"/>
      <c r="WB60">
        <v>60</v>
      </c>
      <c r="WC60" t="str">
        <f t="shared" si="83"/>
        <v>FALSE</v>
      </c>
      <c r="WD60">
        <f>VLOOKUP($A60,'FuturesInfo (3)'!$A$2:$V$80,22)</f>
        <v>2</v>
      </c>
      <c r="WE60" s="253"/>
      <c r="WF60">
        <f t="shared" si="123"/>
        <v>2</v>
      </c>
      <c r="WG60" s="138">
        <f>VLOOKUP($A60,'FuturesInfo (3)'!$A$2:$O$80,15)*WD60</f>
        <v>142820</v>
      </c>
      <c r="WH60" s="138">
        <f>VLOOKUP($A60,'FuturesInfo (3)'!$A$2:$O$80,15)*WF60</f>
        <v>142820</v>
      </c>
      <c r="WI60" s="196">
        <f t="shared" si="124"/>
        <v>0</v>
      </c>
      <c r="WJ60" s="196">
        <f t="shared" si="125"/>
        <v>0</v>
      </c>
      <c r="WK60" s="196">
        <f t="shared" si="126"/>
        <v>0</v>
      </c>
      <c r="WL60" s="196">
        <f t="shared" si="127"/>
        <v>0</v>
      </c>
      <c r="WM60" s="196">
        <f t="shared" si="150"/>
        <v>0</v>
      </c>
      <c r="WN60" s="196">
        <f t="shared" si="129"/>
        <v>0</v>
      </c>
      <c r="WO60" s="196">
        <f t="shared" si="137"/>
        <v>0</v>
      </c>
      <c r="WP60" s="196">
        <f>IF(IF(sym!$O49=VU60,1,0)=1,ABS(WG60*VZ60),-ABS(WG60*VZ60))</f>
        <v>0</v>
      </c>
      <c r="WQ60" s="196">
        <f>IF(IF(sym!$N49=VU60,1,0)=1,ABS(WG60*VZ60),-ABS(WG60*VZ60))</f>
        <v>0</v>
      </c>
      <c r="WR60" s="196">
        <f t="shared" si="147"/>
        <v>0</v>
      </c>
      <c r="WS60" s="196">
        <f t="shared" si="131"/>
        <v>0</v>
      </c>
    </row>
    <row r="61" spans="1:617" x14ac:dyDescent="0.25">
      <c r="A61" s="1" t="s">
        <v>378</v>
      </c>
      <c r="B61" s="150" t="str">
        <f>'FuturesInfo (3)'!M49</f>
        <v>QNG</v>
      </c>
      <c r="C61" s="200" t="str">
        <f>VLOOKUP(A61,'FuturesInfo (3)'!$A$2:$K$80,11)</f>
        <v>energy</v>
      </c>
      <c r="F61" t="e">
        <f>#REF!</f>
        <v>#REF!</v>
      </c>
      <c r="G61">
        <v>1</v>
      </c>
      <c r="H61">
        <v>-1</v>
      </c>
      <c r="I61">
        <v>-1</v>
      </c>
      <c r="J61">
        <f t="shared" si="155"/>
        <v>0</v>
      </c>
      <c r="K61">
        <f t="shared" si="156"/>
        <v>1</v>
      </c>
      <c r="L61" s="184">
        <v>-2.9106029105999999E-3</v>
      </c>
      <c r="M61" s="2">
        <v>10</v>
      </c>
      <c r="N61">
        <v>60</v>
      </c>
      <c r="O61" t="str">
        <f t="shared" si="157"/>
        <v>TRUE</v>
      </c>
      <c r="P61">
        <f>VLOOKUP($A61,'FuturesInfo (3)'!$A$2:$V$80,22)</f>
        <v>2</v>
      </c>
      <c r="Q61">
        <f t="shared" si="70"/>
        <v>2</v>
      </c>
      <c r="R61">
        <f t="shared" si="70"/>
        <v>2</v>
      </c>
      <c r="S61" s="138">
        <f>VLOOKUP($A61,'FuturesInfo (3)'!$A$2:$O$80,15)*Q61</f>
        <v>59620</v>
      </c>
      <c r="T61" s="144">
        <f t="shared" si="158"/>
        <v>-173.530145529972</v>
      </c>
      <c r="U61" s="144">
        <f t="shared" si="84"/>
        <v>173.530145529972</v>
      </c>
      <c r="W61">
        <f t="shared" si="159"/>
        <v>1</v>
      </c>
      <c r="X61">
        <v>1</v>
      </c>
      <c r="Y61">
        <v>-1</v>
      </c>
      <c r="Z61">
        <v>1</v>
      </c>
      <c r="AA61">
        <f t="shared" si="138"/>
        <v>1</v>
      </c>
      <c r="AB61">
        <f t="shared" si="160"/>
        <v>0</v>
      </c>
      <c r="AC61" s="1">
        <v>2.83569641368E-2</v>
      </c>
      <c r="AD61" s="2">
        <v>10</v>
      </c>
      <c r="AE61">
        <v>60</v>
      </c>
      <c r="AF61" t="str">
        <f t="shared" si="161"/>
        <v>TRUE</v>
      </c>
      <c r="AG61">
        <f>VLOOKUP($A61,'FuturesInfo (3)'!$A$2:$V$80,22)</f>
        <v>2</v>
      </c>
      <c r="AH61">
        <f t="shared" si="162"/>
        <v>2</v>
      </c>
      <c r="AI61">
        <f t="shared" si="85"/>
        <v>2</v>
      </c>
      <c r="AJ61" s="138">
        <f>VLOOKUP($A61,'FuturesInfo (3)'!$A$2:$O$80,15)*AI61</f>
        <v>59620</v>
      </c>
      <c r="AK61" s="196">
        <f t="shared" si="163"/>
        <v>1690.6422018360161</v>
      </c>
      <c r="AL61" s="196">
        <f t="shared" si="87"/>
        <v>-1690.6422018360161</v>
      </c>
      <c r="AN61">
        <f t="shared" si="76"/>
        <v>1</v>
      </c>
      <c r="AO61">
        <v>1</v>
      </c>
      <c r="AP61">
        <v>-1</v>
      </c>
      <c r="AQ61">
        <v>1</v>
      </c>
      <c r="AR61">
        <f t="shared" si="139"/>
        <v>1</v>
      </c>
      <c r="AS61">
        <f t="shared" si="77"/>
        <v>0</v>
      </c>
      <c r="AT61" s="1">
        <v>3.24412003244E-3</v>
      </c>
      <c r="AU61" s="2">
        <v>10</v>
      </c>
      <c r="AV61">
        <v>60</v>
      </c>
      <c r="AW61" t="str">
        <f t="shared" si="78"/>
        <v>TRUE</v>
      </c>
      <c r="AX61">
        <f>VLOOKUP($A61,'FuturesInfo (3)'!$A$2:$V$80,22)</f>
        <v>2</v>
      </c>
      <c r="AY61">
        <f t="shared" si="79"/>
        <v>2</v>
      </c>
      <c r="AZ61">
        <f t="shared" si="88"/>
        <v>2</v>
      </c>
      <c r="BA61" s="138">
        <f>VLOOKUP($A61,'FuturesInfo (3)'!$A$2:$O$80,15)*AZ61</f>
        <v>59620</v>
      </c>
      <c r="BB61" s="196">
        <f t="shared" si="80"/>
        <v>193.4144363340728</v>
      </c>
      <c r="BC61" s="196">
        <f t="shared" si="89"/>
        <v>-193.4144363340728</v>
      </c>
      <c r="BE61">
        <v>1</v>
      </c>
      <c r="BF61">
        <v>1</v>
      </c>
      <c r="BG61">
        <v>-1</v>
      </c>
      <c r="BH61">
        <v>-1</v>
      </c>
      <c r="BI61">
        <v>0</v>
      </c>
      <c r="BJ61">
        <v>1</v>
      </c>
      <c r="BK61" s="1">
        <v>-2.4252223120499999E-3</v>
      </c>
      <c r="BL61" s="2">
        <v>10</v>
      </c>
      <c r="BM61">
        <v>60</v>
      </c>
      <c r="BN61" t="s">
        <v>1186</v>
      </c>
      <c r="BO61">
        <v>3</v>
      </c>
      <c r="BP61" s="96">
        <v>0</v>
      </c>
      <c r="BQ61">
        <v>3</v>
      </c>
      <c r="BR61" s="138">
        <v>76680</v>
      </c>
      <c r="BS61" s="196">
        <v>-185.966046887994</v>
      </c>
      <c r="BT61" s="196">
        <v>185.966046887994</v>
      </c>
      <c r="BV61">
        <v>1</v>
      </c>
      <c r="BW61">
        <v>1</v>
      </c>
      <c r="BX61" s="214">
        <v>-1</v>
      </c>
      <c r="BY61">
        <v>1</v>
      </c>
      <c r="BZ61">
        <v>1</v>
      </c>
      <c r="CA61">
        <v>1</v>
      </c>
      <c r="CB61">
        <v>0</v>
      </c>
      <c r="CC61">
        <v>1</v>
      </c>
      <c r="CD61" s="1">
        <v>6.03727714749E-2</v>
      </c>
      <c r="CE61" s="2">
        <v>10</v>
      </c>
      <c r="CF61">
        <v>60</v>
      </c>
      <c r="CG61" t="s">
        <v>1186</v>
      </c>
      <c r="CH61">
        <v>3</v>
      </c>
      <c r="CI61" s="96">
        <v>0</v>
      </c>
      <c r="CJ61">
        <v>3</v>
      </c>
      <c r="CK61" s="138">
        <v>76680</v>
      </c>
      <c r="CL61" s="196">
        <v>4629.3841166953316</v>
      </c>
      <c r="CM61" s="196">
        <v>-4629.3841166953316</v>
      </c>
      <c r="CN61" s="196">
        <v>4629.3841166953316</v>
      </c>
      <c r="CP61">
        <v>1</v>
      </c>
      <c r="CQ61">
        <v>-1</v>
      </c>
      <c r="CR61" s="214">
        <v>-1</v>
      </c>
      <c r="CS61">
        <v>-1</v>
      </c>
      <c r="CT61">
        <v>-1</v>
      </c>
      <c r="CU61">
        <v>1</v>
      </c>
      <c r="CV61">
        <v>1</v>
      </c>
      <c r="CW61">
        <v>1</v>
      </c>
      <c r="CX61" s="1">
        <v>-2.3309132594600001E-2</v>
      </c>
      <c r="CY61" s="2">
        <v>10</v>
      </c>
      <c r="CZ61">
        <v>60</v>
      </c>
      <c r="DA61" t="s">
        <v>1186</v>
      </c>
      <c r="DB61">
        <v>3</v>
      </c>
      <c r="DC61" s="96">
        <v>0</v>
      </c>
      <c r="DD61">
        <v>3</v>
      </c>
      <c r="DE61" s="138">
        <v>76680</v>
      </c>
      <c r="DF61" s="196">
        <v>1787.3442873539282</v>
      </c>
      <c r="DG61" s="196">
        <v>1787.3442873539282</v>
      </c>
      <c r="DH61" s="196">
        <v>1787.3442873539282</v>
      </c>
      <c r="DJ61">
        <v>-1</v>
      </c>
      <c r="DK61" s="240">
        <v>1</v>
      </c>
      <c r="DL61" s="214">
        <v>1</v>
      </c>
      <c r="DM61" s="241">
        <v>-16</v>
      </c>
      <c r="DN61">
        <v>1</v>
      </c>
      <c r="DO61">
        <v>-1</v>
      </c>
      <c r="DP61" s="214">
        <v>1</v>
      </c>
      <c r="DQ61">
        <v>1</v>
      </c>
      <c r="DR61">
        <v>1</v>
      </c>
      <c r="DS61">
        <v>1</v>
      </c>
      <c r="DT61">
        <v>0</v>
      </c>
      <c r="DU61" s="249">
        <v>1.1345852895099999E-2</v>
      </c>
      <c r="DV61" s="2">
        <v>10</v>
      </c>
      <c r="DW61">
        <v>60</v>
      </c>
      <c r="DX61" t="s">
        <v>1186</v>
      </c>
      <c r="DY61">
        <v>3</v>
      </c>
      <c r="DZ61" s="96">
        <v>0</v>
      </c>
      <c r="EA61">
        <v>3</v>
      </c>
      <c r="EB61" s="138">
        <v>77550</v>
      </c>
      <c r="EC61" s="196">
        <v>879.87089201500498</v>
      </c>
      <c r="ED61" s="196">
        <v>879.87089201500498</v>
      </c>
      <c r="EE61" s="196">
        <v>879.87089201500498</v>
      </c>
      <c r="EF61" s="196">
        <v>-879.87089201500498</v>
      </c>
      <c r="EH61">
        <v>1</v>
      </c>
      <c r="EI61" s="240">
        <v>-1</v>
      </c>
      <c r="EJ61" s="214">
        <v>1</v>
      </c>
      <c r="EK61" s="241">
        <v>17</v>
      </c>
      <c r="EL61">
        <v>1</v>
      </c>
      <c r="EM61">
        <v>1</v>
      </c>
      <c r="EN61" s="214">
        <v>1</v>
      </c>
      <c r="EO61">
        <v>0</v>
      </c>
      <c r="EP61">
        <v>1</v>
      </c>
      <c r="EQ61">
        <v>1</v>
      </c>
      <c r="ER61">
        <v>1</v>
      </c>
      <c r="ES61" s="249">
        <v>7.3500967118000004E-3</v>
      </c>
      <c r="ET61" s="264">
        <v>42508</v>
      </c>
      <c r="EU61">
        <v>60</v>
      </c>
      <c r="EV61" t="s">
        <v>1186</v>
      </c>
      <c r="EW61">
        <v>3</v>
      </c>
      <c r="EX61" s="253"/>
      <c r="EY61">
        <v>3</v>
      </c>
      <c r="EZ61" s="138">
        <v>78120</v>
      </c>
      <c r="FA61" s="196">
        <v>-574.18955512581601</v>
      </c>
      <c r="FB61" s="196">
        <v>574.18955512581601</v>
      </c>
      <c r="FC61" s="196">
        <v>574.18955512581601</v>
      </c>
      <c r="FD61" s="196">
        <v>574.18955512581601</v>
      </c>
      <c r="FF61">
        <v>-1</v>
      </c>
      <c r="FG61" s="240">
        <v>1</v>
      </c>
      <c r="FH61" s="214">
        <v>-1</v>
      </c>
      <c r="FI61" s="241">
        <v>18</v>
      </c>
      <c r="FJ61">
        <v>-1</v>
      </c>
      <c r="FK61">
        <v>-1</v>
      </c>
      <c r="FL61" s="214">
        <v>-1</v>
      </c>
      <c r="FM61">
        <v>0</v>
      </c>
      <c r="FN61">
        <v>1</v>
      </c>
      <c r="FO61">
        <v>1</v>
      </c>
      <c r="FP61">
        <v>1</v>
      </c>
      <c r="FQ61" s="249">
        <v>-3.4562200616399998E-3</v>
      </c>
      <c r="FR61" s="264">
        <v>42508</v>
      </c>
      <c r="FS61">
        <v>60</v>
      </c>
      <c r="FT61" t="s">
        <v>1186</v>
      </c>
      <c r="FU61">
        <v>3</v>
      </c>
      <c r="FV61" s="253">
        <v>2</v>
      </c>
      <c r="FW61">
        <v>4</v>
      </c>
      <c r="FX61" s="138">
        <v>79560</v>
      </c>
      <c r="FY61" s="138">
        <v>106080</v>
      </c>
      <c r="FZ61" s="196">
        <v>-274.97686810407839</v>
      </c>
      <c r="GA61" s="196">
        <v>-366.63582413877117</v>
      </c>
      <c r="GB61" s="196">
        <v>274.97686810407839</v>
      </c>
      <c r="GC61" s="196">
        <v>274.97686810407839</v>
      </c>
      <c r="GD61" s="196">
        <v>274.97686810407839</v>
      </c>
      <c r="GF61">
        <v>1</v>
      </c>
      <c r="GG61" s="240">
        <v>1</v>
      </c>
      <c r="GH61" s="214">
        <v>-1</v>
      </c>
      <c r="GI61" s="241">
        <v>19</v>
      </c>
      <c r="GJ61">
        <v>-1</v>
      </c>
      <c r="GK61">
        <v>-1</v>
      </c>
      <c r="GL61" s="214">
        <v>-1</v>
      </c>
      <c r="GM61">
        <v>0</v>
      </c>
      <c r="GN61">
        <v>1</v>
      </c>
      <c r="GO61">
        <v>1</v>
      </c>
      <c r="GP61">
        <v>1</v>
      </c>
      <c r="GQ61" s="249">
        <v>-9.3388121030999992E-3</v>
      </c>
      <c r="GR61" s="264">
        <v>42508</v>
      </c>
      <c r="GS61">
        <v>60</v>
      </c>
      <c r="GT61" t="s">
        <v>1186</v>
      </c>
      <c r="GU61">
        <v>3</v>
      </c>
      <c r="GV61" s="253">
        <v>2</v>
      </c>
      <c r="GW61">
        <v>4</v>
      </c>
      <c r="GX61" s="138">
        <v>79560</v>
      </c>
      <c r="GY61" s="138">
        <v>106080</v>
      </c>
      <c r="GZ61" s="196">
        <v>-742.99589092263591</v>
      </c>
      <c r="HA61" s="196">
        <v>-990.66118789684788</v>
      </c>
      <c r="HB61" s="196">
        <v>742.99589092263591</v>
      </c>
      <c r="HC61" s="196">
        <v>742.99589092263591</v>
      </c>
      <c r="HD61" s="196">
        <v>742.99589092263591</v>
      </c>
      <c r="HF61">
        <v>1</v>
      </c>
      <c r="HG61" s="240">
        <v>1</v>
      </c>
      <c r="HH61" s="214">
        <v>-1</v>
      </c>
      <c r="HI61" s="241">
        <v>20</v>
      </c>
      <c r="HJ61">
        <v>-1</v>
      </c>
      <c r="HK61">
        <v>-1</v>
      </c>
      <c r="HL61" s="214">
        <v>1</v>
      </c>
      <c r="HM61">
        <v>1</v>
      </c>
      <c r="HN61">
        <v>0</v>
      </c>
      <c r="HO61">
        <v>0</v>
      </c>
      <c r="HP61">
        <v>0</v>
      </c>
      <c r="HQ61" s="249">
        <v>1.28205128205E-2</v>
      </c>
      <c r="HR61" s="202">
        <v>42508</v>
      </c>
      <c r="HS61">
        <v>60</v>
      </c>
      <c r="HT61" t="s">
        <v>1186</v>
      </c>
      <c r="HU61">
        <v>3</v>
      </c>
      <c r="HV61" s="253">
        <v>1</v>
      </c>
      <c r="HW61">
        <v>3</v>
      </c>
      <c r="HX61" s="138">
        <v>80580</v>
      </c>
      <c r="HY61" s="138">
        <v>80580</v>
      </c>
      <c r="HZ61" s="196">
        <v>1033.0769230758901</v>
      </c>
      <c r="IA61" s="196">
        <v>1033.0769230758901</v>
      </c>
      <c r="IB61" s="196">
        <v>-1033.0769230758901</v>
      </c>
      <c r="IC61" s="196">
        <v>-1033.0769230758901</v>
      </c>
      <c r="ID61" s="196">
        <v>-1033.0769230758901</v>
      </c>
      <c r="IF61">
        <v>1</v>
      </c>
      <c r="IG61">
        <v>1</v>
      </c>
      <c r="IH61" s="214">
        <v>-1</v>
      </c>
      <c r="II61" s="241">
        <v>21</v>
      </c>
      <c r="IJ61">
        <v>1</v>
      </c>
      <c r="IK61">
        <v>-1</v>
      </c>
      <c r="IL61" s="214">
        <v>1</v>
      </c>
      <c r="IM61">
        <v>1</v>
      </c>
      <c r="IN61">
        <v>0</v>
      </c>
      <c r="IO61">
        <v>1</v>
      </c>
      <c r="IP61">
        <v>0</v>
      </c>
      <c r="IQ61" s="249">
        <v>4.0580789277700001E-2</v>
      </c>
      <c r="IR61" s="202">
        <v>42508</v>
      </c>
      <c r="IS61">
        <v>60</v>
      </c>
      <c r="IT61" t="s">
        <v>1186</v>
      </c>
      <c r="IU61">
        <v>3</v>
      </c>
      <c r="IV61" s="253">
        <v>1</v>
      </c>
      <c r="IW61">
        <v>3</v>
      </c>
      <c r="IX61" s="138">
        <v>83850</v>
      </c>
      <c r="IY61" s="138">
        <v>83850</v>
      </c>
      <c r="IZ61" s="196">
        <v>3402.6991809351453</v>
      </c>
      <c r="JA61" s="196">
        <v>3402.6991809351453</v>
      </c>
      <c r="JB61" s="196">
        <v>-3402.6991809351453</v>
      </c>
      <c r="JC61" s="196">
        <v>3402.6991809351453</v>
      </c>
      <c r="JD61" s="196">
        <v>-3402.6991809351453</v>
      </c>
      <c r="JF61">
        <v>1</v>
      </c>
      <c r="JG61" s="240">
        <v>1</v>
      </c>
      <c r="JH61" s="214">
        <v>-1</v>
      </c>
      <c r="JI61" s="241">
        <v>-2</v>
      </c>
      <c r="JJ61">
        <v>1</v>
      </c>
      <c r="JK61">
        <v>1</v>
      </c>
      <c r="JL61" s="214">
        <v>1</v>
      </c>
      <c r="JM61">
        <v>1</v>
      </c>
      <c r="JN61">
        <v>0</v>
      </c>
      <c r="JO61">
        <v>1</v>
      </c>
      <c r="JP61">
        <v>1</v>
      </c>
      <c r="JQ61" s="249">
        <v>6.4400715563500003E-3</v>
      </c>
      <c r="JR61" s="202">
        <v>42508</v>
      </c>
      <c r="JS61">
        <v>60</v>
      </c>
      <c r="JT61" t="s">
        <v>1186</v>
      </c>
      <c r="JU61">
        <v>2</v>
      </c>
      <c r="JV61" s="253">
        <v>2</v>
      </c>
      <c r="JW61">
        <v>3</v>
      </c>
      <c r="JX61" s="138">
        <v>56260</v>
      </c>
      <c r="JY61" s="138">
        <v>84390</v>
      </c>
      <c r="JZ61" s="196">
        <v>362.31842576025099</v>
      </c>
      <c r="KA61" s="196">
        <v>543.47763864037654</v>
      </c>
      <c r="KB61" s="196">
        <v>-362.31842576025099</v>
      </c>
      <c r="KC61" s="196">
        <v>362.31842576025099</v>
      </c>
      <c r="KD61" s="196">
        <v>362.31842576025099</v>
      </c>
      <c r="KF61">
        <v>1</v>
      </c>
      <c r="KG61" s="240">
        <v>1</v>
      </c>
      <c r="KH61" s="214">
        <v>-1</v>
      </c>
      <c r="KI61" s="241">
        <v>-3</v>
      </c>
      <c r="KJ61">
        <v>-1</v>
      </c>
      <c r="KK61">
        <v>1</v>
      </c>
      <c r="KL61" s="214">
        <v>-1</v>
      </c>
      <c r="KM61">
        <v>0</v>
      </c>
      <c r="KN61">
        <v>1</v>
      </c>
      <c r="KO61">
        <v>1</v>
      </c>
      <c r="KP61">
        <v>0</v>
      </c>
      <c r="KQ61" s="249">
        <v>-3.1638819765399999E-2</v>
      </c>
      <c r="KR61" s="202">
        <v>42508</v>
      </c>
      <c r="KS61">
        <v>60</v>
      </c>
      <c r="KT61" t="s">
        <v>1186</v>
      </c>
      <c r="KU61">
        <v>2</v>
      </c>
      <c r="KV61" s="253">
        <v>1</v>
      </c>
      <c r="KW61">
        <v>3</v>
      </c>
      <c r="KX61" s="138">
        <v>54880.000000000007</v>
      </c>
      <c r="KY61" s="138">
        <v>82320.000000000015</v>
      </c>
      <c r="KZ61" s="196">
        <v>-1736.3384287251522</v>
      </c>
      <c r="LA61" s="196">
        <v>-2604.5076430877284</v>
      </c>
      <c r="LB61" s="196">
        <v>1736.3384287251522</v>
      </c>
      <c r="LC61" s="196">
        <v>1736.3384287251522</v>
      </c>
      <c r="LD61" s="196">
        <v>-1736.3384287251522</v>
      </c>
      <c r="LF61">
        <v>1</v>
      </c>
      <c r="LG61" s="240">
        <v>-1</v>
      </c>
      <c r="LH61" s="214">
        <v>-1</v>
      </c>
      <c r="LI61" s="241">
        <v>-4</v>
      </c>
      <c r="LJ61">
        <v>1</v>
      </c>
      <c r="LK61">
        <v>1</v>
      </c>
      <c r="LL61" s="214">
        <v>1</v>
      </c>
      <c r="LM61">
        <v>0</v>
      </c>
      <c r="LN61">
        <v>0</v>
      </c>
      <c r="LO61">
        <v>1</v>
      </c>
      <c r="LP61">
        <v>1</v>
      </c>
      <c r="LQ61" s="249">
        <v>7.3421439060200001E-3</v>
      </c>
      <c r="LR61" s="202">
        <v>42537</v>
      </c>
      <c r="LS61">
        <v>60</v>
      </c>
      <c r="LT61" t="s">
        <v>1186</v>
      </c>
      <c r="LU61">
        <v>2</v>
      </c>
      <c r="LV61" s="253">
        <v>1</v>
      </c>
      <c r="LW61">
        <v>3</v>
      </c>
      <c r="LX61" s="138">
        <v>54880.000000000007</v>
      </c>
      <c r="LY61" s="138">
        <v>82320.000000000015</v>
      </c>
      <c r="LZ61" s="196">
        <v>-402.93685756237767</v>
      </c>
      <c r="MA61" s="196">
        <v>-604.40528634356656</v>
      </c>
      <c r="MB61" s="196">
        <v>-402.93685756237767</v>
      </c>
      <c r="MC61" s="196">
        <v>402.93685756237767</v>
      </c>
      <c r="MD61" s="196">
        <v>402.93685756237767</v>
      </c>
      <c r="MF61">
        <v>-1</v>
      </c>
      <c r="MG61" s="240">
        <v>-1</v>
      </c>
      <c r="MH61" s="214">
        <v>-1</v>
      </c>
      <c r="MI61" s="241">
        <v>-5</v>
      </c>
      <c r="MJ61">
        <v>-1</v>
      </c>
      <c r="MK61">
        <v>1</v>
      </c>
      <c r="ML61" s="214">
        <v>-1</v>
      </c>
      <c r="MM61">
        <v>1</v>
      </c>
      <c r="MN61">
        <v>1</v>
      </c>
      <c r="MO61">
        <v>1</v>
      </c>
      <c r="MP61">
        <v>0</v>
      </c>
      <c r="MQ61" s="249">
        <v>-1.5306122449000001E-2</v>
      </c>
      <c r="MR61" s="202">
        <v>42537</v>
      </c>
      <c r="MS61">
        <v>60</v>
      </c>
      <c r="MT61" t="s">
        <v>1186</v>
      </c>
      <c r="MU61">
        <v>2</v>
      </c>
      <c r="MV61" s="253">
        <v>1</v>
      </c>
      <c r="MW61">
        <v>3</v>
      </c>
      <c r="MX61" s="138">
        <v>54040</v>
      </c>
      <c r="MY61" s="138">
        <v>81060</v>
      </c>
      <c r="MZ61" s="196">
        <v>827.14285714395999</v>
      </c>
      <c r="NA61" s="196">
        <v>1240.7142857159402</v>
      </c>
      <c r="NB61" s="196">
        <v>827.14285714395999</v>
      </c>
      <c r="NC61" s="196">
        <v>827.14285714395999</v>
      </c>
      <c r="ND61" s="196">
        <v>-827.14285714395999</v>
      </c>
      <c r="NF61">
        <v>-1</v>
      </c>
      <c r="NG61" s="240">
        <v>-1</v>
      </c>
      <c r="NH61" s="214">
        <v>-1</v>
      </c>
      <c r="NI61" s="241">
        <v>-6</v>
      </c>
      <c r="NJ61">
        <v>1</v>
      </c>
      <c r="NK61">
        <v>1</v>
      </c>
      <c r="NL61" s="214">
        <v>1</v>
      </c>
      <c r="NM61">
        <v>0</v>
      </c>
      <c r="NN61">
        <v>0</v>
      </c>
      <c r="NO61">
        <v>1</v>
      </c>
      <c r="NP61">
        <v>1</v>
      </c>
      <c r="NQ61" s="249">
        <v>1.55440414508E-2</v>
      </c>
      <c r="NR61" s="202">
        <v>42537</v>
      </c>
      <c r="NS61">
        <v>60</v>
      </c>
      <c r="NT61" t="s">
        <v>1186</v>
      </c>
      <c r="NU61">
        <v>2</v>
      </c>
      <c r="NV61" s="253">
        <v>2</v>
      </c>
      <c r="NW61">
        <v>2</v>
      </c>
      <c r="NX61" s="138">
        <v>54880.000000000007</v>
      </c>
      <c r="NY61" s="138">
        <v>54880.000000000007</v>
      </c>
      <c r="NZ61" s="196">
        <v>-853.05699481990405</v>
      </c>
      <c r="OA61" s="196">
        <v>-853.05699481990405</v>
      </c>
      <c r="OB61" s="196">
        <v>-853.05699481990405</v>
      </c>
      <c r="OC61" s="196">
        <v>853.05699481990405</v>
      </c>
      <c r="OD61" s="196">
        <v>853.05699481990405</v>
      </c>
      <c r="OF61">
        <v>-1</v>
      </c>
      <c r="OG61" s="240">
        <v>1</v>
      </c>
      <c r="OH61" s="214">
        <v>-1</v>
      </c>
      <c r="OI61" s="241">
        <v>-7</v>
      </c>
      <c r="OJ61">
        <v>1</v>
      </c>
      <c r="OK61">
        <v>1</v>
      </c>
      <c r="OL61" s="214">
        <v>1</v>
      </c>
      <c r="OM61">
        <v>1</v>
      </c>
      <c r="ON61">
        <v>0</v>
      </c>
      <c r="OO61">
        <v>1</v>
      </c>
      <c r="OP61">
        <v>1</v>
      </c>
      <c r="OQ61" s="249">
        <v>5.2478134110799997E-2</v>
      </c>
      <c r="OR61" s="202">
        <v>42537</v>
      </c>
      <c r="OS61">
        <v>60</v>
      </c>
      <c r="OT61" t="s">
        <v>1186</v>
      </c>
      <c r="OU61">
        <v>2</v>
      </c>
      <c r="OV61" s="253">
        <v>2</v>
      </c>
      <c r="OW61">
        <v>2</v>
      </c>
      <c r="OX61" s="138">
        <v>57760</v>
      </c>
      <c r="OY61" s="138">
        <v>57760</v>
      </c>
      <c r="OZ61" s="196">
        <v>3031.1370262398077</v>
      </c>
      <c r="PA61" s="196">
        <v>3031.1370262398077</v>
      </c>
      <c r="PB61" s="196">
        <v>-3031.1370262398077</v>
      </c>
      <c r="PC61" s="196">
        <v>3031.1370262398077</v>
      </c>
      <c r="PD61" s="196">
        <v>3031.1370262398077</v>
      </c>
      <c r="PF61">
        <v>1</v>
      </c>
      <c r="PG61" s="240">
        <v>1</v>
      </c>
      <c r="PH61" s="240">
        <v>1</v>
      </c>
      <c r="PI61" s="214">
        <v>-1</v>
      </c>
      <c r="PJ61" s="241">
        <v>-8</v>
      </c>
      <c r="PK61">
        <v>-1</v>
      </c>
      <c r="PL61">
        <v>1</v>
      </c>
      <c r="PM61" s="214">
        <v>-1</v>
      </c>
      <c r="PN61">
        <v>0</v>
      </c>
      <c r="PO61">
        <v>1</v>
      </c>
      <c r="PP61">
        <v>1</v>
      </c>
      <c r="PQ61">
        <v>0</v>
      </c>
      <c r="PR61" s="249">
        <v>-1.03878116343E-2</v>
      </c>
      <c r="PS61" s="202">
        <v>42537</v>
      </c>
      <c r="PT61">
        <v>60</v>
      </c>
      <c r="PU61" t="s">
        <v>1186</v>
      </c>
      <c r="PV61">
        <v>2</v>
      </c>
      <c r="PW61" s="253">
        <v>2</v>
      </c>
      <c r="PX61">
        <v>2</v>
      </c>
      <c r="PY61" s="138">
        <v>58360</v>
      </c>
      <c r="PZ61" s="138">
        <v>58360</v>
      </c>
      <c r="QA61" s="196">
        <v>-606.23268697774802</v>
      </c>
      <c r="QB61" s="196">
        <v>-606.23268697774802</v>
      </c>
      <c r="QC61" s="196">
        <v>606.23268697774802</v>
      </c>
      <c r="QD61" s="196">
        <v>606.23268697774802</v>
      </c>
      <c r="QE61" s="196">
        <v>-606.23268697774802</v>
      </c>
      <c r="QF61" s="196">
        <v>-606.23268697774802</v>
      </c>
      <c r="QH61">
        <v>-1</v>
      </c>
      <c r="QI61" s="240">
        <v>-1</v>
      </c>
      <c r="QJ61" s="240">
        <v>-1</v>
      </c>
      <c r="QK61" s="214">
        <v>-1</v>
      </c>
      <c r="QL61" s="241">
        <v>-9</v>
      </c>
      <c r="QM61">
        <v>1</v>
      </c>
      <c r="QN61">
        <v>1</v>
      </c>
      <c r="QO61" s="214">
        <v>1</v>
      </c>
      <c r="QP61">
        <v>0</v>
      </c>
      <c r="QQ61">
        <v>0</v>
      </c>
      <c r="QR61">
        <v>1</v>
      </c>
      <c r="QS61">
        <v>1</v>
      </c>
      <c r="QT61" s="249">
        <v>2.0993701889400002E-2</v>
      </c>
      <c r="QU61" s="202">
        <v>42537</v>
      </c>
      <c r="QV61">
        <v>60</v>
      </c>
      <c r="QW61" t="s">
        <v>1186</v>
      </c>
      <c r="QX61">
        <v>2</v>
      </c>
      <c r="QY61" s="253">
        <v>2</v>
      </c>
      <c r="QZ61">
        <v>2</v>
      </c>
      <c r="RA61" s="138">
        <v>58360</v>
      </c>
      <c r="RB61" s="138">
        <v>58360</v>
      </c>
      <c r="RC61" s="196">
        <v>-1225.192442265384</v>
      </c>
      <c r="RD61" s="196">
        <v>-1225.192442265384</v>
      </c>
      <c r="RE61" s="196">
        <v>-1225.192442265384</v>
      </c>
      <c r="RF61" s="196">
        <v>1225.192442265384</v>
      </c>
      <c r="RG61" s="196">
        <v>1225.192442265384</v>
      </c>
      <c r="RH61" s="196">
        <v>-1225.192442265384</v>
      </c>
      <c r="RI61" s="196"/>
      <c r="RJ61" s="196">
        <v>1225.192442265384</v>
      </c>
      <c r="RK61" s="196">
        <v>-1225.192442265384</v>
      </c>
      <c r="RL61" s="196">
        <v>-1225.192442265384</v>
      </c>
      <c r="RM61" s="196">
        <v>1225.192442265384</v>
      </c>
      <c r="RO61">
        <v>1</v>
      </c>
      <c r="RP61" s="240">
        <v>1</v>
      </c>
      <c r="RQ61" s="240">
        <v>-1</v>
      </c>
      <c r="RR61" s="240">
        <v>1</v>
      </c>
      <c r="RS61" s="214">
        <v>-1</v>
      </c>
      <c r="RT61" s="241">
        <v>-10</v>
      </c>
      <c r="RU61">
        <v>1</v>
      </c>
      <c r="RV61">
        <v>1</v>
      </c>
      <c r="RW61" s="214">
        <v>1</v>
      </c>
      <c r="RX61">
        <v>1</v>
      </c>
      <c r="RY61">
        <v>0</v>
      </c>
      <c r="RZ61">
        <v>1</v>
      </c>
      <c r="SA61">
        <v>1</v>
      </c>
      <c r="SB61" s="249">
        <v>2.1590130226199999E-2</v>
      </c>
      <c r="SC61" s="202">
        <v>42537</v>
      </c>
      <c r="SD61">
        <v>60</v>
      </c>
      <c r="SE61" t="s">
        <v>1186</v>
      </c>
      <c r="SF61">
        <v>2</v>
      </c>
      <c r="SG61" s="253">
        <v>2</v>
      </c>
      <c r="SH61">
        <v>2</v>
      </c>
      <c r="SI61" s="138">
        <v>59620</v>
      </c>
      <c r="SJ61" s="138">
        <v>59620</v>
      </c>
      <c r="SK61" s="196">
        <v>1287.203564086044</v>
      </c>
      <c r="SL61" s="196">
        <v>1287.203564086044</v>
      </c>
      <c r="SM61" s="196">
        <v>-1287.203564086044</v>
      </c>
      <c r="SN61" s="196">
        <v>1287.203564086044</v>
      </c>
      <c r="SO61" s="196">
        <v>1287.203564086044</v>
      </c>
      <c r="SP61" s="196">
        <v>-1287.203564086044</v>
      </c>
      <c r="SQ61" s="196">
        <v>1287.203564086044</v>
      </c>
      <c r="SR61" s="196">
        <v>1287.203564086044</v>
      </c>
      <c r="SS61" s="196">
        <v>-1287.203564086044</v>
      </c>
      <c r="ST61" s="196">
        <v>-1287.203564086044</v>
      </c>
      <c r="SU61" s="196">
        <v>1287.203564086044</v>
      </c>
      <c r="SW61">
        <f t="shared" si="90"/>
        <v>1</v>
      </c>
      <c r="SX61" s="240">
        <v>1</v>
      </c>
      <c r="SY61" s="240">
        <v>-1</v>
      </c>
      <c r="SZ61" s="240">
        <v>1</v>
      </c>
      <c r="TA61" s="214">
        <v>-1</v>
      </c>
      <c r="TB61" s="241">
        <v>-11</v>
      </c>
      <c r="TC61">
        <f t="shared" si="91"/>
        <v>1</v>
      </c>
      <c r="TD61">
        <f t="shared" si="92"/>
        <v>1</v>
      </c>
      <c r="TE61" s="214">
        <v>1</v>
      </c>
      <c r="TF61">
        <f t="shared" si="140"/>
        <v>1</v>
      </c>
      <c r="TG61">
        <f t="shared" si="93"/>
        <v>0</v>
      </c>
      <c r="TH61">
        <f t="shared" si="132"/>
        <v>1</v>
      </c>
      <c r="TI61">
        <f t="shared" si="94"/>
        <v>1</v>
      </c>
      <c r="TJ61" s="249"/>
      <c r="TK61" s="202">
        <v>42537</v>
      </c>
      <c r="TL61">
        <v>60</v>
      </c>
      <c r="TM61" t="str">
        <f t="shared" si="81"/>
        <v>TRUE</v>
      </c>
      <c r="TN61">
        <f>VLOOKUP($A61,'FuturesInfo (3)'!$A$2:$V$80,22)</f>
        <v>2</v>
      </c>
      <c r="TO61" s="253">
        <v>2</v>
      </c>
      <c r="TP61">
        <f t="shared" si="95"/>
        <v>2</v>
      </c>
      <c r="TQ61" s="138">
        <f>VLOOKUP($A61,'FuturesInfo (3)'!$A$2:$O$80,15)*TN61</f>
        <v>59620</v>
      </c>
      <c r="TR61" s="138">
        <f>VLOOKUP($A61,'FuturesInfo (3)'!$A$2:$O$80,15)*TP61</f>
        <v>59620</v>
      </c>
      <c r="TS61" s="196">
        <f t="shared" si="96"/>
        <v>0</v>
      </c>
      <c r="TT61" s="196">
        <f t="shared" si="97"/>
        <v>0</v>
      </c>
      <c r="TU61" s="196">
        <f t="shared" si="98"/>
        <v>0</v>
      </c>
      <c r="TV61" s="196">
        <f t="shared" si="99"/>
        <v>0</v>
      </c>
      <c r="TW61" s="196">
        <f t="shared" si="148"/>
        <v>0</v>
      </c>
      <c r="TX61" s="196">
        <f t="shared" si="101"/>
        <v>0</v>
      </c>
      <c r="TY61" s="196">
        <f t="shared" si="133"/>
        <v>0</v>
      </c>
      <c r="TZ61" s="196">
        <f>IF(IF(sym!$O50=TE61,1,0)=1,ABS(TQ61*TJ61),-ABS(TQ61*TJ61))</f>
        <v>0</v>
      </c>
      <c r="UA61" s="196">
        <f>IF(IF(sym!$N50=TE61,1,0)=1,ABS(TQ61*TJ61),-ABS(TQ61*TJ61))</f>
        <v>0</v>
      </c>
      <c r="UB61" s="196">
        <f t="shared" si="141"/>
        <v>0</v>
      </c>
      <c r="UC61" s="196">
        <f t="shared" si="103"/>
        <v>0</v>
      </c>
      <c r="UE61">
        <f t="shared" si="104"/>
        <v>1</v>
      </c>
      <c r="UF61" s="240">
        <v>1</v>
      </c>
      <c r="UG61" s="240">
        <v>-1</v>
      </c>
      <c r="UH61" s="240">
        <v>1</v>
      </c>
      <c r="UI61" s="214">
        <v>-1</v>
      </c>
      <c r="UJ61" s="241">
        <v>-11</v>
      </c>
      <c r="UK61">
        <f t="shared" si="105"/>
        <v>1</v>
      </c>
      <c r="UL61">
        <f t="shared" si="106"/>
        <v>1</v>
      </c>
      <c r="UM61" s="214"/>
      <c r="UN61">
        <f t="shared" si="153"/>
        <v>0</v>
      </c>
      <c r="UO61">
        <f t="shared" si="151"/>
        <v>0</v>
      </c>
      <c r="UP61">
        <f t="shared" si="134"/>
        <v>0</v>
      </c>
      <c r="UQ61">
        <f t="shared" si="108"/>
        <v>0</v>
      </c>
      <c r="UR61" s="249"/>
      <c r="US61" s="202">
        <v>42537</v>
      </c>
      <c r="UT61">
        <v>60</v>
      </c>
      <c r="UU61" t="str">
        <f t="shared" si="82"/>
        <v>TRUE</v>
      </c>
      <c r="UV61">
        <f>VLOOKUP($A61,'FuturesInfo (3)'!$A$2:$V$80,22)</f>
        <v>2</v>
      </c>
      <c r="UW61" s="253">
        <v>2</v>
      </c>
      <c r="UX61">
        <f t="shared" si="109"/>
        <v>2</v>
      </c>
      <c r="UY61" s="138">
        <f>VLOOKUP($A61,'FuturesInfo (3)'!$A$2:$O$80,15)*UV61</f>
        <v>59620</v>
      </c>
      <c r="UZ61" s="138">
        <f>VLOOKUP($A61,'FuturesInfo (3)'!$A$2:$O$80,15)*UX61</f>
        <v>59620</v>
      </c>
      <c r="VA61" s="196">
        <f t="shared" si="110"/>
        <v>0</v>
      </c>
      <c r="VB61" s="196">
        <f t="shared" si="111"/>
        <v>0</v>
      </c>
      <c r="VC61" s="196">
        <f t="shared" si="112"/>
        <v>0</v>
      </c>
      <c r="VD61" s="196">
        <f t="shared" si="113"/>
        <v>0</v>
      </c>
      <c r="VE61" s="196">
        <f t="shared" si="149"/>
        <v>0</v>
      </c>
      <c r="VF61" s="196">
        <f t="shared" si="115"/>
        <v>0</v>
      </c>
      <c r="VG61" s="196">
        <f t="shared" si="135"/>
        <v>0</v>
      </c>
      <c r="VH61" s="196">
        <f>IF(IF(sym!$O50=UM61,1,0)=1,ABS(UY61*UR61),-ABS(UY61*UR61))</f>
        <v>0</v>
      </c>
      <c r="VI61" s="196">
        <f>IF(IF(sym!$N50=UM61,1,0)=1,ABS(UY61*UR61),-ABS(UY61*UR61))</f>
        <v>0</v>
      </c>
      <c r="VJ61" s="196">
        <f t="shared" si="144"/>
        <v>0</v>
      </c>
      <c r="VK61" s="196">
        <f t="shared" si="117"/>
        <v>0</v>
      </c>
      <c r="VM61">
        <f t="shared" si="118"/>
        <v>0</v>
      </c>
      <c r="VN61" s="240"/>
      <c r="VO61" s="240"/>
      <c r="VP61" s="240"/>
      <c r="VQ61" s="214"/>
      <c r="VR61" s="241"/>
      <c r="VS61">
        <f t="shared" si="119"/>
        <v>1</v>
      </c>
      <c r="VT61">
        <f t="shared" si="120"/>
        <v>0</v>
      </c>
      <c r="VU61" s="214"/>
      <c r="VV61">
        <f t="shared" si="154"/>
        <v>1</v>
      </c>
      <c r="VW61">
        <f t="shared" si="152"/>
        <v>1</v>
      </c>
      <c r="VX61">
        <f t="shared" si="136"/>
        <v>0</v>
      </c>
      <c r="VY61">
        <f t="shared" si="122"/>
        <v>1</v>
      </c>
      <c r="VZ61" s="249"/>
      <c r="WA61" s="202"/>
      <c r="WB61">
        <v>60</v>
      </c>
      <c r="WC61" t="str">
        <f t="shared" si="83"/>
        <v>FALSE</v>
      </c>
      <c r="WD61">
        <f>VLOOKUP($A61,'FuturesInfo (3)'!$A$2:$V$80,22)</f>
        <v>2</v>
      </c>
      <c r="WE61" s="253"/>
      <c r="WF61">
        <f t="shared" si="123"/>
        <v>2</v>
      </c>
      <c r="WG61" s="138">
        <f>VLOOKUP($A61,'FuturesInfo (3)'!$A$2:$O$80,15)*WD61</f>
        <v>59620</v>
      </c>
      <c r="WH61" s="138">
        <f>VLOOKUP($A61,'FuturesInfo (3)'!$A$2:$O$80,15)*WF61</f>
        <v>59620</v>
      </c>
      <c r="WI61" s="196">
        <f t="shared" si="124"/>
        <v>0</v>
      </c>
      <c r="WJ61" s="196">
        <f t="shared" si="125"/>
        <v>0</v>
      </c>
      <c r="WK61" s="196">
        <f t="shared" si="126"/>
        <v>0</v>
      </c>
      <c r="WL61" s="196">
        <f t="shared" si="127"/>
        <v>0</v>
      </c>
      <c r="WM61" s="196">
        <f t="shared" si="150"/>
        <v>0</v>
      </c>
      <c r="WN61" s="196">
        <f t="shared" si="129"/>
        <v>0</v>
      </c>
      <c r="WO61" s="196">
        <f t="shared" si="137"/>
        <v>0</v>
      </c>
      <c r="WP61" s="196">
        <f>IF(IF(sym!$O50=VU61,1,0)=1,ABS(WG61*VZ61),-ABS(WG61*VZ61))</f>
        <v>0</v>
      </c>
      <c r="WQ61" s="196">
        <f>IF(IF(sym!$N50=VU61,1,0)=1,ABS(WG61*VZ61),-ABS(WG61*VZ61))</f>
        <v>0</v>
      </c>
      <c r="WR61" s="196">
        <f t="shared" si="147"/>
        <v>0</v>
      </c>
      <c r="WS61" s="196">
        <f t="shared" si="131"/>
        <v>0</v>
      </c>
    </row>
    <row r="62" spans="1:617" x14ac:dyDescent="0.25">
      <c r="A62" s="1" t="s">
        <v>380</v>
      </c>
      <c r="B62" s="150" t="str">
        <f>'FuturesInfo (3)'!M50</f>
        <v>@NKD</v>
      </c>
      <c r="C62" s="200" t="str">
        <f>VLOOKUP(A62,'FuturesInfo (3)'!$A$2:$K$80,11)</f>
        <v>index</v>
      </c>
      <c r="F62" t="e">
        <f>#REF!</f>
        <v>#REF!</v>
      </c>
      <c r="G62">
        <v>-1</v>
      </c>
      <c r="H62">
        <v>-1</v>
      </c>
      <c r="I62">
        <v>-1</v>
      </c>
      <c r="J62">
        <f t="shared" si="155"/>
        <v>1</v>
      </c>
      <c r="K62">
        <f t="shared" si="156"/>
        <v>1</v>
      </c>
      <c r="L62" s="184">
        <v>-1.6561276723899999E-2</v>
      </c>
      <c r="M62" s="2">
        <v>10</v>
      </c>
      <c r="N62">
        <v>60</v>
      </c>
      <c r="O62" t="str">
        <f t="shared" si="157"/>
        <v>TRUE</v>
      </c>
      <c r="P62">
        <f>VLOOKUP($A62,'FuturesInfo (3)'!$A$2:$V$80,22)</f>
        <v>1</v>
      </c>
      <c r="Q62">
        <f t="shared" si="70"/>
        <v>1</v>
      </c>
      <c r="R62">
        <f t="shared" si="70"/>
        <v>1</v>
      </c>
      <c r="S62" s="138">
        <f>VLOOKUP($A62,'FuturesInfo (3)'!$A$2:$O$80,15)*Q62</f>
        <v>75903.920076489288</v>
      </c>
      <c r="T62" s="144">
        <f t="shared" si="158"/>
        <v>1257.0658248155278</v>
      </c>
      <c r="U62" s="144">
        <f t="shared" si="84"/>
        <v>1257.0658248155278</v>
      </c>
      <c r="W62">
        <f t="shared" si="159"/>
        <v>-1</v>
      </c>
      <c r="X62">
        <v>-1</v>
      </c>
      <c r="Y62">
        <v>-1</v>
      </c>
      <c r="Z62">
        <v>1</v>
      </c>
      <c r="AA62">
        <f t="shared" si="138"/>
        <v>0</v>
      </c>
      <c r="AB62">
        <f t="shared" si="160"/>
        <v>0</v>
      </c>
      <c r="AC62" s="1">
        <v>1.9902020820600001E-2</v>
      </c>
      <c r="AD62" s="2">
        <v>10</v>
      </c>
      <c r="AE62">
        <v>60</v>
      </c>
      <c r="AF62" t="str">
        <f t="shared" si="161"/>
        <v>TRUE</v>
      </c>
      <c r="AG62">
        <f>VLOOKUP($A62,'FuturesInfo (3)'!$A$2:$V$80,22)</f>
        <v>1</v>
      </c>
      <c r="AH62">
        <f t="shared" si="162"/>
        <v>1</v>
      </c>
      <c r="AI62">
        <f t="shared" si="85"/>
        <v>1</v>
      </c>
      <c r="AJ62" s="138">
        <f>VLOOKUP($A62,'FuturesInfo (3)'!$A$2:$O$80,15)*AI62</f>
        <v>75903.920076489288</v>
      </c>
      <c r="AK62" s="196">
        <f t="shared" si="163"/>
        <v>-1510.6413977274483</v>
      </c>
      <c r="AL62" s="196">
        <f t="shared" si="87"/>
        <v>-1510.6413977274483</v>
      </c>
      <c r="AN62">
        <f t="shared" si="76"/>
        <v>-1</v>
      </c>
      <c r="AO62">
        <v>-1</v>
      </c>
      <c r="AP62">
        <v>1</v>
      </c>
      <c r="AQ62">
        <v>1</v>
      </c>
      <c r="AR62">
        <f t="shared" si="139"/>
        <v>0</v>
      </c>
      <c r="AS62">
        <f t="shared" si="77"/>
        <v>1</v>
      </c>
      <c r="AT62" s="1">
        <v>3.3023116181299999E-3</v>
      </c>
      <c r="AU62" s="2">
        <v>10</v>
      </c>
      <c r="AV62">
        <v>60</v>
      </c>
      <c r="AW62" t="str">
        <f t="shared" si="78"/>
        <v>TRUE</v>
      </c>
      <c r="AX62">
        <f>VLOOKUP($A62,'FuturesInfo (3)'!$A$2:$V$80,22)</f>
        <v>1</v>
      </c>
      <c r="AY62">
        <f t="shared" si="79"/>
        <v>1</v>
      </c>
      <c r="AZ62">
        <f t="shared" si="88"/>
        <v>1</v>
      </c>
      <c r="BA62" s="138">
        <f>VLOOKUP($A62,'FuturesInfo (3)'!$A$2:$O$80,15)*AZ62</f>
        <v>75903.920076489288</v>
      </c>
      <c r="BB62" s="196">
        <f t="shared" si="80"/>
        <v>-250.65839713020154</v>
      </c>
      <c r="BC62" s="196">
        <f t="shared" si="89"/>
        <v>250.65839713020154</v>
      </c>
      <c r="BE62">
        <v>-1</v>
      </c>
      <c r="BF62">
        <v>1</v>
      </c>
      <c r="BG62">
        <v>1</v>
      </c>
      <c r="BH62">
        <v>1</v>
      </c>
      <c r="BI62">
        <v>1</v>
      </c>
      <c r="BJ62">
        <v>1</v>
      </c>
      <c r="BK62" s="1">
        <v>6.28366247756E-3</v>
      </c>
      <c r="BL62" s="2">
        <v>10</v>
      </c>
      <c r="BM62">
        <v>60</v>
      </c>
      <c r="BN62" t="s">
        <v>1186</v>
      </c>
      <c r="BO62">
        <v>1</v>
      </c>
      <c r="BP62" s="96">
        <v>0</v>
      </c>
      <c r="BQ62">
        <v>1</v>
      </c>
      <c r="BR62" s="138">
        <v>76064.62457975345</v>
      </c>
      <c r="BS62" s="196">
        <v>477.96442734148485</v>
      </c>
      <c r="BT62" s="196">
        <v>477.96442734148485</v>
      </c>
      <c r="BV62">
        <v>1</v>
      </c>
      <c r="BW62">
        <v>1</v>
      </c>
      <c r="BX62" s="214">
        <v>1</v>
      </c>
      <c r="BY62">
        <v>1</v>
      </c>
      <c r="BZ62">
        <v>-1</v>
      </c>
      <c r="CA62">
        <v>0</v>
      </c>
      <c r="CB62">
        <v>0</v>
      </c>
      <c r="CC62">
        <v>0</v>
      </c>
      <c r="CD62" s="1">
        <v>-1.07047279215E-2</v>
      </c>
      <c r="CE62" s="2">
        <v>10</v>
      </c>
      <c r="CF62">
        <v>60</v>
      </c>
      <c r="CG62" t="s">
        <v>1186</v>
      </c>
      <c r="CH62">
        <v>1</v>
      </c>
      <c r="CI62" s="96">
        <v>0</v>
      </c>
      <c r="CJ62">
        <v>1</v>
      </c>
      <c r="CK62" s="138">
        <v>76064.62457975345</v>
      </c>
      <c r="CL62" s="196">
        <v>-814.25111057730203</v>
      </c>
      <c r="CM62" s="196">
        <v>-814.25111057730203</v>
      </c>
      <c r="CN62" s="196">
        <v>-814.25111057730203</v>
      </c>
      <c r="CP62">
        <v>-1</v>
      </c>
      <c r="CQ62">
        <v>1</v>
      </c>
      <c r="CR62" s="214">
        <v>1</v>
      </c>
      <c r="CS62">
        <v>1</v>
      </c>
      <c r="CT62">
        <v>1</v>
      </c>
      <c r="CU62">
        <v>1</v>
      </c>
      <c r="CV62">
        <v>1</v>
      </c>
      <c r="CW62">
        <v>1</v>
      </c>
      <c r="CX62" s="1">
        <v>2.4045686822100001E-4</v>
      </c>
      <c r="CY62" s="2">
        <v>10</v>
      </c>
      <c r="CZ62">
        <v>60</v>
      </c>
      <c r="DA62" t="s">
        <v>1186</v>
      </c>
      <c r="DB62">
        <v>1</v>
      </c>
      <c r="DC62" s="96">
        <v>0</v>
      </c>
      <c r="DD62">
        <v>1</v>
      </c>
      <c r="DE62" s="138">
        <v>76064.62457975345</v>
      </c>
      <c r="DF62" s="196">
        <v>18.290261408853613</v>
      </c>
      <c r="DG62" s="196">
        <v>18.290261408853613</v>
      </c>
      <c r="DH62" s="196">
        <v>18.290261408853613</v>
      </c>
      <c r="DJ62">
        <v>1</v>
      </c>
      <c r="DK62" s="240">
        <v>-1</v>
      </c>
      <c r="DL62" s="214">
        <v>1</v>
      </c>
      <c r="DM62" s="241">
        <v>-29</v>
      </c>
      <c r="DN62">
        <v>1</v>
      </c>
      <c r="DO62">
        <v>-1</v>
      </c>
      <c r="DP62" s="214">
        <v>-1</v>
      </c>
      <c r="DQ62">
        <v>1</v>
      </c>
      <c r="DR62">
        <v>0</v>
      </c>
      <c r="DS62">
        <v>0</v>
      </c>
      <c r="DT62">
        <v>1</v>
      </c>
      <c r="DU62" s="249">
        <v>-2.2713321055900001E-2</v>
      </c>
      <c r="DV62" s="2">
        <v>10</v>
      </c>
      <c r="DW62">
        <v>60</v>
      </c>
      <c r="DX62" t="s">
        <v>1186</v>
      </c>
      <c r="DY62">
        <v>1</v>
      </c>
      <c r="DZ62" s="96">
        <v>0</v>
      </c>
      <c r="EA62">
        <v>1</v>
      </c>
      <c r="EB62" s="138">
        <v>74336.944340679867</v>
      </c>
      <c r="EC62" s="196">
        <v>1688.4388831244305</v>
      </c>
      <c r="ED62" s="196">
        <v>-1688.4388831244305</v>
      </c>
      <c r="EE62" s="196">
        <v>-1688.4388831244305</v>
      </c>
      <c r="EF62" s="196">
        <v>1688.4388831244305</v>
      </c>
      <c r="EH62">
        <v>-1</v>
      </c>
      <c r="EI62" s="240">
        <v>-1</v>
      </c>
      <c r="EJ62" s="214">
        <v>1</v>
      </c>
      <c r="EK62" s="241">
        <v>-30</v>
      </c>
      <c r="EL62">
        <v>1</v>
      </c>
      <c r="EM62">
        <v>-1</v>
      </c>
      <c r="EN62" s="214">
        <v>-1</v>
      </c>
      <c r="EO62">
        <v>1</v>
      </c>
      <c r="EP62">
        <v>0</v>
      </c>
      <c r="EQ62">
        <v>0</v>
      </c>
      <c r="ER62">
        <v>1</v>
      </c>
      <c r="ES62" s="249">
        <v>-9.1080402009999992E-3</v>
      </c>
      <c r="ET62" s="264">
        <v>42489</v>
      </c>
      <c r="EU62">
        <v>60</v>
      </c>
      <c r="EV62" t="s">
        <v>1186</v>
      </c>
      <c r="EW62">
        <v>1</v>
      </c>
      <c r="EX62" s="253"/>
      <c r="EY62">
        <v>1</v>
      </c>
      <c r="EZ62" s="138">
        <v>74459.548758614168</v>
      </c>
      <c r="FA62" s="196">
        <v>678.18056344177739</v>
      </c>
      <c r="FB62" s="196">
        <v>-678.18056344177739</v>
      </c>
      <c r="FC62" s="196">
        <v>-678.18056344177739</v>
      </c>
      <c r="FD62" s="196">
        <v>678.18056344177739</v>
      </c>
      <c r="FF62">
        <v>-1</v>
      </c>
      <c r="FG62" s="240">
        <v>-1</v>
      </c>
      <c r="FH62" s="214">
        <v>1</v>
      </c>
      <c r="FI62" s="241">
        <v>13</v>
      </c>
      <c r="FJ62">
        <v>1</v>
      </c>
      <c r="FK62">
        <v>1</v>
      </c>
      <c r="FL62" s="214">
        <v>1</v>
      </c>
      <c r="FM62">
        <v>0</v>
      </c>
      <c r="FN62">
        <v>1</v>
      </c>
      <c r="FO62">
        <v>1</v>
      </c>
      <c r="FP62">
        <v>1</v>
      </c>
      <c r="FQ62" s="249">
        <v>5.7052297939799998E-3</v>
      </c>
      <c r="FR62" s="264">
        <v>42489</v>
      </c>
      <c r="FS62">
        <v>60</v>
      </c>
      <c r="FT62" t="s">
        <v>1186</v>
      </c>
      <c r="FU62">
        <v>1</v>
      </c>
      <c r="FV62" s="253">
        <v>2</v>
      </c>
      <c r="FW62">
        <v>1</v>
      </c>
      <c r="FX62" s="138">
        <v>74656.574958750629</v>
      </c>
      <c r="FY62" s="138">
        <v>74656.574958750629</v>
      </c>
      <c r="FZ62" s="196">
        <v>-425.93291577116526</v>
      </c>
      <c r="GA62" s="196">
        <v>-425.93291577116526</v>
      </c>
      <c r="GB62" s="196">
        <v>425.93291577116526</v>
      </c>
      <c r="GC62" s="196">
        <v>425.93291577116526</v>
      </c>
      <c r="GD62" s="196">
        <v>425.93291577116526</v>
      </c>
      <c r="GF62">
        <v>-1</v>
      </c>
      <c r="GG62" s="240">
        <v>-1</v>
      </c>
      <c r="GH62" s="214">
        <v>1</v>
      </c>
      <c r="GI62" s="241">
        <v>11</v>
      </c>
      <c r="GJ62">
        <v>-1</v>
      </c>
      <c r="GK62">
        <v>1</v>
      </c>
      <c r="GL62" s="214">
        <v>-1</v>
      </c>
      <c r="GM62">
        <v>1</v>
      </c>
      <c r="GN62">
        <v>0</v>
      </c>
      <c r="GO62">
        <v>1</v>
      </c>
      <c r="GP62">
        <v>0</v>
      </c>
      <c r="GQ62" s="249">
        <v>-1.89095493224E-2</v>
      </c>
      <c r="GR62" s="264">
        <v>42489</v>
      </c>
      <c r="GS62">
        <v>60</v>
      </c>
      <c r="GT62" t="s">
        <v>1186</v>
      </c>
      <c r="GU62">
        <v>1</v>
      </c>
      <c r="GV62" s="253">
        <v>1</v>
      </c>
      <c r="GW62">
        <v>1</v>
      </c>
      <c r="GX62" s="138">
        <v>74656.574958750629</v>
      </c>
      <c r="GY62" s="138">
        <v>74656.574958750629</v>
      </c>
      <c r="GZ62" s="196">
        <v>1411.7221864239477</v>
      </c>
      <c r="HA62" s="196">
        <v>1411.7221864239477</v>
      </c>
      <c r="HB62" s="196">
        <v>-1411.7221864239477</v>
      </c>
      <c r="HC62" s="196">
        <v>1411.7221864239477</v>
      </c>
      <c r="HD62" s="196">
        <v>-1411.7221864239477</v>
      </c>
      <c r="HF62">
        <v>-1</v>
      </c>
      <c r="HG62" s="240">
        <v>-1</v>
      </c>
      <c r="HH62" s="214">
        <v>1</v>
      </c>
      <c r="HI62" s="241">
        <v>12</v>
      </c>
      <c r="HJ62">
        <v>1</v>
      </c>
      <c r="HK62">
        <v>1</v>
      </c>
      <c r="HL62" s="214">
        <v>-1</v>
      </c>
      <c r="HM62">
        <v>1</v>
      </c>
      <c r="HN62">
        <v>0</v>
      </c>
      <c r="HO62">
        <v>0</v>
      </c>
      <c r="HP62">
        <v>0</v>
      </c>
      <c r="HQ62" s="249">
        <v>-9.6370061034400001E-4</v>
      </c>
      <c r="HR62" s="202">
        <v>42489</v>
      </c>
      <c r="HS62">
        <v>60</v>
      </c>
      <c r="HT62" t="s">
        <v>1186</v>
      </c>
      <c r="HU62">
        <v>1</v>
      </c>
      <c r="HV62" s="253">
        <v>2</v>
      </c>
      <c r="HW62">
        <v>1</v>
      </c>
      <c r="HX62" s="138">
        <v>74593.215135467035</v>
      </c>
      <c r="HY62" s="138">
        <v>74593.215135467035</v>
      </c>
      <c r="HZ62" s="196">
        <v>71.885526953570874</v>
      </c>
      <c r="IA62" s="196">
        <v>71.885526953570874</v>
      </c>
      <c r="IB62" s="196">
        <v>-71.885526953570874</v>
      </c>
      <c r="IC62" s="196">
        <v>-71.885526953570874</v>
      </c>
      <c r="ID62" s="196">
        <v>-71.885526953570874</v>
      </c>
      <c r="IF62">
        <v>-1</v>
      </c>
      <c r="IG62">
        <v>1</v>
      </c>
      <c r="IH62" s="214">
        <v>1</v>
      </c>
      <c r="II62" s="241">
        <v>16</v>
      </c>
      <c r="IJ62">
        <v>1</v>
      </c>
      <c r="IK62">
        <v>1</v>
      </c>
      <c r="IL62" s="214">
        <v>1</v>
      </c>
      <c r="IM62">
        <v>1</v>
      </c>
      <c r="IN62">
        <v>1</v>
      </c>
      <c r="IO62">
        <v>1</v>
      </c>
      <c r="IP62">
        <v>1</v>
      </c>
      <c r="IQ62" s="249">
        <v>1.6720257234700001E-2</v>
      </c>
      <c r="IR62" s="202">
        <v>42521</v>
      </c>
      <c r="IS62">
        <v>60</v>
      </c>
      <c r="IT62" t="s">
        <v>1186</v>
      </c>
      <c r="IU62">
        <v>1</v>
      </c>
      <c r="IV62" s="253">
        <v>1</v>
      </c>
      <c r="IW62">
        <v>1</v>
      </c>
      <c r="IX62" s="138">
        <v>75840.432880497348</v>
      </c>
      <c r="IY62" s="138">
        <v>75840.432880497348</v>
      </c>
      <c r="IZ62" s="196">
        <v>1268.0715465529156</v>
      </c>
      <c r="JA62" s="196">
        <v>1268.0715465529156</v>
      </c>
      <c r="JB62" s="196">
        <v>1268.0715465529156</v>
      </c>
      <c r="JC62" s="196">
        <v>1268.0715465529156</v>
      </c>
      <c r="JD62" s="196">
        <v>1268.0715465529156</v>
      </c>
      <c r="JF62">
        <v>1</v>
      </c>
      <c r="JG62" s="240">
        <v>-1</v>
      </c>
      <c r="JH62" s="214">
        <v>1</v>
      </c>
      <c r="JI62" s="241">
        <v>17</v>
      </c>
      <c r="JJ62">
        <v>1</v>
      </c>
      <c r="JK62">
        <v>1</v>
      </c>
      <c r="JL62" s="214">
        <v>1</v>
      </c>
      <c r="JM62">
        <v>0</v>
      </c>
      <c r="JN62">
        <v>1</v>
      </c>
      <c r="JO62">
        <v>1</v>
      </c>
      <c r="JP62">
        <v>1</v>
      </c>
      <c r="JQ62" s="249">
        <v>1.92915876028E-2</v>
      </c>
      <c r="JR62" s="202">
        <v>42521</v>
      </c>
      <c r="JS62">
        <v>60</v>
      </c>
      <c r="JT62" t="s">
        <v>1186</v>
      </c>
      <c r="JU62">
        <v>1</v>
      </c>
      <c r="JV62" s="253">
        <v>2</v>
      </c>
      <c r="JW62">
        <v>1</v>
      </c>
      <c r="JX62" s="138">
        <v>77078.709726792687</v>
      </c>
      <c r="JY62" s="138">
        <v>77078.709726792687</v>
      </c>
      <c r="JZ62" s="196">
        <v>-1486.9706810052135</v>
      </c>
      <c r="KA62" s="196">
        <v>-1486.9706810052135</v>
      </c>
      <c r="KB62" s="196">
        <v>1486.9706810052135</v>
      </c>
      <c r="KC62" s="196">
        <v>1486.9706810052135</v>
      </c>
      <c r="KD62" s="196">
        <v>1486.9706810052135</v>
      </c>
      <c r="KF62">
        <v>-1</v>
      </c>
      <c r="KG62" s="240">
        <v>1</v>
      </c>
      <c r="KH62" s="214">
        <v>1</v>
      </c>
      <c r="KI62" s="241">
        <v>-2</v>
      </c>
      <c r="KJ62">
        <v>-1</v>
      </c>
      <c r="KK62">
        <v>-1</v>
      </c>
      <c r="KL62" s="214">
        <v>-1</v>
      </c>
      <c r="KM62">
        <v>0</v>
      </c>
      <c r="KN62">
        <v>0</v>
      </c>
      <c r="KO62">
        <v>1</v>
      </c>
      <c r="KP62">
        <v>1</v>
      </c>
      <c r="KQ62" s="249">
        <v>-1.14799875892E-2</v>
      </c>
      <c r="KR62" s="202">
        <v>42521</v>
      </c>
      <c r="KS62">
        <v>60</v>
      </c>
      <c r="KT62" t="s">
        <v>1186</v>
      </c>
      <c r="KU62">
        <v>1</v>
      </c>
      <c r="KV62" s="253">
        <v>1</v>
      </c>
      <c r="KW62">
        <v>1</v>
      </c>
      <c r="KX62" s="138">
        <v>77712.761947836581</v>
      </c>
      <c r="KY62" s="138">
        <v>77712.761947836581</v>
      </c>
      <c r="KZ62" s="196">
        <v>-892.14154268361801</v>
      </c>
      <c r="LA62" s="196">
        <v>-892.14154268361801</v>
      </c>
      <c r="LB62" s="196">
        <v>-892.14154268361801</v>
      </c>
      <c r="LC62" s="196">
        <v>892.14154268361801</v>
      </c>
      <c r="LD62" s="196">
        <v>892.14154268361801</v>
      </c>
      <c r="LF62">
        <v>1</v>
      </c>
      <c r="LG62" s="240">
        <v>-1</v>
      </c>
      <c r="LH62" s="214">
        <v>1</v>
      </c>
      <c r="LI62" s="241">
        <v>-3</v>
      </c>
      <c r="LJ62">
        <v>-1</v>
      </c>
      <c r="LK62">
        <v>-1</v>
      </c>
      <c r="LL62" s="214">
        <v>1</v>
      </c>
      <c r="LM62">
        <v>0</v>
      </c>
      <c r="LN62">
        <v>1</v>
      </c>
      <c r="LO62">
        <v>0</v>
      </c>
      <c r="LP62">
        <v>0</v>
      </c>
      <c r="LQ62" s="249">
        <v>3.54676710609E-2</v>
      </c>
      <c r="LR62" s="202">
        <v>42521</v>
      </c>
      <c r="LS62">
        <v>60</v>
      </c>
      <c r="LT62" t="s">
        <v>1186</v>
      </c>
      <c r="LU62">
        <v>1</v>
      </c>
      <c r="LV62" s="253">
        <v>2</v>
      </c>
      <c r="LW62">
        <v>1</v>
      </c>
      <c r="LX62" s="138">
        <v>77712.761947836581</v>
      </c>
      <c r="LY62" s="138">
        <v>77712.761947836581</v>
      </c>
      <c r="LZ62" s="196">
        <v>-2756.2906779998943</v>
      </c>
      <c r="MA62" s="196">
        <v>-2756.2906779998943</v>
      </c>
      <c r="MB62" s="196">
        <v>2756.2906779998943</v>
      </c>
      <c r="MC62" s="196">
        <v>-2756.2906779998943</v>
      </c>
      <c r="MD62" s="196">
        <v>-2756.2906779998943</v>
      </c>
      <c r="MF62">
        <v>-1</v>
      </c>
      <c r="MG62" s="240">
        <v>-1</v>
      </c>
      <c r="MH62" s="214">
        <v>1</v>
      </c>
      <c r="MI62" s="241">
        <v>-4</v>
      </c>
      <c r="MJ62">
        <v>1</v>
      </c>
      <c r="MK62">
        <v>-1</v>
      </c>
      <c r="ML62" s="214">
        <v>-1</v>
      </c>
      <c r="MM62">
        <v>1</v>
      </c>
      <c r="MN62">
        <v>0</v>
      </c>
      <c r="MO62">
        <v>0</v>
      </c>
      <c r="MP62">
        <v>1</v>
      </c>
      <c r="MQ62" s="249">
        <v>-8.3358593513200005E-2</v>
      </c>
      <c r="MR62" s="202">
        <v>42538</v>
      </c>
      <c r="MS62">
        <v>60</v>
      </c>
      <c r="MT62" t="s">
        <v>1186</v>
      </c>
      <c r="MU62">
        <v>1</v>
      </c>
      <c r="MV62" s="253">
        <v>2</v>
      </c>
      <c r="MW62">
        <v>1</v>
      </c>
      <c r="MX62" s="138">
        <v>73961.023714486975</v>
      </c>
      <c r="MY62" s="138">
        <v>73961.023714486975</v>
      </c>
      <c r="MZ62" s="196">
        <v>6165.2869116360653</v>
      </c>
      <c r="NA62" s="196">
        <v>6165.2869116360653</v>
      </c>
      <c r="NB62" s="196">
        <v>-6165.2869116360653</v>
      </c>
      <c r="NC62" s="196">
        <v>-6165.2869116360653</v>
      </c>
      <c r="ND62" s="196">
        <v>6165.2869116360653</v>
      </c>
      <c r="NF62">
        <v>-1</v>
      </c>
      <c r="NG62" s="240">
        <v>-1</v>
      </c>
      <c r="NH62" s="214">
        <v>1</v>
      </c>
      <c r="NI62" s="241">
        <v>1</v>
      </c>
      <c r="NJ62">
        <v>-1</v>
      </c>
      <c r="NK62">
        <v>1</v>
      </c>
      <c r="NL62" s="214">
        <v>1</v>
      </c>
      <c r="NM62">
        <v>0</v>
      </c>
      <c r="NN62">
        <v>1</v>
      </c>
      <c r="NO62">
        <v>0</v>
      </c>
      <c r="NP62">
        <v>1</v>
      </c>
      <c r="NQ62" s="249">
        <v>2.6455026454999999E-3</v>
      </c>
      <c r="NR62" s="202">
        <v>42538</v>
      </c>
      <c r="NS62">
        <v>60</v>
      </c>
      <c r="NT62" t="s">
        <v>1186</v>
      </c>
      <c r="NU62">
        <v>1</v>
      </c>
      <c r="NV62" s="253">
        <v>1</v>
      </c>
      <c r="NW62">
        <v>1</v>
      </c>
      <c r="NX62" s="138">
        <v>74448.023886226132</v>
      </c>
      <c r="NY62" s="138">
        <v>74448.023886226132</v>
      </c>
      <c r="NZ62" s="196">
        <v>-196.95244414325842</v>
      </c>
      <c r="OA62" s="196">
        <v>-196.95244414325842</v>
      </c>
      <c r="OB62" s="196">
        <v>196.95244414325842</v>
      </c>
      <c r="OC62" s="196">
        <v>-196.95244414325842</v>
      </c>
      <c r="OD62" s="196">
        <v>196.95244414325842</v>
      </c>
      <c r="OF62">
        <v>-1</v>
      </c>
      <c r="OG62" s="240">
        <v>1</v>
      </c>
      <c r="OH62" s="214">
        <v>1</v>
      </c>
      <c r="OI62" s="241">
        <v>2</v>
      </c>
      <c r="OJ62">
        <v>1</v>
      </c>
      <c r="OK62">
        <v>1</v>
      </c>
      <c r="OL62" s="214">
        <v>1</v>
      </c>
      <c r="OM62">
        <v>1</v>
      </c>
      <c r="ON62">
        <v>1</v>
      </c>
      <c r="OO62">
        <v>1</v>
      </c>
      <c r="OP62">
        <v>1</v>
      </c>
      <c r="OQ62" s="249">
        <v>2.6055408971000001E-2</v>
      </c>
      <c r="OR62" s="202">
        <v>42538</v>
      </c>
      <c r="OS62">
        <v>60</v>
      </c>
      <c r="OT62" t="s">
        <v>1186</v>
      </c>
      <c r="OU62">
        <v>1</v>
      </c>
      <c r="OV62" s="253">
        <v>1</v>
      </c>
      <c r="OW62">
        <v>1</v>
      </c>
      <c r="OX62" s="138">
        <v>75639.691508709147</v>
      </c>
      <c r="OY62" s="138">
        <v>75639.691508709147</v>
      </c>
      <c r="OZ62" s="196">
        <v>1970.823096699693</v>
      </c>
      <c r="PA62" s="196">
        <v>1970.823096699693</v>
      </c>
      <c r="PB62" s="196">
        <v>1970.823096699693</v>
      </c>
      <c r="PC62" s="196">
        <v>1970.823096699693</v>
      </c>
      <c r="PD62" s="196">
        <v>1970.823096699693</v>
      </c>
      <c r="PF62">
        <v>1</v>
      </c>
      <c r="PG62" s="240">
        <v>1</v>
      </c>
      <c r="PH62" s="240">
        <v>-1</v>
      </c>
      <c r="PI62" s="214">
        <v>1</v>
      </c>
      <c r="PJ62" s="241">
        <v>3</v>
      </c>
      <c r="PK62">
        <v>1</v>
      </c>
      <c r="PL62">
        <v>1</v>
      </c>
      <c r="PM62" s="214">
        <v>1</v>
      </c>
      <c r="PN62">
        <v>1</v>
      </c>
      <c r="PO62">
        <v>1</v>
      </c>
      <c r="PP62">
        <v>1</v>
      </c>
      <c r="PQ62">
        <v>1</v>
      </c>
      <c r="PR62" s="249">
        <v>1.18932819029E-2</v>
      </c>
      <c r="PS62" s="202">
        <v>42538</v>
      </c>
      <c r="PT62">
        <v>60</v>
      </c>
      <c r="PU62" t="s">
        <v>1186</v>
      </c>
      <c r="PV62">
        <v>1</v>
      </c>
      <c r="PW62" s="253">
        <v>1</v>
      </c>
      <c r="PX62">
        <v>1</v>
      </c>
      <c r="PY62" s="138">
        <v>76270.036632876552</v>
      </c>
      <c r="PZ62" s="138">
        <v>76270.036632876552</v>
      </c>
      <c r="QA62" s="196">
        <v>907.10104641931071</v>
      </c>
      <c r="QB62" s="196">
        <v>907.10104641931071</v>
      </c>
      <c r="QC62" s="196">
        <v>907.10104641931071</v>
      </c>
      <c r="QD62" s="196">
        <v>907.10104641931071</v>
      </c>
      <c r="QE62" s="196">
        <v>907.10104641931071</v>
      </c>
      <c r="QF62" s="196">
        <v>-907.10104641931071</v>
      </c>
      <c r="QH62">
        <v>1</v>
      </c>
      <c r="QI62" s="240">
        <v>1</v>
      </c>
      <c r="QJ62" s="240">
        <v>1</v>
      </c>
      <c r="QK62" s="214">
        <v>1</v>
      </c>
      <c r="QL62" s="241">
        <v>1</v>
      </c>
      <c r="QM62">
        <v>-1</v>
      </c>
      <c r="QN62">
        <v>1</v>
      </c>
      <c r="QO62" s="214">
        <v>1</v>
      </c>
      <c r="QP62">
        <v>1</v>
      </c>
      <c r="QQ62">
        <v>1</v>
      </c>
      <c r="QR62">
        <v>0</v>
      </c>
      <c r="QS62">
        <v>1</v>
      </c>
      <c r="QT62" s="249">
        <v>0</v>
      </c>
      <c r="QU62" s="202">
        <v>42544</v>
      </c>
      <c r="QV62">
        <v>60</v>
      </c>
      <c r="QW62" t="s">
        <v>1186</v>
      </c>
      <c r="QX62">
        <v>1</v>
      </c>
      <c r="QY62" s="253">
        <v>1</v>
      </c>
      <c r="QZ62">
        <v>1</v>
      </c>
      <c r="RA62" s="138">
        <v>76270.036632876552</v>
      </c>
      <c r="RB62" s="138">
        <v>76270.036632876552</v>
      </c>
      <c r="RC62" s="196">
        <v>0</v>
      </c>
      <c r="RD62" s="196">
        <v>0</v>
      </c>
      <c r="RE62" s="196">
        <v>0</v>
      </c>
      <c r="RF62" s="196">
        <v>0</v>
      </c>
      <c r="RG62" s="196">
        <v>0</v>
      </c>
      <c r="RH62" s="196">
        <v>0</v>
      </c>
      <c r="RI62" s="196"/>
      <c r="RJ62" s="196">
        <v>0</v>
      </c>
      <c r="RK62" s="196">
        <v>0</v>
      </c>
      <c r="RL62" s="196">
        <v>0</v>
      </c>
      <c r="RM62" s="196">
        <v>0</v>
      </c>
      <c r="RO62">
        <v>1</v>
      </c>
      <c r="RP62" s="240">
        <v>1</v>
      </c>
      <c r="RQ62" s="240">
        <v>-1</v>
      </c>
      <c r="RR62" s="240">
        <v>1</v>
      </c>
      <c r="RS62" s="214">
        <v>1</v>
      </c>
      <c r="RT62" s="241">
        <v>2</v>
      </c>
      <c r="RU62">
        <v>-1</v>
      </c>
      <c r="RV62">
        <v>1</v>
      </c>
      <c r="RW62" s="214">
        <v>-1</v>
      </c>
      <c r="RX62">
        <v>0</v>
      </c>
      <c r="RY62">
        <v>0</v>
      </c>
      <c r="RZ62">
        <v>1</v>
      </c>
      <c r="SA62">
        <v>0</v>
      </c>
      <c r="SB62" s="249">
        <v>-1.1435832274500001E-2</v>
      </c>
      <c r="SC62" s="202">
        <v>42545</v>
      </c>
      <c r="SD62">
        <v>60</v>
      </c>
      <c r="SE62" t="s">
        <v>1186</v>
      </c>
      <c r="SF62">
        <v>1</v>
      </c>
      <c r="SG62" s="253">
        <v>2</v>
      </c>
      <c r="SH62">
        <v>1</v>
      </c>
      <c r="SI62" s="138">
        <v>75903.920076489288</v>
      </c>
      <c r="SJ62" s="138">
        <v>75903.920076489288</v>
      </c>
      <c r="SK62" s="196">
        <v>-868.02449897178474</v>
      </c>
      <c r="SL62" s="196">
        <v>-868.02449897178474</v>
      </c>
      <c r="SM62" s="196">
        <v>-868.02449897178474</v>
      </c>
      <c r="SN62" s="196">
        <v>868.02449897178474</v>
      </c>
      <c r="SO62" s="196">
        <v>-868.02449897178474</v>
      </c>
      <c r="SP62" s="196">
        <v>868.02449897178474</v>
      </c>
      <c r="SQ62" s="196">
        <v>-868.02449897178474</v>
      </c>
      <c r="SR62" s="196">
        <v>-868.02449897178474</v>
      </c>
      <c r="SS62" s="196">
        <v>868.02449897178474</v>
      </c>
      <c r="ST62" s="196">
        <v>-868.02449897178474</v>
      </c>
      <c r="SU62" s="196">
        <v>868.02449897178474</v>
      </c>
      <c r="SW62">
        <f t="shared" si="90"/>
        <v>-1</v>
      </c>
      <c r="SX62" s="240">
        <v>1</v>
      </c>
      <c r="SY62" s="240">
        <v>-1</v>
      </c>
      <c r="SZ62" s="240">
        <v>1</v>
      </c>
      <c r="TA62" s="214">
        <v>-1</v>
      </c>
      <c r="TB62" s="241">
        <v>3</v>
      </c>
      <c r="TC62">
        <f t="shared" si="91"/>
        <v>1</v>
      </c>
      <c r="TD62">
        <f t="shared" si="92"/>
        <v>-1</v>
      </c>
      <c r="TE62" s="214">
        <v>-1</v>
      </c>
      <c r="TF62">
        <f t="shared" si="140"/>
        <v>0</v>
      </c>
      <c r="TG62">
        <f t="shared" si="93"/>
        <v>1</v>
      </c>
      <c r="TH62">
        <f t="shared" si="132"/>
        <v>0</v>
      </c>
      <c r="TI62">
        <f t="shared" si="94"/>
        <v>1</v>
      </c>
      <c r="TJ62" s="249"/>
      <c r="TK62" s="202">
        <v>42545</v>
      </c>
      <c r="TL62">
        <v>60</v>
      </c>
      <c r="TM62" t="str">
        <f t="shared" si="81"/>
        <v>TRUE</v>
      </c>
      <c r="TN62">
        <f>VLOOKUP($A62,'FuturesInfo (3)'!$A$2:$V$80,22)</f>
        <v>1</v>
      </c>
      <c r="TO62" s="253">
        <v>2</v>
      </c>
      <c r="TP62">
        <f t="shared" si="95"/>
        <v>1</v>
      </c>
      <c r="TQ62" s="138">
        <f>VLOOKUP($A62,'FuturesInfo (3)'!$A$2:$O$80,15)*TN62</f>
        <v>75903.920076489288</v>
      </c>
      <c r="TR62" s="138">
        <f>VLOOKUP($A62,'FuturesInfo (3)'!$A$2:$O$80,15)*TP62</f>
        <v>75903.920076489288</v>
      </c>
      <c r="TS62" s="196">
        <f t="shared" si="96"/>
        <v>0</v>
      </c>
      <c r="TT62" s="196">
        <f t="shared" si="97"/>
        <v>0</v>
      </c>
      <c r="TU62" s="196">
        <f t="shared" si="98"/>
        <v>0</v>
      </c>
      <c r="TV62" s="196">
        <f t="shared" si="99"/>
        <v>0</v>
      </c>
      <c r="TW62" s="196">
        <f t="shared" si="148"/>
        <v>0</v>
      </c>
      <c r="TX62" s="196">
        <f t="shared" si="101"/>
        <v>0</v>
      </c>
      <c r="TY62" s="196">
        <f t="shared" si="133"/>
        <v>0</v>
      </c>
      <c r="TZ62" s="196">
        <f>IF(IF(sym!$O51=TE62,1,0)=1,ABS(TQ62*TJ62),-ABS(TQ62*TJ62))</f>
        <v>0</v>
      </c>
      <c r="UA62" s="196">
        <f>IF(IF(sym!$N51=TE62,1,0)=1,ABS(TQ62*TJ62),-ABS(TQ62*TJ62))</f>
        <v>0</v>
      </c>
      <c r="UB62" s="196">
        <f t="shared" si="141"/>
        <v>0</v>
      </c>
      <c r="UC62" s="196">
        <f t="shared" si="103"/>
        <v>0</v>
      </c>
      <c r="UE62">
        <f t="shared" si="104"/>
        <v>-1</v>
      </c>
      <c r="UF62" s="240">
        <v>1</v>
      </c>
      <c r="UG62" s="240">
        <v>-1</v>
      </c>
      <c r="UH62" s="240">
        <v>1</v>
      </c>
      <c r="UI62" s="214">
        <v>-1</v>
      </c>
      <c r="UJ62" s="241">
        <v>3</v>
      </c>
      <c r="UK62">
        <f t="shared" si="105"/>
        <v>1</v>
      </c>
      <c r="UL62">
        <f t="shared" si="106"/>
        <v>-1</v>
      </c>
      <c r="UM62" s="214"/>
      <c r="UN62">
        <f t="shared" si="153"/>
        <v>0</v>
      </c>
      <c r="UO62">
        <f t="shared" si="151"/>
        <v>0</v>
      </c>
      <c r="UP62">
        <f t="shared" si="134"/>
        <v>0</v>
      </c>
      <c r="UQ62">
        <f t="shared" si="108"/>
        <v>0</v>
      </c>
      <c r="UR62" s="249"/>
      <c r="US62" s="202">
        <v>42545</v>
      </c>
      <c r="UT62">
        <v>60</v>
      </c>
      <c r="UU62" t="str">
        <f t="shared" si="82"/>
        <v>TRUE</v>
      </c>
      <c r="UV62">
        <f>VLOOKUP($A62,'FuturesInfo (3)'!$A$2:$V$80,22)</f>
        <v>1</v>
      </c>
      <c r="UW62" s="253">
        <v>2</v>
      </c>
      <c r="UX62">
        <f t="shared" si="109"/>
        <v>1</v>
      </c>
      <c r="UY62" s="138">
        <f>VLOOKUP($A62,'FuturesInfo (3)'!$A$2:$O$80,15)*UV62</f>
        <v>75903.920076489288</v>
      </c>
      <c r="UZ62" s="138">
        <f>VLOOKUP($A62,'FuturesInfo (3)'!$A$2:$O$80,15)*UX62</f>
        <v>75903.920076489288</v>
      </c>
      <c r="VA62" s="196">
        <f t="shared" si="110"/>
        <v>0</v>
      </c>
      <c r="VB62" s="196">
        <f t="shared" si="111"/>
        <v>0</v>
      </c>
      <c r="VC62" s="196">
        <f t="shared" si="112"/>
        <v>0</v>
      </c>
      <c r="VD62" s="196">
        <f t="shared" si="113"/>
        <v>0</v>
      </c>
      <c r="VE62" s="196">
        <f t="shared" si="149"/>
        <v>0</v>
      </c>
      <c r="VF62" s="196">
        <f t="shared" si="115"/>
        <v>0</v>
      </c>
      <c r="VG62" s="196">
        <f t="shared" si="135"/>
        <v>0</v>
      </c>
      <c r="VH62" s="196">
        <f>IF(IF(sym!$O51=UM62,1,0)=1,ABS(UY62*UR62),-ABS(UY62*UR62))</f>
        <v>0</v>
      </c>
      <c r="VI62" s="196">
        <f>IF(IF(sym!$N51=UM62,1,0)=1,ABS(UY62*UR62),-ABS(UY62*UR62))</f>
        <v>0</v>
      </c>
      <c r="VJ62" s="196">
        <f t="shared" si="144"/>
        <v>0</v>
      </c>
      <c r="VK62" s="196">
        <f t="shared" si="117"/>
        <v>0</v>
      </c>
      <c r="VM62">
        <f t="shared" si="118"/>
        <v>0</v>
      </c>
      <c r="VN62" s="240"/>
      <c r="VO62" s="240"/>
      <c r="VP62" s="240"/>
      <c r="VQ62" s="214"/>
      <c r="VR62" s="241"/>
      <c r="VS62">
        <f t="shared" si="119"/>
        <v>1</v>
      </c>
      <c r="VT62">
        <f t="shared" si="120"/>
        <v>0</v>
      </c>
      <c r="VU62" s="214"/>
      <c r="VV62">
        <f t="shared" si="154"/>
        <v>1</v>
      </c>
      <c r="VW62">
        <f t="shared" si="152"/>
        <v>1</v>
      </c>
      <c r="VX62">
        <f t="shared" si="136"/>
        <v>0</v>
      </c>
      <c r="VY62">
        <f t="shared" si="122"/>
        <v>1</v>
      </c>
      <c r="VZ62" s="249"/>
      <c r="WA62" s="202"/>
      <c r="WB62">
        <v>60</v>
      </c>
      <c r="WC62" t="str">
        <f t="shared" si="83"/>
        <v>FALSE</v>
      </c>
      <c r="WD62">
        <f>VLOOKUP($A62,'FuturesInfo (3)'!$A$2:$V$80,22)</f>
        <v>1</v>
      </c>
      <c r="WE62" s="253"/>
      <c r="WF62">
        <f t="shared" si="123"/>
        <v>1</v>
      </c>
      <c r="WG62" s="138">
        <f>VLOOKUP($A62,'FuturesInfo (3)'!$A$2:$O$80,15)*WD62</f>
        <v>75903.920076489288</v>
      </c>
      <c r="WH62" s="138">
        <f>VLOOKUP($A62,'FuturesInfo (3)'!$A$2:$O$80,15)*WF62</f>
        <v>75903.920076489288</v>
      </c>
      <c r="WI62" s="196">
        <f t="shared" si="124"/>
        <v>0</v>
      </c>
      <c r="WJ62" s="196">
        <f t="shared" si="125"/>
        <v>0</v>
      </c>
      <c r="WK62" s="196">
        <f t="shared" si="126"/>
        <v>0</v>
      </c>
      <c r="WL62" s="196">
        <f t="shared" si="127"/>
        <v>0</v>
      </c>
      <c r="WM62" s="196">
        <f t="shared" si="150"/>
        <v>0</v>
      </c>
      <c r="WN62" s="196">
        <f t="shared" si="129"/>
        <v>0</v>
      </c>
      <c r="WO62" s="196">
        <f t="shared" si="137"/>
        <v>0</v>
      </c>
      <c r="WP62" s="196">
        <f>IF(IF(sym!$O51=VU62,1,0)=1,ABS(WG62*VZ62),-ABS(WG62*VZ62))</f>
        <v>0</v>
      </c>
      <c r="WQ62" s="196">
        <f>IF(IF(sym!$N51=VU62,1,0)=1,ABS(WG62*VZ62),-ABS(WG62*VZ62))</f>
        <v>0</v>
      </c>
      <c r="WR62" s="196">
        <f t="shared" si="147"/>
        <v>0</v>
      </c>
      <c r="WS62" s="196">
        <f t="shared" si="131"/>
        <v>0</v>
      </c>
    </row>
    <row r="63" spans="1:617" x14ac:dyDescent="0.25">
      <c r="A63" s="1" t="s">
        <v>382</v>
      </c>
      <c r="B63" s="150" t="str">
        <f>'FuturesInfo (3)'!M51</f>
        <v>@NQ</v>
      </c>
      <c r="C63" s="200" t="str">
        <f>VLOOKUP(A63,'FuturesInfo (3)'!$A$2:$K$80,11)</f>
        <v>index</v>
      </c>
      <c r="F63" t="e">
        <f>#REF!</f>
        <v>#REF!</v>
      </c>
      <c r="G63">
        <v>1</v>
      </c>
      <c r="H63">
        <v>-1</v>
      </c>
      <c r="I63">
        <v>-1</v>
      </c>
      <c r="J63">
        <f t="shared" si="155"/>
        <v>0</v>
      </c>
      <c r="K63">
        <f t="shared" si="156"/>
        <v>1</v>
      </c>
      <c r="L63" s="184">
        <v>-5.1299023663699999E-3</v>
      </c>
      <c r="M63" s="2">
        <v>10</v>
      </c>
      <c r="N63">
        <v>60</v>
      </c>
      <c r="O63" t="str">
        <f t="shared" si="157"/>
        <v>TRUE</v>
      </c>
      <c r="P63">
        <f>VLOOKUP($A63,'FuturesInfo (3)'!$A$2:$V$80,22)</f>
        <v>1</v>
      </c>
      <c r="Q63">
        <f t="shared" si="70"/>
        <v>1</v>
      </c>
      <c r="R63">
        <f t="shared" si="70"/>
        <v>1</v>
      </c>
      <c r="S63" s="138">
        <f>VLOOKUP($A63,'FuturesInfo (3)'!$A$2:$O$80,15)*Q63</f>
        <v>88665</v>
      </c>
      <c r="T63" s="144">
        <f t="shared" si="158"/>
        <v>-454.84279331419606</v>
      </c>
      <c r="U63" s="144">
        <f t="shared" si="84"/>
        <v>454.84279331419606</v>
      </c>
      <c r="W63">
        <f t="shared" si="159"/>
        <v>1</v>
      </c>
      <c r="X63">
        <v>1</v>
      </c>
      <c r="Y63">
        <v>-1</v>
      </c>
      <c r="Z63">
        <v>1</v>
      </c>
      <c r="AA63">
        <f t="shared" si="138"/>
        <v>1</v>
      </c>
      <c r="AB63">
        <f t="shared" si="160"/>
        <v>0</v>
      </c>
      <c r="AC63" s="1">
        <v>3.6593479707300001E-3</v>
      </c>
      <c r="AD63" s="2">
        <v>10</v>
      </c>
      <c r="AE63">
        <v>60</v>
      </c>
      <c r="AF63" t="str">
        <f t="shared" si="161"/>
        <v>TRUE</v>
      </c>
      <c r="AG63">
        <f>VLOOKUP($A63,'FuturesInfo (3)'!$A$2:$V$80,22)</f>
        <v>1</v>
      </c>
      <c r="AH63">
        <f t="shared" si="162"/>
        <v>1</v>
      </c>
      <c r="AI63">
        <f t="shared" si="85"/>
        <v>1</v>
      </c>
      <c r="AJ63" s="138">
        <f>VLOOKUP($A63,'FuturesInfo (3)'!$A$2:$O$80,15)*AI63</f>
        <v>88665</v>
      </c>
      <c r="AK63" s="196">
        <f t="shared" si="163"/>
        <v>324.45608782477547</v>
      </c>
      <c r="AL63" s="196">
        <f t="shared" si="87"/>
        <v>-324.45608782477547</v>
      </c>
      <c r="AN63">
        <f t="shared" si="76"/>
        <v>1</v>
      </c>
      <c r="AO63">
        <v>1</v>
      </c>
      <c r="AP63">
        <v>-1</v>
      </c>
      <c r="AQ63">
        <v>-1</v>
      </c>
      <c r="AR63">
        <f t="shared" si="139"/>
        <v>0</v>
      </c>
      <c r="AS63">
        <f t="shared" si="77"/>
        <v>1</v>
      </c>
      <c r="AT63" s="1">
        <v>-2.4859131587699999E-3</v>
      </c>
      <c r="AU63" s="2">
        <v>10</v>
      </c>
      <c r="AV63">
        <v>60</v>
      </c>
      <c r="AW63" t="str">
        <f t="shared" si="78"/>
        <v>TRUE</v>
      </c>
      <c r="AX63">
        <f>VLOOKUP($A63,'FuturesInfo (3)'!$A$2:$V$80,22)</f>
        <v>1</v>
      </c>
      <c r="AY63">
        <f t="shared" si="79"/>
        <v>1</v>
      </c>
      <c r="AZ63">
        <f t="shared" si="88"/>
        <v>1</v>
      </c>
      <c r="BA63" s="138">
        <f>VLOOKUP($A63,'FuturesInfo (3)'!$A$2:$O$80,15)*AZ63</f>
        <v>88665</v>
      </c>
      <c r="BB63" s="196">
        <f t="shared" si="80"/>
        <v>-220.41349022234203</v>
      </c>
      <c r="BC63" s="196">
        <f t="shared" si="89"/>
        <v>220.41349022234203</v>
      </c>
      <c r="BE63">
        <v>1</v>
      </c>
      <c r="BF63">
        <v>-1</v>
      </c>
      <c r="BG63">
        <v>-1</v>
      </c>
      <c r="BH63">
        <v>1</v>
      </c>
      <c r="BI63">
        <v>0</v>
      </c>
      <c r="BJ63">
        <v>0</v>
      </c>
      <c r="BK63" s="1">
        <v>1.05222351443E-3</v>
      </c>
      <c r="BL63" s="2">
        <v>10</v>
      </c>
      <c r="BM63">
        <v>60</v>
      </c>
      <c r="BN63" t="s">
        <v>1186</v>
      </c>
      <c r="BO63">
        <v>2</v>
      </c>
      <c r="BP63" s="96">
        <v>0</v>
      </c>
      <c r="BQ63">
        <v>2</v>
      </c>
      <c r="BR63" s="138">
        <v>178630</v>
      </c>
      <c r="BS63" s="196">
        <v>-187.9586863826309</v>
      </c>
      <c r="BT63" s="196">
        <v>-187.9586863826309</v>
      </c>
      <c r="BV63">
        <v>-1</v>
      </c>
      <c r="BW63">
        <v>-1</v>
      </c>
      <c r="BX63" s="214">
        <v>-1</v>
      </c>
      <c r="BY63">
        <v>-1</v>
      </c>
      <c r="BZ63">
        <v>-1</v>
      </c>
      <c r="CA63">
        <v>1</v>
      </c>
      <c r="CB63">
        <v>1</v>
      </c>
      <c r="CC63">
        <v>1</v>
      </c>
      <c r="CD63" s="1">
        <v>-1.54901526886E-3</v>
      </c>
      <c r="CE63" s="2">
        <v>10</v>
      </c>
      <c r="CF63">
        <v>60</v>
      </c>
      <c r="CG63" t="s">
        <v>1186</v>
      </c>
      <c r="CH63">
        <v>2</v>
      </c>
      <c r="CI63" s="96">
        <v>0</v>
      </c>
      <c r="CJ63">
        <v>2</v>
      </c>
      <c r="CK63" s="138">
        <v>178630</v>
      </c>
      <c r="CL63" s="196">
        <v>276.70059747646178</v>
      </c>
      <c r="CM63" s="196">
        <v>276.70059747646178</v>
      </c>
      <c r="CN63" s="196">
        <v>276.70059747646178</v>
      </c>
      <c r="CP63">
        <v>-1</v>
      </c>
      <c r="CQ63">
        <v>-1</v>
      </c>
      <c r="CR63" s="214">
        <v>-1</v>
      </c>
      <c r="CS63">
        <v>-1</v>
      </c>
      <c r="CT63">
        <v>-1</v>
      </c>
      <c r="CU63">
        <v>1</v>
      </c>
      <c r="CV63">
        <v>1</v>
      </c>
      <c r="CW63">
        <v>1</v>
      </c>
      <c r="CX63" s="1">
        <v>-1.0250443262400001E-2</v>
      </c>
      <c r="CY63" s="2">
        <v>10</v>
      </c>
      <c r="CZ63">
        <v>60</v>
      </c>
      <c r="DA63" t="s">
        <v>1186</v>
      </c>
      <c r="DB63">
        <v>2</v>
      </c>
      <c r="DC63" s="96">
        <v>0</v>
      </c>
      <c r="DD63">
        <v>2</v>
      </c>
      <c r="DE63" s="138">
        <v>178630</v>
      </c>
      <c r="DF63" s="196">
        <v>1831.0366799625122</v>
      </c>
      <c r="DG63" s="196">
        <v>1831.0366799625122</v>
      </c>
      <c r="DH63" s="196">
        <v>1831.0366799625122</v>
      </c>
      <c r="DJ63">
        <v>-1</v>
      </c>
      <c r="DK63" s="240">
        <v>1</v>
      </c>
      <c r="DL63" s="214">
        <v>1</v>
      </c>
      <c r="DM63" s="241">
        <v>-6</v>
      </c>
      <c r="DN63">
        <v>1</v>
      </c>
      <c r="DO63">
        <v>-1</v>
      </c>
      <c r="DP63" s="214">
        <v>-1</v>
      </c>
      <c r="DQ63">
        <v>0</v>
      </c>
      <c r="DR63">
        <v>0</v>
      </c>
      <c r="DS63">
        <v>0</v>
      </c>
      <c r="DT63">
        <v>1</v>
      </c>
      <c r="DU63" s="249">
        <v>-8.8450988075899992E-3</v>
      </c>
      <c r="DV63" s="2">
        <v>10</v>
      </c>
      <c r="DW63">
        <v>60</v>
      </c>
      <c r="DX63" t="s">
        <v>1186</v>
      </c>
      <c r="DY63">
        <v>2</v>
      </c>
      <c r="DZ63" s="96">
        <v>0</v>
      </c>
      <c r="EA63">
        <v>2</v>
      </c>
      <c r="EB63" s="138">
        <v>177050</v>
      </c>
      <c r="EC63" s="196">
        <v>-1566.0247438838094</v>
      </c>
      <c r="ED63" s="196">
        <v>-1566.0247438838094</v>
      </c>
      <c r="EE63" s="196">
        <v>-1566.0247438838094</v>
      </c>
      <c r="EF63" s="196">
        <v>1566.0247438838094</v>
      </c>
      <c r="EH63">
        <v>1</v>
      </c>
      <c r="EI63" s="240">
        <v>1</v>
      </c>
      <c r="EJ63" s="214">
        <v>1</v>
      </c>
      <c r="EK63" s="241">
        <v>-7</v>
      </c>
      <c r="EL63">
        <v>1</v>
      </c>
      <c r="EM63">
        <v>-1</v>
      </c>
      <c r="EN63" s="214">
        <v>-1</v>
      </c>
      <c r="EO63">
        <v>0</v>
      </c>
      <c r="EP63">
        <v>0</v>
      </c>
      <c r="EQ63">
        <v>0</v>
      </c>
      <c r="ER63">
        <v>1</v>
      </c>
      <c r="ES63" s="249">
        <v>-2.25924879977E-4</v>
      </c>
      <c r="ET63" s="264">
        <v>42495</v>
      </c>
      <c r="EU63">
        <v>60</v>
      </c>
      <c r="EV63" t="s">
        <v>1186</v>
      </c>
      <c r="EW63">
        <v>2</v>
      </c>
      <c r="EX63" s="253"/>
      <c r="EY63">
        <v>2</v>
      </c>
      <c r="EZ63" s="138">
        <v>177010</v>
      </c>
      <c r="FA63" s="196">
        <v>-39.990963004728769</v>
      </c>
      <c r="FB63" s="196">
        <v>-39.990963004728769</v>
      </c>
      <c r="FC63" s="196">
        <v>-39.990963004728769</v>
      </c>
      <c r="FD63" s="196">
        <v>39.990963004728769</v>
      </c>
      <c r="FF63">
        <v>1</v>
      </c>
      <c r="FG63" s="240">
        <v>1</v>
      </c>
      <c r="FH63" s="214">
        <v>1</v>
      </c>
      <c r="FI63" s="241">
        <v>1</v>
      </c>
      <c r="FJ63">
        <v>1</v>
      </c>
      <c r="FK63">
        <v>1</v>
      </c>
      <c r="FL63" s="214">
        <v>-1</v>
      </c>
      <c r="FM63">
        <v>0</v>
      </c>
      <c r="FN63">
        <v>0</v>
      </c>
      <c r="FO63">
        <v>0</v>
      </c>
      <c r="FP63">
        <v>0</v>
      </c>
      <c r="FQ63" s="249">
        <v>-2.8246991695499999E-3</v>
      </c>
      <c r="FR63" s="264">
        <v>42514</v>
      </c>
      <c r="FS63">
        <v>60</v>
      </c>
      <c r="FT63" t="s">
        <v>1186</v>
      </c>
      <c r="FU63">
        <v>2</v>
      </c>
      <c r="FV63" s="253">
        <v>2</v>
      </c>
      <c r="FW63">
        <v>3</v>
      </c>
      <c r="FX63" s="138">
        <v>176670</v>
      </c>
      <c r="FY63" s="138">
        <v>265005</v>
      </c>
      <c r="FZ63" s="196">
        <v>-499.03960228439848</v>
      </c>
      <c r="GA63" s="196">
        <v>-748.55940342659767</v>
      </c>
      <c r="GB63" s="196">
        <v>-499.03960228439848</v>
      </c>
      <c r="GC63" s="196">
        <v>-499.03960228439848</v>
      </c>
      <c r="GD63" s="196">
        <v>-499.03960228439848</v>
      </c>
      <c r="GF63">
        <v>1</v>
      </c>
      <c r="GG63" s="240">
        <v>-1</v>
      </c>
      <c r="GH63" s="214">
        <v>-1</v>
      </c>
      <c r="GI63" s="241">
        <v>2</v>
      </c>
      <c r="GJ63">
        <v>1</v>
      </c>
      <c r="GK63">
        <v>-1</v>
      </c>
      <c r="GL63" s="214">
        <v>1</v>
      </c>
      <c r="GM63">
        <v>0</v>
      </c>
      <c r="GN63">
        <v>0</v>
      </c>
      <c r="GO63">
        <v>1</v>
      </c>
      <c r="GP63">
        <v>0</v>
      </c>
      <c r="GQ63" s="249">
        <v>2.5536261491299998E-3</v>
      </c>
      <c r="GR63" s="264">
        <v>42514</v>
      </c>
      <c r="GS63">
        <v>60</v>
      </c>
      <c r="GT63" t="s">
        <v>1186</v>
      </c>
      <c r="GU63">
        <v>2</v>
      </c>
      <c r="GV63" s="253">
        <v>2</v>
      </c>
      <c r="GW63">
        <v>3</v>
      </c>
      <c r="GX63" s="138">
        <v>176670</v>
      </c>
      <c r="GY63" s="138">
        <v>265005</v>
      </c>
      <c r="GZ63" s="196">
        <v>-451.1491317667971</v>
      </c>
      <c r="HA63" s="196">
        <v>-676.72369765019562</v>
      </c>
      <c r="HB63" s="196">
        <v>-451.1491317667971</v>
      </c>
      <c r="HC63" s="196">
        <v>451.1491317667971</v>
      </c>
      <c r="HD63" s="196">
        <v>-451.1491317667971</v>
      </c>
      <c r="HF63">
        <v>-1</v>
      </c>
      <c r="HG63" s="240">
        <v>-1</v>
      </c>
      <c r="HH63" s="214">
        <v>-1</v>
      </c>
      <c r="HI63" s="241">
        <v>3</v>
      </c>
      <c r="HJ63">
        <v>-1</v>
      </c>
      <c r="HK63">
        <v>-1</v>
      </c>
      <c r="HL63" s="214">
        <v>-1</v>
      </c>
      <c r="HM63">
        <v>1</v>
      </c>
      <c r="HN63">
        <v>1</v>
      </c>
      <c r="HO63">
        <v>1</v>
      </c>
      <c r="HP63">
        <v>1</v>
      </c>
      <c r="HQ63" s="249">
        <v>-1.29620195845E-2</v>
      </c>
      <c r="HR63" s="202">
        <v>42514</v>
      </c>
      <c r="HS63">
        <v>60</v>
      </c>
      <c r="HT63" t="s">
        <v>1186</v>
      </c>
      <c r="HU63">
        <v>2</v>
      </c>
      <c r="HV63" s="253">
        <v>2</v>
      </c>
      <c r="HW63">
        <v>3</v>
      </c>
      <c r="HX63" s="138">
        <v>174380</v>
      </c>
      <c r="HY63" s="138">
        <v>261570</v>
      </c>
      <c r="HZ63" s="196">
        <v>2260.3169751451101</v>
      </c>
      <c r="IA63" s="196">
        <v>3390.4754627176653</v>
      </c>
      <c r="IB63" s="196">
        <v>2260.3169751451101</v>
      </c>
      <c r="IC63" s="196">
        <v>2260.3169751451101</v>
      </c>
      <c r="ID63" s="196">
        <v>2260.3169751451101</v>
      </c>
      <c r="IF63">
        <v>-1</v>
      </c>
      <c r="IG63">
        <v>-1</v>
      </c>
      <c r="IH63" s="214">
        <v>-1</v>
      </c>
      <c r="II63" s="241">
        <v>-4</v>
      </c>
      <c r="IJ63">
        <v>-1</v>
      </c>
      <c r="IK63">
        <v>1</v>
      </c>
      <c r="IL63" s="214">
        <v>1</v>
      </c>
      <c r="IM63">
        <v>0</v>
      </c>
      <c r="IN63">
        <v>0</v>
      </c>
      <c r="IO63">
        <v>0</v>
      </c>
      <c r="IP63">
        <v>1</v>
      </c>
      <c r="IQ63" s="249">
        <v>6.9962151622900001E-3</v>
      </c>
      <c r="IR63" s="202">
        <v>42534</v>
      </c>
      <c r="IS63">
        <v>60</v>
      </c>
      <c r="IT63" t="s">
        <v>1186</v>
      </c>
      <c r="IU63">
        <v>2</v>
      </c>
      <c r="IV63" s="253">
        <v>2</v>
      </c>
      <c r="IW63">
        <v>3</v>
      </c>
      <c r="IX63" s="138">
        <v>175600</v>
      </c>
      <c r="IY63" s="138">
        <v>263400</v>
      </c>
      <c r="IZ63" s="196">
        <v>-1228.5353824981239</v>
      </c>
      <c r="JA63" s="196">
        <v>-1842.8030737471861</v>
      </c>
      <c r="JB63" s="196">
        <v>-1228.5353824981239</v>
      </c>
      <c r="JC63" s="196">
        <v>-1228.5353824981239</v>
      </c>
      <c r="JD63" s="196">
        <v>1228.5353824981239</v>
      </c>
      <c r="JF63">
        <v>-1</v>
      </c>
      <c r="JG63" s="240">
        <v>-1</v>
      </c>
      <c r="JH63" s="214">
        <v>-1</v>
      </c>
      <c r="JI63" s="241">
        <v>-5</v>
      </c>
      <c r="JJ63">
        <v>-1</v>
      </c>
      <c r="JK63">
        <v>1</v>
      </c>
      <c r="JL63" s="214">
        <v>1</v>
      </c>
      <c r="JM63">
        <v>0</v>
      </c>
      <c r="JN63">
        <v>0</v>
      </c>
      <c r="JO63">
        <v>0</v>
      </c>
      <c r="JP63">
        <v>1</v>
      </c>
      <c r="JQ63" s="249">
        <v>2.3348519362200002E-3</v>
      </c>
      <c r="JR63" s="202">
        <v>42534</v>
      </c>
      <c r="JS63">
        <v>60</v>
      </c>
      <c r="JT63" t="s">
        <v>1186</v>
      </c>
      <c r="JU63">
        <v>2</v>
      </c>
      <c r="JV63" s="253">
        <v>1</v>
      </c>
      <c r="JW63">
        <v>2</v>
      </c>
      <c r="JX63" s="138">
        <v>176010</v>
      </c>
      <c r="JY63" s="138">
        <v>176010</v>
      </c>
      <c r="JZ63" s="196">
        <v>-410.95728929408222</v>
      </c>
      <c r="KA63" s="196">
        <v>-410.95728929408222</v>
      </c>
      <c r="KB63" s="196">
        <v>-410.95728929408222</v>
      </c>
      <c r="KC63" s="196">
        <v>-410.95728929408222</v>
      </c>
      <c r="KD63" s="196">
        <v>410.95728929408222</v>
      </c>
      <c r="KF63">
        <v>-1</v>
      </c>
      <c r="KG63" s="240">
        <v>1</v>
      </c>
      <c r="KH63" s="214">
        <v>-1</v>
      </c>
      <c r="KI63" s="241">
        <v>-6</v>
      </c>
      <c r="KJ63">
        <v>1</v>
      </c>
      <c r="KK63">
        <v>1</v>
      </c>
      <c r="KL63" s="214">
        <v>-1</v>
      </c>
      <c r="KM63">
        <v>0</v>
      </c>
      <c r="KN63">
        <v>1</v>
      </c>
      <c r="KO63">
        <v>0</v>
      </c>
      <c r="KP63">
        <v>0</v>
      </c>
      <c r="KQ63" s="249">
        <v>-1.3067439349999999E-3</v>
      </c>
      <c r="KR63" s="202">
        <v>42534</v>
      </c>
      <c r="KS63">
        <v>60</v>
      </c>
      <c r="KT63" t="s">
        <v>1186</v>
      </c>
      <c r="KU63">
        <v>2</v>
      </c>
      <c r="KV63" s="253">
        <v>2</v>
      </c>
      <c r="KW63">
        <v>2</v>
      </c>
      <c r="KX63" s="138">
        <v>178500</v>
      </c>
      <c r="KY63" s="138">
        <v>178500</v>
      </c>
      <c r="KZ63" s="196">
        <v>-233.25379239749998</v>
      </c>
      <c r="LA63" s="196">
        <v>-233.25379239749998</v>
      </c>
      <c r="LB63" s="196">
        <v>233.25379239749998</v>
      </c>
      <c r="LC63" s="196">
        <v>-233.25379239749998</v>
      </c>
      <c r="LD63" s="196">
        <v>-233.25379239749998</v>
      </c>
      <c r="LF63">
        <v>1</v>
      </c>
      <c r="LG63" s="240">
        <v>1</v>
      </c>
      <c r="LH63" s="214">
        <v>1</v>
      </c>
      <c r="LI63" s="241">
        <v>-7</v>
      </c>
      <c r="LJ63">
        <v>-1</v>
      </c>
      <c r="LK63">
        <v>-1</v>
      </c>
      <c r="LL63" s="214">
        <v>1</v>
      </c>
      <c r="LM63">
        <v>1</v>
      </c>
      <c r="LN63">
        <v>1</v>
      </c>
      <c r="LO63">
        <v>0</v>
      </c>
      <c r="LP63">
        <v>0</v>
      </c>
      <c r="LQ63" s="249">
        <v>1.5473887814299999E-2</v>
      </c>
      <c r="LR63" s="202">
        <v>42534</v>
      </c>
      <c r="LS63">
        <v>60</v>
      </c>
      <c r="LT63" t="s">
        <v>1186</v>
      </c>
      <c r="LU63">
        <v>2</v>
      </c>
      <c r="LV63" s="253">
        <v>1</v>
      </c>
      <c r="LW63">
        <v>3</v>
      </c>
      <c r="LX63" s="138">
        <v>178500</v>
      </c>
      <c r="LY63" s="138">
        <v>267750</v>
      </c>
      <c r="LZ63" s="196">
        <v>2762.0889748525501</v>
      </c>
      <c r="MA63" s="196">
        <v>4143.1334622788245</v>
      </c>
      <c r="MB63" s="196">
        <v>2762.0889748525501</v>
      </c>
      <c r="MC63" s="196">
        <v>-2762.0889748525501</v>
      </c>
      <c r="MD63" s="196">
        <v>-2762.0889748525501</v>
      </c>
      <c r="MF63">
        <v>1</v>
      </c>
      <c r="MG63" s="240">
        <v>-1</v>
      </c>
      <c r="MH63" s="214">
        <v>1</v>
      </c>
      <c r="MI63" s="241">
        <v>4</v>
      </c>
      <c r="MJ63">
        <v>1</v>
      </c>
      <c r="MK63">
        <v>1</v>
      </c>
      <c r="ML63" s="214">
        <v>-1</v>
      </c>
      <c r="MM63">
        <v>1</v>
      </c>
      <c r="MN63">
        <v>0</v>
      </c>
      <c r="MO63">
        <v>0</v>
      </c>
      <c r="MP63">
        <v>0</v>
      </c>
      <c r="MQ63" s="249">
        <v>-4.4873949579800003E-2</v>
      </c>
      <c r="MR63" s="202">
        <v>42538</v>
      </c>
      <c r="MS63">
        <v>60</v>
      </c>
      <c r="MT63" t="s">
        <v>1186</v>
      </c>
      <c r="MU63">
        <v>2</v>
      </c>
      <c r="MV63" s="253">
        <v>2</v>
      </c>
      <c r="MW63">
        <v>2</v>
      </c>
      <c r="MX63" s="138">
        <v>170490</v>
      </c>
      <c r="MY63" s="138">
        <v>170490</v>
      </c>
      <c r="MZ63" s="196">
        <v>7650.5596638601028</v>
      </c>
      <c r="NA63" s="196">
        <v>7650.5596638601028</v>
      </c>
      <c r="NB63" s="196">
        <v>-7650.5596638601028</v>
      </c>
      <c r="NC63" s="196">
        <v>-7650.5596638601028</v>
      </c>
      <c r="ND63" s="196">
        <v>-7650.5596638601028</v>
      </c>
      <c r="NF63">
        <v>-1</v>
      </c>
      <c r="NG63" s="240">
        <v>-1</v>
      </c>
      <c r="NH63" s="214">
        <v>1</v>
      </c>
      <c r="NI63" s="241">
        <v>-9</v>
      </c>
      <c r="NJ63">
        <v>-1</v>
      </c>
      <c r="NK63">
        <v>-1</v>
      </c>
      <c r="NL63" s="214">
        <v>-1</v>
      </c>
      <c r="NM63">
        <v>1</v>
      </c>
      <c r="NN63">
        <v>0</v>
      </c>
      <c r="NO63">
        <v>1</v>
      </c>
      <c r="NP63">
        <v>1</v>
      </c>
      <c r="NQ63" s="249">
        <v>-1.9766555223199998E-2</v>
      </c>
      <c r="NR63" s="202">
        <v>42534</v>
      </c>
      <c r="NS63">
        <v>60</v>
      </c>
      <c r="NT63" t="s">
        <v>1186</v>
      </c>
      <c r="NU63">
        <v>2</v>
      </c>
      <c r="NV63" s="253">
        <v>2</v>
      </c>
      <c r="NW63">
        <v>2</v>
      </c>
      <c r="NX63" s="138">
        <v>167120</v>
      </c>
      <c r="NY63" s="138">
        <v>167120</v>
      </c>
      <c r="NZ63" s="196">
        <v>3303.3867089011837</v>
      </c>
      <c r="OA63" s="196">
        <v>3303.3867089011837</v>
      </c>
      <c r="OB63" s="196">
        <v>-3303.3867089011837</v>
      </c>
      <c r="OC63" s="196">
        <v>3303.3867089011837</v>
      </c>
      <c r="OD63" s="196">
        <v>3303.3867089011837</v>
      </c>
      <c r="OF63">
        <v>-1</v>
      </c>
      <c r="OG63" s="240">
        <v>-1</v>
      </c>
      <c r="OH63" s="214">
        <v>1</v>
      </c>
      <c r="OI63" s="241">
        <v>6</v>
      </c>
      <c r="OJ63">
        <v>1</v>
      </c>
      <c r="OK63">
        <v>1</v>
      </c>
      <c r="OL63" s="214">
        <v>1</v>
      </c>
      <c r="OM63">
        <v>0</v>
      </c>
      <c r="ON63">
        <v>1</v>
      </c>
      <c r="OO63">
        <v>1</v>
      </c>
      <c r="OP63">
        <v>1</v>
      </c>
      <c r="OQ63" s="249">
        <v>2.4652943992299999E-2</v>
      </c>
      <c r="OR63" s="202">
        <v>42538</v>
      </c>
      <c r="OS63">
        <v>60</v>
      </c>
      <c r="OT63" t="s">
        <v>1186</v>
      </c>
      <c r="OU63">
        <v>2</v>
      </c>
      <c r="OV63" s="253">
        <v>2</v>
      </c>
      <c r="OW63">
        <v>2</v>
      </c>
      <c r="OX63" s="138">
        <v>171240</v>
      </c>
      <c r="OY63" s="138">
        <v>171240</v>
      </c>
      <c r="OZ63" s="196">
        <v>-4221.5701292414515</v>
      </c>
      <c r="PA63" s="196">
        <v>-4221.5701292414515</v>
      </c>
      <c r="PB63" s="196">
        <v>4221.5701292414515</v>
      </c>
      <c r="PC63" s="196">
        <v>4221.5701292414515</v>
      </c>
      <c r="PD63" s="196">
        <v>4221.5701292414515</v>
      </c>
      <c r="PF63">
        <v>-1</v>
      </c>
      <c r="PG63" s="240">
        <v>1</v>
      </c>
      <c r="PH63" s="240">
        <v>1</v>
      </c>
      <c r="PI63" s="214">
        <v>1</v>
      </c>
      <c r="PJ63" s="241">
        <v>7</v>
      </c>
      <c r="PK63">
        <v>1</v>
      </c>
      <c r="PL63">
        <v>1</v>
      </c>
      <c r="PM63" s="214">
        <v>1</v>
      </c>
      <c r="PN63">
        <v>1</v>
      </c>
      <c r="PO63">
        <v>1</v>
      </c>
      <c r="PP63">
        <v>1</v>
      </c>
      <c r="PQ63">
        <v>1</v>
      </c>
      <c r="PR63" s="249">
        <v>1.9096005606199999E-2</v>
      </c>
      <c r="PS63" s="202">
        <v>42538</v>
      </c>
      <c r="PT63">
        <v>60</v>
      </c>
      <c r="PU63" t="s">
        <v>1186</v>
      </c>
      <c r="PV63">
        <v>1</v>
      </c>
      <c r="PW63" s="253">
        <v>2</v>
      </c>
      <c r="PX63">
        <v>1</v>
      </c>
      <c r="PY63" s="138">
        <v>88140</v>
      </c>
      <c r="PZ63" s="138">
        <v>88140</v>
      </c>
      <c r="QA63" s="196">
        <v>1683.1219341304679</v>
      </c>
      <c r="QB63" s="196">
        <v>1683.1219341304679</v>
      </c>
      <c r="QC63" s="196">
        <v>1683.1219341304679</v>
      </c>
      <c r="QD63" s="196">
        <v>1683.1219341304679</v>
      </c>
      <c r="QE63" s="196">
        <v>1683.1219341304679</v>
      </c>
      <c r="QF63" s="196">
        <v>1683.1219341304679</v>
      </c>
      <c r="QH63">
        <v>1</v>
      </c>
      <c r="QI63" s="240">
        <v>1</v>
      </c>
      <c r="QJ63" s="240">
        <v>-1</v>
      </c>
      <c r="QK63" s="214">
        <v>1</v>
      </c>
      <c r="QL63" s="241">
        <v>-2</v>
      </c>
      <c r="QM63">
        <v>-1</v>
      </c>
      <c r="QN63">
        <v>-1</v>
      </c>
      <c r="QO63" s="214">
        <v>1</v>
      </c>
      <c r="QP63">
        <v>1</v>
      </c>
      <c r="QQ63">
        <v>1</v>
      </c>
      <c r="QR63">
        <v>0</v>
      </c>
      <c r="QS63">
        <v>0</v>
      </c>
      <c r="QT63" s="249">
        <v>1.01426852329E-2</v>
      </c>
      <c r="QU63" s="202">
        <v>42538</v>
      </c>
      <c r="QV63">
        <v>60</v>
      </c>
      <c r="QW63" t="s">
        <v>1186</v>
      </c>
      <c r="QX63">
        <v>1</v>
      </c>
      <c r="QY63" s="253">
        <v>2</v>
      </c>
      <c r="QZ63">
        <v>1</v>
      </c>
      <c r="RA63" s="138">
        <v>88140</v>
      </c>
      <c r="RB63" s="138">
        <v>88140</v>
      </c>
      <c r="RC63" s="196">
        <v>893.97627642780594</v>
      </c>
      <c r="RD63" s="196">
        <v>893.97627642780594</v>
      </c>
      <c r="RE63" s="196">
        <v>893.97627642780594</v>
      </c>
      <c r="RF63" s="196">
        <v>-893.97627642780594</v>
      </c>
      <c r="RG63" s="196">
        <v>-893.97627642780594</v>
      </c>
      <c r="RH63" s="196">
        <v>-893.97627642780594</v>
      </c>
      <c r="RI63" s="196"/>
      <c r="RJ63" s="196">
        <v>893.97627642780594</v>
      </c>
      <c r="RK63" s="196">
        <v>-893.97627642780594</v>
      </c>
      <c r="RL63" s="196">
        <v>-893.97627642780594</v>
      </c>
      <c r="RM63" s="196">
        <v>893.97627642780594</v>
      </c>
      <c r="RO63">
        <v>1</v>
      </c>
      <c r="RP63" s="240">
        <v>-1</v>
      </c>
      <c r="RQ63" s="240">
        <v>1</v>
      </c>
      <c r="RR63" s="240">
        <v>-1</v>
      </c>
      <c r="RS63" s="214">
        <v>1</v>
      </c>
      <c r="RT63" s="241">
        <v>-3</v>
      </c>
      <c r="RU63">
        <v>-1</v>
      </c>
      <c r="RV63">
        <v>-1</v>
      </c>
      <c r="RW63" s="214">
        <v>1</v>
      </c>
      <c r="RX63">
        <v>0</v>
      </c>
      <c r="RY63">
        <v>1</v>
      </c>
      <c r="RZ63">
        <v>0</v>
      </c>
      <c r="SA63">
        <v>0</v>
      </c>
      <c r="SB63" s="249">
        <v>5.9564329475799999E-3</v>
      </c>
      <c r="SC63" s="202">
        <v>42538</v>
      </c>
      <c r="SD63">
        <v>60</v>
      </c>
      <c r="SE63" t="s">
        <v>1186</v>
      </c>
      <c r="SF63">
        <v>1</v>
      </c>
      <c r="SG63" s="253">
        <v>2</v>
      </c>
      <c r="SH63">
        <v>1</v>
      </c>
      <c r="SI63" s="138">
        <v>88665</v>
      </c>
      <c r="SJ63" s="138">
        <v>88665</v>
      </c>
      <c r="SK63" s="196">
        <v>-528.12712729718066</v>
      </c>
      <c r="SL63" s="196">
        <v>-528.12712729718066</v>
      </c>
      <c r="SM63" s="196">
        <v>528.12712729718066</v>
      </c>
      <c r="SN63" s="196">
        <v>-528.12712729718066</v>
      </c>
      <c r="SO63" s="196">
        <v>-528.12712729718066</v>
      </c>
      <c r="SP63" s="196">
        <v>528.12712729718066</v>
      </c>
      <c r="SQ63" s="196">
        <v>-528.12712729718066</v>
      </c>
      <c r="SR63" s="196">
        <v>528.12712729718066</v>
      </c>
      <c r="SS63" s="196">
        <v>-528.12712729718066</v>
      </c>
      <c r="ST63" s="196">
        <v>-528.12712729718066</v>
      </c>
      <c r="SU63" s="196">
        <v>528.12712729718066</v>
      </c>
      <c r="SW63">
        <f t="shared" si="90"/>
        <v>1</v>
      </c>
      <c r="SX63" s="240">
        <v>1</v>
      </c>
      <c r="SY63" s="240">
        <v>-1</v>
      </c>
      <c r="SZ63" s="240">
        <v>1</v>
      </c>
      <c r="TA63" s="214">
        <v>1</v>
      </c>
      <c r="TB63" s="241">
        <v>-4</v>
      </c>
      <c r="TC63">
        <f t="shared" si="91"/>
        <v>-1</v>
      </c>
      <c r="TD63">
        <f t="shared" si="92"/>
        <v>-1</v>
      </c>
      <c r="TE63" s="214">
        <v>1</v>
      </c>
      <c r="TF63">
        <f t="shared" si="140"/>
        <v>1</v>
      </c>
      <c r="TG63">
        <f t="shared" si="93"/>
        <v>1</v>
      </c>
      <c r="TH63">
        <f t="shared" si="132"/>
        <v>0</v>
      </c>
      <c r="TI63">
        <f t="shared" si="94"/>
        <v>0</v>
      </c>
      <c r="TJ63" s="249"/>
      <c r="TK63" s="202">
        <v>42548</v>
      </c>
      <c r="TL63">
        <v>60</v>
      </c>
      <c r="TM63" t="str">
        <f t="shared" si="81"/>
        <v>TRUE</v>
      </c>
      <c r="TN63">
        <f>VLOOKUP($A63,'FuturesInfo (3)'!$A$2:$V$80,22)</f>
        <v>1</v>
      </c>
      <c r="TO63" s="253">
        <v>2</v>
      </c>
      <c r="TP63">
        <f t="shared" si="95"/>
        <v>1</v>
      </c>
      <c r="TQ63" s="138">
        <f>VLOOKUP($A63,'FuturesInfo (3)'!$A$2:$O$80,15)*TN63</f>
        <v>88665</v>
      </c>
      <c r="TR63" s="138">
        <f>VLOOKUP($A63,'FuturesInfo (3)'!$A$2:$O$80,15)*TP63</f>
        <v>88665</v>
      </c>
      <c r="TS63" s="196">
        <f t="shared" si="96"/>
        <v>0</v>
      </c>
      <c r="TT63" s="196">
        <f t="shared" si="97"/>
        <v>0</v>
      </c>
      <c r="TU63" s="196">
        <f t="shared" si="98"/>
        <v>0</v>
      </c>
      <c r="TV63" s="196">
        <f t="shared" si="99"/>
        <v>0</v>
      </c>
      <c r="TW63" s="196">
        <f t="shared" si="148"/>
        <v>0</v>
      </c>
      <c r="TX63" s="196">
        <f t="shared" si="101"/>
        <v>0</v>
      </c>
      <c r="TY63" s="196">
        <f t="shared" si="133"/>
        <v>0</v>
      </c>
      <c r="TZ63" s="196">
        <f>IF(IF(sym!$O52=TE63,1,0)=1,ABS(TQ63*TJ63),-ABS(TQ63*TJ63))</f>
        <v>0</v>
      </c>
      <c r="UA63" s="196">
        <f>IF(IF(sym!$N52=TE63,1,0)=1,ABS(TQ63*TJ63),-ABS(TQ63*TJ63))</f>
        <v>0</v>
      </c>
      <c r="UB63" s="196">
        <f t="shared" si="141"/>
        <v>0</v>
      </c>
      <c r="UC63" s="196">
        <f t="shared" si="103"/>
        <v>0</v>
      </c>
      <c r="UE63">
        <f t="shared" si="104"/>
        <v>1</v>
      </c>
      <c r="UF63" s="240">
        <v>1</v>
      </c>
      <c r="UG63" s="240">
        <v>-1</v>
      </c>
      <c r="UH63" s="240">
        <v>1</v>
      </c>
      <c r="UI63" s="214">
        <v>1</v>
      </c>
      <c r="UJ63" s="241">
        <v>-4</v>
      </c>
      <c r="UK63">
        <f t="shared" si="105"/>
        <v>-1</v>
      </c>
      <c r="UL63">
        <f t="shared" si="106"/>
        <v>-1</v>
      </c>
      <c r="UM63" s="214"/>
      <c r="UN63">
        <f t="shared" si="153"/>
        <v>0</v>
      </c>
      <c r="UO63">
        <f t="shared" si="151"/>
        <v>0</v>
      </c>
      <c r="UP63">
        <f t="shared" si="134"/>
        <v>0</v>
      </c>
      <c r="UQ63">
        <f t="shared" si="108"/>
        <v>0</v>
      </c>
      <c r="UR63" s="249"/>
      <c r="US63" s="202">
        <v>42548</v>
      </c>
      <c r="UT63">
        <v>60</v>
      </c>
      <c r="UU63" t="str">
        <f t="shared" si="82"/>
        <v>TRUE</v>
      </c>
      <c r="UV63">
        <f>VLOOKUP($A63,'FuturesInfo (3)'!$A$2:$V$80,22)</f>
        <v>1</v>
      </c>
      <c r="UW63" s="253">
        <v>2</v>
      </c>
      <c r="UX63">
        <f t="shared" si="109"/>
        <v>1</v>
      </c>
      <c r="UY63" s="138">
        <f>VLOOKUP($A63,'FuturesInfo (3)'!$A$2:$O$80,15)*UV63</f>
        <v>88665</v>
      </c>
      <c r="UZ63" s="138">
        <f>VLOOKUP($A63,'FuturesInfo (3)'!$A$2:$O$80,15)*UX63</f>
        <v>88665</v>
      </c>
      <c r="VA63" s="196">
        <f t="shared" si="110"/>
        <v>0</v>
      </c>
      <c r="VB63" s="196">
        <f t="shared" si="111"/>
        <v>0</v>
      </c>
      <c r="VC63" s="196">
        <f t="shared" si="112"/>
        <v>0</v>
      </c>
      <c r="VD63" s="196">
        <f t="shared" si="113"/>
        <v>0</v>
      </c>
      <c r="VE63" s="196">
        <f t="shared" si="149"/>
        <v>0</v>
      </c>
      <c r="VF63" s="196">
        <f t="shared" si="115"/>
        <v>0</v>
      </c>
      <c r="VG63" s="196">
        <f t="shared" si="135"/>
        <v>0</v>
      </c>
      <c r="VH63" s="196">
        <f>IF(IF(sym!$O52=UM63,1,0)=1,ABS(UY63*UR63),-ABS(UY63*UR63))</f>
        <v>0</v>
      </c>
      <c r="VI63" s="196">
        <f>IF(IF(sym!$N52=UM63,1,0)=1,ABS(UY63*UR63),-ABS(UY63*UR63))</f>
        <v>0</v>
      </c>
      <c r="VJ63" s="196">
        <f t="shared" si="144"/>
        <v>0</v>
      </c>
      <c r="VK63" s="196">
        <f t="shared" si="117"/>
        <v>0</v>
      </c>
      <c r="VM63">
        <f t="shared" si="118"/>
        <v>0</v>
      </c>
      <c r="VN63" s="240"/>
      <c r="VO63" s="240"/>
      <c r="VP63" s="240"/>
      <c r="VQ63" s="214"/>
      <c r="VR63" s="241"/>
      <c r="VS63">
        <f t="shared" si="119"/>
        <v>1</v>
      </c>
      <c r="VT63">
        <f t="shared" si="120"/>
        <v>0</v>
      </c>
      <c r="VU63" s="214"/>
      <c r="VV63">
        <f t="shared" si="154"/>
        <v>1</v>
      </c>
      <c r="VW63">
        <f t="shared" si="152"/>
        <v>1</v>
      </c>
      <c r="VX63">
        <f t="shared" si="136"/>
        <v>0</v>
      </c>
      <c r="VY63">
        <f t="shared" si="122"/>
        <v>1</v>
      </c>
      <c r="VZ63" s="249"/>
      <c r="WA63" s="202"/>
      <c r="WB63">
        <v>60</v>
      </c>
      <c r="WC63" t="str">
        <f t="shared" si="83"/>
        <v>FALSE</v>
      </c>
      <c r="WD63">
        <f>VLOOKUP($A63,'FuturesInfo (3)'!$A$2:$V$80,22)</f>
        <v>1</v>
      </c>
      <c r="WE63" s="253"/>
      <c r="WF63">
        <f t="shared" si="123"/>
        <v>1</v>
      </c>
      <c r="WG63" s="138">
        <f>VLOOKUP($A63,'FuturesInfo (3)'!$A$2:$O$80,15)*WD63</f>
        <v>88665</v>
      </c>
      <c r="WH63" s="138">
        <f>VLOOKUP($A63,'FuturesInfo (3)'!$A$2:$O$80,15)*WF63</f>
        <v>88665</v>
      </c>
      <c r="WI63" s="196">
        <f t="shared" si="124"/>
        <v>0</v>
      </c>
      <c r="WJ63" s="196">
        <f t="shared" si="125"/>
        <v>0</v>
      </c>
      <c r="WK63" s="196">
        <f t="shared" si="126"/>
        <v>0</v>
      </c>
      <c r="WL63" s="196">
        <f t="shared" si="127"/>
        <v>0</v>
      </c>
      <c r="WM63" s="196">
        <f t="shared" si="150"/>
        <v>0</v>
      </c>
      <c r="WN63" s="196">
        <f t="shared" si="129"/>
        <v>0</v>
      </c>
      <c r="WO63" s="196">
        <f t="shared" si="137"/>
        <v>0</v>
      </c>
      <c r="WP63" s="196">
        <f>IF(IF(sym!$O52=VU63,1,0)=1,ABS(WG63*VZ63),-ABS(WG63*VZ63))</f>
        <v>0</v>
      </c>
      <c r="WQ63" s="196">
        <f>IF(IF(sym!$N52=VU63,1,0)=1,ABS(WG63*VZ63),-ABS(WG63*VZ63))</f>
        <v>0</v>
      </c>
      <c r="WR63" s="196">
        <f t="shared" si="147"/>
        <v>0</v>
      </c>
      <c r="WS63" s="196">
        <f t="shared" si="131"/>
        <v>0</v>
      </c>
    </row>
    <row r="64" spans="1:617" x14ac:dyDescent="0.25">
      <c r="A64" s="5" t="s">
        <v>1059</v>
      </c>
      <c r="B64" s="150" t="str">
        <f>'FuturesInfo (3)'!M52</f>
        <v>@O</v>
      </c>
      <c r="C64" s="200" t="str">
        <f>VLOOKUP(A64,'FuturesInfo (3)'!$A$2:$K$80,11)</f>
        <v>grain</v>
      </c>
      <c r="F64" t="e">
        <f>#REF!</f>
        <v>#REF!</v>
      </c>
      <c r="G64">
        <v>-1</v>
      </c>
      <c r="H64">
        <v>1</v>
      </c>
      <c r="I64">
        <v>-1</v>
      </c>
      <c r="J64">
        <f t="shared" si="155"/>
        <v>1</v>
      </c>
      <c r="K64">
        <f t="shared" si="156"/>
        <v>0</v>
      </c>
      <c r="L64" s="184">
        <v>-1.44167758847E-2</v>
      </c>
      <c r="M64" s="2">
        <v>10</v>
      </c>
      <c r="N64">
        <v>60</v>
      </c>
      <c r="O64" t="str">
        <f t="shared" si="157"/>
        <v>TRUE</v>
      </c>
      <c r="P64">
        <f>VLOOKUP($A64,'FuturesInfo (3)'!$A$2:$V$80,22)</f>
        <v>6</v>
      </c>
      <c r="Q64">
        <f t="shared" si="70"/>
        <v>6</v>
      </c>
      <c r="R64">
        <f t="shared" si="70"/>
        <v>6</v>
      </c>
      <c r="S64" s="138">
        <f>VLOOKUP($A64,'FuturesInfo (3)'!$A$2:$O$80,15)*Q64</f>
        <v>57825</v>
      </c>
      <c r="T64" s="144">
        <f t="shared" si="158"/>
        <v>833.65006553277749</v>
      </c>
      <c r="U64" s="144">
        <f t="shared" si="84"/>
        <v>-833.65006553277749</v>
      </c>
      <c r="W64">
        <f t="shared" si="159"/>
        <v>-1</v>
      </c>
      <c r="X64">
        <v>1</v>
      </c>
      <c r="Y64">
        <v>1</v>
      </c>
      <c r="Z64">
        <v>1</v>
      </c>
      <c r="AA64">
        <f t="shared" si="138"/>
        <v>1</v>
      </c>
      <c r="AB64">
        <f t="shared" si="160"/>
        <v>1</v>
      </c>
      <c r="AC64" s="1">
        <v>3.0585106383000001E-2</v>
      </c>
      <c r="AD64" s="2">
        <v>10</v>
      </c>
      <c r="AE64">
        <v>60</v>
      </c>
      <c r="AF64" t="str">
        <f t="shared" si="161"/>
        <v>TRUE</v>
      </c>
      <c r="AG64">
        <f>VLOOKUP($A64,'FuturesInfo (3)'!$A$2:$V$80,22)</f>
        <v>6</v>
      </c>
      <c r="AH64">
        <f t="shared" si="162"/>
        <v>8</v>
      </c>
      <c r="AI64">
        <f t="shared" si="85"/>
        <v>6</v>
      </c>
      <c r="AJ64" s="138">
        <f>VLOOKUP($A64,'FuturesInfo (3)'!$A$2:$O$80,15)*AI64</f>
        <v>57825</v>
      </c>
      <c r="AK64" s="196">
        <f t="shared" si="163"/>
        <v>1768.583776596975</v>
      </c>
      <c r="AL64" s="196">
        <f t="shared" si="87"/>
        <v>1768.583776596975</v>
      </c>
      <c r="AN64">
        <f t="shared" si="76"/>
        <v>1</v>
      </c>
      <c r="AO64">
        <v>-1</v>
      </c>
      <c r="AP64">
        <v>1</v>
      </c>
      <c r="AQ64">
        <v>1</v>
      </c>
      <c r="AR64">
        <f t="shared" si="139"/>
        <v>0</v>
      </c>
      <c r="AS64">
        <f t="shared" si="77"/>
        <v>1</v>
      </c>
      <c r="AT64" s="1">
        <v>1.41935483871E-2</v>
      </c>
      <c r="AU64" s="2">
        <v>10</v>
      </c>
      <c r="AV64">
        <v>60</v>
      </c>
      <c r="AW64" t="str">
        <f t="shared" si="78"/>
        <v>TRUE</v>
      </c>
      <c r="AX64">
        <f>VLOOKUP($A64,'FuturesInfo (3)'!$A$2:$V$80,22)</f>
        <v>6</v>
      </c>
      <c r="AY64">
        <f t="shared" si="79"/>
        <v>5</v>
      </c>
      <c r="AZ64">
        <f t="shared" si="88"/>
        <v>6</v>
      </c>
      <c r="BA64" s="138">
        <f>VLOOKUP($A64,'FuturesInfo (3)'!$A$2:$O$80,15)*AZ64</f>
        <v>57825</v>
      </c>
      <c r="BB64" s="196">
        <f t="shared" si="80"/>
        <v>-820.74193548405754</v>
      </c>
      <c r="BC64" s="196">
        <f t="shared" si="89"/>
        <v>820.74193548405754</v>
      </c>
      <c r="BE64">
        <v>-1</v>
      </c>
      <c r="BF64">
        <v>-1</v>
      </c>
      <c r="BG64">
        <v>1</v>
      </c>
      <c r="BH64">
        <v>1</v>
      </c>
      <c r="BI64">
        <v>0</v>
      </c>
      <c r="BJ64">
        <v>1</v>
      </c>
      <c r="BK64" s="1">
        <v>4.70737913486E-2</v>
      </c>
      <c r="BL64" s="2">
        <v>10</v>
      </c>
      <c r="BM64">
        <v>60</v>
      </c>
      <c r="BN64" t="s">
        <v>1186</v>
      </c>
      <c r="BO64">
        <v>9</v>
      </c>
      <c r="BP64" s="96">
        <v>0</v>
      </c>
      <c r="BQ64">
        <v>9</v>
      </c>
      <c r="BR64" s="138">
        <v>90787.5</v>
      </c>
      <c r="BS64" s="196">
        <v>-4273.7118320610225</v>
      </c>
      <c r="BT64" s="196">
        <v>4273.7118320610225</v>
      </c>
      <c r="BV64">
        <v>-1</v>
      </c>
      <c r="BW64">
        <v>1</v>
      </c>
      <c r="BX64" s="214">
        <v>1</v>
      </c>
      <c r="BY64">
        <v>-1</v>
      </c>
      <c r="BZ64">
        <v>-1</v>
      </c>
      <c r="CA64">
        <v>0</v>
      </c>
      <c r="CB64">
        <v>0</v>
      </c>
      <c r="CC64">
        <v>1</v>
      </c>
      <c r="CD64" s="1">
        <v>-2.4301336573500001E-3</v>
      </c>
      <c r="CE64" s="2">
        <v>10</v>
      </c>
      <c r="CF64">
        <v>60</v>
      </c>
      <c r="CG64" t="s">
        <v>1186</v>
      </c>
      <c r="CH64">
        <v>9</v>
      </c>
      <c r="CI64" s="96">
        <v>0</v>
      </c>
      <c r="CJ64">
        <v>9</v>
      </c>
      <c r="CK64" s="138">
        <v>90787.5</v>
      </c>
      <c r="CL64" s="196">
        <v>-220.62575941666313</v>
      </c>
      <c r="CM64" s="196">
        <v>-220.62575941666313</v>
      </c>
      <c r="CN64" s="196">
        <v>220.62575941666313</v>
      </c>
      <c r="CP64">
        <v>-1</v>
      </c>
      <c r="CQ64">
        <v>-1</v>
      </c>
      <c r="CR64" s="214">
        <v>1</v>
      </c>
      <c r="CS64">
        <v>1</v>
      </c>
      <c r="CT64">
        <v>-1</v>
      </c>
      <c r="CU64">
        <v>1</v>
      </c>
      <c r="CV64">
        <v>0</v>
      </c>
      <c r="CW64">
        <v>0</v>
      </c>
      <c r="CX64" s="1">
        <v>-1.7052375152300001E-2</v>
      </c>
      <c r="CY64" s="2">
        <v>10</v>
      </c>
      <c r="CZ64">
        <v>60</v>
      </c>
      <c r="DA64" t="s">
        <v>1186</v>
      </c>
      <c r="DB64">
        <v>9</v>
      </c>
      <c r="DC64" s="96">
        <v>0</v>
      </c>
      <c r="DD64">
        <v>9</v>
      </c>
      <c r="DE64" s="138">
        <v>90787.5</v>
      </c>
      <c r="DF64" s="196">
        <v>1548.1425091394362</v>
      </c>
      <c r="DG64" s="196">
        <v>-1548.1425091394362</v>
      </c>
      <c r="DH64" s="196">
        <v>-1548.1425091394362</v>
      </c>
      <c r="DJ64">
        <v>-1</v>
      </c>
      <c r="DK64" s="240">
        <v>-1</v>
      </c>
      <c r="DL64" s="214">
        <v>1</v>
      </c>
      <c r="DM64" s="241">
        <v>5</v>
      </c>
      <c r="DN64">
        <v>1</v>
      </c>
      <c r="DO64">
        <v>1</v>
      </c>
      <c r="DP64" s="214">
        <v>1</v>
      </c>
      <c r="DQ64">
        <v>0</v>
      </c>
      <c r="DR64">
        <v>1</v>
      </c>
      <c r="DS64">
        <v>1</v>
      </c>
      <c r="DT64">
        <v>1</v>
      </c>
      <c r="DU64" s="249">
        <v>1.7348203221800002E-2</v>
      </c>
      <c r="DV64" s="2">
        <v>10</v>
      </c>
      <c r="DW64">
        <v>60</v>
      </c>
      <c r="DX64" t="s">
        <v>1186</v>
      </c>
      <c r="DY64">
        <v>9</v>
      </c>
      <c r="DZ64" s="96">
        <v>0</v>
      </c>
      <c r="EA64">
        <v>9</v>
      </c>
      <c r="EB64" s="138">
        <v>92362.5</v>
      </c>
      <c r="EC64" s="196">
        <v>-1602.3234200735026</v>
      </c>
      <c r="ED64" s="196">
        <v>1602.3234200735026</v>
      </c>
      <c r="EE64" s="196">
        <v>1602.3234200735026</v>
      </c>
      <c r="EF64" s="196">
        <v>1602.3234200735026</v>
      </c>
      <c r="EH64">
        <v>-1</v>
      </c>
      <c r="EI64" s="240">
        <v>-1</v>
      </c>
      <c r="EJ64" s="214">
        <v>1</v>
      </c>
      <c r="EK64" s="241">
        <v>6</v>
      </c>
      <c r="EL64">
        <v>1</v>
      </c>
      <c r="EM64">
        <v>1</v>
      </c>
      <c r="EN64" s="214">
        <v>1</v>
      </c>
      <c r="EO64">
        <v>0</v>
      </c>
      <c r="EP64">
        <v>1</v>
      </c>
      <c r="EQ64">
        <v>1</v>
      </c>
      <c r="ER64">
        <v>1</v>
      </c>
      <c r="ES64" s="249">
        <v>6.0901339829500002E-3</v>
      </c>
      <c r="ET64" s="264">
        <v>42480</v>
      </c>
      <c r="EU64">
        <v>60</v>
      </c>
      <c r="EV64" t="s">
        <v>1186</v>
      </c>
      <c r="EW64">
        <v>8</v>
      </c>
      <c r="EX64" s="253"/>
      <c r="EY64">
        <v>8</v>
      </c>
      <c r="EZ64" s="138">
        <v>82600</v>
      </c>
      <c r="FA64" s="196">
        <v>-503.04506699167001</v>
      </c>
      <c r="FB64" s="196">
        <v>503.04506699167001</v>
      </c>
      <c r="FC64" s="196">
        <v>503.04506699167001</v>
      </c>
      <c r="FD64" s="196">
        <v>503.04506699167001</v>
      </c>
      <c r="FF64">
        <v>-1</v>
      </c>
      <c r="FG64" s="240">
        <v>-1</v>
      </c>
      <c r="FH64" s="214">
        <v>1</v>
      </c>
      <c r="FI64" s="241">
        <v>7</v>
      </c>
      <c r="FJ64">
        <v>1</v>
      </c>
      <c r="FK64">
        <v>1</v>
      </c>
      <c r="FL64" s="214">
        <v>-1</v>
      </c>
      <c r="FM64">
        <v>1</v>
      </c>
      <c r="FN64">
        <v>0</v>
      </c>
      <c r="FO64">
        <v>0</v>
      </c>
      <c r="FP64">
        <v>0</v>
      </c>
      <c r="FQ64" s="249">
        <v>-9.6852300242099999E-3</v>
      </c>
      <c r="FR64" s="264">
        <v>42480</v>
      </c>
      <c r="FS64">
        <v>60</v>
      </c>
      <c r="FT64" t="s">
        <v>1186</v>
      </c>
      <c r="FU64">
        <v>8</v>
      </c>
      <c r="FV64" s="253">
        <v>1</v>
      </c>
      <c r="FW64">
        <v>8</v>
      </c>
      <c r="FX64" s="138">
        <v>81800</v>
      </c>
      <c r="FY64" s="138">
        <v>81800</v>
      </c>
      <c r="FZ64" s="196">
        <v>792.25181598037796</v>
      </c>
      <c r="GA64" s="196">
        <v>792.25181598037796</v>
      </c>
      <c r="GB64" s="196">
        <v>-792.25181598037796</v>
      </c>
      <c r="GC64" s="196">
        <v>-792.25181598037796</v>
      </c>
      <c r="GD64" s="196">
        <v>-792.25181598037796</v>
      </c>
      <c r="GF64">
        <v>-1</v>
      </c>
      <c r="GG64" s="240">
        <v>-1</v>
      </c>
      <c r="GH64" s="214">
        <v>1</v>
      </c>
      <c r="GI64" s="241">
        <v>8</v>
      </c>
      <c r="GJ64">
        <v>-1</v>
      </c>
      <c r="GK64">
        <v>1</v>
      </c>
      <c r="GL64" s="214">
        <v>1</v>
      </c>
      <c r="GM64">
        <v>0</v>
      </c>
      <c r="GN64">
        <v>1</v>
      </c>
      <c r="GO64">
        <v>0</v>
      </c>
      <c r="GP64">
        <v>1</v>
      </c>
      <c r="GQ64" s="249">
        <v>0</v>
      </c>
      <c r="GR64" s="264">
        <v>42480</v>
      </c>
      <c r="GS64">
        <v>60</v>
      </c>
      <c r="GT64" t="s">
        <v>1186</v>
      </c>
      <c r="GU64">
        <v>8</v>
      </c>
      <c r="GV64" s="253">
        <v>2</v>
      </c>
      <c r="GW64">
        <v>10</v>
      </c>
      <c r="GX64" s="138">
        <v>81800</v>
      </c>
      <c r="GY64" s="138">
        <v>102250</v>
      </c>
      <c r="GZ64" s="196">
        <v>0</v>
      </c>
      <c r="HA64" s="196">
        <v>0</v>
      </c>
      <c r="HB64" s="196">
        <v>0</v>
      </c>
      <c r="HC64" s="196">
        <v>0</v>
      </c>
      <c r="HD64" s="196">
        <v>0</v>
      </c>
      <c r="HF64">
        <v>-1</v>
      </c>
      <c r="HG64" s="240">
        <v>-1</v>
      </c>
      <c r="HH64" s="214">
        <v>-1</v>
      </c>
      <c r="HI64" s="241">
        <v>9</v>
      </c>
      <c r="HJ64">
        <v>1</v>
      </c>
      <c r="HK64">
        <v>-1</v>
      </c>
      <c r="HL64" s="214">
        <v>1</v>
      </c>
      <c r="HM64">
        <v>0</v>
      </c>
      <c r="HN64">
        <v>0</v>
      </c>
      <c r="HO64">
        <v>1</v>
      </c>
      <c r="HP64">
        <v>0</v>
      </c>
      <c r="HQ64" s="249">
        <v>1.8337408313E-2</v>
      </c>
      <c r="HR64" s="202">
        <v>42516</v>
      </c>
      <c r="HS64">
        <v>60</v>
      </c>
      <c r="HT64" t="s">
        <v>1186</v>
      </c>
      <c r="HU64">
        <v>8</v>
      </c>
      <c r="HV64" s="253">
        <v>1</v>
      </c>
      <c r="HW64">
        <v>8</v>
      </c>
      <c r="HX64" s="138">
        <v>83300</v>
      </c>
      <c r="HY64" s="138">
        <v>83300</v>
      </c>
      <c r="HZ64" s="196">
        <v>-1527.5061124729</v>
      </c>
      <c r="IA64" s="196">
        <v>-1527.5061124729</v>
      </c>
      <c r="IB64" s="196">
        <v>-1527.5061124729</v>
      </c>
      <c r="IC64" s="196">
        <v>1527.5061124729</v>
      </c>
      <c r="ID64" s="196">
        <v>-1527.5061124729</v>
      </c>
      <c r="IF64">
        <v>-1</v>
      </c>
      <c r="IG64">
        <v>1</v>
      </c>
      <c r="IH64" s="214">
        <v>-1</v>
      </c>
      <c r="II64" s="241">
        <v>10</v>
      </c>
      <c r="IJ64">
        <v>1</v>
      </c>
      <c r="IK64">
        <v>-1</v>
      </c>
      <c r="IL64" s="214">
        <v>1</v>
      </c>
      <c r="IM64">
        <v>1</v>
      </c>
      <c r="IN64">
        <v>0</v>
      </c>
      <c r="IO64">
        <v>1</v>
      </c>
      <c r="IP64">
        <v>0</v>
      </c>
      <c r="IQ64" s="249">
        <v>0</v>
      </c>
      <c r="IR64" s="202">
        <v>42524</v>
      </c>
      <c r="IS64">
        <v>60</v>
      </c>
      <c r="IT64" t="s">
        <v>1186</v>
      </c>
      <c r="IU64">
        <v>7</v>
      </c>
      <c r="IV64" s="253">
        <v>2</v>
      </c>
      <c r="IW64">
        <v>9</v>
      </c>
      <c r="IX64" s="138">
        <v>77787.5</v>
      </c>
      <c r="IY64" s="138">
        <v>100012.5</v>
      </c>
      <c r="IZ64" s="196">
        <v>0</v>
      </c>
      <c r="JA64" s="196">
        <v>0</v>
      </c>
      <c r="JB64" s="196">
        <v>0</v>
      </c>
      <c r="JC64" s="196">
        <v>0</v>
      </c>
      <c r="JD64" s="196">
        <v>0</v>
      </c>
      <c r="JF64">
        <v>1</v>
      </c>
      <c r="JG64" s="240">
        <v>1</v>
      </c>
      <c r="JH64" s="214">
        <v>-1</v>
      </c>
      <c r="JI64" s="241">
        <v>11</v>
      </c>
      <c r="JJ64">
        <v>-1</v>
      </c>
      <c r="JK64">
        <v>-1</v>
      </c>
      <c r="JL64" s="214">
        <v>-1</v>
      </c>
      <c r="JM64">
        <v>0</v>
      </c>
      <c r="JN64">
        <v>1</v>
      </c>
      <c r="JO64">
        <v>1</v>
      </c>
      <c r="JP64">
        <v>1</v>
      </c>
      <c r="JQ64" s="249">
        <v>-2.6996625421800001E-2</v>
      </c>
      <c r="JR64" s="202">
        <v>42524</v>
      </c>
      <c r="JS64">
        <v>60</v>
      </c>
      <c r="JT64" t="s">
        <v>1186</v>
      </c>
      <c r="JU64">
        <v>7</v>
      </c>
      <c r="JV64" s="253">
        <v>2</v>
      </c>
      <c r="JW64">
        <v>9</v>
      </c>
      <c r="JX64" s="138">
        <v>75687.5</v>
      </c>
      <c r="JY64" s="138">
        <v>97312.5</v>
      </c>
      <c r="JZ64" s="196">
        <v>-2043.3070866124876</v>
      </c>
      <c r="KA64" s="196">
        <v>-2627.1091113589127</v>
      </c>
      <c r="KB64" s="196">
        <v>2043.3070866124876</v>
      </c>
      <c r="KC64" s="196">
        <v>2043.3070866124876</v>
      </c>
      <c r="KD64" s="196">
        <v>2043.3070866124876</v>
      </c>
      <c r="KF64">
        <v>1</v>
      </c>
      <c r="KG64" s="240">
        <v>-1</v>
      </c>
      <c r="KH64" s="214">
        <v>-1</v>
      </c>
      <c r="KI64" s="241">
        <v>12</v>
      </c>
      <c r="KJ64">
        <v>-1</v>
      </c>
      <c r="KK64">
        <v>-1</v>
      </c>
      <c r="KL64" s="214">
        <v>1</v>
      </c>
      <c r="KM64">
        <v>0</v>
      </c>
      <c r="KN64">
        <v>0</v>
      </c>
      <c r="KO64">
        <v>0</v>
      </c>
      <c r="KP64">
        <v>0</v>
      </c>
      <c r="KQ64" s="249">
        <v>2.3121387283199998E-3</v>
      </c>
      <c r="KR64" s="202">
        <v>42524</v>
      </c>
      <c r="KS64">
        <v>60</v>
      </c>
      <c r="KT64" t="s">
        <v>1186</v>
      </c>
      <c r="KU64">
        <v>6</v>
      </c>
      <c r="KV64" s="253">
        <v>2</v>
      </c>
      <c r="KW64">
        <v>5</v>
      </c>
      <c r="KX64" s="138">
        <v>63000</v>
      </c>
      <c r="KY64" s="138">
        <v>52500</v>
      </c>
      <c r="KZ64" s="196">
        <v>-145.66473988415999</v>
      </c>
      <c r="LA64" s="196">
        <v>-121.38728323679999</v>
      </c>
      <c r="LB64" s="196">
        <v>-145.66473988415999</v>
      </c>
      <c r="LC64" s="196">
        <v>-145.66473988415999</v>
      </c>
      <c r="LD64" s="196">
        <v>-145.66473988415999</v>
      </c>
      <c r="LF64">
        <v>-1</v>
      </c>
      <c r="LG64" s="240">
        <v>-1</v>
      </c>
      <c r="LH64" s="214">
        <v>-1</v>
      </c>
      <c r="LI64" s="241">
        <v>13</v>
      </c>
      <c r="LJ64">
        <v>-1</v>
      </c>
      <c r="LK64">
        <v>-1</v>
      </c>
      <c r="LL64" s="214">
        <v>-1</v>
      </c>
      <c r="LM64">
        <v>1</v>
      </c>
      <c r="LN64">
        <v>1</v>
      </c>
      <c r="LO64">
        <v>1</v>
      </c>
      <c r="LP64">
        <v>1</v>
      </c>
      <c r="LQ64" s="249">
        <v>-3.1141868512100001E-2</v>
      </c>
      <c r="LR64" s="202">
        <v>42524</v>
      </c>
      <c r="LS64">
        <v>60</v>
      </c>
      <c r="LT64" t="s">
        <v>1186</v>
      </c>
      <c r="LU64">
        <v>6</v>
      </c>
      <c r="LV64" s="253">
        <v>1</v>
      </c>
      <c r="LW64">
        <v>8</v>
      </c>
      <c r="LX64" s="138">
        <v>63000</v>
      </c>
      <c r="LY64" s="138">
        <v>84000</v>
      </c>
      <c r="LZ64" s="196">
        <v>1961.9377162623</v>
      </c>
      <c r="MA64" s="196">
        <v>2615.9169550164002</v>
      </c>
      <c r="MB64" s="196">
        <v>1961.9377162623</v>
      </c>
      <c r="MC64" s="196">
        <v>1961.9377162623</v>
      </c>
      <c r="MD64" s="196">
        <v>1961.9377162623</v>
      </c>
      <c r="MF64">
        <v>-1</v>
      </c>
      <c r="MG64" s="240">
        <v>-1</v>
      </c>
      <c r="MH64" s="214">
        <v>1</v>
      </c>
      <c r="MI64" s="241">
        <v>-4</v>
      </c>
      <c r="MJ64">
        <v>1</v>
      </c>
      <c r="MK64">
        <v>-1</v>
      </c>
      <c r="ML64" s="214">
        <v>-1</v>
      </c>
      <c r="MM64">
        <v>1</v>
      </c>
      <c r="MN64">
        <v>0</v>
      </c>
      <c r="MO64">
        <v>0</v>
      </c>
      <c r="MP64">
        <v>1</v>
      </c>
      <c r="MQ64" s="249">
        <v>-2.0238095238099999E-2</v>
      </c>
      <c r="MR64" s="202">
        <v>42538</v>
      </c>
      <c r="MS64">
        <v>60</v>
      </c>
      <c r="MT64" t="s">
        <v>1186</v>
      </c>
      <c r="MU64">
        <v>6</v>
      </c>
      <c r="MV64" s="253">
        <v>2</v>
      </c>
      <c r="MW64">
        <v>5</v>
      </c>
      <c r="MX64" s="138">
        <v>61725</v>
      </c>
      <c r="MY64" s="138">
        <v>51437.5</v>
      </c>
      <c r="MZ64" s="196">
        <v>1249.1964285717224</v>
      </c>
      <c r="NA64" s="196">
        <v>1040.9970238097687</v>
      </c>
      <c r="NB64" s="196">
        <v>-1249.1964285717224</v>
      </c>
      <c r="NC64" s="196">
        <v>-1249.1964285717224</v>
      </c>
      <c r="ND64" s="196">
        <v>1249.1964285717224</v>
      </c>
      <c r="NF64">
        <v>-1</v>
      </c>
      <c r="NG64" s="240">
        <v>-1</v>
      </c>
      <c r="NH64" s="214">
        <v>1</v>
      </c>
      <c r="NI64" s="241">
        <v>4</v>
      </c>
      <c r="NJ64">
        <v>1</v>
      </c>
      <c r="NK64">
        <v>1</v>
      </c>
      <c r="NL64" s="214">
        <v>-1</v>
      </c>
      <c r="NM64">
        <v>1</v>
      </c>
      <c r="NN64">
        <v>0</v>
      </c>
      <c r="NO64">
        <v>0</v>
      </c>
      <c r="NP64">
        <v>0</v>
      </c>
      <c r="NQ64" s="249">
        <v>-2.4301336573500001E-2</v>
      </c>
      <c r="NR64" s="202">
        <v>42541</v>
      </c>
      <c r="NS64">
        <v>60</v>
      </c>
      <c r="NT64" t="s">
        <v>1186</v>
      </c>
      <c r="NU64">
        <v>6</v>
      </c>
      <c r="NV64" s="253">
        <v>2</v>
      </c>
      <c r="NW64">
        <v>5</v>
      </c>
      <c r="NX64" s="138">
        <v>60225</v>
      </c>
      <c r="NY64" s="138">
        <v>50187.5</v>
      </c>
      <c r="NZ64" s="196">
        <v>1463.5479951390375</v>
      </c>
      <c r="OA64" s="196">
        <v>1219.6233292825314</v>
      </c>
      <c r="OB64" s="196">
        <v>-1463.5479951390375</v>
      </c>
      <c r="OC64" s="196">
        <v>-1463.5479951390375</v>
      </c>
      <c r="OD64" s="196">
        <v>-1463.5479951390375</v>
      </c>
      <c r="OF64">
        <v>-1</v>
      </c>
      <c r="OG64" s="240">
        <v>-1</v>
      </c>
      <c r="OH64" s="214">
        <v>1</v>
      </c>
      <c r="OI64" s="241">
        <v>-6</v>
      </c>
      <c r="OJ64">
        <v>-1</v>
      </c>
      <c r="OK64">
        <v>-1</v>
      </c>
      <c r="OL64" s="214">
        <v>1</v>
      </c>
      <c r="OM64">
        <v>0</v>
      </c>
      <c r="ON64">
        <v>1</v>
      </c>
      <c r="OO64">
        <v>0</v>
      </c>
      <c r="OP64">
        <v>0</v>
      </c>
      <c r="OQ64" s="249">
        <v>8.7173100871699993E-3</v>
      </c>
      <c r="OR64" s="202">
        <v>42538</v>
      </c>
      <c r="OS64">
        <v>60</v>
      </c>
      <c r="OT64" t="s">
        <v>1186</v>
      </c>
      <c r="OU64">
        <v>6</v>
      </c>
      <c r="OV64" s="253">
        <v>2</v>
      </c>
      <c r="OW64">
        <v>5</v>
      </c>
      <c r="OX64" s="138">
        <v>60750</v>
      </c>
      <c r="OY64" s="138">
        <v>50625</v>
      </c>
      <c r="OZ64" s="196">
        <v>-529.57658779557744</v>
      </c>
      <c r="PA64" s="196">
        <v>-441.31382316298124</v>
      </c>
      <c r="PB64" s="196">
        <v>529.57658779557744</v>
      </c>
      <c r="PC64" s="196">
        <v>-529.57658779557744</v>
      </c>
      <c r="PD64" s="196">
        <v>-529.57658779557744</v>
      </c>
      <c r="PF64">
        <v>-1</v>
      </c>
      <c r="PG64" s="240">
        <v>-1</v>
      </c>
      <c r="PH64" s="240">
        <v>1</v>
      </c>
      <c r="PI64" s="214">
        <v>1</v>
      </c>
      <c r="PJ64" s="241">
        <v>6</v>
      </c>
      <c r="PK64">
        <v>1</v>
      </c>
      <c r="PL64">
        <v>1</v>
      </c>
      <c r="PM64" s="214">
        <v>-1</v>
      </c>
      <c r="PN64">
        <v>1</v>
      </c>
      <c r="PO64">
        <v>0</v>
      </c>
      <c r="PP64">
        <v>0</v>
      </c>
      <c r="PQ64">
        <v>0</v>
      </c>
      <c r="PR64" s="249">
        <v>-6.1728395061700003E-3</v>
      </c>
      <c r="PS64" s="202">
        <v>42541</v>
      </c>
      <c r="PT64">
        <v>60</v>
      </c>
      <c r="PU64" t="s">
        <v>1186</v>
      </c>
      <c r="PV64">
        <v>6</v>
      </c>
      <c r="PW64" s="253">
        <v>2</v>
      </c>
      <c r="PX64">
        <v>5</v>
      </c>
      <c r="PY64" s="138">
        <v>60525</v>
      </c>
      <c r="PZ64" s="138">
        <v>50437.5</v>
      </c>
      <c r="QA64" s="196">
        <v>373.61111111093925</v>
      </c>
      <c r="QB64" s="196">
        <v>311.34259259244936</v>
      </c>
      <c r="QC64" s="196">
        <v>-373.61111111093925</v>
      </c>
      <c r="QD64" s="196">
        <v>-373.61111111093925</v>
      </c>
      <c r="QE64" s="196">
        <v>-373.61111111093925</v>
      </c>
      <c r="QF64" s="196">
        <v>-373.61111111093925</v>
      </c>
      <c r="QH64">
        <v>1</v>
      </c>
      <c r="QI64" s="240">
        <v>-1</v>
      </c>
      <c r="QJ64" s="240">
        <v>1</v>
      </c>
      <c r="QK64" s="214">
        <v>1</v>
      </c>
      <c r="QL64" s="241">
        <v>7</v>
      </c>
      <c r="QM64">
        <v>-1</v>
      </c>
      <c r="QN64">
        <v>1</v>
      </c>
      <c r="QO64" s="214">
        <v>1</v>
      </c>
      <c r="QP64">
        <v>0</v>
      </c>
      <c r="QQ64">
        <v>1</v>
      </c>
      <c r="QR64">
        <v>0</v>
      </c>
      <c r="QS64">
        <v>1</v>
      </c>
      <c r="QT64" s="249">
        <v>2.4844720496900001E-3</v>
      </c>
      <c r="QU64" s="202">
        <v>42541</v>
      </c>
      <c r="QV64">
        <v>60</v>
      </c>
      <c r="QW64" t="s">
        <v>1186</v>
      </c>
      <c r="QX64">
        <v>6</v>
      </c>
      <c r="QY64" s="253">
        <v>2</v>
      </c>
      <c r="QZ64">
        <v>5</v>
      </c>
      <c r="RA64" s="138">
        <v>60525</v>
      </c>
      <c r="RB64" s="138">
        <v>50437.5</v>
      </c>
      <c r="RC64" s="196">
        <v>-150.37267080748725</v>
      </c>
      <c r="RD64" s="196">
        <v>-125.31055900623937</v>
      </c>
      <c r="RE64" s="196">
        <v>150.37267080748725</v>
      </c>
      <c r="RF64" s="196">
        <v>-150.37267080748725</v>
      </c>
      <c r="RG64" s="196">
        <v>150.37267080748725</v>
      </c>
      <c r="RH64" s="196">
        <v>150.37267080748725</v>
      </c>
      <c r="RI64" s="196"/>
      <c r="RJ64" s="196">
        <v>150.37267080748725</v>
      </c>
      <c r="RK64" s="196">
        <v>-150.37267080748725</v>
      </c>
      <c r="RL64" s="196">
        <v>-150.37267080748725</v>
      </c>
      <c r="RM64" s="196">
        <v>150.37267080748725</v>
      </c>
      <c r="RO64">
        <v>1</v>
      </c>
      <c r="RP64" s="240">
        <v>-1</v>
      </c>
      <c r="RQ64" s="240">
        <v>-1</v>
      </c>
      <c r="RR64" s="240">
        <v>-1</v>
      </c>
      <c r="RS64" s="214">
        <v>1</v>
      </c>
      <c r="RT64" s="241">
        <v>8</v>
      </c>
      <c r="RU64">
        <v>-1</v>
      </c>
      <c r="RV64">
        <v>1</v>
      </c>
      <c r="RW64" s="214">
        <v>-1</v>
      </c>
      <c r="RX64">
        <v>1</v>
      </c>
      <c r="RY64">
        <v>0</v>
      </c>
      <c r="RZ64">
        <v>1</v>
      </c>
      <c r="SA64">
        <v>0</v>
      </c>
      <c r="SB64" s="249">
        <v>-4.46096654275E-2</v>
      </c>
      <c r="SC64" s="202">
        <v>42541</v>
      </c>
      <c r="SD64">
        <v>60</v>
      </c>
      <c r="SE64" t="s">
        <v>1186</v>
      </c>
      <c r="SF64">
        <v>6</v>
      </c>
      <c r="SG64" s="253">
        <v>2</v>
      </c>
      <c r="SH64">
        <v>5</v>
      </c>
      <c r="SI64" s="138">
        <v>57825</v>
      </c>
      <c r="SJ64" s="138">
        <v>48187.5</v>
      </c>
      <c r="SK64" s="196">
        <v>2579.5539033451873</v>
      </c>
      <c r="SL64" s="196">
        <v>2149.6282527876565</v>
      </c>
      <c r="SM64" s="196">
        <v>-2579.5539033451873</v>
      </c>
      <c r="SN64" s="196">
        <v>2579.5539033451873</v>
      </c>
      <c r="SO64" s="196">
        <v>-2579.5539033451873</v>
      </c>
      <c r="SP64" s="196">
        <v>2579.5539033451873</v>
      </c>
      <c r="SQ64" s="196">
        <v>2579.5539033451873</v>
      </c>
      <c r="SR64" s="196">
        <v>-2579.5539033451873</v>
      </c>
      <c r="SS64" s="196">
        <v>2579.5539033451873</v>
      </c>
      <c r="ST64" s="196">
        <v>-2579.5539033451873</v>
      </c>
      <c r="SU64" s="196">
        <v>2579.5539033451873</v>
      </c>
      <c r="SW64">
        <f t="shared" si="90"/>
        <v>-1</v>
      </c>
      <c r="SX64" s="240">
        <v>-1</v>
      </c>
      <c r="SY64" s="240">
        <v>1</v>
      </c>
      <c r="SZ64" s="240">
        <v>-1</v>
      </c>
      <c r="TA64" s="214">
        <v>1</v>
      </c>
      <c r="TB64" s="241">
        <v>9</v>
      </c>
      <c r="TC64">
        <f t="shared" si="91"/>
        <v>-1</v>
      </c>
      <c r="TD64">
        <f t="shared" si="92"/>
        <v>1</v>
      </c>
      <c r="TE64" s="214">
        <v>-1</v>
      </c>
      <c r="TF64">
        <f t="shared" si="140"/>
        <v>1</v>
      </c>
      <c r="TG64">
        <f t="shared" si="93"/>
        <v>0</v>
      </c>
      <c r="TH64">
        <f t="shared" si="132"/>
        <v>1</v>
      </c>
      <c r="TI64">
        <f t="shared" si="94"/>
        <v>0</v>
      </c>
      <c r="TJ64" s="249"/>
      <c r="TK64" s="202">
        <v>42541</v>
      </c>
      <c r="TL64">
        <v>60</v>
      </c>
      <c r="TM64" t="str">
        <f t="shared" si="81"/>
        <v>TRUE</v>
      </c>
      <c r="TN64">
        <f>VLOOKUP($A64,'FuturesInfo (3)'!$A$2:$V$80,22)</f>
        <v>6</v>
      </c>
      <c r="TO64" s="253">
        <v>2</v>
      </c>
      <c r="TP64">
        <f t="shared" si="95"/>
        <v>5</v>
      </c>
      <c r="TQ64" s="138">
        <f>VLOOKUP($A64,'FuturesInfo (3)'!$A$2:$O$80,15)*TN64</f>
        <v>57825</v>
      </c>
      <c r="TR64" s="138">
        <f>VLOOKUP($A64,'FuturesInfo (3)'!$A$2:$O$80,15)*TP64</f>
        <v>48187.5</v>
      </c>
      <c r="TS64" s="196">
        <f t="shared" si="96"/>
        <v>0</v>
      </c>
      <c r="TT64" s="196">
        <f t="shared" si="97"/>
        <v>0</v>
      </c>
      <c r="TU64" s="196">
        <f t="shared" si="98"/>
        <v>0</v>
      </c>
      <c r="TV64" s="196">
        <f t="shared" si="99"/>
        <v>0</v>
      </c>
      <c r="TW64" s="196">
        <f t="shared" si="148"/>
        <v>0</v>
      </c>
      <c r="TX64" s="196">
        <f t="shared" si="101"/>
        <v>0</v>
      </c>
      <c r="TY64" s="196">
        <f t="shared" si="133"/>
        <v>0</v>
      </c>
      <c r="TZ64" s="196">
        <f>IF(IF(sym!$O53=TE64,1,0)=1,ABS(TQ64*TJ64),-ABS(TQ64*TJ64))</f>
        <v>0</v>
      </c>
      <c r="UA64" s="196">
        <f>IF(IF(sym!$N53=TE64,1,0)=1,ABS(TQ64*TJ64),-ABS(TQ64*TJ64))</f>
        <v>0</v>
      </c>
      <c r="UB64" s="196">
        <f t="shared" si="141"/>
        <v>0</v>
      </c>
      <c r="UC64" s="196">
        <f t="shared" si="103"/>
        <v>0</v>
      </c>
      <c r="UE64">
        <f t="shared" si="104"/>
        <v>-1</v>
      </c>
      <c r="UF64" s="240">
        <v>-1</v>
      </c>
      <c r="UG64" s="240">
        <v>1</v>
      </c>
      <c r="UH64" s="240">
        <v>-1</v>
      </c>
      <c r="UI64" s="214">
        <v>1</v>
      </c>
      <c r="UJ64" s="241">
        <v>9</v>
      </c>
      <c r="UK64">
        <f t="shared" si="105"/>
        <v>-1</v>
      </c>
      <c r="UL64">
        <f t="shared" si="106"/>
        <v>1</v>
      </c>
      <c r="UM64" s="214"/>
      <c r="UN64">
        <f t="shared" si="153"/>
        <v>0</v>
      </c>
      <c r="UO64">
        <f t="shared" si="151"/>
        <v>0</v>
      </c>
      <c r="UP64">
        <f t="shared" si="134"/>
        <v>0</v>
      </c>
      <c r="UQ64">
        <f t="shared" si="108"/>
        <v>0</v>
      </c>
      <c r="UR64" s="249"/>
      <c r="US64" s="202">
        <v>42541</v>
      </c>
      <c r="UT64">
        <v>60</v>
      </c>
      <c r="UU64" t="str">
        <f t="shared" si="82"/>
        <v>TRUE</v>
      </c>
      <c r="UV64">
        <f>VLOOKUP($A64,'FuturesInfo (3)'!$A$2:$V$80,22)</f>
        <v>6</v>
      </c>
      <c r="UW64" s="253">
        <v>2</v>
      </c>
      <c r="UX64">
        <f t="shared" si="109"/>
        <v>5</v>
      </c>
      <c r="UY64" s="138">
        <f>VLOOKUP($A64,'FuturesInfo (3)'!$A$2:$O$80,15)*UV64</f>
        <v>57825</v>
      </c>
      <c r="UZ64" s="138">
        <f>VLOOKUP($A64,'FuturesInfo (3)'!$A$2:$O$80,15)*UX64</f>
        <v>48187.5</v>
      </c>
      <c r="VA64" s="196">
        <f t="shared" si="110"/>
        <v>0</v>
      </c>
      <c r="VB64" s="196">
        <f t="shared" si="111"/>
        <v>0</v>
      </c>
      <c r="VC64" s="196">
        <f t="shared" si="112"/>
        <v>0</v>
      </c>
      <c r="VD64" s="196">
        <f t="shared" si="113"/>
        <v>0</v>
      </c>
      <c r="VE64" s="196">
        <f t="shared" si="149"/>
        <v>0</v>
      </c>
      <c r="VF64" s="196">
        <f t="shared" si="115"/>
        <v>0</v>
      </c>
      <c r="VG64" s="196">
        <f t="shared" si="135"/>
        <v>0</v>
      </c>
      <c r="VH64" s="196">
        <f>IF(IF(sym!$O53=UM64,1,0)=1,ABS(UY64*UR64),-ABS(UY64*UR64))</f>
        <v>0</v>
      </c>
      <c r="VI64" s="196">
        <f>IF(IF(sym!$N53=UM64,1,0)=1,ABS(UY64*UR64),-ABS(UY64*UR64))</f>
        <v>0</v>
      </c>
      <c r="VJ64" s="196">
        <f t="shared" si="144"/>
        <v>0</v>
      </c>
      <c r="VK64" s="196">
        <f t="shared" si="117"/>
        <v>0</v>
      </c>
      <c r="VM64">
        <f t="shared" si="118"/>
        <v>0</v>
      </c>
      <c r="VN64" s="240"/>
      <c r="VO64" s="240"/>
      <c r="VP64" s="240"/>
      <c r="VQ64" s="214"/>
      <c r="VR64" s="241"/>
      <c r="VS64">
        <f t="shared" si="119"/>
        <v>1</v>
      </c>
      <c r="VT64">
        <f t="shared" si="120"/>
        <v>0</v>
      </c>
      <c r="VU64" s="214"/>
      <c r="VV64">
        <f t="shared" si="154"/>
        <v>1</v>
      </c>
      <c r="VW64">
        <f t="shared" si="152"/>
        <v>1</v>
      </c>
      <c r="VX64">
        <f t="shared" si="136"/>
        <v>0</v>
      </c>
      <c r="VY64">
        <f t="shared" si="122"/>
        <v>1</v>
      </c>
      <c r="VZ64" s="249"/>
      <c r="WA64" s="202"/>
      <c r="WB64">
        <v>60</v>
      </c>
      <c r="WC64" t="str">
        <f t="shared" si="83"/>
        <v>FALSE</v>
      </c>
      <c r="WD64">
        <f>VLOOKUP($A64,'FuturesInfo (3)'!$A$2:$V$80,22)</f>
        <v>6</v>
      </c>
      <c r="WE64" s="253"/>
      <c r="WF64">
        <f t="shared" si="123"/>
        <v>5</v>
      </c>
      <c r="WG64" s="138">
        <f>VLOOKUP($A64,'FuturesInfo (3)'!$A$2:$O$80,15)*WD64</f>
        <v>57825</v>
      </c>
      <c r="WH64" s="138">
        <f>VLOOKUP($A64,'FuturesInfo (3)'!$A$2:$O$80,15)*WF64</f>
        <v>48187.5</v>
      </c>
      <c r="WI64" s="196">
        <f t="shared" si="124"/>
        <v>0</v>
      </c>
      <c r="WJ64" s="196">
        <f t="shared" si="125"/>
        <v>0</v>
      </c>
      <c r="WK64" s="196">
        <f t="shared" si="126"/>
        <v>0</v>
      </c>
      <c r="WL64" s="196">
        <f t="shared" si="127"/>
        <v>0</v>
      </c>
      <c r="WM64" s="196">
        <f t="shared" si="150"/>
        <v>0</v>
      </c>
      <c r="WN64" s="196">
        <f t="shared" si="129"/>
        <v>0</v>
      </c>
      <c r="WO64" s="196">
        <f t="shared" si="137"/>
        <v>0</v>
      </c>
      <c r="WP64" s="196">
        <f>IF(IF(sym!$O53=VU64,1,0)=1,ABS(WG64*VZ64),-ABS(WG64*VZ64))</f>
        <v>0</v>
      </c>
      <c r="WQ64" s="196">
        <f>IF(IF(sym!$N53=VU64,1,0)=1,ABS(WG64*VZ64),-ABS(WG64*VZ64))</f>
        <v>0</v>
      </c>
      <c r="WR64" s="196">
        <f t="shared" si="147"/>
        <v>0</v>
      </c>
      <c r="WS64" s="196">
        <f t="shared" si="131"/>
        <v>0</v>
      </c>
    </row>
    <row r="65" spans="1:617" x14ac:dyDescent="0.25">
      <c r="A65" s="1" t="s">
        <v>0</v>
      </c>
      <c r="B65" s="150" t="str">
        <f>'FuturesInfo (3)'!M53</f>
        <v>@OJ</v>
      </c>
      <c r="C65" s="200" t="str">
        <f>VLOOKUP(A65,'FuturesInfo (3)'!$A$2:$K$80,11)</f>
        <v>soft</v>
      </c>
      <c r="F65" s="3" t="e">
        <f>#REF!</f>
        <v>#REF!</v>
      </c>
      <c r="G65" s="3">
        <v>1</v>
      </c>
      <c r="H65">
        <v>1</v>
      </c>
      <c r="I65" s="3">
        <v>1</v>
      </c>
      <c r="J65">
        <f t="shared" si="155"/>
        <v>1</v>
      </c>
      <c r="K65">
        <f t="shared" si="156"/>
        <v>1</v>
      </c>
      <c r="L65" s="185">
        <v>9.2327284304400004E-3</v>
      </c>
      <c r="M65" s="168">
        <v>10</v>
      </c>
      <c r="N65" s="3">
        <v>60</v>
      </c>
      <c r="O65" t="str">
        <f t="shared" si="157"/>
        <v>TRUE</v>
      </c>
      <c r="P65">
        <f>VLOOKUP($A65,'FuturesInfo (3)'!$A$2:$V$80,22)</f>
        <v>3</v>
      </c>
      <c r="Q65">
        <f t="shared" si="70"/>
        <v>3</v>
      </c>
      <c r="R65">
        <f t="shared" si="70"/>
        <v>3</v>
      </c>
      <c r="S65" s="138">
        <f>VLOOKUP($A65,'FuturesInfo (3)'!$A$2:$O$80,15)*Q65</f>
        <v>80212.5</v>
      </c>
      <c r="T65" s="144">
        <f t="shared" si="158"/>
        <v>740.58022922666851</v>
      </c>
      <c r="U65" s="144">
        <f t="shared" si="84"/>
        <v>740.58022922666851</v>
      </c>
      <c r="W65" s="3">
        <f t="shared" si="159"/>
        <v>1</v>
      </c>
      <c r="X65" s="3">
        <v>1</v>
      </c>
      <c r="Y65">
        <v>1</v>
      </c>
      <c r="Z65" s="3">
        <v>1</v>
      </c>
      <c r="AA65">
        <f t="shared" si="138"/>
        <v>1</v>
      </c>
      <c r="AB65">
        <f t="shared" si="160"/>
        <v>1</v>
      </c>
      <c r="AC65" s="5">
        <v>5.4889589905400001E-2</v>
      </c>
      <c r="AD65" s="168">
        <v>10</v>
      </c>
      <c r="AE65" s="3">
        <v>60</v>
      </c>
      <c r="AF65" t="str">
        <f t="shared" si="161"/>
        <v>TRUE</v>
      </c>
      <c r="AG65">
        <f>VLOOKUP($A65,'FuturesInfo (3)'!$A$2:$V$80,22)</f>
        <v>3</v>
      </c>
      <c r="AH65">
        <f t="shared" si="162"/>
        <v>4</v>
      </c>
      <c r="AI65">
        <f t="shared" si="85"/>
        <v>3</v>
      </c>
      <c r="AJ65" s="138">
        <f>VLOOKUP($A65,'FuturesInfo (3)'!$A$2:$O$80,15)*AI65</f>
        <v>80212.5</v>
      </c>
      <c r="AK65" s="196">
        <f t="shared" si="163"/>
        <v>4402.8312302868972</v>
      </c>
      <c r="AL65" s="196">
        <f t="shared" si="87"/>
        <v>4402.8312302868972</v>
      </c>
      <c r="AN65" s="3">
        <f t="shared" si="76"/>
        <v>1</v>
      </c>
      <c r="AO65" s="3">
        <v>1</v>
      </c>
      <c r="AP65">
        <v>1</v>
      </c>
      <c r="AQ65" s="3">
        <v>1</v>
      </c>
      <c r="AR65">
        <f t="shared" si="139"/>
        <v>1</v>
      </c>
      <c r="AS65">
        <f t="shared" si="77"/>
        <v>1</v>
      </c>
      <c r="AT65" s="5">
        <v>1.79425837321E-3</v>
      </c>
      <c r="AU65" s="168">
        <v>10</v>
      </c>
      <c r="AV65" s="3">
        <v>60</v>
      </c>
      <c r="AW65" t="str">
        <f t="shared" si="78"/>
        <v>TRUE</v>
      </c>
      <c r="AX65">
        <f>VLOOKUP($A65,'FuturesInfo (3)'!$A$2:$V$80,22)</f>
        <v>3</v>
      </c>
      <c r="AY65">
        <f t="shared" si="79"/>
        <v>4</v>
      </c>
      <c r="AZ65">
        <f t="shared" si="88"/>
        <v>3</v>
      </c>
      <c r="BA65" s="138">
        <f>VLOOKUP($A65,'FuturesInfo (3)'!$A$2:$O$80,15)*AZ65</f>
        <v>80212.5</v>
      </c>
      <c r="BB65" s="196">
        <f t="shared" si="80"/>
        <v>143.92194976110713</v>
      </c>
      <c r="BC65" s="196">
        <f t="shared" si="89"/>
        <v>143.92194976110713</v>
      </c>
      <c r="BE65" s="3">
        <v>1</v>
      </c>
      <c r="BF65" s="3">
        <v>1</v>
      </c>
      <c r="BG65">
        <v>1</v>
      </c>
      <c r="BH65" s="3">
        <v>-1</v>
      </c>
      <c r="BI65">
        <v>0</v>
      </c>
      <c r="BJ65">
        <v>0</v>
      </c>
      <c r="BK65" s="5">
        <v>-1.9104477611900001E-2</v>
      </c>
      <c r="BL65" s="168">
        <v>10</v>
      </c>
      <c r="BM65" s="3">
        <v>60</v>
      </c>
      <c r="BN65" t="s">
        <v>1186</v>
      </c>
      <c r="BO65">
        <v>3</v>
      </c>
      <c r="BP65" s="96">
        <v>0</v>
      </c>
      <c r="BQ65">
        <v>3</v>
      </c>
      <c r="BR65" s="138">
        <v>75397.5</v>
      </c>
      <c r="BS65" s="196">
        <v>-1440.4298507432304</v>
      </c>
      <c r="BT65" s="196">
        <v>-1440.4298507432304</v>
      </c>
      <c r="BV65">
        <v>1</v>
      </c>
      <c r="BW65" s="3">
        <v>1</v>
      </c>
      <c r="BX65" s="214">
        <v>-1</v>
      </c>
      <c r="BY65">
        <v>-1</v>
      </c>
      <c r="BZ65" s="3">
        <v>1</v>
      </c>
      <c r="CA65">
        <v>1</v>
      </c>
      <c r="CB65">
        <v>0</v>
      </c>
      <c r="CC65">
        <v>0</v>
      </c>
      <c r="CD65" s="5">
        <v>1.39987827145E-2</v>
      </c>
      <c r="CE65" s="168">
        <v>10</v>
      </c>
      <c r="CF65" s="3">
        <v>60</v>
      </c>
      <c r="CG65" t="s">
        <v>1186</v>
      </c>
      <c r="CH65">
        <v>3</v>
      </c>
      <c r="CI65" s="96">
        <v>0</v>
      </c>
      <c r="CJ65">
        <v>3</v>
      </c>
      <c r="CK65" s="138">
        <v>75397.5</v>
      </c>
      <c r="CL65" s="196">
        <v>1055.4732197165138</v>
      </c>
      <c r="CM65" s="196">
        <v>-1055.4732197165138</v>
      </c>
      <c r="CN65" s="196">
        <v>-1055.4732197165138</v>
      </c>
      <c r="CP65">
        <v>1</v>
      </c>
      <c r="CQ65" s="3">
        <v>1</v>
      </c>
      <c r="CR65" s="214">
        <v>-1</v>
      </c>
      <c r="CS65">
        <v>-1</v>
      </c>
      <c r="CT65" s="3">
        <v>1</v>
      </c>
      <c r="CU65">
        <v>1</v>
      </c>
      <c r="CV65">
        <v>0</v>
      </c>
      <c r="CW65">
        <v>0</v>
      </c>
      <c r="CX65" s="5">
        <v>5.7022809123700004E-3</v>
      </c>
      <c r="CY65" s="168">
        <v>10</v>
      </c>
      <c r="CZ65" s="3">
        <v>60</v>
      </c>
      <c r="DA65" t="s">
        <v>1186</v>
      </c>
      <c r="DB65">
        <v>3</v>
      </c>
      <c r="DC65" s="96">
        <v>0</v>
      </c>
      <c r="DD65">
        <v>3</v>
      </c>
      <c r="DE65" s="138">
        <v>75397.5</v>
      </c>
      <c r="DF65" s="196">
        <v>429.93772509041713</v>
      </c>
      <c r="DG65" s="196">
        <v>-429.93772509041713</v>
      </c>
      <c r="DH65" s="196">
        <v>-429.93772509041713</v>
      </c>
      <c r="DJ65">
        <v>1</v>
      </c>
      <c r="DK65" s="242">
        <v>1</v>
      </c>
      <c r="DL65" s="214">
        <v>-1</v>
      </c>
      <c r="DM65" s="241">
        <v>-11</v>
      </c>
      <c r="DN65">
        <v>-1</v>
      </c>
      <c r="DO65">
        <v>1</v>
      </c>
      <c r="DP65" s="246">
        <v>-1</v>
      </c>
      <c r="DQ65">
        <v>0</v>
      </c>
      <c r="DR65">
        <v>1</v>
      </c>
      <c r="DS65">
        <v>1</v>
      </c>
      <c r="DT65">
        <v>0</v>
      </c>
      <c r="DU65" s="247">
        <v>-8.9525514771699995E-4</v>
      </c>
      <c r="DV65" s="168">
        <v>10</v>
      </c>
      <c r="DW65" s="3">
        <v>60</v>
      </c>
      <c r="DX65" t="s">
        <v>1186</v>
      </c>
      <c r="DY65">
        <v>3</v>
      </c>
      <c r="DZ65" s="96">
        <v>0</v>
      </c>
      <c r="EA65">
        <v>3</v>
      </c>
      <c r="EB65" s="138">
        <v>75330</v>
      </c>
      <c r="EC65" s="196">
        <v>-67.439570277521611</v>
      </c>
      <c r="ED65" s="196">
        <v>67.439570277521611</v>
      </c>
      <c r="EE65" s="196">
        <v>67.439570277521611</v>
      </c>
      <c r="EF65" s="196">
        <v>-67.439570277521611</v>
      </c>
      <c r="EH65">
        <v>1</v>
      </c>
      <c r="EI65" s="242">
        <v>1</v>
      </c>
      <c r="EJ65" s="214">
        <v>-1</v>
      </c>
      <c r="EK65" s="241">
        <v>-12</v>
      </c>
      <c r="EL65">
        <v>1</v>
      </c>
      <c r="EM65">
        <v>1</v>
      </c>
      <c r="EN65" s="246">
        <v>-1</v>
      </c>
      <c r="EO65">
        <v>0</v>
      </c>
      <c r="EP65">
        <v>1</v>
      </c>
      <c r="EQ65">
        <v>0</v>
      </c>
      <c r="ER65">
        <v>0</v>
      </c>
      <c r="ES65" s="247">
        <v>-2.18040621266E-2</v>
      </c>
      <c r="ET65" s="264">
        <v>42508</v>
      </c>
      <c r="EU65" s="3">
        <v>60</v>
      </c>
      <c r="EV65" t="s">
        <v>1186</v>
      </c>
      <c r="EW65">
        <v>3</v>
      </c>
      <c r="EX65" s="253"/>
      <c r="EY65">
        <v>3</v>
      </c>
      <c r="EZ65" s="138">
        <v>73687.5</v>
      </c>
      <c r="FA65" s="196">
        <v>-1606.6868279538376</v>
      </c>
      <c r="FB65" s="196">
        <v>1606.6868279538376</v>
      </c>
      <c r="FC65" s="196">
        <v>-1606.6868279538376</v>
      </c>
      <c r="FD65" s="196">
        <v>-1606.6868279538376</v>
      </c>
      <c r="FF65">
        <v>1</v>
      </c>
      <c r="FG65" s="242">
        <v>1</v>
      </c>
      <c r="FH65" s="214">
        <v>-1</v>
      </c>
      <c r="FI65" s="241">
        <v>-13</v>
      </c>
      <c r="FJ65">
        <v>-1</v>
      </c>
      <c r="FK65">
        <v>1</v>
      </c>
      <c r="FL65" s="246">
        <v>-1</v>
      </c>
      <c r="FM65">
        <v>0</v>
      </c>
      <c r="FN65">
        <v>1</v>
      </c>
      <c r="FO65">
        <v>1</v>
      </c>
      <c r="FP65">
        <v>0</v>
      </c>
      <c r="FQ65" s="247">
        <v>-8.2442748091600005E-3</v>
      </c>
      <c r="FR65" s="264">
        <v>42508</v>
      </c>
      <c r="FS65" s="3">
        <v>60</v>
      </c>
      <c r="FT65" t="s">
        <v>1186</v>
      </c>
      <c r="FU65">
        <v>3</v>
      </c>
      <c r="FV65" s="253">
        <v>1</v>
      </c>
      <c r="FW65">
        <v>3</v>
      </c>
      <c r="FX65" s="138">
        <v>74722.5</v>
      </c>
      <c r="FY65" s="138">
        <v>74722.5</v>
      </c>
      <c r="FZ65" s="196">
        <v>-616.03282442745808</v>
      </c>
      <c r="GA65" s="196">
        <v>-616.03282442745808</v>
      </c>
      <c r="GB65" s="196">
        <v>616.03282442745808</v>
      </c>
      <c r="GC65" s="196">
        <v>616.03282442745808</v>
      </c>
      <c r="GD65" s="196">
        <v>-616.03282442745808</v>
      </c>
      <c r="GF65">
        <v>1</v>
      </c>
      <c r="GG65" s="242">
        <v>1</v>
      </c>
      <c r="GH65" s="214">
        <v>-1</v>
      </c>
      <c r="GI65" s="241">
        <v>-14</v>
      </c>
      <c r="GJ65">
        <v>-1</v>
      </c>
      <c r="GK65">
        <v>1</v>
      </c>
      <c r="GL65" s="246">
        <v>1</v>
      </c>
      <c r="GM65">
        <v>1</v>
      </c>
      <c r="GN65">
        <v>0</v>
      </c>
      <c r="GO65">
        <v>0</v>
      </c>
      <c r="GP65">
        <v>1</v>
      </c>
      <c r="GQ65" s="247">
        <v>2.2475369458100001E-2</v>
      </c>
      <c r="GR65" s="264">
        <v>42515</v>
      </c>
      <c r="GS65" s="3">
        <v>60</v>
      </c>
      <c r="GT65" t="s">
        <v>1186</v>
      </c>
      <c r="GU65">
        <v>3</v>
      </c>
      <c r="GV65" s="253">
        <v>1</v>
      </c>
      <c r="GW65">
        <v>3</v>
      </c>
      <c r="GX65" s="138">
        <v>74722.5</v>
      </c>
      <c r="GY65" s="138">
        <v>74722.5</v>
      </c>
      <c r="GZ65" s="196">
        <v>1679.4157943328773</v>
      </c>
      <c r="HA65" s="196">
        <v>1679.4157943328773</v>
      </c>
      <c r="HB65" s="196">
        <v>-1679.4157943328773</v>
      </c>
      <c r="HC65" s="196">
        <v>-1679.4157943328773</v>
      </c>
      <c r="HD65" s="196">
        <v>1679.4157943328773</v>
      </c>
      <c r="HF65">
        <v>1</v>
      </c>
      <c r="HG65" s="242">
        <v>1</v>
      </c>
      <c r="HH65" s="214">
        <v>-1</v>
      </c>
      <c r="HI65" s="241">
        <v>-15</v>
      </c>
      <c r="HJ65">
        <v>1</v>
      </c>
      <c r="HK65">
        <v>1</v>
      </c>
      <c r="HL65" s="246">
        <v>1</v>
      </c>
      <c r="HM65">
        <v>1</v>
      </c>
      <c r="HN65">
        <v>0</v>
      </c>
      <c r="HO65">
        <v>1</v>
      </c>
      <c r="HP65">
        <v>1</v>
      </c>
      <c r="HQ65" s="247">
        <v>6.0222824450499998E-3</v>
      </c>
      <c r="HR65" s="202">
        <v>42515</v>
      </c>
      <c r="HS65" s="3">
        <v>60</v>
      </c>
      <c r="HT65" t="s">
        <v>1186</v>
      </c>
      <c r="HU65">
        <v>3</v>
      </c>
      <c r="HV65" s="253">
        <v>2</v>
      </c>
      <c r="HW65">
        <v>4</v>
      </c>
      <c r="HX65" s="138">
        <v>75172.5</v>
      </c>
      <c r="HY65" s="138">
        <v>100230</v>
      </c>
      <c r="HZ65" s="196">
        <v>452.71002710052113</v>
      </c>
      <c r="IA65" s="196">
        <v>603.61336946736151</v>
      </c>
      <c r="IB65" s="196">
        <v>-452.71002710052113</v>
      </c>
      <c r="IC65" s="196">
        <v>452.71002710052113</v>
      </c>
      <c r="ID65" s="196">
        <v>452.71002710052113</v>
      </c>
      <c r="IF65">
        <v>1</v>
      </c>
      <c r="IG65">
        <v>1</v>
      </c>
      <c r="IH65" s="214">
        <v>-1</v>
      </c>
      <c r="II65" s="241">
        <v>-16</v>
      </c>
      <c r="IJ65">
        <v>-1</v>
      </c>
      <c r="IK65">
        <v>1</v>
      </c>
      <c r="IL65" s="246">
        <v>-1</v>
      </c>
      <c r="IM65">
        <v>0</v>
      </c>
      <c r="IN65">
        <v>1</v>
      </c>
      <c r="IO65">
        <v>1</v>
      </c>
      <c r="IP65">
        <v>0</v>
      </c>
      <c r="IQ65" s="247">
        <v>-8.9793475007500002E-4</v>
      </c>
      <c r="IR65" s="202">
        <v>42515</v>
      </c>
      <c r="IS65" s="3">
        <v>60</v>
      </c>
      <c r="IT65" t="s">
        <v>1186</v>
      </c>
      <c r="IU65">
        <v>3</v>
      </c>
      <c r="IV65" s="253">
        <v>2</v>
      </c>
      <c r="IW65">
        <v>4</v>
      </c>
      <c r="IX65" s="138">
        <v>75105</v>
      </c>
      <c r="IY65" s="138">
        <v>100140</v>
      </c>
      <c r="IZ65" s="196">
        <v>-67.439389404382879</v>
      </c>
      <c r="JA65" s="196">
        <v>-89.919185872510496</v>
      </c>
      <c r="JB65" s="196">
        <v>67.439389404382879</v>
      </c>
      <c r="JC65" s="196">
        <v>67.439389404382879</v>
      </c>
      <c r="JD65" s="196">
        <v>-67.439389404382879</v>
      </c>
      <c r="JF65">
        <v>1</v>
      </c>
      <c r="JG65" s="242">
        <v>1</v>
      </c>
      <c r="JH65" s="214">
        <v>-1</v>
      </c>
      <c r="JI65" s="241">
        <v>-17</v>
      </c>
      <c r="JJ65">
        <v>-1</v>
      </c>
      <c r="JK65">
        <v>1</v>
      </c>
      <c r="JL65" s="246">
        <v>-1</v>
      </c>
      <c r="JM65">
        <v>0</v>
      </c>
      <c r="JN65">
        <v>1</v>
      </c>
      <c r="JO65">
        <v>1</v>
      </c>
      <c r="JP65">
        <v>0</v>
      </c>
      <c r="JQ65" s="247">
        <v>-1.07849011285E-2</v>
      </c>
      <c r="JR65" s="202">
        <v>42515</v>
      </c>
      <c r="JS65" s="3">
        <v>60</v>
      </c>
      <c r="JT65" t="s">
        <v>1186</v>
      </c>
      <c r="JU65">
        <v>3</v>
      </c>
      <c r="JV65" s="253">
        <v>1</v>
      </c>
      <c r="JW65">
        <v>3</v>
      </c>
      <c r="JX65" s="138">
        <v>75330</v>
      </c>
      <c r="JY65" s="138">
        <v>75330</v>
      </c>
      <c r="JZ65" s="196">
        <v>-812.42660200990497</v>
      </c>
      <c r="KA65" s="196">
        <v>-812.42660200990497</v>
      </c>
      <c r="KB65" s="196">
        <v>812.42660200990497</v>
      </c>
      <c r="KC65" s="196">
        <v>812.42660200990497</v>
      </c>
      <c r="KD65" s="196">
        <v>-812.42660200990497</v>
      </c>
      <c r="KF65">
        <v>1</v>
      </c>
      <c r="KG65" s="242">
        <v>-1</v>
      </c>
      <c r="KH65" s="214">
        <v>-1</v>
      </c>
      <c r="KI65" s="241">
        <v>-18</v>
      </c>
      <c r="KJ65">
        <v>-1</v>
      </c>
      <c r="KK65">
        <v>1</v>
      </c>
      <c r="KL65" s="246">
        <v>1</v>
      </c>
      <c r="KM65">
        <v>0</v>
      </c>
      <c r="KN65">
        <v>0</v>
      </c>
      <c r="KO65">
        <v>0</v>
      </c>
      <c r="KP65">
        <v>1</v>
      </c>
      <c r="KQ65" s="247">
        <v>1.19474313023E-3</v>
      </c>
      <c r="KR65" s="202">
        <v>42515</v>
      </c>
      <c r="KS65" s="3">
        <v>60</v>
      </c>
      <c r="KT65" t="s">
        <v>1186</v>
      </c>
      <c r="KU65">
        <v>3</v>
      </c>
      <c r="KV65" s="253">
        <v>2</v>
      </c>
      <c r="KW65">
        <v>2</v>
      </c>
      <c r="KX65" s="138">
        <v>77197.5</v>
      </c>
      <c r="KY65" s="138">
        <v>51465</v>
      </c>
      <c r="KZ65" s="196">
        <v>-92.231182795930422</v>
      </c>
      <c r="LA65" s="196">
        <v>-61.487455197286948</v>
      </c>
      <c r="LB65" s="196">
        <v>-92.231182795930422</v>
      </c>
      <c r="LC65" s="196">
        <v>-92.231182795930422</v>
      </c>
      <c r="LD65" s="196">
        <v>92.231182795930422</v>
      </c>
      <c r="LF65">
        <v>-1</v>
      </c>
      <c r="LG65" s="242">
        <v>1</v>
      </c>
      <c r="LH65" s="214">
        <v>-1</v>
      </c>
      <c r="LI65" s="241">
        <v>-19</v>
      </c>
      <c r="LJ65">
        <v>-1</v>
      </c>
      <c r="LK65">
        <v>1</v>
      </c>
      <c r="LL65" s="246">
        <v>1</v>
      </c>
      <c r="LM65">
        <v>1</v>
      </c>
      <c r="LN65">
        <v>0</v>
      </c>
      <c r="LO65">
        <v>0</v>
      </c>
      <c r="LP65">
        <v>1</v>
      </c>
      <c r="LQ65" s="247">
        <v>2.3568019093099999E-2</v>
      </c>
      <c r="LR65" s="202">
        <v>42515</v>
      </c>
      <c r="LS65" s="3">
        <v>60</v>
      </c>
      <c r="LT65" t="s">
        <v>1186</v>
      </c>
      <c r="LU65">
        <v>3</v>
      </c>
      <c r="LV65" s="253">
        <v>1</v>
      </c>
      <c r="LW65">
        <v>4</v>
      </c>
      <c r="LX65" s="138">
        <v>77197.5</v>
      </c>
      <c r="LY65" s="138">
        <v>102930</v>
      </c>
      <c r="LZ65" s="196">
        <v>1819.3921539395872</v>
      </c>
      <c r="MA65" s="196">
        <v>2425.8562052527827</v>
      </c>
      <c r="MB65" s="196">
        <v>-1819.3921539395872</v>
      </c>
      <c r="MC65" s="196">
        <v>-1819.3921539395872</v>
      </c>
      <c r="MD65" s="196">
        <v>1819.3921539395872</v>
      </c>
      <c r="MF65">
        <v>1</v>
      </c>
      <c r="MG65" s="242">
        <v>1</v>
      </c>
      <c r="MH65" s="214">
        <v>-1</v>
      </c>
      <c r="MI65" s="241">
        <v>-20</v>
      </c>
      <c r="MJ65">
        <v>1</v>
      </c>
      <c r="MK65">
        <v>1</v>
      </c>
      <c r="ML65" s="246">
        <v>-1</v>
      </c>
      <c r="MM65">
        <v>0</v>
      </c>
      <c r="MN65">
        <v>1</v>
      </c>
      <c r="MO65">
        <v>0</v>
      </c>
      <c r="MP65">
        <v>0</v>
      </c>
      <c r="MQ65" s="247">
        <v>-9.0352666860999999E-3</v>
      </c>
      <c r="MR65" s="202">
        <v>42515</v>
      </c>
      <c r="MS65" s="3">
        <v>60</v>
      </c>
      <c r="MT65" t="s">
        <v>1186</v>
      </c>
      <c r="MU65">
        <v>3</v>
      </c>
      <c r="MV65" s="253">
        <v>2</v>
      </c>
      <c r="MW65">
        <v>2</v>
      </c>
      <c r="MX65" s="138">
        <v>76500</v>
      </c>
      <c r="MY65" s="138">
        <v>51000</v>
      </c>
      <c r="MZ65" s="196">
        <v>-691.19790148665004</v>
      </c>
      <c r="NA65" s="196">
        <v>-460.79860099109999</v>
      </c>
      <c r="NB65" s="196">
        <v>691.19790148665004</v>
      </c>
      <c r="NC65" s="196">
        <v>-691.19790148665004</v>
      </c>
      <c r="ND65" s="196">
        <v>-691.19790148665004</v>
      </c>
      <c r="NF65">
        <v>1</v>
      </c>
      <c r="NG65" s="242">
        <v>1</v>
      </c>
      <c r="NH65" s="214">
        <v>-1</v>
      </c>
      <c r="NI65" s="241">
        <v>-21</v>
      </c>
      <c r="NJ65">
        <v>-1</v>
      </c>
      <c r="NK65">
        <v>1</v>
      </c>
      <c r="NL65" s="246">
        <v>-1</v>
      </c>
      <c r="NM65">
        <v>0</v>
      </c>
      <c r="NN65">
        <v>1</v>
      </c>
      <c r="NO65">
        <v>1</v>
      </c>
      <c r="NP65">
        <v>0</v>
      </c>
      <c r="NQ65" s="247">
        <v>-8.8235294117599995E-3</v>
      </c>
      <c r="NR65" s="202">
        <v>42515</v>
      </c>
      <c r="NS65" s="3">
        <v>60</v>
      </c>
      <c r="NT65" t="s">
        <v>1186</v>
      </c>
      <c r="NU65">
        <v>3</v>
      </c>
      <c r="NV65" s="253">
        <v>1</v>
      </c>
      <c r="NW65">
        <v>4</v>
      </c>
      <c r="NX65" s="138">
        <v>75825</v>
      </c>
      <c r="NY65" s="138">
        <v>101100</v>
      </c>
      <c r="NZ65" s="196">
        <v>-669.04411764670192</v>
      </c>
      <c r="OA65" s="196">
        <v>-892.05882352893593</v>
      </c>
      <c r="OB65" s="196">
        <v>669.04411764670192</v>
      </c>
      <c r="OC65" s="196">
        <v>669.04411764670192</v>
      </c>
      <c r="OD65" s="196">
        <v>-669.04411764670192</v>
      </c>
      <c r="OF65">
        <v>1</v>
      </c>
      <c r="OG65" s="242">
        <v>-1</v>
      </c>
      <c r="OH65" s="214">
        <v>1</v>
      </c>
      <c r="OI65" s="241">
        <v>-22</v>
      </c>
      <c r="OJ65">
        <v>1</v>
      </c>
      <c r="OK65">
        <v>-1</v>
      </c>
      <c r="OL65" s="246">
        <v>1</v>
      </c>
      <c r="OM65">
        <v>0</v>
      </c>
      <c r="ON65">
        <v>1</v>
      </c>
      <c r="OO65">
        <v>1</v>
      </c>
      <c r="OP65">
        <v>0</v>
      </c>
      <c r="OQ65" s="247">
        <v>8.9020771513400009E-3</v>
      </c>
      <c r="OR65" s="202">
        <v>42515</v>
      </c>
      <c r="OS65" s="3">
        <v>60</v>
      </c>
      <c r="OT65" t="s">
        <v>1186</v>
      </c>
      <c r="OU65">
        <v>3</v>
      </c>
      <c r="OV65" s="253">
        <v>1</v>
      </c>
      <c r="OW65">
        <v>4</v>
      </c>
      <c r="OX65" s="138">
        <v>76500</v>
      </c>
      <c r="OY65" s="138">
        <v>102000</v>
      </c>
      <c r="OZ65" s="196">
        <v>-681.00890207751002</v>
      </c>
      <c r="PA65" s="196">
        <v>-908.01186943668006</v>
      </c>
      <c r="PB65" s="196">
        <v>681.00890207751002</v>
      </c>
      <c r="PC65" s="196">
        <v>681.00890207751002</v>
      </c>
      <c r="PD65" s="196">
        <v>-681.00890207751002</v>
      </c>
      <c r="PF65">
        <v>-1</v>
      </c>
      <c r="PG65" s="242">
        <v>1</v>
      </c>
      <c r="PH65" s="242">
        <v>-1</v>
      </c>
      <c r="PI65" s="214">
        <v>1</v>
      </c>
      <c r="PJ65" s="241">
        <v>-23</v>
      </c>
      <c r="PK65">
        <v>1</v>
      </c>
      <c r="PL65">
        <v>-1</v>
      </c>
      <c r="PM65" s="246">
        <v>1</v>
      </c>
      <c r="PN65">
        <v>1</v>
      </c>
      <c r="PO65">
        <v>1</v>
      </c>
      <c r="PP65">
        <v>1</v>
      </c>
      <c r="PQ65">
        <v>0</v>
      </c>
      <c r="PR65" s="247">
        <v>2.67647058824E-2</v>
      </c>
      <c r="PS65" s="202">
        <v>42515</v>
      </c>
      <c r="PT65" s="3">
        <v>60</v>
      </c>
      <c r="PU65" t="s">
        <v>1186</v>
      </c>
      <c r="PV65">
        <v>3</v>
      </c>
      <c r="PW65" s="253">
        <v>1</v>
      </c>
      <c r="PX65">
        <v>4</v>
      </c>
      <c r="PY65" s="138">
        <v>79740</v>
      </c>
      <c r="PZ65" s="138">
        <v>106320</v>
      </c>
      <c r="QA65" s="196">
        <v>2134.2176470625759</v>
      </c>
      <c r="QB65" s="196">
        <v>2845.6235294167682</v>
      </c>
      <c r="QC65" s="196">
        <v>2134.2176470625759</v>
      </c>
      <c r="QD65" s="196">
        <v>2134.2176470625759</v>
      </c>
      <c r="QE65" s="196">
        <v>-2134.2176470625759</v>
      </c>
      <c r="QF65" s="196">
        <v>-2134.2176470625759</v>
      </c>
      <c r="QH65">
        <v>1</v>
      </c>
      <c r="QI65" s="242">
        <v>-1</v>
      </c>
      <c r="QJ65" s="242">
        <v>1</v>
      </c>
      <c r="QK65" s="214">
        <v>1</v>
      </c>
      <c r="QL65" s="241">
        <v>-24</v>
      </c>
      <c r="QM65">
        <v>-1</v>
      </c>
      <c r="QN65">
        <v>-1</v>
      </c>
      <c r="QO65" s="246">
        <v>1</v>
      </c>
      <c r="QP65">
        <v>0</v>
      </c>
      <c r="QQ65">
        <v>1</v>
      </c>
      <c r="QR65">
        <v>0</v>
      </c>
      <c r="QS65">
        <v>0</v>
      </c>
      <c r="QT65" s="247">
        <v>1.51818963048E-2</v>
      </c>
      <c r="QU65" s="202">
        <v>42515</v>
      </c>
      <c r="QV65" s="3">
        <v>60</v>
      </c>
      <c r="QW65" t="s">
        <v>1186</v>
      </c>
      <c r="QX65">
        <v>3</v>
      </c>
      <c r="QY65" s="253">
        <v>2</v>
      </c>
      <c r="QZ65">
        <v>2</v>
      </c>
      <c r="RA65" s="138">
        <v>79740</v>
      </c>
      <c r="RB65" s="138">
        <v>53160</v>
      </c>
      <c r="RC65" s="196">
        <v>-1210.604411344752</v>
      </c>
      <c r="RD65" s="196">
        <v>-807.06960756316801</v>
      </c>
      <c r="RE65" s="196">
        <v>1210.604411344752</v>
      </c>
      <c r="RF65" s="196">
        <v>-1210.604411344752</v>
      </c>
      <c r="RG65" s="196">
        <v>-1210.604411344752</v>
      </c>
      <c r="RH65" s="196">
        <v>1210.604411344752</v>
      </c>
      <c r="RI65" s="196"/>
      <c r="RJ65" s="196">
        <v>1210.604411344752</v>
      </c>
      <c r="RK65" s="196">
        <v>-1210.604411344752</v>
      </c>
      <c r="RL65" s="196">
        <v>-1210.604411344752</v>
      </c>
      <c r="RM65" s="196">
        <v>1210.604411344752</v>
      </c>
      <c r="RO65">
        <v>1</v>
      </c>
      <c r="RP65" s="242">
        <v>-1</v>
      </c>
      <c r="RQ65" s="242">
        <v>-1</v>
      </c>
      <c r="RR65" s="242">
        <v>-1</v>
      </c>
      <c r="RS65" s="214">
        <v>1</v>
      </c>
      <c r="RT65" s="241">
        <v>-25</v>
      </c>
      <c r="RU65">
        <v>-1</v>
      </c>
      <c r="RV65">
        <v>-1</v>
      </c>
      <c r="RW65" s="246">
        <v>1</v>
      </c>
      <c r="RX65">
        <v>0</v>
      </c>
      <c r="RY65">
        <v>1</v>
      </c>
      <c r="RZ65">
        <v>0</v>
      </c>
      <c r="SA65">
        <v>0</v>
      </c>
      <c r="SB65" s="247">
        <v>5.9255079006800002E-3</v>
      </c>
      <c r="SC65" s="202">
        <v>42515</v>
      </c>
      <c r="SD65" s="3">
        <v>60</v>
      </c>
      <c r="SE65" t="s">
        <v>1186</v>
      </c>
      <c r="SF65">
        <v>3</v>
      </c>
      <c r="SG65" s="253">
        <v>1</v>
      </c>
      <c r="SH65">
        <v>4</v>
      </c>
      <c r="SI65" s="138">
        <v>80212.5</v>
      </c>
      <c r="SJ65" s="138">
        <v>106950</v>
      </c>
      <c r="SK65" s="196">
        <v>-475.29980248329451</v>
      </c>
      <c r="SL65" s="196">
        <v>-633.73306997772602</v>
      </c>
      <c r="SM65" s="196">
        <v>475.29980248329451</v>
      </c>
      <c r="SN65" s="196">
        <v>-475.29980248329451</v>
      </c>
      <c r="SO65" s="196">
        <v>-475.29980248329451</v>
      </c>
      <c r="SP65" s="196">
        <v>-475.29980248329451</v>
      </c>
      <c r="SQ65" s="196">
        <v>-475.29980248329451</v>
      </c>
      <c r="SR65" s="196">
        <v>475.29980248329451</v>
      </c>
      <c r="SS65" s="196">
        <v>-475.29980248329451</v>
      </c>
      <c r="ST65" s="196">
        <v>-475.29980248329451</v>
      </c>
      <c r="SU65" s="196">
        <v>475.29980248329451</v>
      </c>
      <c r="SW65">
        <f t="shared" si="90"/>
        <v>1</v>
      </c>
      <c r="SX65" s="242">
        <v>1</v>
      </c>
      <c r="SY65" s="242">
        <v>-1</v>
      </c>
      <c r="SZ65" s="242">
        <v>1</v>
      </c>
      <c r="TA65" s="214">
        <v>1</v>
      </c>
      <c r="TB65" s="241">
        <v>-26</v>
      </c>
      <c r="TC65">
        <f t="shared" si="91"/>
        <v>-1</v>
      </c>
      <c r="TD65">
        <f t="shared" si="92"/>
        <v>-1</v>
      </c>
      <c r="TE65" s="246">
        <v>1</v>
      </c>
      <c r="TF65">
        <f t="shared" si="140"/>
        <v>1</v>
      </c>
      <c r="TG65">
        <f t="shared" si="93"/>
        <v>1</v>
      </c>
      <c r="TH65">
        <f t="shared" si="132"/>
        <v>0</v>
      </c>
      <c r="TI65">
        <f t="shared" si="94"/>
        <v>0</v>
      </c>
      <c r="TJ65" s="247"/>
      <c r="TK65" s="202">
        <v>42515</v>
      </c>
      <c r="TL65" s="3">
        <v>60</v>
      </c>
      <c r="TM65" t="str">
        <f t="shared" si="81"/>
        <v>TRUE</v>
      </c>
      <c r="TN65">
        <f>VLOOKUP($A65,'FuturesInfo (3)'!$A$2:$V$80,22)</f>
        <v>3</v>
      </c>
      <c r="TO65" s="253">
        <v>2</v>
      </c>
      <c r="TP65">
        <f t="shared" si="95"/>
        <v>2</v>
      </c>
      <c r="TQ65" s="138">
        <f>VLOOKUP($A65,'FuturesInfo (3)'!$A$2:$O$80,15)*TN65</f>
        <v>80212.5</v>
      </c>
      <c r="TR65" s="138">
        <f>VLOOKUP($A65,'FuturesInfo (3)'!$A$2:$O$80,15)*TP65</f>
        <v>53475</v>
      </c>
      <c r="TS65" s="196">
        <f t="shared" si="96"/>
        <v>0</v>
      </c>
      <c r="TT65" s="196">
        <f t="shared" si="97"/>
        <v>0</v>
      </c>
      <c r="TU65" s="196">
        <f t="shared" si="98"/>
        <v>0</v>
      </c>
      <c r="TV65" s="196">
        <f t="shared" si="99"/>
        <v>0</v>
      </c>
      <c r="TW65" s="196">
        <f t="shared" si="148"/>
        <v>0</v>
      </c>
      <c r="TX65" s="196">
        <f t="shared" si="101"/>
        <v>0</v>
      </c>
      <c r="TY65" s="196">
        <f t="shared" si="133"/>
        <v>0</v>
      </c>
      <c r="TZ65" s="196">
        <f>IF(IF(sym!$O54=TE65,1,0)=1,ABS(TQ65*TJ65),-ABS(TQ65*TJ65))</f>
        <v>0</v>
      </c>
      <c r="UA65" s="196">
        <f>IF(IF(sym!$N54=TE65,1,0)=1,ABS(TQ65*TJ65),-ABS(TQ65*TJ65))</f>
        <v>0</v>
      </c>
      <c r="UB65" s="196">
        <f t="shared" si="141"/>
        <v>0</v>
      </c>
      <c r="UC65" s="196">
        <f t="shared" si="103"/>
        <v>0</v>
      </c>
      <c r="UE65">
        <f t="shared" si="104"/>
        <v>1</v>
      </c>
      <c r="UF65" s="242">
        <v>1</v>
      </c>
      <c r="UG65" s="242">
        <v>-1</v>
      </c>
      <c r="UH65" s="242">
        <v>1</v>
      </c>
      <c r="UI65" s="214">
        <v>1</v>
      </c>
      <c r="UJ65" s="241">
        <v>-26</v>
      </c>
      <c r="UK65">
        <f t="shared" si="105"/>
        <v>-1</v>
      </c>
      <c r="UL65">
        <f t="shared" si="106"/>
        <v>-1</v>
      </c>
      <c r="UM65" s="246"/>
      <c r="UN65">
        <f t="shared" si="153"/>
        <v>0</v>
      </c>
      <c r="UO65">
        <f t="shared" si="151"/>
        <v>0</v>
      </c>
      <c r="UP65">
        <f t="shared" si="134"/>
        <v>0</v>
      </c>
      <c r="UQ65">
        <f t="shared" si="108"/>
        <v>0</v>
      </c>
      <c r="UR65" s="247"/>
      <c r="US65" s="202">
        <v>42515</v>
      </c>
      <c r="UT65" s="3">
        <v>60</v>
      </c>
      <c r="UU65" t="str">
        <f t="shared" si="82"/>
        <v>TRUE</v>
      </c>
      <c r="UV65">
        <f>VLOOKUP($A65,'FuturesInfo (3)'!$A$2:$V$80,22)</f>
        <v>3</v>
      </c>
      <c r="UW65" s="253">
        <v>2</v>
      </c>
      <c r="UX65">
        <f t="shared" si="109"/>
        <v>2</v>
      </c>
      <c r="UY65" s="138">
        <f>VLOOKUP($A65,'FuturesInfo (3)'!$A$2:$O$80,15)*UV65</f>
        <v>80212.5</v>
      </c>
      <c r="UZ65" s="138">
        <f>VLOOKUP($A65,'FuturesInfo (3)'!$A$2:$O$80,15)*UX65</f>
        <v>53475</v>
      </c>
      <c r="VA65" s="196">
        <f t="shared" si="110"/>
        <v>0</v>
      </c>
      <c r="VB65" s="196">
        <f t="shared" si="111"/>
        <v>0</v>
      </c>
      <c r="VC65" s="196">
        <f t="shared" si="112"/>
        <v>0</v>
      </c>
      <c r="VD65" s="196">
        <f t="shared" si="113"/>
        <v>0</v>
      </c>
      <c r="VE65" s="196">
        <f t="shared" si="149"/>
        <v>0</v>
      </c>
      <c r="VF65" s="196">
        <f t="shared" si="115"/>
        <v>0</v>
      </c>
      <c r="VG65" s="196">
        <f t="shared" si="135"/>
        <v>0</v>
      </c>
      <c r="VH65" s="196">
        <f>IF(IF(sym!$O54=UM65,1,0)=1,ABS(UY65*UR65),-ABS(UY65*UR65))</f>
        <v>0</v>
      </c>
      <c r="VI65" s="196">
        <f>IF(IF(sym!$N54=UM65,1,0)=1,ABS(UY65*UR65),-ABS(UY65*UR65))</f>
        <v>0</v>
      </c>
      <c r="VJ65" s="196">
        <f t="shared" si="144"/>
        <v>0</v>
      </c>
      <c r="VK65" s="196">
        <f t="shared" si="117"/>
        <v>0</v>
      </c>
      <c r="VM65">
        <f t="shared" si="118"/>
        <v>0</v>
      </c>
      <c r="VN65" s="242"/>
      <c r="VO65" s="242"/>
      <c r="VP65" s="242"/>
      <c r="VQ65" s="214"/>
      <c r="VR65" s="241"/>
      <c r="VS65">
        <f t="shared" si="119"/>
        <v>1</v>
      </c>
      <c r="VT65">
        <f t="shared" si="120"/>
        <v>0</v>
      </c>
      <c r="VU65" s="246"/>
      <c r="VV65">
        <f t="shared" si="154"/>
        <v>1</v>
      </c>
      <c r="VW65">
        <f t="shared" si="152"/>
        <v>1</v>
      </c>
      <c r="VX65">
        <f t="shared" si="136"/>
        <v>0</v>
      </c>
      <c r="VY65">
        <f t="shared" si="122"/>
        <v>1</v>
      </c>
      <c r="VZ65" s="247"/>
      <c r="WA65" s="202"/>
      <c r="WB65" s="3">
        <v>60</v>
      </c>
      <c r="WC65" t="str">
        <f t="shared" si="83"/>
        <v>FALSE</v>
      </c>
      <c r="WD65">
        <f>VLOOKUP($A65,'FuturesInfo (3)'!$A$2:$V$80,22)</f>
        <v>3</v>
      </c>
      <c r="WE65" s="253"/>
      <c r="WF65">
        <f t="shared" si="123"/>
        <v>2</v>
      </c>
      <c r="WG65" s="138">
        <f>VLOOKUP($A65,'FuturesInfo (3)'!$A$2:$O$80,15)*WD65</f>
        <v>80212.5</v>
      </c>
      <c r="WH65" s="138">
        <f>VLOOKUP($A65,'FuturesInfo (3)'!$A$2:$O$80,15)*WF65</f>
        <v>53475</v>
      </c>
      <c r="WI65" s="196">
        <f t="shared" si="124"/>
        <v>0</v>
      </c>
      <c r="WJ65" s="196">
        <f t="shared" si="125"/>
        <v>0</v>
      </c>
      <c r="WK65" s="196">
        <f t="shared" si="126"/>
        <v>0</v>
      </c>
      <c r="WL65" s="196">
        <f t="shared" si="127"/>
        <v>0</v>
      </c>
      <c r="WM65" s="196">
        <f t="shared" si="150"/>
        <v>0</v>
      </c>
      <c r="WN65" s="196">
        <f t="shared" si="129"/>
        <v>0</v>
      </c>
      <c r="WO65" s="196">
        <f t="shared" si="137"/>
        <v>0</v>
      </c>
      <c r="WP65" s="196">
        <f>IF(IF(sym!$O54=VU65,1,0)=1,ABS(WG65*VZ65),-ABS(WG65*VZ65))</f>
        <v>0</v>
      </c>
      <c r="WQ65" s="196">
        <f>IF(IF(sym!$N54=VU65,1,0)=1,ABS(WG65*VZ65),-ABS(WG65*VZ65))</f>
        <v>0</v>
      </c>
      <c r="WR65" s="196">
        <f t="shared" si="147"/>
        <v>0</v>
      </c>
      <c r="WS65" s="196">
        <f t="shared" si="131"/>
        <v>0</v>
      </c>
    </row>
    <row r="66" spans="1:617" x14ac:dyDescent="0.25">
      <c r="A66" s="1" t="s">
        <v>387</v>
      </c>
      <c r="B66" s="150" t="str">
        <f>'FuturesInfo (3)'!M54</f>
        <v>QPA</v>
      </c>
      <c r="C66" s="200" t="str">
        <f>VLOOKUP(A66,'FuturesInfo (3)'!$A$2:$K$80,11)</f>
        <v>metal</v>
      </c>
      <c r="F66" t="e">
        <f>#REF!</f>
        <v>#REF!</v>
      </c>
      <c r="G66">
        <v>1</v>
      </c>
      <c r="H66">
        <v>-1</v>
      </c>
      <c r="I66">
        <v>1</v>
      </c>
      <c r="J66">
        <f t="shared" si="155"/>
        <v>1</v>
      </c>
      <c r="K66">
        <f t="shared" si="156"/>
        <v>0</v>
      </c>
      <c r="L66" s="184">
        <v>2.7879128075600002E-2</v>
      </c>
      <c r="M66" s="2">
        <v>10</v>
      </c>
      <c r="N66">
        <v>60</v>
      </c>
      <c r="O66" t="str">
        <f t="shared" si="157"/>
        <v>TRUE</v>
      </c>
      <c r="P66">
        <f>VLOOKUP($A66,'FuturesInfo (3)'!$A$2:$V$80,22)</f>
        <v>1</v>
      </c>
      <c r="Q66">
        <f t="shared" si="70"/>
        <v>1</v>
      </c>
      <c r="R66">
        <f t="shared" si="70"/>
        <v>1</v>
      </c>
      <c r="S66" s="138">
        <f>VLOOKUP($A66,'FuturesInfo (3)'!$A$2:$O$80,15)*Q66</f>
        <v>60565</v>
      </c>
      <c r="T66" s="144">
        <f t="shared" si="158"/>
        <v>1688.4993918987141</v>
      </c>
      <c r="U66" s="144">
        <f t="shared" si="84"/>
        <v>-1688.4993918987141</v>
      </c>
      <c r="W66">
        <f t="shared" si="159"/>
        <v>1</v>
      </c>
      <c r="X66">
        <v>1</v>
      </c>
      <c r="Y66">
        <v>-1</v>
      </c>
      <c r="Z66">
        <v>1</v>
      </c>
      <c r="AA66">
        <f t="shared" si="138"/>
        <v>1</v>
      </c>
      <c r="AB66">
        <f t="shared" si="160"/>
        <v>0</v>
      </c>
      <c r="AC66" s="1">
        <v>1.39255483754E-2</v>
      </c>
      <c r="AD66" s="2">
        <v>10</v>
      </c>
      <c r="AE66">
        <v>60</v>
      </c>
      <c r="AF66" t="str">
        <f t="shared" si="161"/>
        <v>TRUE</v>
      </c>
      <c r="AG66">
        <f>VLOOKUP($A66,'FuturesInfo (3)'!$A$2:$V$80,22)</f>
        <v>1</v>
      </c>
      <c r="AH66">
        <f t="shared" si="162"/>
        <v>1</v>
      </c>
      <c r="AI66">
        <f t="shared" si="85"/>
        <v>1</v>
      </c>
      <c r="AJ66" s="138">
        <f>VLOOKUP($A66,'FuturesInfo (3)'!$A$2:$O$80,15)*AI66</f>
        <v>60565</v>
      </c>
      <c r="AK66" s="196">
        <f t="shared" si="163"/>
        <v>843.40083735610108</v>
      </c>
      <c r="AL66" s="196">
        <f t="shared" si="87"/>
        <v>-843.40083735610108</v>
      </c>
      <c r="AN66">
        <f t="shared" si="76"/>
        <v>1</v>
      </c>
      <c r="AO66">
        <v>1</v>
      </c>
      <c r="AP66">
        <v>-1</v>
      </c>
      <c r="AQ66">
        <v>-1</v>
      </c>
      <c r="AR66">
        <f t="shared" si="139"/>
        <v>0</v>
      </c>
      <c r="AS66">
        <f t="shared" si="77"/>
        <v>1</v>
      </c>
      <c r="AT66" s="1">
        <v>-8.7073608617599992E-3</v>
      </c>
      <c r="AU66" s="2">
        <v>10</v>
      </c>
      <c r="AV66">
        <v>60</v>
      </c>
      <c r="AW66" t="str">
        <f t="shared" si="78"/>
        <v>TRUE</v>
      </c>
      <c r="AX66">
        <f>VLOOKUP($A66,'FuturesInfo (3)'!$A$2:$V$80,22)</f>
        <v>1</v>
      </c>
      <c r="AY66">
        <f t="shared" si="79"/>
        <v>1</v>
      </c>
      <c r="AZ66">
        <f t="shared" si="88"/>
        <v>1</v>
      </c>
      <c r="BA66" s="138">
        <f>VLOOKUP($A66,'FuturesInfo (3)'!$A$2:$O$80,15)*AZ66</f>
        <v>60565</v>
      </c>
      <c r="BB66" s="196">
        <f t="shared" si="80"/>
        <v>-527.36131059249431</v>
      </c>
      <c r="BC66" s="196">
        <f t="shared" si="89"/>
        <v>527.36131059249431</v>
      </c>
      <c r="BE66">
        <v>1</v>
      </c>
      <c r="BF66">
        <v>1</v>
      </c>
      <c r="BG66">
        <v>-1</v>
      </c>
      <c r="BH66">
        <v>1</v>
      </c>
      <c r="BI66">
        <v>1</v>
      </c>
      <c r="BJ66">
        <v>0</v>
      </c>
      <c r="BK66" s="1">
        <v>1.63904736032E-2</v>
      </c>
      <c r="BL66" s="2">
        <v>10</v>
      </c>
      <c r="BM66">
        <v>60</v>
      </c>
      <c r="BN66" t="s">
        <v>1186</v>
      </c>
      <c r="BO66">
        <v>1</v>
      </c>
      <c r="BP66" s="96">
        <v>0</v>
      </c>
      <c r="BQ66">
        <v>1</v>
      </c>
      <c r="BR66" s="138">
        <v>54595.000000000007</v>
      </c>
      <c r="BS66" s="196">
        <v>894.83790636670415</v>
      </c>
      <c r="BT66" s="196">
        <v>-894.83790636670415</v>
      </c>
      <c r="BV66">
        <v>1</v>
      </c>
      <c r="BW66">
        <v>-1</v>
      </c>
      <c r="BX66" s="214">
        <v>-1</v>
      </c>
      <c r="BY66">
        <v>1</v>
      </c>
      <c r="BZ66">
        <v>-1</v>
      </c>
      <c r="CA66">
        <v>1</v>
      </c>
      <c r="CB66">
        <v>1</v>
      </c>
      <c r="CC66">
        <v>0</v>
      </c>
      <c r="CD66" s="1">
        <v>-1.0691375623699999E-3</v>
      </c>
      <c r="CE66" s="2">
        <v>10</v>
      </c>
      <c r="CF66">
        <v>60</v>
      </c>
      <c r="CG66" t="s">
        <v>1186</v>
      </c>
      <c r="CH66">
        <v>1</v>
      </c>
      <c r="CI66" s="96">
        <v>0</v>
      </c>
      <c r="CJ66">
        <v>1</v>
      </c>
      <c r="CK66" s="138">
        <v>54595.000000000007</v>
      </c>
      <c r="CL66" s="196">
        <v>58.36956521759015</v>
      </c>
      <c r="CM66" s="196">
        <v>58.36956521759015</v>
      </c>
      <c r="CN66" s="196">
        <v>-58.36956521759015</v>
      </c>
      <c r="CP66">
        <v>-1</v>
      </c>
      <c r="CQ66">
        <v>1</v>
      </c>
      <c r="CR66" s="214">
        <v>-1</v>
      </c>
      <c r="CS66">
        <v>-1</v>
      </c>
      <c r="CT66">
        <v>-1</v>
      </c>
      <c r="CU66">
        <v>0</v>
      </c>
      <c r="CV66">
        <v>1</v>
      </c>
      <c r="CW66">
        <v>1</v>
      </c>
      <c r="CX66" s="1">
        <v>-2.6132714948299999E-2</v>
      </c>
      <c r="CY66" s="2">
        <v>10</v>
      </c>
      <c r="CZ66">
        <v>60</v>
      </c>
      <c r="DA66" t="s">
        <v>1186</v>
      </c>
      <c r="DB66">
        <v>1</v>
      </c>
      <c r="DC66" s="96">
        <v>0</v>
      </c>
      <c r="DD66">
        <v>1</v>
      </c>
      <c r="DE66" s="138">
        <v>54595.000000000007</v>
      </c>
      <c r="DF66" s="196">
        <v>-1426.7155726024387</v>
      </c>
      <c r="DG66" s="196">
        <v>1426.7155726024387</v>
      </c>
      <c r="DH66" s="196">
        <v>1426.7155726024387</v>
      </c>
      <c r="DJ66">
        <v>-1</v>
      </c>
      <c r="DK66" s="240">
        <v>-1</v>
      </c>
      <c r="DL66" s="214">
        <v>-1</v>
      </c>
      <c r="DM66" s="241">
        <v>29</v>
      </c>
      <c r="DN66">
        <v>-1</v>
      </c>
      <c r="DO66">
        <v>-1</v>
      </c>
      <c r="DP66" s="214">
        <v>-1</v>
      </c>
      <c r="DQ66">
        <v>1</v>
      </c>
      <c r="DR66">
        <v>1</v>
      </c>
      <c r="DS66">
        <v>1</v>
      </c>
      <c r="DT66">
        <v>1</v>
      </c>
      <c r="DU66" s="249">
        <v>-1.83166956681E-4</v>
      </c>
      <c r="DV66" s="2">
        <v>10</v>
      </c>
      <c r="DW66">
        <v>60</v>
      </c>
      <c r="DX66" t="s">
        <v>1186</v>
      </c>
      <c r="DY66">
        <v>1</v>
      </c>
      <c r="DZ66" s="96">
        <v>0</v>
      </c>
      <c r="EA66">
        <v>1</v>
      </c>
      <c r="EB66" s="138">
        <v>54585</v>
      </c>
      <c r="EC66" s="196">
        <v>9.9981683304323852</v>
      </c>
      <c r="ED66" s="196">
        <v>9.9981683304323852</v>
      </c>
      <c r="EE66" s="196">
        <v>9.9981683304323852</v>
      </c>
      <c r="EF66" s="196">
        <v>9.9981683304323852</v>
      </c>
      <c r="EH66">
        <v>-1</v>
      </c>
      <c r="EI66" s="240">
        <v>-1</v>
      </c>
      <c r="EJ66" s="214">
        <v>-1</v>
      </c>
      <c r="EK66" s="241">
        <v>30</v>
      </c>
      <c r="EL66">
        <v>1</v>
      </c>
      <c r="EM66">
        <v>-1</v>
      </c>
      <c r="EN66" s="214">
        <v>-1</v>
      </c>
      <c r="EO66">
        <v>1</v>
      </c>
      <c r="EP66">
        <v>1</v>
      </c>
      <c r="EQ66">
        <v>0</v>
      </c>
      <c r="ER66">
        <v>1</v>
      </c>
      <c r="ES66" s="249">
        <v>-1.8503251809100001E-2</v>
      </c>
      <c r="ET66" s="264">
        <v>42489</v>
      </c>
      <c r="EU66">
        <v>60</v>
      </c>
      <c r="EV66" t="s">
        <v>1186</v>
      </c>
      <c r="EW66">
        <v>1</v>
      </c>
      <c r="EX66" s="253"/>
      <c r="EY66">
        <v>1</v>
      </c>
      <c r="EZ66" s="138">
        <v>53575</v>
      </c>
      <c r="FA66" s="196">
        <v>991.3117156725325</v>
      </c>
      <c r="FB66" s="196">
        <v>991.3117156725325</v>
      </c>
      <c r="FC66" s="196">
        <v>-991.3117156725325</v>
      </c>
      <c r="FD66" s="196">
        <v>991.3117156725325</v>
      </c>
      <c r="FF66">
        <v>-1</v>
      </c>
      <c r="FG66" s="240">
        <v>-1</v>
      </c>
      <c r="FH66" s="214">
        <v>-1</v>
      </c>
      <c r="FI66" s="241">
        <v>31</v>
      </c>
      <c r="FJ66">
        <v>-1</v>
      </c>
      <c r="FK66">
        <v>-1</v>
      </c>
      <c r="FL66" s="214">
        <v>-1</v>
      </c>
      <c r="FM66">
        <v>1</v>
      </c>
      <c r="FN66">
        <v>1</v>
      </c>
      <c r="FO66">
        <v>1</v>
      </c>
      <c r="FP66">
        <v>1</v>
      </c>
      <c r="FQ66" s="249">
        <v>-5.9729351376600001E-3</v>
      </c>
      <c r="FR66" s="264">
        <v>42489</v>
      </c>
      <c r="FS66">
        <v>60</v>
      </c>
      <c r="FT66" t="s">
        <v>1186</v>
      </c>
      <c r="FU66">
        <v>1</v>
      </c>
      <c r="FV66" s="253">
        <v>2</v>
      </c>
      <c r="FW66">
        <v>1</v>
      </c>
      <c r="FX66" s="138">
        <v>53495.000000000007</v>
      </c>
      <c r="FY66" s="138">
        <v>53495.000000000007</v>
      </c>
      <c r="FZ66" s="196">
        <v>319.52216518912172</v>
      </c>
      <c r="GA66" s="196">
        <v>319.52216518912172</v>
      </c>
      <c r="GB66" s="196">
        <v>319.52216518912172</v>
      </c>
      <c r="GC66" s="196">
        <v>319.52216518912172</v>
      </c>
      <c r="GD66" s="196">
        <v>319.52216518912172</v>
      </c>
      <c r="GF66">
        <v>-1</v>
      </c>
      <c r="GG66" s="240">
        <v>-1</v>
      </c>
      <c r="GH66" s="214">
        <v>-1</v>
      </c>
      <c r="GI66" s="241">
        <v>32</v>
      </c>
      <c r="GJ66">
        <v>-1</v>
      </c>
      <c r="GK66">
        <v>-1</v>
      </c>
      <c r="GL66" s="214">
        <v>1</v>
      </c>
      <c r="GM66">
        <v>0</v>
      </c>
      <c r="GN66">
        <v>0</v>
      </c>
      <c r="GO66">
        <v>0</v>
      </c>
      <c r="GP66">
        <v>0</v>
      </c>
      <c r="GQ66" s="249">
        <v>4.5066190968000002E-3</v>
      </c>
      <c r="GR66" s="264">
        <v>42489</v>
      </c>
      <c r="GS66">
        <v>60</v>
      </c>
      <c r="GT66" t="s">
        <v>1186</v>
      </c>
      <c r="GU66">
        <v>1</v>
      </c>
      <c r="GV66" s="253">
        <v>2</v>
      </c>
      <c r="GW66">
        <v>1</v>
      </c>
      <c r="GX66" s="138">
        <v>53495.000000000007</v>
      </c>
      <c r="GY66" s="138">
        <v>53495.000000000007</v>
      </c>
      <c r="GZ66" s="196">
        <v>-241.08158858331603</v>
      </c>
      <c r="HA66" s="196">
        <v>-241.08158858331603</v>
      </c>
      <c r="HB66" s="196">
        <v>-241.08158858331603</v>
      </c>
      <c r="HC66" s="196">
        <v>-241.08158858331603</v>
      </c>
      <c r="HD66" s="196">
        <v>-241.08158858331603</v>
      </c>
      <c r="HF66">
        <v>-1</v>
      </c>
      <c r="HG66" s="240">
        <v>-1</v>
      </c>
      <c r="HH66" s="214">
        <v>-1</v>
      </c>
      <c r="HI66" s="241">
        <v>33</v>
      </c>
      <c r="HJ66">
        <v>1</v>
      </c>
      <c r="HK66">
        <v>-1</v>
      </c>
      <c r="HL66" s="214">
        <v>-1</v>
      </c>
      <c r="HM66">
        <v>1</v>
      </c>
      <c r="HN66">
        <v>1</v>
      </c>
      <c r="HO66">
        <v>0</v>
      </c>
      <c r="HP66">
        <v>1</v>
      </c>
      <c r="HQ66" s="249">
        <v>-9.9074679876600003E-3</v>
      </c>
      <c r="HR66" s="202">
        <v>42489</v>
      </c>
      <c r="HS66">
        <v>60</v>
      </c>
      <c r="HT66" t="s">
        <v>1186</v>
      </c>
      <c r="HU66">
        <v>1</v>
      </c>
      <c r="HV66" s="253">
        <v>2</v>
      </c>
      <c r="HW66">
        <v>1</v>
      </c>
      <c r="HX66" s="138">
        <v>52965</v>
      </c>
      <c r="HY66" s="138">
        <v>52965</v>
      </c>
      <c r="HZ66" s="196">
        <v>524.74904196641194</v>
      </c>
      <c r="IA66" s="196">
        <v>524.74904196641194</v>
      </c>
      <c r="IB66" s="196">
        <v>524.74904196641194</v>
      </c>
      <c r="IC66" s="196">
        <v>-524.74904196641194</v>
      </c>
      <c r="ID66" s="196">
        <v>524.74904196641194</v>
      </c>
      <c r="IF66">
        <v>-1</v>
      </c>
      <c r="IG66">
        <v>1</v>
      </c>
      <c r="IH66" s="214">
        <v>-1</v>
      </c>
      <c r="II66" s="241">
        <v>34</v>
      </c>
      <c r="IJ66">
        <v>-1</v>
      </c>
      <c r="IK66">
        <v>-1</v>
      </c>
      <c r="IL66" s="214">
        <v>1</v>
      </c>
      <c r="IM66">
        <v>1</v>
      </c>
      <c r="IN66">
        <v>0</v>
      </c>
      <c r="IO66">
        <v>0</v>
      </c>
      <c r="IP66">
        <v>0</v>
      </c>
      <c r="IQ66" s="249">
        <v>3.5495138298899997E-2</v>
      </c>
      <c r="IR66" s="202">
        <v>42529</v>
      </c>
      <c r="IS66">
        <v>60</v>
      </c>
      <c r="IT66" t="s">
        <v>1186</v>
      </c>
      <c r="IU66">
        <v>1</v>
      </c>
      <c r="IV66" s="253">
        <v>2</v>
      </c>
      <c r="IW66">
        <v>1</v>
      </c>
      <c r="IX66" s="138">
        <v>54845.000000000007</v>
      </c>
      <c r="IY66" s="138">
        <v>54845.000000000007</v>
      </c>
      <c r="IZ66" s="196">
        <v>1946.7308600031706</v>
      </c>
      <c r="JA66" s="196">
        <v>1946.7308600031706</v>
      </c>
      <c r="JB66" s="196">
        <v>-1946.7308600031706</v>
      </c>
      <c r="JC66" s="196">
        <v>-1946.7308600031706</v>
      </c>
      <c r="JD66" s="196">
        <v>-1946.7308600031706</v>
      </c>
      <c r="JF66">
        <v>1</v>
      </c>
      <c r="JG66" s="240">
        <v>1</v>
      </c>
      <c r="JH66" s="214">
        <v>-1</v>
      </c>
      <c r="JI66" s="241">
        <v>8</v>
      </c>
      <c r="JJ66">
        <v>1</v>
      </c>
      <c r="JK66">
        <v>-1</v>
      </c>
      <c r="JL66" s="214">
        <v>1</v>
      </c>
      <c r="JM66">
        <v>1</v>
      </c>
      <c r="JN66">
        <v>0</v>
      </c>
      <c r="JO66">
        <v>1</v>
      </c>
      <c r="JP66">
        <v>0</v>
      </c>
      <c r="JQ66" s="249">
        <v>5.2876287719899997E-3</v>
      </c>
      <c r="JR66" s="202">
        <v>42529</v>
      </c>
      <c r="JS66">
        <v>60</v>
      </c>
      <c r="JT66" t="s">
        <v>1186</v>
      </c>
      <c r="JU66">
        <v>1</v>
      </c>
      <c r="JV66" s="253">
        <v>2</v>
      </c>
      <c r="JW66">
        <v>1</v>
      </c>
      <c r="JX66" s="138">
        <v>55135</v>
      </c>
      <c r="JY66" s="138">
        <v>55135</v>
      </c>
      <c r="JZ66" s="196">
        <v>291.53341234366866</v>
      </c>
      <c r="KA66" s="196">
        <v>291.53341234366866</v>
      </c>
      <c r="KB66" s="196">
        <v>-291.53341234366866</v>
      </c>
      <c r="KC66" s="196">
        <v>291.53341234366866</v>
      </c>
      <c r="KD66" s="196">
        <v>-291.53341234366866</v>
      </c>
      <c r="KF66">
        <v>1</v>
      </c>
      <c r="KG66" s="240">
        <v>1</v>
      </c>
      <c r="KH66" s="214">
        <v>-1</v>
      </c>
      <c r="KI66" s="241">
        <v>9</v>
      </c>
      <c r="KJ66">
        <v>-1</v>
      </c>
      <c r="KK66">
        <v>-1</v>
      </c>
      <c r="KL66" s="214">
        <v>1</v>
      </c>
      <c r="KM66">
        <v>1</v>
      </c>
      <c r="KN66">
        <v>0</v>
      </c>
      <c r="KO66">
        <v>0</v>
      </c>
      <c r="KP66">
        <v>0</v>
      </c>
      <c r="KQ66" s="249">
        <v>1.9769656298199999E-2</v>
      </c>
      <c r="KR66" s="202">
        <v>42529</v>
      </c>
      <c r="KS66">
        <v>60</v>
      </c>
      <c r="KT66" t="s">
        <v>1186</v>
      </c>
      <c r="KU66">
        <v>1</v>
      </c>
      <c r="KV66" s="253">
        <v>2</v>
      </c>
      <c r="KW66">
        <v>1</v>
      </c>
      <c r="KX66" s="138">
        <v>56590</v>
      </c>
      <c r="KY66" s="138">
        <v>56590</v>
      </c>
      <c r="KZ66" s="196">
        <v>1118.764849915138</v>
      </c>
      <c r="LA66" s="196">
        <v>1118.764849915138</v>
      </c>
      <c r="LB66" s="196">
        <v>-1118.764849915138</v>
      </c>
      <c r="LC66" s="196">
        <v>-1118.764849915138</v>
      </c>
      <c r="LD66" s="196">
        <v>-1118.764849915138</v>
      </c>
      <c r="LF66">
        <v>1</v>
      </c>
      <c r="LG66" s="240">
        <v>1</v>
      </c>
      <c r="LH66" s="214">
        <v>-1</v>
      </c>
      <c r="LI66" s="241">
        <v>-3</v>
      </c>
      <c r="LJ66">
        <v>-1</v>
      </c>
      <c r="LK66">
        <v>1</v>
      </c>
      <c r="LL66" s="214">
        <v>1</v>
      </c>
      <c r="LM66">
        <v>1</v>
      </c>
      <c r="LN66">
        <v>0</v>
      </c>
      <c r="LO66">
        <v>0</v>
      </c>
      <c r="LP66">
        <v>1</v>
      </c>
      <c r="LQ66" s="249">
        <v>6.4917741218299997E-3</v>
      </c>
      <c r="LR66" s="202">
        <v>42529</v>
      </c>
      <c r="LS66">
        <v>60</v>
      </c>
      <c r="LT66" t="s">
        <v>1186</v>
      </c>
      <c r="LU66">
        <v>1</v>
      </c>
      <c r="LV66" s="253">
        <v>2</v>
      </c>
      <c r="LW66">
        <v>1</v>
      </c>
      <c r="LX66" s="138">
        <v>56590</v>
      </c>
      <c r="LY66" s="138">
        <v>56590</v>
      </c>
      <c r="LZ66" s="196">
        <v>367.36949755435967</v>
      </c>
      <c r="MA66" s="196">
        <v>367.36949755435967</v>
      </c>
      <c r="MB66" s="196">
        <v>-367.36949755435967</v>
      </c>
      <c r="MC66" s="196">
        <v>-367.36949755435967</v>
      </c>
      <c r="MD66" s="196">
        <v>367.36949755435967</v>
      </c>
      <c r="MF66">
        <v>1</v>
      </c>
      <c r="MG66" s="240">
        <v>1</v>
      </c>
      <c r="MH66" s="214">
        <v>-1</v>
      </c>
      <c r="MI66" s="241">
        <v>-4</v>
      </c>
      <c r="MJ66">
        <v>-1</v>
      </c>
      <c r="MK66">
        <v>1</v>
      </c>
      <c r="ML66" s="214">
        <v>-1</v>
      </c>
      <c r="MM66">
        <v>0</v>
      </c>
      <c r="MN66">
        <v>1</v>
      </c>
      <c r="MO66">
        <v>1</v>
      </c>
      <c r="MP66">
        <v>0</v>
      </c>
      <c r="MQ66" s="249">
        <v>-3.4370030040599998E-2</v>
      </c>
      <c r="MR66" s="202">
        <v>42538</v>
      </c>
      <c r="MS66">
        <v>60</v>
      </c>
      <c r="MT66" t="s">
        <v>1186</v>
      </c>
      <c r="MU66">
        <v>1</v>
      </c>
      <c r="MV66" s="253">
        <v>2</v>
      </c>
      <c r="MW66">
        <v>1</v>
      </c>
      <c r="MX66" s="138">
        <v>54645.000000000007</v>
      </c>
      <c r="MY66" s="138">
        <v>54645.000000000007</v>
      </c>
      <c r="MZ66" s="196">
        <v>-1878.1502915685871</v>
      </c>
      <c r="NA66" s="196">
        <v>-1878.1502915685871</v>
      </c>
      <c r="NB66" s="196">
        <v>1878.1502915685871</v>
      </c>
      <c r="NC66" s="196">
        <v>1878.1502915685871</v>
      </c>
      <c r="ND66" s="196">
        <v>-1878.1502915685871</v>
      </c>
      <c r="NF66">
        <v>1</v>
      </c>
      <c r="NG66" s="240">
        <v>-1</v>
      </c>
      <c r="NH66" s="214">
        <v>-1</v>
      </c>
      <c r="NI66" s="241">
        <v>-5</v>
      </c>
      <c r="NJ66">
        <v>-1</v>
      </c>
      <c r="NK66">
        <v>1</v>
      </c>
      <c r="NL66" s="214">
        <v>1</v>
      </c>
      <c r="NM66">
        <v>0</v>
      </c>
      <c r="NN66">
        <v>0</v>
      </c>
      <c r="NO66">
        <v>0</v>
      </c>
      <c r="NP66">
        <v>1</v>
      </c>
      <c r="NQ66" s="249">
        <v>2.0038429865500001E-2</v>
      </c>
      <c r="NR66" s="202">
        <v>42538</v>
      </c>
      <c r="NS66">
        <v>60</v>
      </c>
      <c r="NT66" t="s">
        <v>1186</v>
      </c>
      <c r="NU66">
        <v>1</v>
      </c>
      <c r="NV66" s="253">
        <v>2</v>
      </c>
      <c r="NW66">
        <v>1</v>
      </c>
      <c r="NX66" s="138">
        <v>55740</v>
      </c>
      <c r="NY66" s="138">
        <v>55740</v>
      </c>
      <c r="NZ66" s="196">
        <v>-1116.9420807029701</v>
      </c>
      <c r="OA66" s="196">
        <v>-1116.9420807029701</v>
      </c>
      <c r="OB66" s="196">
        <v>-1116.9420807029701</v>
      </c>
      <c r="OC66" s="196">
        <v>-1116.9420807029701</v>
      </c>
      <c r="OD66" s="196">
        <v>1116.9420807029701</v>
      </c>
      <c r="OF66">
        <v>-1</v>
      </c>
      <c r="OG66" s="240">
        <v>1</v>
      </c>
      <c r="OH66" s="214">
        <v>1</v>
      </c>
      <c r="OI66" s="241">
        <v>-6</v>
      </c>
      <c r="OJ66">
        <v>-1</v>
      </c>
      <c r="OK66">
        <v>-1</v>
      </c>
      <c r="OL66" s="214">
        <v>1</v>
      </c>
      <c r="OM66">
        <v>1</v>
      </c>
      <c r="ON66">
        <v>1</v>
      </c>
      <c r="OO66">
        <v>0</v>
      </c>
      <c r="OP66">
        <v>0</v>
      </c>
      <c r="OQ66" s="249">
        <v>2.2515249372100001E-2</v>
      </c>
      <c r="OR66" s="202">
        <v>42538</v>
      </c>
      <c r="OS66">
        <v>60</v>
      </c>
      <c r="OT66" t="s">
        <v>1186</v>
      </c>
      <c r="OU66">
        <v>1</v>
      </c>
      <c r="OV66" s="253">
        <v>1</v>
      </c>
      <c r="OW66">
        <v>1</v>
      </c>
      <c r="OX66" s="138">
        <v>56995.000000000007</v>
      </c>
      <c r="OY66" s="138">
        <v>56995.000000000007</v>
      </c>
      <c r="OZ66" s="196">
        <v>1283.2566379628397</v>
      </c>
      <c r="PA66" s="196">
        <v>1283.2566379628397</v>
      </c>
      <c r="PB66" s="196">
        <v>1283.2566379628397</v>
      </c>
      <c r="PC66" s="196">
        <v>-1283.2566379628397</v>
      </c>
      <c r="PD66" s="196">
        <v>-1283.2566379628397</v>
      </c>
      <c r="PF66">
        <v>1</v>
      </c>
      <c r="PG66" s="240">
        <v>-1</v>
      </c>
      <c r="PH66" s="240">
        <v>-1</v>
      </c>
      <c r="PI66" s="214">
        <v>1</v>
      </c>
      <c r="PJ66" s="241">
        <v>-7</v>
      </c>
      <c r="PK66">
        <v>1</v>
      </c>
      <c r="PL66">
        <v>-1</v>
      </c>
      <c r="PM66" s="214">
        <v>1</v>
      </c>
      <c r="PN66">
        <v>0</v>
      </c>
      <c r="PO66">
        <v>1</v>
      </c>
      <c r="PP66">
        <v>1</v>
      </c>
      <c r="PQ66">
        <v>0</v>
      </c>
      <c r="PR66" s="249">
        <v>3.6143521361500001E-2</v>
      </c>
      <c r="PS66" s="202">
        <v>42538</v>
      </c>
      <c r="PT66">
        <v>60</v>
      </c>
      <c r="PU66" t="s">
        <v>1186</v>
      </c>
      <c r="PV66">
        <v>1</v>
      </c>
      <c r="PW66" s="253">
        <v>1</v>
      </c>
      <c r="PX66">
        <v>1</v>
      </c>
      <c r="PY66" s="138">
        <v>59735</v>
      </c>
      <c r="PZ66" s="138">
        <v>59735</v>
      </c>
      <c r="QA66" s="196">
        <v>-2159.0332485292024</v>
      </c>
      <c r="QB66" s="196">
        <v>-2159.0332485292024</v>
      </c>
      <c r="QC66" s="196">
        <v>2159.0332485292024</v>
      </c>
      <c r="QD66" s="196">
        <v>2159.0332485292024</v>
      </c>
      <c r="QE66" s="196">
        <v>-2159.0332485292024</v>
      </c>
      <c r="QF66" s="196">
        <v>-2159.0332485292024</v>
      </c>
      <c r="QH66">
        <v>1</v>
      </c>
      <c r="QI66" s="240">
        <v>-1</v>
      </c>
      <c r="QJ66" s="240">
        <v>-1</v>
      </c>
      <c r="QK66" s="214">
        <v>1</v>
      </c>
      <c r="QL66" s="241">
        <v>-8</v>
      </c>
      <c r="QM66">
        <v>-1</v>
      </c>
      <c r="QN66">
        <v>-1</v>
      </c>
      <c r="QO66" s="214">
        <v>1</v>
      </c>
      <c r="QP66">
        <v>0</v>
      </c>
      <c r="QQ66">
        <v>1</v>
      </c>
      <c r="QR66">
        <v>0</v>
      </c>
      <c r="QS66">
        <v>0</v>
      </c>
      <c r="QT66" s="249">
        <v>1.1514689696000001E-2</v>
      </c>
      <c r="QU66" s="202">
        <v>42538</v>
      </c>
      <c r="QV66">
        <v>60</v>
      </c>
      <c r="QW66" t="s">
        <v>1186</v>
      </c>
      <c r="QX66">
        <v>1</v>
      </c>
      <c r="QY66" s="253">
        <v>1</v>
      </c>
      <c r="QZ66">
        <v>1</v>
      </c>
      <c r="RA66" s="138">
        <v>59735</v>
      </c>
      <c r="RB66" s="138">
        <v>59735</v>
      </c>
      <c r="RC66" s="196">
        <v>-687.82998899056008</v>
      </c>
      <c r="RD66" s="196">
        <v>-687.82998899056008</v>
      </c>
      <c r="RE66" s="196">
        <v>687.82998899056008</v>
      </c>
      <c r="RF66" s="196">
        <v>-687.82998899056008</v>
      </c>
      <c r="RG66" s="196">
        <v>-687.82998899056008</v>
      </c>
      <c r="RH66" s="196">
        <v>-687.82998899056008</v>
      </c>
      <c r="RI66" s="196"/>
      <c r="RJ66" s="196">
        <v>687.82998899056008</v>
      </c>
      <c r="RK66" s="196">
        <v>-687.82998899056008</v>
      </c>
      <c r="RL66" s="196">
        <v>-687.82998899056008</v>
      </c>
      <c r="RM66" s="196">
        <v>687.82998899056008</v>
      </c>
      <c r="RO66">
        <v>1</v>
      </c>
      <c r="RP66" s="240">
        <v>-1</v>
      </c>
      <c r="RQ66" s="240">
        <v>-1</v>
      </c>
      <c r="RR66" s="240">
        <v>1</v>
      </c>
      <c r="RS66" s="214">
        <v>1</v>
      </c>
      <c r="RT66" s="241">
        <v>-9</v>
      </c>
      <c r="RU66">
        <v>-1</v>
      </c>
      <c r="RV66">
        <v>-1</v>
      </c>
      <c r="RW66" s="214">
        <v>1</v>
      </c>
      <c r="RX66">
        <v>0</v>
      </c>
      <c r="RY66">
        <v>1</v>
      </c>
      <c r="RZ66">
        <v>0</v>
      </c>
      <c r="SA66">
        <v>0</v>
      </c>
      <c r="SB66" s="249">
        <v>1.38947015987E-2</v>
      </c>
      <c r="SC66" s="202">
        <v>42538</v>
      </c>
      <c r="SD66">
        <v>60</v>
      </c>
      <c r="SE66" t="s">
        <v>1186</v>
      </c>
      <c r="SF66">
        <v>1</v>
      </c>
      <c r="SG66" s="253">
        <v>1</v>
      </c>
      <c r="SH66">
        <v>1</v>
      </c>
      <c r="SI66" s="138">
        <v>60565</v>
      </c>
      <c r="SJ66" s="138">
        <v>60565</v>
      </c>
      <c r="SK66" s="196">
        <v>-841.53260232526554</v>
      </c>
      <c r="SL66" s="196">
        <v>-841.53260232526554</v>
      </c>
      <c r="SM66" s="196">
        <v>841.53260232526554</v>
      </c>
      <c r="SN66" s="196">
        <v>-841.53260232526554</v>
      </c>
      <c r="SO66" s="196">
        <v>-841.53260232526554</v>
      </c>
      <c r="SP66" s="196">
        <v>-841.53260232526554</v>
      </c>
      <c r="SQ66" s="196">
        <v>841.53260232526554</v>
      </c>
      <c r="SR66" s="196">
        <v>841.53260232526554</v>
      </c>
      <c r="SS66" s="196">
        <v>-841.53260232526554</v>
      </c>
      <c r="ST66" s="196">
        <v>-841.53260232526554</v>
      </c>
      <c r="SU66" s="196">
        <v>841.53260232526554</v>
      </c>
      <c r="SW66">
        <f t="shared" si="90"/>
        <v>1</v>
      </c>
      <c r="SX66" s="240">
        <v>-1</v>
      </c>
      <c r="SY66" s="240">
        <v>-1</v>
      </c>
      <c r="SZ66" s="240">
        <v>1</v>
      </c>
      <c r="TA66" s="214">
        <v>1</v>
      </c>
      <c r="TB66" s="241">
        <v>4</v>
      </c>
      <c r="TC66">
        <f t="shared" si="91"/>
        <v>-1</v>
      </c>
      <c r="TD66">
        <f t="shared" si="92"/>
        <v>1</v>
      </c>
      <c r="TE66" s="214">
        <v>1</v>
      </c>
      <c r="TF66">
        <f t="shared" si="140"/>
        <v>0</v>
      </c>
      <c r="TG66">
        <f t="shared" si="93"/>
        <v>1</v>
      </c>
      <c r="TH66">
        <f t="shared" si="132"/>
        <v>0</v>
      </c>
      <c r="TI66">
        <f t="shared" si="94"/>
        <v>1</v>
      </c>
      <c r="TJ66" s="249"/>
      <c r="TK66" s="202">
        <v>42548</v>
      </c>
      <c r="TL66">
        <v>60</v>
      </c>
      <c r="TM66" t="str">
        <f t="shared" si="81"/>
        <v>TRUE</v>
      </c>
      <c r="TN66">
        <f>VLOOKUP($A66,'FuturesInfo (3)'!$A$2:$V$80,22)</f>
        <v>1</v>
      </c>
      <c r="TO66" s="253">
        <v>1</v>
      </c>
      <c r="TP66">
        <f t="shared" si="95"/>
        <v>1</v>
      </c>
      <c r="TQ66" s="138">
        <f>VLOOKUP($A66,'FuturesInfo (3)'!$A$2:$O$80,15)*TN66</f>
        <v>60565</v>
      </c>
      <c r="TR66" s="138">
        <f>VLOOKUP($A66,'FuturesInfo (3)'!$A$2:$O$80,15)*TP66</f>
        <v>60565</v>
      </c>
      <c r="TS66" s="196">
        <f t="shared" si="96"/>
        <v>0</v>
      </c>
      <c r="TT66" s="196">
        <f t="shared" si="97"/>
        <v>0</v>
      </c>
      <c r="TU66" s="196">
        <f t="shared" si="98"/>
        <v>0</v>
      </c>
      <c r="TV66" s="196">
        <f t="shared" si="99"/>
        <v>0</v>
      </c>
      <c r="TW66" s="196">
        <f t="shared" si="148"/>
        <v>0</v>
      </c>
      <c r="TX66" s="196">
        <f t="shared" si="101"/>
        <v>0</v>
      </c>
      <c r="TY66" s="196">
        <f t="shared" si="133"/>
        <v>0</v>
      </c>
      <c r="TZ66" s="196">
        <f>IF(IF(sym!$O55=TE66,1,0)=1,ABS(TQ66*TJ66),-ABS(TQ66*TJ66))</f>
        <v>0</v>
      </c>
      <c r="UA66" s="196">
        <f>IF(IF(sym!$N55=TE66,1,0)=1,ABS(TQ66*TJ66),-ABS(TQ66*TJ66))</f>
        <v>0</v>
      </c>
      <c r="UB66" s="196">
        <f t="shared" si="141"/>
        <v>0</v>
      </c>
      <c r="UC66" s="196">
        <f t="shared" si="103"/>
        <v>0</v>
      </c>
      <c r="UE66">
        <f t="shared" si="104"/>
        <v>1</v>
      </c>
      <c r="UF66" s="240">
        <v>-1</v>
      </c>
      <c r="UG66" s="240">
        <v>-1</v>
      </c>
      <c r="UH66" s="240">
        <v>1</v>
      </c>
      <c r="UI66" s="214">
        <v>1</v>
      </c>
      <c r="UJ66" s="241">
        <v>4</v>
      </c>
      <c r="UK66">
        <f t="shared" si="105"/>
        <v>-1</v>
      </c>
      <c r="UL66">
        <f t="shared" si="106"/>
        <v>1</v>
      </c>
      <c r="UM66" s="214"/>
      <c r="UN66">
        <f t="shared" si="153"/>
        <v>0</v>
      </c>
      <c r="UO66">
        <f t="shared" si="151"/>
        <v>0</v>
      </c>
      <c r="UP66">
        <f t="shared" si="134"/>
        <v>0</v>
      </c>
      <c r="UQ66">
        <f t="shared" si="108"/>
        <v>0</v>
      </c>
      <c r="UR66" s="249"/>
      <c r="US66" s="202">
        <v>42548</v>
      </c>
      <c r="UT66">
        <v>60</v>
      </c>
      <c r="UU66" t="str">
        <f t="shared" si="82"/>
        <v>TRUE</v>
      </c>
      <c r="UV66">
        <f>VLOOKUP($A66,'FuturesInfo (3)'!$A$2:$V$80,22)</f>
        <v>1</v>
      </c>
      <c r="UW66" s="253">
        <v>1</v>
      </c>
      <c r="UX66">
        <f t="shared" si="109"/>
        <v>1</v>
      </c>
      <c r="UY66" s="138">
        <f>VLOOKUP($A66,'FuturesInfo (3)'!$A$2:$O$80,15)*UV66</f>
        <v>60565</v>
      </c>
      <c r="UZ66" s="138">
        <f>VLOOKUP($A66,'FuturesInfo (3)'!$A$2:$O$80,15)*UX66</f>
        <v>60565</v>
      </c>
      <c r="VA66" s="196">
        <f t="shared" si="110"/>
        <v>0</v>
      </c>
      <c r="VB66" s="196">
        <f t="shared" si="111"/>
        <v>0</v>
      </c>
      <c r="VC66" s="196">
        <f t="shared" si="112"/>
        <v>0</v>
      </c>
      <c r="VD66" s="196">
        <f t="shared" si="113"/>
        <v>0</v>
      </c>
      <c r="VE66" s="196">
        <f t="shared" si="149"/>
        <v>0</v>
      </c>
      <c r="VF66" s="196">
        <f t="shared" si="115"/>
        <v>0</v>
      </c>
      <c r="VG66" s="196">
        <f t="shared" si="135"/>
        <v>0</v>
      </c>
      <c r="VH66" s="196">
        <f>IF(IF(sym!$O55=UM66,1,0)=1,ABS(UY66*UR66),-ABS(UY66*UR66))</f>
        <v>0</v>
      </c>
      <c r="VI66" s="196">
        <f>IF(IF(sym!$N55=UM66,1,0)=1,ABS(UY66*UR66),-ABS(UY66*UR66))</f>
        <v>0</v>
      </c>
      <c r="VJ66" s="196">
        <f t="shared" si="144"/>
        <v>0</v>
      </c>
      <c r="VK66" s="196">
        <f t="shared" si="117"/>
        <v>0</v>
      </c>
      <c r="VM66">
        <f t="shared" si="118"/>
        <v>0</v>
      </c>
      <c r="VN66" s="240"/>
      <c r="VO66" s="240"/>
      <c r="VP66" s="240"/>
      <c r="VQ66" s="214"/>
      <c r="VR66" s="241"/>
      <c r="VS66">
        <f t="shared" si="119"/>
        <v>1</v>
      </c>
      <c r="VT66">
        <f t="shared" si="120"/>
        <v>0</v>
      </c>
      <c r="VU66" s="214"/>
      <c r="VV66">
        <f t="shared" si="154"/>
        <v>1</v>
      </c>
      <c r="VW66">
        <f t="shared" si="152"/>
        <v>1</v>
      </c>
      <c r="VX66">
        <f t="shared" si="136"/>
        <v>0</v>
      </c>
      <c r="VY66">
        <f t="shared" si="122"/>
        <v>1</v>
      </c>
      <c r="VZ66" s="249"/>
      <c r="WA66" s="202"/>
      <c r="WB66">
        <v>60</v>
      </c>
      <c r="WC66" t="str">
        <f t="shared" si="83"/>
        <v>FALSE</v>
      </c>
      <c r="WD66">
        <f>VLOOKUP($A66,'FuturesInfo (3)'!$A$2:$V$80,22)</f>
        <v>1</v>
      </c>
      <c r="WE66" s="253"/>
      <c r="WF66">
        <f t="shared" si="123"/>
        <v>1</v>
      </c>
      <c r="WG66" s="138">
        <f>VLOOKUP($A66,'FuturesInfo (3)'!$A$2:$O$80,15)*WD66</f>
        <v>60565</v>
      </c>
      <c r="WH66" s="138">
        <f>VLOOKUP($A66,'FuturesInfo (3)'!$A$2:$O$80,15)*WF66</f>
        <v>60565</v>
      </c>
      <c r="WI66" s="196">
        <f t="shared" si="124"/>
        <v>0</v>
      </c>
      <c r="WJ66" s="196">
        <f t="shared" si="125"/>
        <v>0</v>
      </c>
      <c r="WK66" s="196">
        <f t="shared" si="126"/>
        <v>0</v>
      </c>
      <c r="WL66" s="196">
        <f t="shared" si="127"/>
        <v>0</v>
      </c>
      <c r="WM66" s="196">
        <f t="shared" si="150"/>
        <v>0</v>
      </c>
      <c r="WN66" s="196">
        <f t="shared" si="129"/>
        <v>0</v>
      </c>
      <c r="WO66" s="196">
        <f t="shared" si="137"/>
        <v>0</v>
      </c>
      <c r="WP66" s="196">
        <f>IF(IF(sym!$O55=VU66,1,0)=1,ABS(WG66*VZ66),-ABS(WG66*VZ66))</f>
        <v>0</v>
      </c>
      <c r="WQ66" s="196">
        <f>IF(IF(sym!$N55=VU66,1,0)=1,ABS(WG66*VZ66),-ABS(WG66*VZ66))</f>
        <v>0</v>
      </c>
      <c r="WR66" s="196">
        <f t="shared" si="147"/>
        <v>0</v>
      </c>
      <c r="WS66" s="196">
        <f t="shared" si="131"/>
        <v>0</v>
      </c>
    </row>
    <row r="67" spans="1:617" x14ac:dyDescent="0.25">
      <c r="A67" s="1" t="s">
        <v>389</v>
      </c>
      <c r="B67" s="150" t="str">
        <f>'FuturesInfo (3)'!M55</f>
        <v>QPL</v>
      </c>
      <c r="C67" s="200" t="str">
        <f>VLOOKUP(A67,'FuturesInfo (3)'!$A$2:$K$80,11)</f>
        <v>metal</v>
      </c>
      <c r="F67" t="e">
        <f>#REF!</f>
        <v>#REF!</v>
      </c>
      <c r="G67">
        <v>-1</v>
      </c>
      <c r="H67">
        <v>-1</v>
      </c>
      <c r="I67">
        <v>1</v>
      </c>
      <c r="J67">
        <f t="shared" si="155"/>
        <v>0</v>
      </c>
      <c r="K67">
        <f t="shared" si="156"/>
        <v>0</v>
      </c>
      <c r="L67" s="184">
        <v>2.2705968128299999E-2</v>
      </c>
      <c r="M67" s="2">
        <v>10</v>
      </c>
      <c r="N67">
        <v>60</v>
      </c>
      <c r="O67" t="str">
        <f t="shared" si="157"/>
        <v>TRUE</v>
      </c>
      <c r="P67">
        <f>VLOOKUP($A67,'FuturesInfo (3)'!$A$2:$V$80,22)</f>
        <v>2</v>
      </c>
      <c r="Q67">
        <f t="shared" si="70"/>
        <v>2</v>
      </c>
      <c r="R67">
        <f t="shared" si="70"/>
        <v>2</v>
      </c>
      <c r="S67" s="138">
        <f>VLOOKUP($A67,'FuturesInfo (3)'!$A$2:$O$80,15)*Q67</f>
        <v>105709.99999999999</v>
      </c>
      <c r="T67" s="144">
        <f t="shared" si="158"/>
        <v>-2400.2478908425924</v>
      </c>
      <c r="U67" s="144">
        <f t="shared" si="84"/>
        <v>-2400.2478908425924</v>
      </c>
      <c r="W67">
        <f t="shared" si="159"/>
        <v>-1</v>
      </c>
      <c r="X67">
        <v>1</v>
      </c>
      <c r="Y67">
        <v>-1</v>
      </c>
      <c r="Z67">
        <v>1</v>
      </c>
      <c r="AA67">
        <f t="shared" si="138"/>
        <v>1</v>
      </c>
      <c r="AB67">
        <f t="shared" si="160"/>
        <v>0</v>
      </c>
      <c r="AC67" s="1">
        <v>1.4869131276099999E-2</v>
      </c>
      <c r="AD67" s="2">
        <v>10</v>
      </c>
      <c r="AE67">
        <v>60</v>
      </c>
      <c r="AF67" t="str">
        <f t="shared" si="161"/>
        <v>TRUE</v>
      </c>
      <c r="AG67">
        <f>VLOOKUP($A67,'FuturesInfo (3)'!$A$2:$V$80,22)</f>
        <v>2</v>
      </c>
      <c r="AH67">
        <f t="shared" si="162"/>
        <v>2</v>
      </c>
      <c r="AI67">
        <f t="shared" si="85"/>
        <v>2</v>
      </c>
      <c r="AJ67" s="138">
        <f>VLOOKUP($A67,'FuturesInfo (3)'!$A$2:$O$80,15)*AI67</f>
        <v>105709.99999999999</v>
      </c>
      <c r="AK67" s="196">
        <f t="shared" si="163"/>
        <v>1571.8158671965307</v>
      </c>
      <c r="AL67" s="196">
        <f t="shared" si="87"/>
        <v>-1571.8158671965307</v>
      </c>
      <c r="AN67">
        <f t="shared" si="76"/>
        <v>1</v>
      </c>
      <c r="AO67">
        <v>1</v>
      </c>
      <c r="AP67">
        <v>-1</v>
      </c>
      <c r="AQ67">
        <v>1</v>
      </c>
      <c r="AR67">
        <f t="shared" si="139"/>
        <v>1</v>
      </c>
      <c r="AS67">
        <f t="shared" si="77"/>
        <v>0</v>
      </c>
      <c r="AT67" s="1">
        <v>2.91018564977E-3</v>
      </c>
      <c r="AU67" s="2">
        <v>10</v>
      </c>
      <c r="AV67">
        <v>60</v>
      </c>
      <c r="AW67" t="str">
        <f t="shared" si="78"/>
        <v>TRUE</v>
      </c>
      <c r="AX67">
        <f>VLOOKUP($A67,'FuturesInfo (3)'!$A$2:$V$80,22)</f>
        <v>2</v>
      </c>
      <c r="AY67">
        <f t="shared" si="79"/>
        <v>2</v>
      </c>
      <c r="AZ67">
        <f t="shared" si="88"/>
        <v>2</v>
      </c>
      <c r="BA67" s="138">
        <f>VLOOKUP($A67,'FuturesInfo (3)'!$A$2:$O$80,15)*AZ67</f>
        <v>105709.99999999999</v>
      </c>
      <c r="BB67" s="196">
        <f t="shared" si="80"/>
        <v>307.63572503718666</v>
      </c>
      <c r="BC67" s="196">
        <f t="shared" si="89"/>
        <v>-307.63572503718666</v>
      </c>
      <c r="BE67">
        <v>1</v>
      </c>
      <c r="BF67">
        <v>-1</v>
      </c>
      <c r="BG67">
        <v>-1</v>
      </c>
      <c r="BH67">
        <v>1</v>
      </c>
      <c r="BI67">
        <v>0</v>
      </c>
      <c r="BJ67">
        <v>0</v>
      </c>
      <c r="BK67" s="1">
        <v>1.2607564538699999E-2</v>
      </c>
      <c r="BL67" s="2">
        <v>10</v>
      </c>
      <c r="BM67">
        <v>60</v>
      </c>
      <c r="BN67" t="s">
        <v>1186</v>
      </c>
      <c r="BO67">
        <v>2</v>
      </c>
      <c r="BP67" s="96">
        <v>0</v>
      </c>
      <c r="BQ67">
        <v>2</v>
      </c>
      <c r="BR67" s="138">
        <v>99420</v>
      </c>
      <c r="BS67" s="196">
        <v>-1253.4440664375541</v>
      </c>
      <c r="BT67" s="196">
        <v>-1253.4440664375541</v>
      </c>
      <c r="BV67">
        <v>-1</v>
      </c>
      <c r="BW67">
        <v>1</v>
      </c>
      <c r="BX67" s="214">
        <v>-1</v>
      </c>
      <c r="BY67">
        <v>1</v>
      </c>
      <c r="BZ67">
        <v>-1</v>
      </c>
      <c r="CA67">
        <v>0</v>
      </c>
      <c r="CB67">
        <v>1</v>
      </c>
      <c r="CC67">
        <v>0</v>
      </c>
      <c r="CD67" s="1">
        <v>-8.1027667984199993E-3</v>
      </c>
      <c r="CE67" s="2">
        <v>10</v>
      </c>
      <c r="CF67">
        <v>60</v>
      </c>
      <c r="CG67" t="s">
        <v>1186</v>
      </c>
      <c r="CH67">
        <v>2</v>
      </c>
      <c r="CI67" s="96">
        <v>0</v>
      </c>
      <c r="CJ67">
        <v>2</v>
      </c>
      <c r="CK67" s="138">
        <v>99420</v>
      </c>
      <c r="CL67" s="196">
        <v>-805.57707509891634</v>
      </c>
      <c r="CM67" s="196">
        <v>805.57707509891634</v>
      </c>
      <c r="CN67" s="196">
        <v>-805.57707509891634</v>
      </c>
      <c r="CP67">
        <v>-1</v>
      </c>
      <c r="CQ67">
        <v>-1</v>
      </c>
      <c r="CR67" s="214">
        <v>-1</v>
      </c>
      <c r="CS67">
        <v>-1</v>
      </c>
      <c r="CT67">
        <v>-1</v>
      </c>
      <c r="CU67">
        <v>1</v>
      </c>
      <c r="CV67">
        <v>1</v>
      </c>
      <c r="CW67">
        <v>1</v>
      </c>
      <c r="CX67" s="1">
        <v>-9.5636580992199995E-3</v>
      </c>
      <c r="CY67" s="2">
        <v>10</v>
      </c>
      <c r="CZ67">
        <v>60</v>
      </c>
      <c r="DA67" t="s">
        <v>1186</v>
      </c>
      <c r="DB67">
        <v>2</v>
      </c>
      <c r="DC67" s="96">
        <v>0</v>
      </c>
      <c r="DD67">
        <v>2</v>
      </c>
      <c r="DE67" s="138">
        <v>99420</v>
      </c>
      <c r="DF67" s="196">
        <v>950.81888822445239</v>
      </c>
      <c r="DG67" s="196">
        <v>950.81888822445239</v>
      </c>
      <c r="DH67" s="196">
        <v>950.81888822445239</v>
      </c>
      <c r="DJ67">
        <v>-1</v>
      </c>
      <c r="DK67" s="240">
        <v>1</v>
      </c>
      <c r="DL67" s="214">
        <v>-1</v>
      </c>
      <c r="DM67" s="241">
        <v>-6</v>
      </c>
      <c r="DN67">
        <v>-1</v>
      </c>
      <c r="DO67">
        <v>1</v>
      </c>
      <c r="DP67" s="214">
        <v>1</v>
      </c>
      <c r="DQ67">
        <v>1</v>
      </c>
      <c r="DR67">
        <v>0</v>
      </c>
      <c r="DS67">
        <v>0</v>
      </c>
      <c r="DT67">
        <v>1</v>
      </c>
      <c r="DU67" s="249">
        <v>1.10641721988E-3</v>
      </c>
      <c r="DV67" s="2">
        <v>10</v>
      </c>
      <c r="DW67">
        <v>60</v>
      </c>
      <c r="DX67" t="s">
        <v>1186</v>
      </c>
      <c r="DY67">
        <v>2</v>
      </c>
      <c r="DZ67" s="96">
        <v>0</v>
      </c>
      <c r="EA67">
        <v>2</v>
      </c>
      <c r="EB67" s="138">
        <v>99530</v>
      </c>
      <c r="EC67" s="196">
        <v>110.1217058946564</v>
      </c>
      <c r="ED67" s="196">
        <v>-110.1217058946564</v>
      </c>
      <c r="EE67" s="196">
        <v>-110.1217058946564</v>
      </c>
      <c r="EF67" s="196">
        <v>110.1217058946564</v>
      </c>
      <c r="EH67">
        <v>1</v>
      </c>
      <c r="EI67" s="240">
        <v>-1</v>
      </c>
      <c r="EJ67" s="214">
        <v>-1</v>
      </c>
      <c r="EK67" s="241">
        <v>-7</v>
      </c>
      <c r="EL67">
        <v>1</v>
      </c>
      <c r="EM67">
        <v>1</v>
      </c>
      <c r="EN67" s="214">
        <v>-1</v>
      </c>
      <c r="EO67">
        <v>1</v>
      </c>
      <c r="EP67">
        <v>1</v>
      </c>
      <c r="EQ67">
        <v>0</v>
      </c>
      <c r="ER67">
        <v>0</v>
      </c>
      <c r="ES67" s="249">
        <v>-2.3510499346899999E-2</v>
      </c>
      <c r="ET67" s="264">
        <v>42492</v>
      </c>
      <c r="EU67">
        <v>60</v>
      </c>
      <c r="EV67" t="s">
        <v>1186</v>
      </c>
      <c r="EW67">
        <v>2</v>
      </c>
      <c r="EX67" s="253"/>
      <c r="EY67">
        <v>2</v>
      </c>
      <c r="EZ67" s="138">
        <v>97190</v>
      </c>
      <c r="FA67" s="196">
        <v>2284.985431525211</v>
      </c>
      <c r="FB67" s="196">
        <v>2284.985431525211</v>
      </c>
      <c r="FC67" s="196">
        <v>-2284.985431525211</v>
      </c>
      <c r="FD67" s="196">
        <v>-2284.985431525211</v>
      </c>
      <c r="FF67">
        <v>-1</v>
      </c>
      <c r="FG67" s="240">
        <v>-1</v>
      </c>
      <c r="FH67" s="214">
        <v>-1</v>
      </c>
      <c r="FI67" s="241">
        <v>-8</v>
      </c>
      <c r="FJ67">
        <v>-1</v>
      </c>
      <c r="FK67">
        <v>1</v>
      </c>
      <c r="FL67" s="214">
        <v>1</v>
      </c>
      <c r="FM67">
        <v>0</v>
      </c>
      <c r="FN67">
        <v>0</v>
      </c>
      <c r="FO67">
        <v>0</v>
      </c>
      <c r="FP67">
        <v>1</v>
      </c>
      <c r="FQ67" s="249">
        <v>2.9838460747000002E-3</v>
      </c>
      <c r="FR67" s="264">
        <v>42492</v>
      </c>
      <c r="FS67">
        <v>60</v>
      </c>
      <c r="FT67" t="s">
        <v>1186</v>
      </c>
      <c r="FU67">
        <v>2</v>
      </c>
      <c r="FV67" s="253">
        <v>2</v>
      </c>
      <c r="FW67">
        <v>3</v>
      </c>
      <c r="FX67" s="138">
        <v>97830</v>
      </c>
      <c r="FY67" s="138">
        <v>146745</v>
      </c>
      <c r="FZ67" s="196">
        <v>-291.90966148790102</v>
      </c>
      <c r="GA67" s="196">
        <v>-437.8644922318515</v>
      </c>
      <c r="GB67" s="196">
        <v>-291.90966148790102</v>
      </c>
      <c r="GC67" s="196">
        <v>-291.90966148790102</v>
      </c>
      <c r="GD67" s="196">
        <v>291.90966148790102</v>
      </c>
      <c r="GF67">
        <v>-1</v>
      </c>
      <c r="GG67" s="240">
        <v>1</v>
      </c>
      <c r="GH67" s="214">
        <v>-1</v>
      </c>
      <c r="GI67" s="241">
        <v>-9</v>
      </c>
      <c r="GJ67">
        <v>-1</v>
      </c>
      <c r="GK67">
        <v>1</v>
      </c>
      <c r="GL67" s="214">
        <v>1</v>
      </c>
      <c r="GM67">
        <v>1</v>
      </c>
      <c r="GN67">
        <v>0</v>
      </c>
      <c r="GO67">
        <v>0</v>
      </c>
      <c r="GP67">
        <v>1</v>
      </c>
      <c r="GQ67" s="249">
        <v>3.5904800984799998E-3</v>
      </c>
      <c r="GR67" s="264">
        <v>42492</v>
      </c>
      <c r="GS67">
        <v>60</v>
      </c>
      <c r="GT67" t="s">
        <v>1186</v>
      </c>
      <c r="GU67">
        <v>2</v>
      </c>
      <c r="GV67" s="253">
        <v>1</v>
      </c>
      <c r="GW67">
        <v>2</v>
      </c>
      <c r="GX67" s="138">
        <v>97830</v>
      </c>
      <c r="GY67" s="138">
        <v>97830</v>
      </c>
      <c r="GZ67" s="196">
        <v>351.2566680342984</v>
      </c>
      <c r="HA67" s="196">
        <v>351.2566680342984</v>
      </c>
      <c r="HB67" s="196">
        <v>-351.2566680342984</v>
      </c>
      <c r="HC67" s="196">
        <v>-351.2566680342984</v>
      </c>
      <c r="HD67" s="196">
        <v>351.2566680342984</v>
      </c>
      <c r="HF67">
        <v>1</v>
      </c>
      <c r="HG67" s="240">
        <v>1</v>
      </c>
      <c r="HH67" s="214">
        <v>-1</v>
      </c>
      <c r="HI67" s="241">
        <v>-10</v>
      </c>
      <c r="HJ67">
        <v>1</v>
      </c>
      <c r="HK67">
        <v>1</v>
      </c>
      <c r="HL67" s="214">
        <v>-1</v>
      </c>
      <c r="HM67">
        <v>0</v>
      </c>
      <c r="HN67">
        <v>1</v>
      </c>
      <c r="HO67">
        <v>0</v>
      </c>
      <c r="HP67">
        <v>0</v>
      </c>
      <c r="HQ67" s="249">
        <v>-1.24706122866E-2</v>
      </c>
      <c r="HR67" s="202">
        <v>42492</v>
      </c>
      <c r="HS67">
        <v>60</v>
      </c>
      <c r="HT67" t="s">
        <v>1186</v>
      </c>
      <c r="HU67">
        <v>2</v>
      </c>
      <c r="HV67" s="253">
        <v>2</v>
      </c>
      <c r="HW67">
        <v>3</v>
      </c>
      <c r="HX67" s="138">
        <v>96610</v>
      </c>
      <c r="HY67" s="138">
        <v>144915</v>
      </c>
      <c r="HZ67" s="196">
        <v>-1204.7858530084259</v>
      </c>
      <c r="IA67" s="196">
        <v>-1807.178779512639</v>
      </c>
      <c r="IB67" s="196">
        <v>1204.7858530084259</v>
      </c>
      <c r="IC67" s="196">
        <v>-1204.7858530084259</v>
      </c>
      <c r="ID67" s="196">
        <v>-1204.7858530084259</v>
      </c>
      <c r="IF67">
        <v>1</v>
      </c>
      <c r="IG67">
        <v>-1</v>
      </c>
      <c r="IH67" s="214">
        <v>-1</v>
      </c>
      <c r="II67" s="241">
        <v>7</v>
      </c>
      <c r="IJ67">
        <v>-1</v>
      </c>
      <c r="IK67">
        <v>-1</v>
      </c>
      <c r="IL67" s="214">
        <v>1</v>
      </c>
      <c r="IM67">
        <v>0</v>
      </c>
      <c r="IN67">
        <v>0</v>
      </c>
      <c r="IO67">
        <v>0</v>
      </c>
      <c r="IP67">
        <v>0</v>
      </c>
      <c r="IQ67" s="249">
        <v>2.1840389193699999E-2</v>
      </c>
      <c r="IR67" s="202">
        <v>42529</v>
      </c>
      <c r="IS67">
        <v>60</v>
      </c>
      <c r="IT67" t="s">
        <v>1186</v>
      </c>
      <c r="IU67">
        <v>2</v>
      </c>
      <c r="IV67" s="253">
        <v>2</v>
      </c>
      <c r="IW67">
        <v>3</v>
      </c>
      <c r="IX67" s="138">
        <v>98720</v>
      </c>
      <c r="IY67" s="138">
        <v>148080</v>
      </c>
      <c r="IZ67" s="196">
        <v>-2156.0832212020637</v>
      </c>
      <c r="JA67" s="196">
        <v>-3234.1248318030957</v>
      </c>
      <c r="JB67" s="196">
        <v>-2156.0832212020637</v>
      </c>
      <c r="JC67" s="196">
        <v>-2156.0832212020637</v>
      </c>
      <c r="JD67" s="196">
        <v>-2156.0832212020637</v>
      </c>
      <c r="JF67">
        <v>-1</v>
      </c>
      <c r="JG67" s="240">
        <v>1</v>
      </c>
      <c r="JH67" s="214">
        <v>-1</v>
      </c>
      <c r="JI67" s="241">
        <v>8</v>
      </c>
      <c r="JJ67">
        <v>1</v>
      </c>
      <c r="JK67">
        <v>-1</v>
      </c>
      <c r="JL67" s="214">
        <v>-1</v>
      </c>
      <c r="JM67">
        <v>0</v>
      </c>
      <c r="JN67">
        <v>1</v>
      </c>
      <c r="JO67">
        <v>0</v>
      </c>
      <c r="JP67">
        <v>1</v>
      </c>
      <c r="JQ67" s="249">
        <v>-5.7739059967600002E-3</v>
      </c>
      <c r="JR67" s="202">
        <v>42529</v>
      </c>
      <c r="JS67">
        <v>60</v>
      </c>
      <c r="JT67" t="s">
        <v>1186</v>
      </c>
      <c r="JU67">
        <v>2</v>
      </c>
      <c r="JV67" s="253">
        <v>2</v>
      </c>
      <c r="JW67">
        <v>3</v>
      </c>
      <c r="JX67" s="138">
        <v>98150</v>
      </c>
      <c r="JY67" s="138">
        <v>147225</v>
      </c>
      <c r="JZ67" s="196">
        <v>-566.708873581994</v>
      </c>
      <c r="KA67" s="196">
        <v>-850.06331037299105</v>
      </c>
      <c r="KB67" s="196">
        <v>566.708873581994</v>
      </c>
      <c r="KC67" s="196">
        <v>-566.708873581994</v>
      </c>
      <c r="KD67" s="196">
        <v>566.708873581994</v>
      </c>
      <c r="KF67">
        <v>1</v>
      </c>
      <c r="KG67" s="240">
        <v>-1</v>
      </c>
      <c r="KH67" s="214">
        <v>-1</v>
      </c>
      <c r="KI67" s="241">
        <v>9</v>
      </c>
      <c r="KJ67">
        <v>-1</v>
      </c>
      <c r="KK67">
        <v>-1</v>
      </c>
      <c r="KL67" s="214">
        <v>1</v>
      </c>
      <c r="KM67">
        <v>0</v>
      </c>
      <c r="KN67">
        <v>0</v>
      </c>
      <c r="KO67">
        <v>0</v>
      </c>
      <c r="KP67">
        <v>0</v>
      </c>
      <c r="KQ67" s="249">
        <v>2.03769739925E-3</v>
      </c>
      <c r="KR67" s="202">
        <v>42529</v>
      </c>
      <c r="KS67">
        <v>60</v>
      </c>
      <c r="KT67" t="s">
        <v>1186</v>
      </c>
      <c r="KU67">
        <v>2</v>
      </c>
      <c r="KV67" s="253">
        <v>1</v>
      </c>
      <c r="KW67">
        <v>3</v>
      </c>
      <c r="KX67" s="138">
        <v>96810</v>
      </c>
      <c r="KY67" s="138">
        <v>145215</v>
      </c>
      <c r="KZ67" s="196">
        <v>-197.2694852213925</v>
      </c>
      <c r="LA67" s="196">
        <v>-295.90422783208874</v>
      </c>
      <c r="LB67" s="196">
        <v>-197.2694852213925</v>
      </c>
      <c r="LC67" s="196">
        <v>-197.2694852213925</v>
      </c>
      <c r="LD67" s="196">
        <v>-197.2694852213925</v>
      </c>
      <c r="LF67">
        <v>-1</v>
      </c>
      <c r="LG67" s="240">
        <v>-1</v>
      </c>
      <c r="LH67" s="214">
        <v>-1</v>
      </c>
      <c r="LI67" s="241">
        <v>10</v>
      </c>
      <c r="LJ67">
        <v>-1</v>
      </c>
      <c r="LK67">
        <v>-1</v>
      </c>
      <c r="LL67" s="214">
        <v>-1</v>
      </c>
      <c r="LM67">
        <v>1</v>
      </c>
      <c r="LN67">
        <v>1</v>
      </c>
      <c r="LO67">
        <v>1</v>
      </c>
      <c r="LP67">
        <v>1</v>
      </c>
      <c r="LQ67" s="249">
        <v>-1.77556818182E-2</v>
      </c>
      <c r="LR67" s="202">
        <v>42529</v>
      </c>
      <c r="LS67">
        <v>60</v>
      </c>
      <c r="LT67" t="s">
        <v>1186</v>
      </c>
      <c r="LU67">
        <v>2</v>
      </c>
      <c r="LV67" s="253">
        <v>2</v>
      </c>
      <c r="LW67">
        <v>2</v>
      </c>
      <c r="LX67" s="138">
        <v>96810</v>
      </c>
      <c r="LY67" s="138">
        <v>96810</v>
      </c>
      <c r="LZ67" s="196">
        <v>1718.9275568199419</v>
      </c>
      <c r="MA67" s="196">
        <v>1718.9275568199419</v>
      </c>
      <c r="MB67" s="196">
        <v>1718.9275568199419</v>
      </c>
      <c r="MC67" s="196">
        <v>1718.9275568199419</v>
      </c>
      <c r="MD67" s="196">
        <v>1718.9275568199419</v>
      </c>
      <c r="MF67">
        <v>-1</v>
      </c>
      <c r="MG67" s="240">
        <v>-1</v>
      </c>
      <c r="MH67" s="214">
        <v>1</v>
      </c>
      <c r="MI67" s="241">
        <v>11</v>
      </c>
      <c r="MJ67">
        <v>1</v>
      </c>
      <c r="MK67">
        <v>1</v>
      </c>
      <c r="ML67" s="214">
        <v>1</v>
      </c>
      <c r="MM67">
        <v>0</v>
      </c>
      <c r="MN67">
        <v>1</v>
      </c>
      <c r="MO67">
        <v>1</v>
      </c>
      <c r="MP67">
        <v>1</v>
      </c>
      <c r="MQ67" s="249">
        <v>2.0659022828200001E-2</v>
      </c>
      <c r="MR67" s="202">
        <v>42529</v>
      </c>
      <c r="MS67">
        <v>60</v>
      </c>
      <c r="MT67" t="s">
        <v>1186</v>
      </c>
      <c r="MU67">
        <v>2</v>
      </c>
      <c r="MV67" s="253">
        <v>2</v>
      </c>
      <c r="MW67">
        <v>2</v>
      </c>
      <c r="MX67" s="138">
        <v>98810</v>
      </c>
      <c r="MY67" s="138">
        <v>98810</v>
      </c>
      <c r="MZ67" s="196">
        <v>-2041.3180456544421</v>
      </c>
      <c r="NA67" s="196">
        <v>-2041.3180456544421</v>
      </c>
      <c r="NB67" s="196">
        <v>2041.3180456544421</v>
      </c>
      <c r="NC67" s="196">
        <v>2041.3180456544421</v>
      </c>
      <c r="ND67" s="196">
        <v>2041.3180456544421</v>
      </c>
      <c r="NF67">
        <v>-1</v>
      </c>
      <c r="NG67" s="240">
        <v>-1</v>
      </c>
      <c r="NH67" s="214">
        <v>1</v>
      </c>
      <c r="NI67" s="241">
        <v>12</v>
      </c>
      <c r="NJ67">
        <v>1</v>
      </c>
      <c r="NK67">
        <v>1</v>
      </c>
      <c r="NL67" s="214">
        <v>-1</v>
      </c>
      <c r="NM67">
        <v>1</v>
      </c>
      <c r="NN67">
        <v>0</v>
      </c>
      <c r="NO67">
        <v>0</v>
      </c>
      <c r="NP67">
        <v>0</v>
      </c>
      <c r="NQ67" s="249">
        <v>-7.48912053436E-3</v>
      </c>
      <c r="NR67" s="202">
        <v>42529</v>
      </c>
      <c r="NS67">
        <v>60</v>
      </c>
      <c r="NT67" t="s">
        <v>1186</v>
      </c>
      <c r="NU67">
        <v>2</v>
      </c>
      <c r="NV67" s="253">
        <v>2</v>
      </c>
      <c r="NW67">
        <v>2</v>
      </c>
      <c r="NX67" s="138">
        <v>98070</v>
      </c>
      <c r="NY67" s="138">
        <v>98070</v>
      </c>
      <c r="NZ67" s="196">
        <v>734.45805080468517</v>
      </c>
      <c r="OA67" s="196">
        <v>734.45805080468517</v>
      </c>
      <c r="OB67" s="196">
        <v>-734.45805080468517</v>
      </c>
      <c r="OC67" s="196">
        <v>-734.45805080468517</v>
      </c>
      <c r="OD67" s="196">
        <v>-734.45805080468517</v>
      </c>
      <c r="OF67">
        <v>-1</v>
      </c>
      <c r="OG67" s="240">
        <v>-1</v>
      </c>
      <c r="OH67" s="214">
        <v>1</v>
      </c>
      <c r="OI67" s="241">
        <v>13</v>
      </c>
      <c r="OJ67">
        <v>-1</v>
      </c>
      <c r="OK67">
        <v>1</v>
      </c>
      <c r="OL67" s="214">
        <v>-1</v>
      </c>
      <c r="OM67">
        <v>1</v>
      </c>
      <c r="ON67">
        <v>0</v>
      </c>
      <c r="OO67">
        <v>1</v>
      </c>
      <c r="OP67">
        <v>0</v>
      </c>
      <c r="OQ67" s="249">
        <v>-1.01967982054E-4</v>
      </c>
      <c r="OR67" s="202">
        <v>42529</v>
      </c>
      <c r="OS67">
        <v>60</v>
      </c>
      <c r="OT67" t="s">
        <v>1186</v>
      </c>
      <c r="OU67">
        <v>2</v>
      </c>
      <c r="OV67" s="253">
        <v>2</v>
      </c>
      <c r="OW67">
        <v>2</v>
      </c>
      <c r="OX67" s="138">
        <v>98060</v>
      </c>
      <c r="OY67" s="138">
        <v>98060</v>
      </c>
      <c r="OZ67" s="196">
        <v>9.9989803202152405</v>
      </c>
      <c r="PA67" s="196">
        <v>9.9989803202152405</v>
      </c>
      <c r="PB67" s="196">
        <v>-9.9989803202152405</v>
      </c>
      <c r="PC67" s="196">
        <v>9.9989803202152405</v>
      </c>
      <c r="PD67" s="196">
        <v>-9.9989803202152405</v>
      </c>
      <c r="PF67">
        <v>-1</v>
      </c>
      <c r="PG67" s="240">
        <v>1</v>
      </c>
      <c r="PH67" s="240">
        <v>1</v>
      </c>
      <c r="PI67" s="214">
        <v>1</v>
      </c>
      <c r="PJ67" s="241">
        <v>14</v>
      </c>
      <c r="PK67">
        <v>1</v>
      </c>
      <c r="PL67">
        <v>1</v>
      </c>
      <c r="PM67" s="214">
        <v>1</v>
      </c>
      <c r="PN67">
        <v>1</v>
      </c>
      <c r="PO67">
        <v>1</v>
      </c>
      <c r="PP67">
        <v>1</v>
      </c>
      <c r="PQ67">
        <v>1</v>
      </c>
      <c r="PR67" s="249">
        <v>3.3550887211899999E-2</v>
      </c>
      <c r="PS67" s="202">
        <v>42529</v>
      </c>
      <c r="PT67">
        <v>60</v>
      </c>
      <c r="PU67" t="s">
        <v>1186</v>
      </c>
      <c r="PV67">
        <v>2</v>
      </c>
      <c r="PW67" s="253">
        <v>1</v>
      </c>
      <c r="PX67">
        <v>3</v>
      </c>
      <c r="PY67" s="138">
        <v>102430</v>
      </c>
      <c r="PZ67" s="138">
        <v>153645</v>
      </c>
      <c r="QA67" s="196">
        <v>3436.617377114917</v>
      </c>
      <c r="QB67" s="196">
        <v>5154.9260656723754</v>
      </c>
      <c r="QC67" s="196">
        <v>3436.617377114917</v>
      </c>
      <c r="QD67" s="196">
        <v>3436.617377114917</v>
      </c>
      <c r="QE67" s="196">
        <v>3436.617377114917</v>
      </c>
      <c r="QF67" s="196">
        <v>3436.617377114917</v>
      </c>
      <c r="QH67">
        <v>1</v>
      </c>
      <c r="QI67" s="240">
        <v>1</v>
      </c>
      <c r="QJ67" s="240">
        <v>-1</v>
      </c>
      <c r="QK67" s="214">
        <v>1</v>
      </c>
      <c r="QL67" s="241">
        <v>2</v>
      </c>
      <c r="QM67">
        <v>-1</v>
      </c>
      <c r="QN67">
        <v>1</v>
      </c>
      <c r="QO67" s="214">
        <v>1</v>
      </c>
      <c r="QP67">
        <v>1</v>
      </c>
      <c r="QQ67">
        <v>1</v>
      </c>
      <c r="QR67">
        <v>0</v>
      </c>
      <c r="QS67">
        <v>1</v>
      </c>
      <c r="QT67" s="249">
        <v>1.0656142081899999E-2</v>
      </c>
      <c r="QU67" s="202">
        <v>42544</v>
      </c>
      <c r="QV67">
        <v>60</v>
      </c>
      <c r="QW67" t="s">
        <v>1186</v>
      </c>
      <c r="QX67">
        <v>2</v>
      </c>
      <c r="QY67" s="253">
        <v>2</v>
      </c>
      <c r="QZ67">
        <v>2</v>
      </c>
      <c r="RA67" s="138">
        <v>102430</v>
      </c>
      <c r="RB67" s="138">
        <v>102430</v>
      </c>
      <c r="RC67" s="196">
        <v>1091.508633449017</v>
      </c>
      <c r="RD67" s="196">
        <v>1091.508633449017</v>
      </c>
      <c r="RE67" s="196">
        <v>1091.508633449017</v>
      </c>
      <c r="RF67" s="196">
        <v>-1091.508633449017</v>
      </c>
      <c r="RG67" s="196">
        <v>1091.508633449017</v>
      </c>
      <c r="RH67" s="196">
        <v>-1091.508633449017</v>
      </c>
      <c r="RI67" s="196"/>
      <c r="RJ67" s="196">
        <v>-1091.508633449017</v>
      </c>
      <c r="RK67" s="196">
        <v>1091.508633449017</v>
      </c>
      <c r="RL67" s="196">
        <v>-1091.508633449017</v>
      </c>
      <c r="RM67" s="196">
        <v>1091.508633449017</v>
      </c>
      <c r="RO67">
        <v>1</v>
      </c>
      <c r="RP67" s="240">
        <v>1</v>
      </c>
      <c r="RQ67" s="240">
        <v>-1</v>
      </c>
      <c r="RR67" s="240">
        <v>1</v>
      </c>
      <c r="RS67" s="214">
        <v>1</v>
      </c>
      <c r="RT67" s="241">
        <v>-5</v>
      </c>
      <c r="RU67">
        <v>-1</v>
      </c>
      <c r="RV67">
        <v>-1</v>
      </c>
      <c r="RW67" s="214">
        <v>1</v>
      </c>
      <c r="RX67">
        <v>1</v>
      </c>
      <c r="RY67">
        <v>1</v>
      </c>
      <c r="RZ67">
        <v>0</v>
      </c>
      <c r="SA67">
        <v>0</v>
      </c>
      <c r="SB67" s="249">
        <v>3.2021868593199998E-2</v>
      </c>
      <c r="SC67" s="202">
        <v>42544</v>
      </c>
      <c r="SD67">
        <v>60</v>
      </c>
      <c r="SE67" t="s">
        <v>1186</v>
      </c>
      <c r="SF67">
        <v>2</v>
      </c>
      <c r="SG67" s="253">
        <v>2</v>
      </c>
      <c r="SH67">
        <v>2</v>
      </c>
      <c r="SI67" s="138">
        <v>105709.99999999999</v>
      </c>
      <c r="SJ67" s="138">
        <v>105709.99999999999</v>
      </c>
      <c r="SK67" s="196">
        <v>3385.0317289871714</v>
      </c>
      <c r="SL67" s="196">
        <v>3385.0317289871714</v>
      </c>
      <c r="SM67" s="196">
        <v>3385.0317289871714</v>
      </c>
      <c r="SN67" s="196">
        <v>-3385.0317289871714</v>
      </c>
      <c r="SO67" s="196">
        <v>-3385.0317289871714</v>
      </c>
      <c r="SP67" s="196">
        <v>-3385.0317289871714</v>
      </c>
      <c r="SQ67" s="196">
        <v>3385.0317289871714</v>
      </c>
      <c r="SR67" s="196">
        <v>-3385.0317289871714</v>
      </c>
      <c r="SS67" s="196">
        <v>3385.0317289871714</v>
      </c>
      <c r="ST67" s="196">
        <v>-3385.0317289871714</v>
      </c>
      <c r="SU67" s="196">
        <v>3385.0317289871714</v>
      </c>
      <c r="SW67">
        <f t="shared" si="90"/>
        <v>1</v>
      </c>
      <c r="SX67" s="240">
        <v>-1</v>
      </c>
      <c r="SY67" s="240">
        <v>-1</v>
      </c>
      <c r="SZ67" s="240">
        <v>1</v>
      </c>
      <c r="TA67" s="214">
        <v>1</v>
      </c>
      <c r="TB67" s="241">
        <v>4</v>
      </c>
      <c r="TC67">
        <f t="shared" si="91"/>
        <v>-1</v>
      </c>
      <c r="TD67">
        <f t="shared" si="92"/>
        <v>1</v>
      </c>
      <c r="TE67" s="214">
        <v>1</v>
      </c>
      <c r="TF67">
        <f t="shared" si="140"/>
        <v>0</v>
      </c>
      <c r="TG67">
        <f t="shared" si="93"/>
        <v>1</v>
      </c>
      <c r="TH67">
        <f t="shared" si="132"/>
        <v>0</v>
      </c>
      <c r="TI67">
        <f t="shared" si="94"/>
        <v>1</v>
      </c>
      <c r="TJ67" s="249"/>
      <c r="TK67" s="202">
        <v>42548</v>
      </c>
      <c r="TL67">
        <v>60</v>
      </c>
      <c r="TM67" t="str">
        <f t="shared" si="81"/>
        <v>TRUE</v>
      </c>
      <c r="TN67">
        <f>VLOOKUP($A67,'FuturesInfo (3)'!$A$2:$V$80,22)</f>
        <v>2</v>
      </c>
      <c r="TO67" s="253">
        <v>1</v>
      </c>
      <c r="TP67">
        <f t="shared" si="95"/>
        <v>3</v>
      </c>
      <c r="TQ67" s="138">
        <f>VLOOKUP($A67,'FuturesInfo (3)'!$A$2:$O$80,15)*TN67</f>
        <v>105709.99999999999</v>
      </c>
      <c r="TR67" s="138">
        <f>VLOOKUP($A67,'FuturesInfo (3)'!$A$2:$O$80,15)*TP67</f>
        <v>158564.99999999997</v>
      </c>
      <c r="TS67" s="196">
        <f t="shared" si="96"/>
        <v>0</v>
      </c>
      <c r="TT67" s="196">
        <f t="shared" si="97"/>
        <v>0</v>
      </c>
      <c r="TU67" s="196">
        <f t="shared" si="98"/>
        <v>0</v>
      </c>
      <c r="TV67" s="196">
        <f t="shared" si="99"/>
        <v>0</v>
      </c>
      <c r="TW67" s="196">
        <f t="shared" si="148"/>
        <v>0</v>
      </c>
      <c r="TX67" s="196">
        <f t="shared" si="101"/>
        <v>0</v>
      </c>
      <c r="TY67" s="196">
        <f t="shared" si="133"/>
        <v>0</v>
      </c>
      <c r="TZ67" s="196">
        <f>IF(IF(sym!$O56=TE67,1,0)=1,ABS(TQ67*TJ67),-ABS(TQ67*TJ67))</f>
        <v>0</v>
      </c>
      <c r="UA67" s="196">
        <f>IF(IF(sym!$N56=TE67,1,0)=1,ABS(TQ67*TJ67),-ABS(TQ67*TJ67))</f>
        <v>0</v>
      </c>
      <c r="UB67" s="196">
        <f t="shared" si="141"/>
        <v>0</v>
      </c>
      <c r="UC67" s="196">
        <f t="shared" si="103"/>
        <v>0</v>
      </c>
      <c r="UE67">
        <f t="shared" si="104"/>
        <v>1</v>
      </c>
      <c r="UF67" s="240">
        <v>-1</v>
      </c>
      <c r="UG67" s="240">
        <v>-1</v>
      </c>
      <c r="UH67" s="240">
        <v>1</v>
      </c>
      <c r="UI67" s="214">
        <v>1</v>
      </c>
      <c r="UJ67" s="241">
        <v>4</v>
      </c>
      <c r="UK67">
        <f t="shared" si="105"/>
        <v>-1</v>
      </c>
      <c r="UL67">
        <f t="shared" si="106"/>
        <v>1</v>
      </c>
      <c r="UM67" s="214"/>
      <c r="UN67">
        <f t="shared" si="153"/>
        <v>0</v>
      </c>
      <c r="UO67">
        <f t="shared" si="151"/>
        <v>0</v>
      </c>
      <c r="UP67">
        <f t="shared" si="134"/>
        <v>0</v>
      </c>
      <c r="UQ67">
        <f t="shared" si="108"/>
        <v>0</v>
      </c>
      <c r="UR67" s="249"/>
      <c r="US67" s="202">
        <v>42548</v>
      </c>
      <c r="UT67">
        <v>60</v>
      </c>
      <c r="UU67" t="str">
        <f t="shared" si="82"/>
        <v>TRUE</v>
      </c>
      <c r="UV67">
        <f>VLOOKUP($A67,'FuturesInfo (3)'!$A$2:$V$80,22)</f>
        <v>2</v>
      </c>
      <c r="UW67" s="253">
        <v>1</v>
      </c>
      <c r="UX67">
        <f t="shared" si="109"/>
        <v>3</v>
      </c>
      <c r="UY67" s="138">
        <f>VLOOKUP($A67,'FuturesInfo (3)'!$A$2:$O$80,15)*UV67</f>
        <v>105709.99999999999</v>
      </c>
      <c r="UZ67" s="138">
        <f>VLOOKUP($A67,'FuturesInfo (3)'!$A$2:$O$80,15)*UX67</f>
        <v>158564.99999999997</v>
      </c>
      <c r="VA67" s="196">
        <f t="shared" si="110"/>
        <v>0</v>
      </c>
      <c r="VB67" s="196">
        <f t="shared" si="111"/>
        <v>0</v>
      </c>
      <c r="VC67" s="196">
        <f t="shared" si="112"/>
        <v>0</v>
      </c>
      <c r="VD67" s="196">
        <f t="shared" si="113"/>
        <v>0</v>
      </c>
      <c r="VE67" s="196">
        <f t="shared" si="149"/>
        <v>0</v>
      </c>
      <c r="VF67" s="196">
        <f t="shared" si="115"/>
        <v>0</v>
      </c>
      <c r="VG67" s="196">
        <f t="shared" si="135"/>
        <v>0</v>
      </c>
      <c r="VH67" s="196">
        <f>IF(IF(sym!$O56=UM67,1,0)=1,ABS(UY67*UR67),-ABS(UY67*UR67))</f>
        <v>0</v>
      </c>
      <c r="VI67" s="196">
        <f>IF(IF(sym!$N56=UM67,1,0)=1,ABS(UY67*UR67),-ABS(UY67*UR67))</f>
        <v>0</v>
      </c>
      <c r="VJ67" s="196">
        <f t="shared" si="144"/>
        <v>0</v>
      </c>
      <c r="VK67" s="196">
        <f t="shared" si="117"/>
        <v>0</v>
      </c>
      <c r="VM67">
        <f t="shared" si="118"/>
        <v>0</v>
      </c>
      <c r="VN67" s="240"/>
      <c r="VO67" s="240"/>
      <c r="VP67" s="240"/>
      <c r="VQ67" s="214"/>
      <c r="VR67" s="241"/>
      <c r="VS67">
        <f t="shared" si="119"/>
        <v>1</v>
      </c>
      <c r="VT67">
        <f t="shared" si="120"/>
        <v>0</v>
      </c>
      <c r="VU67" s="214"/>
      <c r="VV67">
        <f t="shared" si="154"/>
        <v>1</v>
      </c>
      <c r="VW67">
        <f t="shared" si="152"/>
        <v>1</v>
      </c>
      <c r="VX67">
        <f t="shared" si="136"/>
        <v>0</v>
      </c>
      <c r="VY67">
        <f t="shared" si="122"/>
        <v>1</v>
      </c>
      <c r="VZ67" s="249"/>
      <c r="WA67" s="202"/>
      <c r="WB67">
        <v>60</v>
      </c>
      <c r="WC67" t="str">
        <f t="shared" si="83"/>
        <v>FALSE</v>
      </c>
      <c r="WD67">
        <f>VLOOKUP($A67,'FuturesInfo (3)'!$A$2:$V$80,22)</f>
        <v>2</v>
      </c>
      <c r="WE67" s="253"/>
      <c r="WF67">
        <f t="shared" si="123"/>
        <v>2</v>
      </c>
      <c r="WG67" s="138">
        <f>VLOOKUP($A67,'FuturesInfo (3)'!$A$2:$O$80,15)*WD67</f>
        <v>105709.99999999999</v>
      </c>
      <c r="WH67" s="138">
        <f>VLOOKUP($A67,'FuturesInfo (3)'!$A$2:$O$80,15)*WF67</f>
        <v>105709.99999999999</v>
      </c>
      <c r="WI67" s="196">
        <f t="shared" si="124"/>
        <v>0</v>
      </c>
      <c r="WJ67" s="196">
        <f t="shared" si="125"/>
        <v>0</v>
      </c>
      <c r="WK67" s="196">
        <f t="shared" si="126"/>
        <v>0</v>
      </c>
      <c r="WL67" s="196">
        <f t="shared" si="127"/>
        <v>0</v>
      </c>
      <c r="WM67" s="196">
        <f t="shared" si="150"/>
        <v>0</v>
      </c>
      <c r="WN67" s="196">
        <f t="shared" si="129"/>
        <v>0</v>
      </c>
      <c r="WO67" s="196">
        <f t="shared" si="137"/>
        <v>0</v>
      </c>
      <c r="WP67" s="196">
        <f>IF(IF(sym!$O56=VU67,1,0)=1,ABS(WG67*VZ67),-ABS(WG67*VZ67))</f>
        <v>0</v>
      </c>
      <c r="WQ67" s="196">
        <f>IF(IF(sym!$N56=VU67,1,0)=1,ABS(WG67*VZ67),-ABS(WG67*VZ67))</f>
        <v>0</v>
      </c>
      <c r="WR67" s="196">
        <f t="shared" si="147"/>
        <v>0</v>
      </c>
      <c r="WS67" s="196">
        <f t="shared" si="131"/>
        <v>0</v>
      </c>
    </row>
    <row r="68" spans="1:617" x14ac:dyDescent="0.25">
      <c r="A68" s="1" t="s">
        <v>391</v>
      </c>
      <c r="B68" s="150" t="str">
        <f>'FuturesInfo (3)'!M56</f>
        <v>QRB</v>
      </c>
      <c r="C68" s="200" t="str">
        <f>VLOOKUP(A68,'FuturesInfo (3)'!$A$2:$K$80,11)</f>
        <v>energy</v>
      </c>
      <c r="F68" s="3" t="e">
        <f>#REF!</f>
        <v>#REF!</v>
      </c>
      <c r="G68" s="3">
        <v>-1</v>
      </c>
      <c r="H68">
        <v>-1</v>
      </c>
      <c r="I68" s="3">
        <v>-1</v>
      </c>
      <c r="J68">
        <f t="shared" si="155"/>
        <v>1</v>
      </c>
      <c r="K68">
        <f t="shared" si="156"/>
        <v>1</v>
      </c>
      <c r="L68" s="185">
        <v>-1.65789795669E-2</v>
      </c>
      <c r="M68" s="2">
        <v>10</v>
      </c>
      <c r="N68">
        <v>60</v>
      </c>
      <c r="O68" t="str">
        <f t="shared" si="157"/>
        <v>TRUE</v>
      </c>
      <c r="P68">
        <f>VLOOKUP($A68,'FuturesInfo (3)'!$A$2:$V$80,22)</f>
        <v>1</v>
      </c>
      <c r="Q68">
        <f t="shared" si="70"/>
        <v>1</v>
      </c>
      <c r="R68">
        <f t="shared" si="70"/>
        <v>1</v>
      </c>
      <c r="S68" s="138">
        <f>VLOOKUP($A68,'FuturesInfo (3)'!$A$2:$O$80,15)*Q68</f>
        <v>63567</v>
      </c>
      <c r="T68" s="144">
        <f t="shared" si="158"/>
        <v>1053.8759941291323</v>
      </c>
      <c r="U68" s="144">
        <f t="shared" si="84"/>
        <v>1053.8759941291323</v>
      </c>
      <c r="W68" s="3">
        <f t="shared" si="159"/>
        <v>-1</v>
      </c>
      <c r="X68" s="3">
        <v>-1</v>
      </c>
      <c r="Y68">
        <v>-1</v>
      </c>
      <c r="Z68" s="3">
        <v>-1</v>
      </c>
      <c r="AA68">
        <f t="shared" si="138"/>
        <v>1</v>
      </c>
      <c r="AB68">
        <f t="shared" si="160"/>
        <v>1</v>
      </c>
      <c r="AC68" s="5">
        <v>-1.1695178849099999E-2</v>
      </c>
      <c r="AD68" s="2">
        <v>10</v>
      </c>
      <c r="AE68">
        <v>60</v>
      </c>
      <c r="AF68" t="str">
        <f t="shared" si="161"/>
        <v>TRUE</v>
      </c>
      <c r="AG68">
        <f>VLOOKUP($A68,'FuturesInfo (3)'!$A$2:$V$80,22)</f>
        <v>1</v>
      </c>
      <c r="AH68">
        <f t="shared" si="162"/>
        <v>1</v>
      </c>
      <c r="AI68">
        <f t="shared" si="85"/>
        <v>1</v>
      </c>
      <c r="AJ68" s="138">
        <f>VLOOKUP($A68,'FuturesInfo (3)'!$A$2:$O$80,15)*AI68</f>
        <v>63567</v>
      </c>
      <c r="AK68" s="196">
        <f t="shared" si="163"/>
        <v>743.42743390073963</v>
      </c>
      <c r="AL68" s="196">
        <f t="shared" si="87"/>
        <v>743.42743390073963</v>
      </c>
      <c r="AN68" s="3">
        <f t="shared" si="76"/>
        <v>-1</v>
      </c>
      <c r="AO68" s="3">
        <v>-1</v>
      </c>
      <c r="AP68">
        <v>-1</v>
      </c>
      <c r="AQ68" s="3">
        <v>-1</v>
      </c>
      <c r="AR68">
        <f t="shared" si="139"/>
        <v>1</v>
      </c>
      <c r="AS68">
        <f t="shared" si="77"/>
        <v>1</v>
      </c>
      <c r="AT68" s="5">
        <v>-1.0071127336799999E-3</v>
      </c>
      <c r="AU68" s="2">
        <v>10</v>
      </c>
      <c r="AV68">
        <v>60</v>
      </c>
      <c r="AW68" t="str">
        <f t="shared" si="78"/>
        <v>TRUE</v>
      </c>
      <c r="AX68">
        <f>VLOOKUP($A68,'FuturesInfo (3)'!$A$2:$V$80,22)</f>
        <v>1</v>
      </c>
      <c r="AY68">
        <f t="shared" si="79"/>
        <v>1</v>
      </c>
      <c r="AZ68">
        <f t="shared" si="88"/>
        <v>1</v>
      </c>
      <c r="BA68" s="138">
        <f>VLOOKUP($A68,'FuturesInfo (3)'!$A$2:$O$80,15)*AZ68</f>
        <v>63567</v>
      </c>
      <c r="BB68" s="196">
        <f t="shared" si="80"/>
        <v>64.019135141836557</v>
      </c>
      <c r="BC68" s="196">
        <f t="shared" si="89"/>
        <v>64.019135141836557</v>
      </c>
      <c r="BE68" s="3">
        <v>-1</v>
      </c>
      <c r="BF68" s="3">
        <v>1</v>
      </c>
      <c r="BG68">
        <v>-1</v>
      </c>
      <c r="BH68" s="3">
        <v>1</v>
      </c>
      <c r="BI68">
        <v>1</v>
      </c>
      <c r="BJ68">
        <v>0</v>
      </c>
      <c r="BK68" s="5">
        <v>2.0603616659300002E-2</v>
      </c>
      <c r="BL68" s="2">
        <v>10</v>
      </c>
      <c r="BM68">
        <v>60</v>
      </c>
      <c r="BN68" t="s">
        <v>1186</v>
      </c>
      <c r="BO68">
        <v>1</v>
      </c>
      <c r="BP68" s="96">
        <v>0</v>
      </c>
      <c r="BQ68">
        <v>1</v>
      </c>
      <c r="BR68" s="138">
        <v>65503.200000000004</v>
      </c>
      <c r="BS68" s="196">
        <v>1349.60282275746</v>
      </c>
      <c r="BT68" s="196">
        <v>-1349.60282275746</v>
      </c>
      <c r="BV68">
        <v>1</v>
      </c>
      <c r="BW68" s="3">
        <v>1</v>
      </c>
      <c r="BX68" s="214">
        <v>-1</v>
      </c>
      <c r="BY68">
        <v>1</v>
      </c>
      <c r="BZ68" s="3">
        <v>-1</v>
      </c>
      <c r="CA68">
        <v>0</v>
      </c>
      <c r="CB68">
        <v>1</v>
      </c>
      <c r="CC68">
        <v>0</v>
      </c>
      <c r="CD68" s="5">
        <v>-7.4083220150600001E-4</v>
      </c>
      <c r="CE68" s="2">
        <v>10</v>
      </c>
      <c r="CF68">
        <v>60</v>
      </c>
      <c r="CG68" t="s">
        <v>1186</v>
      </c>
      <c r="CH68">
        <v>1</v>
      </c>
      <c r="CI68" s="96">
        <v>0</v>
      </c>
      <c r="CJ68">
        <v>1</v>
      </c>
      <c r="CK68" s="138">
        <v>65503.200000000004</v>
      </c>
      <c r="CL68" s="196">
        <v>-48.526879861687824</v>
      </c>
      <c r="CM68" s="196">
        <v>48.526879861687824</v>
      </c>
      <c r="CN68" s="196">
        <v>-48.526879861687824</v>
      </c>
      <c r="CP68">
        <v>-1</v>
      </c>
      <c r="CQ68" s="3">
        <v>-1</v>
      </c>
      <c r="CR68" s="214">
        <v>-1</v>
      </c>
      <c r="CS68">
        <v>-1</v>
      </c>
      <c r="CT68" s="3">
        <v>-1</v>
      </c>
      <c r="CU68">
        <v>1</v>
      </c>
      <c r="CV68">
        <v>1</v>
      </c>
      <c r="CW68">
        <v>1</v>
      </c>
      <c r="CX68" s="5">
        <v>-3.6451254170299999E-2</v>
      </c>
      <c r="CY68" s="2">
        <v>10</v>
      </c>
      <c r="CZ68">
        <v>60</v>
      </c>
      <c r="DA68" t="s">
        <v>1186</v>
      </c>
      <c r="DB68">
        <v>1</v>
      </c>
      <c r="DC68" s="96">
        <v>0</v>
      </c>
      <c r="DD68">
        <v>1</v>
      </c>
      <c r="DE68" s="138">
        <v>65503.200000000004</v>
      </c>
      <c r="DF68" s="196">
        <v>2387.6737921679951</v>
      </c>
      <c r="DG68" s="196">
        <v>2387.6737921679951</v>
      </c>
      <c r="DH68" s="196">
        <v>2387.6737921679951</v>
      </c>
      <c r="DJ68">
        <v>-1</v>
      </c>
      <c r="DK68" s="242">
        <v>-1</v>
      </c>
      <c r="DL68" s="214">
        <v>-1</v>
      </c>
      <c r="DM68" s="241">
        <v>-23</v>
      </c>
      <c r="DN68">
        <v>-1</v>
      </c>
      <c r="DO68">
        <v>1</v>
      </c>
      <c r="DP68" s="246">
        <v>-1</v>
      </c>
      <c r="DQ68">
        <v>1</v>
      </c>
      <c r="DR68">
        <v>1</v>
      </c>
      <c r="DS68">
        <v>1</v>
      </c>
      <c r="DT68">
        <v>0</v>
      </c>
      <c r="DU68" s="247">
        <v>-1.50038471403E-2</v>
      </c>
      <c r="DV68" s="2">
        <v>10</v>
      </c>
      <c r="DW68">
        <v>60</v>
      </c>
      <c r="DX68" t="s">
        <v>1186</v>
      </c>
      <c r="DY68">
        <v>1</v>
      </c>
      <c r="DZ68" s="96">
        <v>0</v>
      </c>
      <c r="EA68">
        <v>1</v>
      </c>
      <c r="EB68" s="138">
        <v>64520.4</v>
      </c>
      <c r="EC68" s="196">
        <v>968.05421903101217</v>
      </c>
      <c r="ED68" s="196">
        <v>968.05421903101217</v>
      </c>
      <c r="EE68" s="196">
        <v>968.05421903101217</v>
      </c>
      <c r="EF68" s="196">
        <v>-968.05421903101217</v>
      </c>
      <c r="EH68">
        <v>-1</v>
      </c>
      <c r="EI68" s="242">
        <v>1</v>
      </c>
      <c r="EJ68" s="214">
        <v>-1</v>
      </c>
      <c r="EK68" s="241">
        <v>-24</v>
      </c>
      <c r="EL68">
        <v>-1</v>
      </c>
      <c r="EM68">
        <v>1</v>
      </c>
      <c r="EN68" s="246">
        <v>-1</v>
      </c>
      <c r="EO68">
        <v>0</v>
      </c>
      <c r="EP68">
        <v>1</v>
      </c>
      <c r="EQ68">
        <v>1</v>
      </c>
      <c r="ER68">
        <v>0</v>
      </c>
      <c r="ES68" s="247">
        <v>-9.6992579091299998E-3</v>
      </c>
      <c r="ET68" s="264">
        <v>42499</v>
      </c>
      <c r="EU68">
        <v>60</v>
      </c>
      <c r="EV68" t="s">
        <v>1186</v>
      </c>
      <c r="EW68">
        <v>1</v>
      </c>
      <c r="EX68" s="253"/>
      <c r="EY68">
        <v>1</v>
      </c>
      <c r="EZ68" s="138">
        <v>63894.600000000006</v>
      </c>
      <c r="FA68" s="196">
        <v>-619.73020440069774</v>
      </c>
      <c r="FB68" s="196">
        <v>619.73020440069774</v>
      </c>
      <c r="FC68" s="196">
        <v>619.73020440069774</v>
      </c>
      <c r="FD68" s="196">
        <v>-619.73020440069774</v>
      </c>
      <c r="FF68">
        <v>1</v>
      </c>
      <c r="FG68" s="242">
        <v>1</v>
      </c>
      <c r="FH68" s="214">
        <v>-1</v>
      </c>
      <c r="FI68" s="241">
        <v>14</v>
      </c>
      <c r="FJ68">
        <v>-1</v>
      </c>
      <c r="FK68">
        <v>-1</v>
      </c>
      <c r="FL68" s="246">
        <v>-1</v>
      </c>
      <c r="FM68">
        <v>0</v>
      </c>
      <c r="FN68">
        <v>1</v>
      </c>
      <c r="FO68">
        <v>1</v>
      </c>
      <c r="FP68">
        <v>1</v>
      </c>
      <c r="FQ68" s="247">
        <v>-1.30809176362E-2</v>
      </c>
      <c r="FR68" s="264">
        <v>42514</v>
      </c>
      <c r="FS68">
        <v>60</v>
      </c>
      <c r="FT68" t="s">
        <v>1186</v>
      </c>
      <c r="FU68">
        <v>1</v>
      </c>
      <c r="FV68" s="253">
        <v>1</v>
      </c>
      <c r="FW68">
        <v>1</v>
      </c>
      <c r="FX68" s="138">
        <v>62097</v>
      </c>
      <c r="FY68" s="138">
        <v>62097</v>
      </c>
      <c r="FZ68" s="196">
        <v>-812.2857424551114</v>
      </c>
      <c r="GA68" s="196">
        <v>-812.2857424551114</v>
      </c>
      <c r="GB68" s="196">
        <v>812.2857424551114</v>
      </c>
      <c r="GC68" s="196">
        <v>812.2857424551114</v>
      </c>
      <c r="GD68" s="196">
        <v>812.2857424551114</v>
      </c>
      <c r="GF68">
        <v>1</v>
      </c>
      <c r="GG68" s="242">
        <v>-1</v>
      </c>
      <c r="GH68" s="214">
        <v>-1</v>
      </c>
      <c r="GI68" s="241">
        <v>15</v>
      </c>
      <c r="GJ68">
        <v>-1</v>
      </c>
      <c r="GK68">
        <v>-1</v>
      </c>
      <c r="GL68" s="246">
        <v>-1</v>
      </c>
      <c r="GM68">
        <v>1</v>
      </c>
      <c r="GN68">
        <v>1</v>
      </c>
      <c r="GO68">
        <v>1</v>
      </c>
      <c r="GP68">
        <v>1</v>
      </c>
      <c r="GQ68" s="247">
        <v>-2.4044223437600001E-2</v>
      </c>
      <c r="GR68" s="264">
        <v>42514</v>
      </c>
      <c r="GS68">
        <v>60</v>
      </c>
      <c r="GT68" t="s">
        <v>1186</v>
      </c>
      <c r="GU68">
        <v>1</v>
      </c>
      <c r="GV68" s="253">
        <v>2</v>
      </c>
      <c r="GW68">
        <v>1</v>
      </c>
      <c r="GX68" s="138">
        <v>62097</v>
      </c>
      <c r="GY68" s="138">
        <v>62097</v>
      </c>
      <c r="GZ68" s="196">
        <v>1493.0741428046472</v>
      </c>
      <c r="HA68" s="196">
        <v>1493.0741428046472</v>
      </c>
      <c r="HB68" s="196">
        <v>1493.0741428046472</v>
      </c>
      <c r="HC68" s="196">
        <v>1493.0741428046472</v>
      </c>
      <c r="HD68" s="196">
        <v>1493.0741428046472</v>
      </c>
      <c r="HF68">
        <v>-1</v>
      </c>
      <c r="HG68" s="242">
        <v>-1</v>
      </c>
      <c r="HH68" s="214">
        <v>-1</v>
      </c>
      <c r="HI68" s="241">
        <v>16</v>
      </c>
      <c r="HJ68">
        <v>-1</v>
      </c>
      <c r="HK68">
        <v>-1</v>
      </c>
      <c r="HL68" s="246">
        <v>1</v>
      </c>
      <c r="HM68">
        <v>0</v>
      </c>
      <c r="HN68">
        <v>0</v>
      </c>
      <c r="HO68">
        <v>0</v>
      </c>
      <c r="HP68">
        <v>0</v>
      </c>
      <c r="HQ68" s="247">
        <v>2.82042610754E-2</v>
      </c>
      <c r="HR68" s="202">
        <v>42514</v>
      </c>
      <c r="HS68">
        <v>60</v>
      </c>
      <c r="HT68" t="s">
        <v>1186</v>
      </c>
      <c r="HU68">
        <v>1</v>
      </c>
      <c r="HV68" s="253">
        <v>2</v>
      </c>
      <c r="HW68">
        <v>1</v>
      </c>
      <c r="HX68" s="138">
        <v>63848.4</v>
      </c>
      <c r="HY68" s="138">
        <v>63848.4</v>
      </c>
      <c r="HZ68" s="196">
        <v>-1800.7969428465694</v>
      </c>
      <c r="IA68" s="196">
        <v>-1800.7969428465694</v>
      </c>
      <c r="IB68" s="196">
        <v>-1800.7969428465694</v>
      </c>
      <c r="IC68" s="196">
        <v>-1800.7969428465694</v>
      </c>
      <c r="ID68" s="196">
        <v>-1800.7969428465694</v>
      </c>
      <c r="IF68">
        <v>-1</v>
      </c>
      <c r="IG68">
        <v>1</v>
      </c>
      <c r="IH68" s="214">
        <v>-1</v>
      </c>
      <c r="II68" s="241">
        <v>17</v>
      </c>
      <c r="IJ68">
        <v>1</v>
      </c>
      <c r="IK68">
        <v>-1</v>
      </c>
      <c r="IL68" s="246">
        <v>1</v>
      </c>
      <c r="IM68">
        <v>1</v>
      </c>
      <c r="IN68">
        <v>0</v>
      </c>
      <c r="IO68">
        <v>1</v>
      </c>
      <c r="IP68">
        <v>0</v>
      </c>
      <c r="IQ68" s="247">
        <v>4.9467175371699999E-2</v>
      </c>
      <c r="IR68" s="202">
        <v>42514</v>
      </c>
      <c r="IS68">
        <v>60</v>
      </c>
      <c r="IT68" t="s">
        <v>1186</v>
      </c>
      <c r="IU68">
        <v>1</v>
      </c>
      <c r="IV68" s="253">
        <v>1</v>
      </c>
      <c r="IW68">
        <v>1</v>
      </c>
      <c r="IX68" s="138">
        <v>67006.8</v>
      </c>
      <c r="IY68" s="138">
        <v>67006.8</v>
      </c>
      <c r="IZ68" s="196">
        <v>3314.6371266964275</v>
      </c>
      <c r="JA68" s="196">
        <v>3314.6371266964275</v>
      </c>
      <c r="JB68" s="196">
        <v>-3314.6371266964275</v>
      </c>
      <c r="JC68" s="196">
        <v>3314.6371266964275</v>
      </c>
      <c r="JD68" s="196">
        <v>-3314.6371266964275</v>
      </c>
      <c r="JF68">
        <v>1</v>
      </c>
      <c r="JG68" s="242">
        <v>1</v>
      </c>
      <c r="JH68" s="214">
        <v>1</v>
      </c>
      <c r="JI68" s="241">
        <v>-2</v>
      </c>
      <c r="JJ68">
        <v>-1</v>
      </c>
      <c r="JK68">
        <v>-1</v>
      </c>
      <c r="JL68" s="246">
        <v>1</v>
      </c>
      <c r="JM68">
        <v>1</v>
      </c>
      <c r="JN68">
        <v>1</v>
      </c>
      <c r="JO68">
        <v>0</v>
      </c>
      <c r="JP68">
        <v>0</v>
      </c>
      <c r="JQ68" s="247">
        <v>5.01441644729E-3</v>
      </c>
      <c r="JR68" s="202">
        <v>42514</v>
      </c>
      <c r="JS68">
        <v>60</v>
      </c>
      <c r="JT68" t="s">
        <v>1186</v>
      </c>
      <c r="JU68">
        <v>1</v>
      </c>
      <c r="JV68" s="253">
        <v>2</v>
      </c>
      <c r="JW68">
        <v>1</v>
      </c>
      <c r="JX68" s="138">
        <v>67342.8</v>
      </c>
      <c r="JY68" s="138">
        <v>67342.8</v>
      </c>
      <c r="JZ68" s="196">
        <v>337.68484392656103</v>
      </c>
      <c r="KA68" s="196">
        <v>337.68484392656103</v>
      </c>
      <c r="KB68" s="196">
        <v>337.68484392656103</v>
      </c>
      <c r="KC68" s="196">
        <v>-337.68484392656103</v>
      </c>
      <c r="KD68" s="196">
        <v>-337.68484392656103</v>
      </c>
      <c r="KF68">
        <v>1</v>
      </c>
      <c r="KG68" s="242">
        <v>-1</v>
      </c>
      <c r="KH68" s="214">
        <v>1</v>
      </c>
      <c r="KI68" s="241">
        <v>-3</v>
      </c>
      <c r="KJ68">
        <v>1</v>
      </c>
      <c r="KK68">
        <v>-1</v>
      </c>
      <c r="KL68" s="246">
        <v>-1</v>
      </c>
      <c r="KM68">
        <v>1</v>
      </c>
      <c r="KN68">
        <v>0</v>
      </c>
      <c r="KO68">
        <v>0</v>
      </c>
      <c r="KP68">
        <v>1</v>
      </c>
      <c r="KQ68" s="247">
        <v>-5.3636023450199998E-3</v>
      </c>
      <c r="KR68" s="202">
        <v>42514</v>
      </c>
      <c r="KS68">
        <v>60</v>
      </c>
      <c r="KT68" t="s">
        <v>1186</v>
      </c>
      <c r="KU68">
        <v>1</v>
      </c>
      <c r="KV68" s="253">
        <v>2</v>
      </c>
      <c r="KW68">
        <v>1</v>
      </c>
      <c r="KX68" s="138">
        <v>67687.199999999997</v>
      </c>
      <c r="KY68" s="138">
        <v>67687.199999999997</v>
      </c>
      <c r="KZ68" s="196">
        <v>363.04722464783771</v>
      </c>
      <c r="LA68" s="196">
        <v>363.04722464783771</v>
      </c>
      <c r="LB68" s="196">
        <v>-363.04722464783771</v>
      </c>
      <c r="LC68" s="196">
        <v>-363.04722464783771</v>
      </c>
      <c r="LD68" s="196">
        <v>363.04722464783771</v>
      </c>
      <c r="LF68">
        <v>-1</v>
      </c>
      <c r="LG68" s="242">
        <v>1</v>
      </c>
      <c r="LH68" s="214">
        <v>1</v>
      </c>
      <c r="LI68" s="241">
        <v>-4</v>
      </c>
      <c r="LJ68">
        <v>-1</v>
      </c>
      <c r="LK68">
        <v>-1</v>
      </c>
      <c r="LL68" s="246">
        <v>1</v>
      </c>
      <c r="LM68">
        <v>1</v>
      </c>
      <c r="LN68">
        <v>1</v>
      </c>
      <c r="LO68">
        <v>0</v>
      </c>
      <c r="LP68">
        <v>0</v>
      </c>
      <c r="LQ68" s="247">
        <v>1.05342362679E-2</v>
      </c>
      <c r="LR68" s="202">
        <v>42537</v>
      </c>
      <c r="LS68">
        <v>60</v>
      </c>
      <c r="LT68" t="s">
        <v>1186</v>
      </c>
      <c r="LU68">
        <v>1</v>
      </c>
      <c r="LV68" s="253">
        <v>2</v>
      </c>
      <c r="LW68">
        <v>1</v>
      </c>
      <c r="LX68" s="138">
        <v>67687.199999999997</v>
      </c>
      <c r="LY68" s="138">
        <v>67687.199999999997</v>
      </c>
      <c r="LZ68" s="196">
        <v>713.0329571126008</v>
      </c>
      <c r="MA68" s="196">
        <v>713.0329571126008</v>
      </c>
      <c r="MB68" s="196">
        <v>713.0329571126008</v>
      </c>
      <c r="MC68" s="196">
        <v>-713.0329571126008</v>
      </c>
      <c r="MD68" s="196">
        <v>-713.0329571126008</v>
      </c>
      <c r="MF68">
        <v>1</v>
      </c>
      <c r="MG68" s="242">
        <v>-1</v>
      </c>
      <c r="MH68" s="214">
        <v>1</v>
      </c>
      <c r="MI68" s="241">
        <v>-5</v>
      </c>
      <c r="MJ68">
        <v>1</v>
      </c>
      <c r="MK68">
        <v>-1</v>
      </c>
      <c r="ML68" s="246">
        <v>-1</v>
      </c>
      <c r="MM68">
        <v>1</v>
      </c>
      <c r="MN68">
        <v>0</v>
      </c>
      <c r="MO68">
        <v>0</v>
      </c>
      <c r="MP68">
        <v>1</v>
      </c>
      <c r="MQ68" s="247">
        <v>-4.8275006204999998E-2</v>
      </c>
      <c r="MR68" s="202">
        <v>42537</v>
      </c>
      <c r="MS68">
        <v>60</v>
      </c>
      <c r="MT68" t="s">
        <v>1186</v>
      </c>
      <c r="MU68">
        <v>1</v>
      </c>
      <c r="MV68" s="253">
        <v>2</v>
      </c>
      <c r="MW68">
        <v>1</v>
      </c>
      <c r="MX68" s="138">
        <v>64419.600000000006</v>
      </c>
      <c r="MY68" s="138">
        <v>64419.600000000006</v>
      </c>
      <c r="MZ68" s="196">
        <v>3109.8565897236181</v>
      </c>
      <c r="NA68" s="196">
        <v>3109.8565897236181</v>
      </c>
      <c r="NB68" s="196">
        <v>-3109.8565897236181</v>
      </c>
      <c r="NC68" s="196">
        <v>-3109.8565897236181</v>
      </c>
      <c r="ND68" s="196">
        <v>3109.8565897236181</v>
      </c>
      <c r="NF68">
        <v>-1</v>
      </c>
      <c r="NG68" s="242">
        <v>-1</v>
      </c>
      <c r="NH68" s="214">
        <v>1</v>
      </c>
      <c r="NI68" s="241">
        <v>-6</v>
      </c>
      <c r="NJ68">
        <v>-1</v>
      </c>
      <c r="NK68">
        <v>-1</v>
      </c>
      <c r="NL68" s="246">
        <v>-1</v>
      </c>
      <c r="NM68">
        <v>1</v>
      </c>
      <c r="NN68">
        <v>0</v>
      </c>
      <c r="NO68">
        <v>1</v>
      </c>
      <c r="NP68">
        <v>1</v>
      </c>
      <c r="NQ68" s="247">
        <v>-3.0903638023200002E-2</v>
      </c>
      <c r="NR68" s="202">
        <v>42537</v>
      </c>
      <c r="NS68">
        <v>60</v>
      </c>
      <c r="NT68" t="s">
        <v>1186</v>
      </c>
      <c r="NU68">
        <v>1</v>
      </c>
      <c r="NV68" s="253">
        <v>2</v>
      </c>
      <c r="NW68">
        <v>1</v>
      </c>
      <c r="NX68" s="138">
        <v>62428.799999999996</v>
      </c>
      <c r="NY68" s="138">
        <v>62428.799999999996</v>
      </c>
      <c r="NZ68" s="196">
        <v>1929.2770374227482</v>
      </c>
      <c r="OA68" s="196">
        <v>1929.2770374227482</v>
      </c>
      <c r="OB68" s="196">
        <v>-1929.2770374227482</v>
      </c>
      <c r="OC68" s="196">
        <v>1929.2770374227482</v>
      </c>
      <c r="OD68" s="196">
        <v>1929.2770374227482</v>
      </c>
      <c r="OF68">
        <v>-1</v>
      </c>
      <c r="OG68" s="242">
        <v>-1</v>
      </c>
      <c r="OH68" s="214">
        <v>1</v>
      </c>
      <c r="OI68" s="241">
        <v>2</v>
      </c>
      <c r="OJ68">
        <v>-1</v>
      </c>
      <c r="OK68">
        <v>1</v>
      </c>
      <c r="OL68" s="246">
        <v>1</v>
      </c>
      <c r="OM68">
        <v>0</v>
      </c>
      <c r="ON68">
        <v>1</v>
      </c>
      <c r="OO68">
        <v>0</v>
      </c>
      <c r="OP68">
        <v>1</v>
      </c>
      <c r="OQ68" s="247">
        <v>2.2537674919300001E-2</v>
      </c>
      <c r="OR68" s="202">
        <v>42537</v>
      </c>
      <c r="OS68">
        <v>60</v>
      </c>
      <c r="OT68" t="s">
        <v>1186</v>
      </c>
      <c r="OU68">
        <v>1</v>
      </c>
      <c r="OV68" s="253">
        <v>2</v>
      </c>
      <c r="OW68">
        <v>1</v>
      </c>
      <c r="OX68" s="138">
        <v>63835.8</v>
      </c>
      <c r="OY68" s="138">
        <v>63835.8</v>
      </c>
      <c r="OZ68" s="196">
        <v>-1438.7105086134511</v>
      </c>
      <c r="PA68" s="196">
        <v>-1438.7105086134511</v>
      </c>
      <c r="PB68" s="196">
        <v>1438.7105086134511</v>
      </c>
      <c r="PC68" s="196">
        <v>-1438.7105086134511</v>
      </c>
      <c r="PD68" s="196">
        <v>1438.7105086134511</v>
      </c>
      <c r="PF68">
        <v>-1</v>
      </c>
      <c r="PG68" s="242">
        <v>-1</v>
      </c>
      <c r="PH68" s="242">
        <v>1</v>
      </c>
      <c r="PI68" s="214">
        <v>1</v>
      </c>
      <c r="PJ68" s="241">
        <v>3</v>
      </c>
      <c r="PK68">
        <v>1</v>
      </c>
      <c r="PL68">
        <v>1</v>
      </c>
      <c r="PM68" s="246">
        <v>1</v>
      </c>
      <c r="PN68">
        <v>0</v>
      </c>
      <c r="PO68">
        <v>1</v>
      </c>
      <c r="PP68">
        <v>1</v>
      </c>
      <c r="PQ68">
        <v>1</v>
      </c>
      <c r="PR68" s="247">
        <v>1.21060596092E-2</v>
      </c>
      <c r="PS68" s="202">
        <v>42537</v>
      </c>
      <c r="PT68">
        <v>60</v>
      </c>
      <c r="PU68" t="s">
        <v>1186</v>
      </c>
      <c r="PV68">
        <v>1</v>
      </c>
      <c r="PW68" s="253">
        <v>2</v>
      </c>
      <c r="PX68">
        <v>1</v>
      </c>
      <c r="PY68" s="138">
        <v>63054.600000000006</v>
      </c>
      <c r="PZ68" s="138">
        <v>63054.600000000006</v>
      </c>
      <c r="QA68" s="196">
        <v>-763.34274623426245</v>
      </c>
      <c r="QB68" s="196">
        <v>-763.34274623426245</v>
      </c>
      <c r="QC68" s="196">
        <v>763.34274623426245</v>
      </c>
      <c r="QD68" s="196">
        <v>763.34274623426245</v>
      </c>
      <c r="QE68" s="196">
        <v>763.34274623426245</v>
      </c>
      <c r="QF68" s="196">
        <v>763.34274623426245</v>
      </c>
      <c r="QH68">
        <v>1</v>
      </c>
      <c r="QI68" s="242">
        <v>-1</v>
      </c>
      <c r="QJ68" s="242">
        <v>-1</v>
      </c>
      <c r="QK68" s="214">
        <v>1</v>
      </c>
      <c r="QL68" s="241">
        <v>4</v>
      </c>
      <c r="QM68">
        <v>-1</v>
      </c>
      <c r="QN68">
        <v>1</v>
      </c>
      <c r="QO68" s="246">
        <v>-1</v>
      </c>
      <c r="QP68">
        <v>1</v>
      </c>
      <c r="QQ68">
        <v>0</v>
      </c>
      <c r="QR68">
        <v>1</v>
      </c>
      <c r="QS68">
        <v>0</v>
      </c>
      <c r="QT68" s="247">
        <v>-2.4052525515199999E-2</v>
      </c>
      <c r="QU68" s="202">
        <v>42544</v>
      </c>
      <c r="QV68">
        <v>60</v>
      </c>
      <c r="QW68" t="s">
        <v>1186</v>
      </c>
      <c r="QX68">
        <v>1</v>
      </c>
      <c r="QY68" s="253">
        <v>2</v>
      </c>
      <c r="QZ68">
        <v>1</v>
      </c>
      <c r="RA68" s="138">
        <v>63054.600000000006</v>
      </c>
      <c r="RB68" s="138">
        <v>63054.600000000006</v>
      </c>
      <c r="RC68" s="196">
        <v>1516.62237535073</v>
      </c>
      <c r="RD68" s="196">
        <v>1516.62237535073</v>
      </c>
      <c r="RE68" s="196">
        <v>-1516.62237535073</v>
      </c>
      <c r="RF68" s="196">
        <v>1516.62237535073</v>
      </c>
      <c r="RG68" s="196">
        <v>-1516.62237535073</v>
      </c>
      <c r="RH68" s="196">
        <v>1516.62237535073</v>
      </c>
      <c r="RI68" s="196"/>
      <c r="RJ68" s="196">
        <v>-1516.62237535073</v>
      </c>
      <c r="RK68" s="196">
        <v>1516.62237535073</v>
      </c>
      <c r="RL68" s="196">
        <v>-1516.62237535073</v>
      </c>
      <c r="RM68" s="196">
        <v>1516.62237535073</v>
      </c>
      <c r="RO68">
        <v>-1</v>
      </c>
      <c r="RP68" s="242">
        <v>1</v>
      </c>
      <c r="RQ68" s="242">
        <v>-1</v>
      </c>
      <c r="RR68" s="242">
        <v>1</v>
      </c>
      <c r="RS68" s="214">
        <v>1</v>
      </c>
      <c r="RT68" s="241">
        <v>5</v>
      </c>
      <c r="RU68">
        <v>-1</v>
      </c>
      <c r="RV68">
        <v>1</v>
      </c>
      <c r="RW68" s="246">
        <v>1</v>
      </c>
      <c r="RX68">
        <v>1</v>
      </c>
      <c r="RY68">
        <v>1</v>
      </c>
      <c r="RZ68">
        <v>0</v>
      </c>
      <c r="SA68">
        <v>1</v>
      </c>
      <c r="SB68" s="247">
        <v>8.1262905481899999E-3</v>
      </c>
      <c r="SC68" s="202">
        <v>42544</v>
      </c>
      <c r="SD68">
        <v>60</v>
      </c>
      <c r="SE68" t="s">
        <v>1186</v>
      </c>
      <c r="SF68">
        <v>1</v>
      </c>
      <c r="SG68" s="253">
        <v>2</v>
      </c>
      <c r="SH68">
        <v>1</v>
      </c>
      <c r="SI68" s="138">
        <v>63567</v>
      </c>
      <c r="SJ68" s="138">
        <v>63567</v>
      </c>
      <c r="SK68" s="196">
        <v>516.56391127679376</v>
      </c>
      <c r="SL68" s="196">
        <v>516.56391127679376</v>
      </c>
      <c r="SM68" s="196">
        <v>516.56391127679376</v>
      </c>
      <c r="SN68" s="196">
        <v>-516.56391127679376</v>
      </c>
      <c r="SO68" s="196">
        <v>516.56391127679376</v>
      </c>
      <c r="SP68" s="196">
        <v>-516.56391127679376</v>
      </c>
      <c r="SQ68" s="196">
        <v>516.56391127679376</v>
      </c>
      <c r="SR68" s="196">
        <v>516.56391127679376</v>
      </c>
      <c r="SS68" s="196">
        <v>-516.56391127679376</v>
      </c>
      <c r="ST68" s="196">
        <v>-516.56391127679376</v>
      </c>
      <c r="SU68" s="196">
        <v>516.56391127679376</v>
      </c>
      <c r="SW68">
        <f t="shared" si="90"/>
        <v>1</v>
      </c>
      <c r="SX68" s="242">
        <v>1</v>
      </c>
      <c r="SY68" s="242">
        <v>-1</v>
      </c>
      <c r="SZ68" s="242">
        <v>1</v>
      </c>
      <c r="TA68" s="214">
        <v>1</v>
      </c>
      <c r="TB68" s="241">
        <v>6</v>
      </c>
      <c r="TC68">
        <f t="shared" si="91"/>
        <v>-1</v>
      </c>
      <c r="TD68">
        <f t="shared" si="92"/>
        <v>1</v>
      </c>
      <c r="TE68" s="246">
        <v>1</v>
      </c>
      <c r="TF68">
        <f t="shared" si="140"/>
        <v>1</v>
      </c>
      <c r="TG68">
        <f t="shared" si="93"/>
        <v>1</v>
      </c>
      <c r="TH68">
        <f t="shared" si="132"/>
        <v>0</v>
      </c>
      <c r="TI68">
        <f t="shared" si="94"/>
        <v>1</v>
      </c>
      <c r="TJ68" s="247"/>
      <c r="TK68" s="202">
        <v>42544</v>
      </c>
      <c r="TL68">
        <v>60</v>
      </c>
      <c r="TM68" t="str">
        <f t="shared" si="81"/>
        <v>TRUE</v>
      </c>
      <c r="TN68">
        <f>VLOOKUP($A68,'FuturesInfo (3)'!$A$2:$V$80,22)</f>
        <v>1</v>
      </c>
      <c r="TO68" s="253">
        <v>2</v>
      </c>
      <c r="TP68">
        <f t="shared" si="95"/>
        <v>1</v>
      </c>
      <c r="TQ68" s="138">
        <f>VLOOKUP($A68,'FuturesInfo (3)'!$A$2:$O$80,15)*TN68</f>
        <v>63567</v>
      </c>
      <c r="TR68" s="138">
        <f>VLOOKUP($A68,'FuturesInfo (3)'!$A$2:$O$80,15)*TP68</f>
        <v>63567</v>
      </c>
      <c r="TS68" s="196">
        <f t="shared" si="96"/>
        <v>0</v>
      </c>
      <c r="TT68" s="196">
        <f t="shared" si="97"/>
        <v>0</v>
      </c>
      <c r="TU68" s="196">
        <f t="shared" si="98"/>
        <v>0</v>
      </c>
      <c r="TV68" s="196">
        <f t="shared" si="99"/>
        <v>0</v>
      </c>
      <c r="TW68" s="196">
        <f t="shared" si="148"/>
        <v>0</v>
      </c>
      <c r="TX68" s="196">
        <f t="shared" si="101"/>
        <v>0</v>
      </c>
      <c r="TY68" s="196">
        <f t="shared" si="133"/>
        <v>0</v>
      </c>
      <c r="TZ68" s="196">
        <f>IF(IF(sym!$O57=TE68,1,0)=1,ABS(TQ68*TJ68),-ABS(TQ68*TJ68))</f>
        <v>0</v>
      </c>
      <c r="UA68" s="196">
        <f>IF(IF(sym!$N57=TE68,1,0)=1,ABS(TQ68*TJ68),-ABS(TQ68*TJ68))</f>
        <v>0</v>
      </c>
      <c r="UB68" s="196">
        <f t="shared" si="141"/>
        <v>0</v>
      </c>
      <c r="UC68" s="196">
        <f t="shared" si="103"/>
        <v>0</v>
      </c>
      <c r="UE68">
        <f t="shared" si="104"/>
        <v>1</v>
      </c>
      <c r="UF68" s="242">
        <v>1</v>
      </c>
      <c r="UG68" s="242">
        <v>-1</v>
      </c>
      <c r="UH68" s="242">
        <v>1</v>
      </c>
      <c r="UI68" s="214">
        <v>1</v>
      </c>
      <c r="UJ68" s="241">
        <v>6</v>
      </c>
      <c r="UK68">
        <f t="shared" si="105"/>
        <v>-1</v>
      </c>
      <c r="UL68">
        <f t="shared" si="106"/>
        <v>1</v>
      </c>
      <c r="UM68" s="246"/>
      <c r="UN68">
        <f t="shared" si="153"/>
        <v>0</v>
      </c>
      <c r="UO68">
        <f t="shared" si="151"/>
        <v>0</v>
      </c>
      <c r="UP68">
        <f t="shared" si="134"/>
        <v>0</v>
      </c>
      <c r="UQ68">
        <f t="shared" si="108"/>
        <v>0</v>
      </c>
      <c r="UR68" s="247"/>
      <c r="US68" s="202">
        <v>42544</v>
      </c>
      <c r="UT68">
        <v>60</v>
      </c>
      <c r="UU68" t="str">
        <f t="shared" si="82"/>
        <v>TRUE</v>
      </c>
      <c r="UV68">
        <f>VLOOKUP($A68,'FuturesInfo (3)'!$A$2:$V$80,22)</f>
        <v>1</v>
      </c>
      <c r="UW68" s="253">
        <v>2</v>
      </c>
      <c r="UX68">
        <f t="shared" si="109"/>
        <v>1</v>
      </c>
      <c r="UY68" s="138">
        <f>VLOOKUP($A68,'FuturesInfo (3)'!$A$2:$O$80,15)*UV68</f>
        <v>63567</v>
      </c>
      <c r="UZ68" s="138">
        <f>VLOOKUP($A68,'FuturesInfo (3)'!$A$2:$O$80,15)*UX68</f>
        <v>63567</v>
      </c>
      <c r="VA68" s="196">
        <f t="shared" si="110"/>
        <v>0</v>
      </c>
      <c r="VB68" s="196">
        <f t="shared" si="111"/>
        <v>0</v>
      </c>
      <c r="VC68" s="196">
        <f t="shared" si="112"/>
        <v>0</v>
      </c>
      <c r="VD68" s="196">
        <f t="shared" si="113"/>
        <v>0</v>
      </c>
      <c r="VE68" s="196">
        <f t="shared" si="149"/>
        <v>0</v>
      </c>
      <c r="VF68" s="196">
        <f t="shared" si="115"/>
        <v>0</v>
      </c>
      <c r="VG68" s="196">
        <f t="shared" si="135"/>
        <v>0</v>
      </c>
      <c r="VH68" s="196">
        <f>IF(IF(sym!$O57=UM68,1,0)=1,ABS(UY68*UR68),-ABS(UY68*UR68))</f>
        <v>0</v>
      </c>
      <c r="VI68" s="196">
        <f>IF(IF(sym!$N57=UM68,1,0)=1,ABS(UY68*UR68),-ABS(UY68*UR68))</f>
        <v>0</v>
      </c>
      <c r="VJ68" s="196">
        <f t="shared" si="144"/>
        <v>0</v>
      </c>
      <c r="VK68" s="196">
        <f t="shared" si="117"/>
        <v>0</v>
      </c>
      <c r="VM68">
        <f t="shared" si="118"/>
        <v>0</v>
      </c>
      <c r="VN68" s="242"/>
      <c r="VO68" s="242"/>
      <c r="VP68" s="242"/>
      <c r="VQ68" s="214"/>
      <c r="VR68" s="241"/>
      <c r="VS68">
        <f t="shared" si="119"/>
        <v>1</v>
      </c>
      <c r="VT68">
        <f t="shared" si="120"/>
        <v>0</v>
      </c>
      <c r="VU68" s="246"/>
      <c r="VV68">
        <f t="shared" si="154"/>
        <v>1</v>
      </c>
      <c r="VW68">
        <f t="shared" si="152"/>
        <v>1</v>
      </c>
      <c r="VX68">
        <f t="shared" si="136"/>
        <v>0</v>
      </c>
      <c r="VY68">
        <f t="shared" si="122"/>
        <v>1</v>
      </c>
      <c r="VZ68" s="247"/>
      <c r="WA68" s="202"/>
      <c r="WB68">
        <v>60</v>
      </c>
      <c r="WC68" t="str">
        <f t="shared" si="83"/>
        <v>FALSE</v>
      </c>
      <c r="WD68">
        <f>VLOOKUP($A68,'FuturesInfo (3)'!$A$2:$V$80,22)</f>
        <v>1</v>
      </c>
      <c r="WE68" s="253"/>
      <c r="WF68">
        <f t="shared" si="123"/>
        <v>1</v>
      </c>
      <c r="WG68" s="138">
        <f>VLOOKUP($A68,'FuturesInfo (3)'!$A$2:$O$80,15)*WD68</f>
        <v>63567</v>
      </c>
      <c r="WH68" s="138">
        <f>VLOOKUP($A68,'FuturesInfo (3)'!$A$2:$O$80,15)*WF68</f>
        <v>63567</v>
      </c>
      <c r="WI68" s="196">
        <f t="shared" si="124"/>
        <v>0</v>
      </c>
      <c r="WJ68" s="196">
        <f t="shared" si="125"/>
        <v>0</v>
      </c>
      <c r="WK68" s="196">
        <f t="shared" si="126"/>
        <v>0</v>
      </c>
      <c r="WL68" s="196">
        <f t="shared" si="127"/>
        <v>0</v>
      </c>
      <c r="WM68" s="196">
        <f t="shared" si="150"/>
        <v>0</v>
      </c>
      <c r="WN68" s="196">
        <f t="shared" si="129"/>
        <v>0</v>
      </c>
      <c r="WO68" s="196">
        <f t="shared" si="137"/>
        <v>0</v>
      </c>
      <c r="WP68" s="196">
        <f>IF(IF(sym!$O57=VU68,1,0)=1,ABS(WG68*VZ68),-ABS(WG68*VZ68))</f>
        <v>0</v>
      </c>
      <c r="WQ68" s="196">
        <f>IF(IF(sym!$N57=VU68,1,0)=1,ABS(WG68*VZ68),-ABS(WG68*VZ68))</f>
        <v>0</v>
      </c>
      <c r="WR68" s="196">
        <f t="shared" si="147"/>
        <v>0</v>
      </c>
      <c r="WS68" s="196">
        <f t="shared" si="131"/>
        <v>0</v>
      </c>
    </row>
    <row r="69" spans="1:617" s="3" customFormat="1" x14ac:dyDescent="0.25">
      <c r="A69" s="1" t="s">
        <v>392</v>
      </c>
      <c r="B69" s="150" t="str">
        <f>'FuturesInfo (3)'!M57</f>
        <v>@RR</v>
      </c>
      <c r="C69" s="200" t="str">
        <f>VLOOKUP(A69,'FuturesInfo (3)'!$A$2:$K$80,11)</f>
        <v>grain</v>
      </c>
      <c r="D69"/>
      <c r="F69" t="e">
        <f>#REF!</f>
        <v>#REF!</v>
      </c>
      <c r="G69">
        <v>1</v>
      </c>
      <c r="H69">
        <v>1</v>
      </c>
      <c r="I69">
        <v>1</v>
      </c>
      <c r="J69">
        <f t="shared" si="155"/>
        <v>1</v>
      </c>
      <c r="K69">
        <f t="shared" si="156"/>
        <v>1</v>
      </c>
      <c r="L69" s="184">
        <v>0</v>
      </c>
      <c r="M69" s="2">
        <v>10</v>
      </c>
      <c r="N69">
        <v>60</v>
      </c>
      <c r="O69" t="str">
        <f t="shared" si="157"/>
        <v>TRUE</v>
      </c>
      <c r="P69">
        <f>VLOOKUP($A69,'FuturesInfo (3)'!$A$2:$V$80,22)</f>
        <v>4</v>
      </c>
      <c r="Q69">
        <f t="shared" si="70"/>
        <v>4</v>
      </c>
      <c r="R69">
        <f t="shared" si="70"/>
        <v>4</v>
      </c>
      <c r="S69" s="138">
        <f>VLOOKUP($A69,'FuturesInfo (3)'!$A$2:$O$80,15)*Q69</f>
        <v>83600</v>
      </c>
      <c r="T69" s="144">
        <f t="shared" si="158"/>
        <v>0</v>
      </c>
      <c r="U69" s="144">
        <f t="shared" si="84"/>
        <v>0</v>
      </c>
      <c r="W69">
        <f t="shared" si="159"/>
        <v>1</v>
      </c>
      <c r="X69">
        <v>1</v>
      </c>
      <c r="Y69">
        <v>1</v>
      </c>
      <c r="Z69">
        <v>1</v>
      </c>
      <c r="AA69">
        <f t="shared" si="138"/>
        <v>1</v>
      </c>
      <c r="AB69">
        <f t="shared" si="160"/>
        <v>1</v>
      </c>
      <c r="AC69" s="1">
        <v>2.9463500439799999E-2</v>
      </c>
      <c r="AD69" s="2">
        <v>10</v>
      </c>
      <c r="AE69">
        <v>60</v>
      </c>
      <c r="AF69" t="str">
        <f t="shared" si="161"/>
        <v>TRUE</v>
      </c>
      <c r="AG69">
        <f>VLOOKUP($A69,'FuturesInfo (3)'!$A$2:$V$80,22)</f>
        <v>4</v>
      </c>
      <c r="AH69">
        <f t="shared" si="162"/>
        <v>5</v>
      </c>
      <c r="AI69">
        <f t="shared" si="85"/>
        <v>4</v>
      </c>
      <c r="AJ69" s="138">
        <f>VLOOKUP($A69,'FuturesInfo (3)'!$A$2:$O$80,15)*AI69</f>
        <v>83600</v>
      </c>
      <c r="AK69" s="196">
        <f t="shared" si="163"/>
        <v>2463.1486367672801</v>
      </c>
      <c r="AL69" s="196">
        <f t="shared" si="87"/>
        <v>2463.1486367672801</v>
      </c>
      <c r="AN69">
        <f t="shared" si="76"/>
        <v>1</v>
      </c>
      <c r="AO69">
        <v>1</v>
      </c>
      <c r="AP69">
        <v>1</v>
      </c>
      <c r="AQ69">
        <v>1</v>
      </c>
      <c r="AR69">
        <f t="shared" si="139"/>
        <v>1</v>
      </c>
      <c r="AS69">
        <f t="shared" si="77"/>
        <v>1</v>
      </c>
      <c r="AT69" s="1">
        <v>2.9901751388299999E-3</v>
      </c>
      <c r="AU69" s="2">
        <v>10</v>
      </c>
      <c r="AV69">
        <v>60</v>
      </c>
      <c r="AW69" t="str">
        <f t="shared" si="78"/>
        <v>TRUE</v>
      </c>
      <c r="AX69">
        <f>VLOOKUP($A69,'FuturesInfo (3)'!$A$2:$V$80,22)</f>
        <v>4</v>
      </c>
      <c r="AY69">
        <f t="shared" si="79"/>
        <v>5</v>
      </c>
      <c r="AZ69">
        <f t="shared" si="88"/>
        <v>4</v>
      </c>
      <c r="BA69" s="138">
        <f>VLOOKUP($A69,'FuturesInfo (3)'!$A$2:$O$80,15)*AZ69</f>
        <v>83600</v>
      </c>
      <c r="BB69" s="196">
        <f t="shared" si="80"/>
        <v>249.97864160618798</v>
      </c>
      <c r="BC69" s="196">
        <f t="shared" si="89"/>
        <v>249.97864160618798</v>
      </c>
      <c r="BE69">
        <v>1</v>
      </c>
      <c r="BF69">
        <v>1</v>
      </c>
      <c r="BG69">
        <v>1</v>
      </c>
      <c r="BH69">
        <v>-1</v>
      </c>
      <c r="BI69">
        <v>0</v>
      </c>
      <c r="BJ69">
        <v>0</v>
      </c>
      <c r="BK69" s="1">
        <v>-1.78875638842E-2</v>
      </c>
      <c r="BL69" s="2">
        <v>10</v>
      </c>
      <c r="BM69">
        <v>60</v>
      </c>
      <c r="BN69" t="s">
        <v>1186</v>
      </c>
      <c r="BO69">
        <v>4</v>
      </c>
      <c r="BP69" s="96">
        <v>0</v>
      </c>
      <c r="BQ69">
        <v>4</v>
      </c>
      <c r="BR69" s="138">
        <v>90840</v>
      </c>
      <c r="BS69" s="196">
        <v>-1624.906303240728</v>
      </c>
      <c r="BT69" s="196">
        <v>-1624.906303240728</v>
      </c>
      <c r="BV69">
        <v>1</v>
      </c>
      <c r="BW69">
        <v>1</v>
      </c>
      <c r="BX69" s="214">
        <v>1</v>
      </c>
      <c r="BY69">
        <v>-1</v>
      </c>
      <c r="BZ69">
        <v>-1</v>
      </c>
      <c r="CA69">
        <v>0</v>
      </c>
      <c r="CB69">
        <v>0</v>
      </c>
      <c r="CC69">
        <v>1</v>
      </c>
      <c r="CD69" s="1">
        <v>-1.8213356461400002E-2</v>
      </c>
      <c r="CE69" s="2">
        <v>10</v>
      </c>
      <c r="CF69">
        <v>60</v>
      </c>
      <c r="CG69" t="s">
        <v>1186</v>
      </c>
      <c r="CH69">
        <v>4</v>
      </c>
      <c r="CI69" s="96">
        <v>0</v>
      </c>
      <c r="CJ69">
        <v>4</v>
      </c>
      <c r="CK69" s="138">
        <v>90840</v>
      </c>
      <c r="CL69" s="196">
        <v>-1654.5013009535762</v>
      </c>
      <c r="CM69" s="196">
        <v>-1654.5013009535762</v>
      </c>
      <c r="CN69" s="196">
        <v>1654.5013009535762</v>
      </c>
      <c r="CP69">
        <v>-1</v>
      </c>
      <c r="CQ69">
        <v>-1</v>
      </c>
      <c r="CR69" s="214">
        <v>1</v>
      </c>
      <c r="CS69">
        <v>1</v>
      </c>
      <c r="CT69">
        <v>1</v>
      </c>
      <c r="CU69">
        <v>0</v>
      </c>
      <c r="CV69">
        <v>1</v>
      </c>
      <c r="CW69">
        <v>1</v>
      </c>
      <c r="CX69" s="1">
        <v>3.09187279152E-3</v>
      </c>
      <c r="CY69" s="2">
        <v>10</v>
      </c>
      <c r="CZ69">
        <v>60</v>
      </c>
      <c r="DA69" t="s">
        <v>1186</v>
      </c>
      <c r="DB69">
        <v>4</v>
      </c>
      <c r="DC69" s="96">
        <v>0</v>
      </c>
      <c r="DD69">
        <v>4</v>
      </c>
      <c r="DE69" s="138">
        <v>90840</v>
      </c>
      <c r="DF69" s="196">
        <v>-280.86572438167678</v>
      </c>
      <c r="DG69" s="196">
        <v>280.86572438167678</v>
      </c>
      <c r="DH69" s="196">
        <v>280.86572438167678</v>
      </c>
      <c r="DJ69">
        <v>1</v>
      </c>
      <c r="DK69" s="240">
        <v>1</v>
      </c>
      <c r="DL69" s="214">
        <v>1</v>
      </c>
      <c r="DM69" s="241">
        <v>7</v>
      </c>
      <c r="DN69">
        <v>1</v>
      </c>
      <c r="DO69">
        <v>1</v>
      </c>
      <c r="DP69" s="214">
        <v>-1</v>
      </c>
      <c r="DQ69">
        <v>0</v>
      </c>
      <c r="DR69">
        <v>0</v>
      </c>
      <c r="DS69">
        <v>0</v>
      </c>
      <c r="DT69">
        <v>0</v>
      </c>
      <c r="DU69" s="249">
        <v>-3.5226772347E-3</v>
      </c>
      <c r="DV69" s="2">
        <v>10</v>
      </c>
      <c r="DW69">
        <v>60</v>
      </c>
      <c r="DX69" t="s">
        <v>1186</v>
      </c>
      <c r="DY69">
        <v>4</v>
      </c>
      <c r="DZ69" s="96">
        <v>0</v>
      </c>
      <c r="EA69">
        <v>4</v>
      </c>
      <c r="EB69" s="138">
        <v>90520</v>
      </c>
      <c r="EC69" s="196">
        <v>-318.87274328504401</v>
      </c>
      <c r="ED69" s="196">
        <v>-318.87274328504401</v>
      </c>
      <c r="EE69" s="196">
        <v>-318.87274328504401</v>
      </c>
      <c r="EF69" s="196">
        <v>-318.87274328504401</v>
      </c>
      <c r="EH69">
        <v>1</v>
      </c>
      <c r="EI69" s="240">
        <v>-1</v>
      </c>
      <c r="EJ69" s="214">
        <v>1</v>
      </c>
      <c r="EK69" s="241">
        <v>8</v>
      </c>
      <c r="EL69">
        <v>1</v>
      </c>
      <c r="EM69">
        <v>1</v>
      </c>
      <c r="EN69" s="214">
        <v>-1</v>
      </c>
      <c r="EO69">
        <v>1</v>
      </c>
      <c r="EP69">
        <v>0</v>
      </c>
      <c r="EQ69">
        <v>0</v>
      </c>
      <c r="ER69">
        <v>0</v>
      </c>
      <c r="ES69" s="249">
        <v>-1.7675651789700001E-3</v>
      </c>
      <c r="ET69" s="264">
        <v>42508</v>
      </c>
      <c r="EU69">
        <v>60</v>
      </c>
      <c r="EV69" t="s">
        <v>1186</v>
      </c>
      <c r="EW69">
        <v>4</v>
      </c>
      <c r="EX69" s="253"/>
      <c r="EY69">
        <v>4</v>
      </c>
      <c r="EZ69" s="138">
        <v>90360</v>
      </c>
      <c r="FA69" s="196">
        <v>159.71718957172922</v>
      </c>
      <c r="FB69" s="196">
        <v>-159.71718957172922</v>
      </c>
      <c r="FC69" s="196">
        <v>-159.71718957172922</v>
      </c>
      <c r="FD69" s="196">
        <v>-159.71718957172922</v>
      </c>
      <c r="FF69">
        <v>-1</v>
      </c>
      <c r="FG69" s="240">
        <v>1</v>
      </c>
      <c r="FH69" s="214">
        <v>1</v>
      </c>
      <c r="FI69" s="241">
        <v>9</v>
      </c>
      <c r="FJ69">
        <v>1</v>
      </c>
      <c r="FK69">
        <v>1</v>
      </c>
      <c r="FL69" s="214">
        <v>1</v>
      </c>
      <c r="FM69">
        <v>1</v>
      </c>
      <c r="FN69">
        <v>1</v>
      </c>
      <c r="FO69">
        <v>1</v>
      </c>
      <c r="FP69">
        <v>1</v>
      </c>
      <c r="FQ69" s="249">
        <v>2.8331119964599999E-2</v>
      </c>
      <c r="FR69" s="264">
        <v>42508</v>
      </c>
      <c r="FS69">
        <v>60</v>
      </c>
      <c r="FT69" t="s">
        <v>1186</v>
      </c>
      <c r="FU69">
        <v>4</v>
      </c>
      <c r="FV69" s="253">
        <v>2</v>
      </c>
      <c r="FW69">
        <v>5</v>
      </c>
      <c r="FX69" s="138">
        <v>92680</v>
      </c>
      <c r="FY69" s="138">
        <v>115850</v>
      </c>
      <c r="FZ69" s="196">
        <v>2625.7281983191278</v>
      </c>
      <c r="GA69" s="196">
        <v>3282.1602478989098</v>
      </c>
      <c r="GB69" s="196">
        <v>2625.7281983191278</v>
      </c>
      <c r="GC69" s="196">
        <v>2625.7281983191278</v>
      </c>
      <c r="GD69" s="196">
        <v>2625.7281983191278</v>
      </c>
      <c r="GF69">
        <v>1</v>
      </c>
      <c r="GG69" s="240">
        <v>1</v>
      </c>
      <c r="GH69" s="214">
        <v>1</v>
      </c>
      <c r="GI69" s="241">
        <v>10</v>
      </c>
      <c r="GJ69">
        <v>-1</v>
      </c>
      <c r="GK69">
        <v>1</v>
      </c>
      <c r="GL69" s="214">
        <v>-1</v>
      </c>
      <c r="GM69">
        <v>0</v>
      </c>
      <c r="GN69">
        <v>0</v>
      </c>
      <c r="GO69">
        <v>1</v>
      </c>
      <c r="GP69">
        <v>0</v>
      </c>
      <c r="GQ69" s="249">
        <v>-2.62591473644E-2</v>
      </c>
      <c r="GR69" s="264">
        <v>42515</v>
      </c>
      <c r="GS69">
        <v>60</v>
      </c>
      <c r="GT69" t="s">
        <v>1186</v>
      </c>
      <c r="GU69">
        <v>4</v>
      </c>
      <c r="GV69" s="253">
        <v>2</v>
      </c>
      <c r="GW69">
        <v>5</v>
      </c>
      <c r="GX69" s="138">
        <v>92680</v>
      </c>
      <c r="GY69" s="138">
        <v>115850</v>
      </c>
      <c r="GZ69" s="196">
        <v>-2433.6977777325919</v>
      </c>
      <c r="HA69" s="196">
        <v>-3042.1222221657399</v>
      </c>
      <c r="HB69" s="196">
        <v>-2433.6977777325919</v>
      </c>
      <c r="HC69" s="196">
        <v>2433.6977777325919</v>
      </c>
      <c r="HD69" s="196">
        <v>-2433.6977777325919</v>
      </c>
      <c r="HF69">
        <v>1</v>
      </c>
      <c r="HG69" s="240">
        <v>-1</v>
      </c>
      <c r="HH69" s="214">
        <v>-1</v>
      </c>
      <c r="HI69" s="241">
        <v>11</v>
      </c>
      <c r="HJ69">
        <v>1</v>
      </c>
      <c r="HK69">
        <v>-1</v>
      </c>
      <c r="HL69" s="214">
        <v>-1</v>
      </c>
      <c r="HM69">
        <v>1</v>
      </c>
      <c r="HN69">
        <v>1</v>
      </c>
      <c r="HO69">
        <v>0</v>
      </c>
      <c r="HP69">
        <v>1</v>
      </c>
      <c r="HQ69" s="249">
        <v>-2.1579628830399999E-3</v>
      </c>
      <c r="HR69" s="202">
        <v>42515</v>
      </c>
      <c r="HS69">
        <v>60</v>
      </c>
      <c r="HT69" t="s">
        <v>1186</v>
      </c>
      <c r="HU69">
        <v>4</v>
      </c>
      <c r="HV69" s="253">
        <v>2</v>
      </c>
      <c r="HW69">
        <v>5</v>
      </c>
      <c r="HX69" s="138">
        <v>92480</v>
      </c>
      <c r="HY69" s="138">
        <v>115600</v>
      </c>
      <c r="HZ69" s="196">
        <v>199.56840742353918</v>
      </c>
      <c r="IA69" s="196">
        <v>249.46050927942397</v>
      </c>
      <c r="IB69" s="196">
        <v>199.56840742353918</v>
      </c>
      <c r="IC69" s="196">
        <v>-199.56840742353918</v>
      </c>
      <c r="ID69" s="196">
        <v>199.56840742353918</v>
      </c>
      <c r="IF69">
        <v>-1</v>
      </c>
      <c r="IG69">
        <v>-1</v>
      </c>
      <c r="IH69" s="214">
        <v>-1</v>
      </c>
      <c r="II69" s="241">
        <v>12</v>
      </c>
      <c r="IJ69">
        <v>1</v>
      </c>
      <c r="IK69">
        <v>-1</v>
      </c>
      <c r="IL69" s="214">
        <v>-1</v>
      </c>
      <c r="IM69">
        <v>1</v>
      </c>
      <c r="IN69">
        <v>1</v>
      </c>
      <c r="IO69">
        <v>0</v>
      </c>
      <c r="IP69">
        <v>1</v>
      </c>
      <c r="IQ69" s="249">
        <v>-1.64359861592E-2</v>
      </c>
      <c r="IR69" s="202">
        <v>42528</v>
      </c>
      <c r="IS69">
        <v>60</v>
      </c>
      <c r="IT69" t="s">
        <v>1186</v>
      </c>
      <c r="IU69">
        <v>4</v>
      </c>
      <c r="IV69" s="253">
        <v>2</v>
      </c>
      <c r="IW69">
        <v>5</v>
      </c>
      <c r="IX69" s="138">
        <v>90960</v>
      </c>
      <c r="IY69" s="138">
        <v>113700</v>
      </c>
      <c r="IZ69" s="196">
        <v>1495.0173010408321</v>
      </c>
      <c r="JA69" s="196">
        <v>1868.77162630104</v>
      </c>
      <c r="JB69" s="196">
        <v>1495.0173010408321</v>
      </c>
      <c r="JC69" s="196">
        <v>-1495.0173010408321</v>
      </c>
      <c r="JD69" s="196">
        <v>1495.0173010408321</v>
      </c>
      <c r="JF69">
        <v>-1</v>
      </c>
      <c r="JG69" s="240">
        <v>1</v>
      </c>
      <c r="JH69" s="214">
        <v>-1</v>
      </c>
      <c r="JI69" s="241">
        <v>-9</v>
      </c>
      <c r="JJ69">
        <v>-1</v>
      </c>
      <c r="JK69">
        <v>1</v>
      </c>
      <c r="JL69" s="214">
        <v>-1</v>
      </c>
      <c r="JM69">
        <v>0</v>
      </c>
      <c r="JN69">
        <v>1</v>
      </c>
      <c r="JO69">
        <v>1</v>
      </c>
      <c r="JP69">
        <v>0</v>
      </c>
      <c r="JQ69" s="249">
        <v>-6.5963060686000004E-3</v>
      </c>
      <c r="JR69" s="202">
        <v>42528</v>
      </c>
      <c r="JS69">
        <v>60</v>
      </c>
      <c r="JT69" t="s">
        <v>1186</v>
      </c>
      <c r="JU69">
        <v>3</v>
      </c>
      <c r="JV69" s="253">
        <v>2</v>
      </c>
      <c r="JW69">
        <v>4</v>
      </c>
      <c r="JX69" s="138">
        <v>67770</v>
      </c>
      <c r="JY69" s="138">
        <v>90360</v>
      </c>
      <c r="JZ69" s="196">
        <v>-447.03166226902204</v>
      </c>
      <c r="KA69" s="196">
        <v>-596.04221635869601</v>
      </c>
      <c r="KB69" s="196">
        <v>447.03166226902204</v>
      </c>
      <c r="KC69" s="196">
        <v>447.03166226902204</v>
      </c>
      <c r="KD69" s="196">
        <v>-447.03166226902204</v>
      </c>
      <c r="KF69">
        <v>1</v>
      </c>
      <c r="KG69" s="240">
        <v>-1</v>
      </c>
      <c r="KH69" s="214">
        <v>-1</v>
      </c>
      <c r="KI69" s="241">
        <v>1</v>
      </c>
      <c r="KJ69">
        <v>-1</v>
      </c>
      <c r="KK69">
        <v>-1</v>
      </c>
      <c r="KL69" s="214">
        <v>-1</v>
      </c>
      <c r="KM69">
        <v>1</v>
      </c>
      <c r="KN69">
        <v>1</v>
      </c>
      <c r="KO69">
        <v>1</v>
      </c>
      <c r="KP69">
        <v>1</v>
      </c>
      <c r="KQ69" s="249">
        <v>-5.7547587428099997E-3</v>
      </c>
      <c r="KR69" s="202">
        <v>42528</v>
      </c>
      <c r="KS69">
        <v>60</v>
      </c>
      <c r="KT69" t="s">
        <v>1186</v>
      </c>
      <c r="KU69">
        <v>4</v>
      </c>
      <c r="KV69" s="253">
        <v>2</v>
      </c>
      <c r="KW69">
        <v>3</v>
      </c>
      <c r="KX69" s="138">
        <v>88320</v>
      </c>
      <c r="KY69" s="138">
        <v>66240</v>
      </c>
      <c r="KZ69" s="196">
        <v>508.26029216497915</v>
      </c>
      <c r="LA69" s="196">
        <v>381.19521912373438</v>
      </c>
      <c r="LB69" s="196">
        <v>508.26029216497915</v>
      </c>
      <c r="LC69" s="196">
        <v>508.26029216497915</v>
      </c>
      <c r="LD69" s="196">
        <v>508.26029216497915</v>
      </c>
      <c r="LF69">
        <v>-1</v>
      </c>
      <c r="LG69" s="240">
        <v>-1</v>
      </c>
      <c r="LH69" s="214">
        <v>-1</v>
      </c>
      <c r="LI69" s="241">
        <v>2</v>
      </c>
      <c r="LJ69">
        <v>-1</v>
      </c>
      <c r="LK69">
        <v>-1</v>
      </c>
      <c r="LL69" s="214">
        <v>-1</v>
      </c>
      <c r="LM69">
        <v>1</v>
      </c>
      <c r="LN69">
        <v>1</v>
      </c>
      <c r="LO69">
        <v>1</v>
      </c>
      <c r="LP69">
        <v>1</v>
      </c>
      <c r="LQ69" s="249">
        <v>-1.6918967052500001E-2</v>
      </c>
      <c r="LR69" s="202">
        <v>42528</v>
      </c>
      <c r="LS69">
        <v>60</v>
      </c>
      <c r="LT69" t="s">
        <v>1186</v>
      </c>
      <c r="LU69">
        <v>4</v>
      </c>
      <c r="LV69" s="253">
        <v>2</v>
      </c>
      <c r="LW69">
        <v>3</v>
      </c>
      <c r="LX69" s="138">
        <v>88320</v>
      </c>
      <c r="LY69" s="138">
        <v>66240</v>
      </c>
      <c r="LZ69" s="196">
        <v>1494.2831700768002</v>
      </c>
      <c r="MA69" s="196">
        <v>1120.7123775576001</v>
      </c>
      <c r="MB69" s="196">
        <v>1494.2831700768002</v>
      </c>
      <c r="MC69" s="196">
        <v>1494.2831700768002</v>
      </c>
      <c r="MD69" s="196">
        <v>1494.2831700768002</v>
      </c>
      <c r="MF69">
        <v>-1</v>
      </c>
      <c r="MG69" s="240">
        <v>-1</v>
      </c>
      <c r="MH69" s="214">
        <v>-1</v>
      </c>
      <c r="MI69" s="241">
        <v>3</v>
      </c>
      <c r="MJ69">
        <v>-1</v>
      </c>
      <c r="MK69">
        <v>-1</v>
      </c>
      <c r="ML69" s="214">
        <v>-1</v>
      </c>
      <c r="MM69">
        <v>1</v>
      </c>
      <c r="MN69">
        <v>1</v>
      </c>
      <c r="MO69">
        <v>1</v>
      </c>
      <c r="MP69">
        <v>1</v>
      </c>
      <c r="MQ69" s="249">
        <v>-2.7173913043500001E-3</v>
      </c>
      <c r="MR69" s="202">
        <v>42528</v>
      </c>
      <c r="MS69">
        <v>60</v>
      </c>
      <c r="MT69" t="s">
        <v>1186</v>
      </c>
      <c r="MU69">
        <v>4</v>
      </c>
      <c r="MV69" s="253">
        <v>2</v>
      </c>
      <c r="MW69">
        <v>3</v>
      </c>
      <c r="MX69" s="138">
        <v>88080</v>
      </c>
      <c r="MY69" s="138">
        <v>66060</v>
      </c>
      <c r="MZ69" s="196">
        <v>239.34782608714801</v>
      </c>
      <c r="NA69" s="196">
        <v>179.51086956536099</v>
      </c>
      <c r="NB69" s="196">
        <v>239.34782608714801</v>
      </c>
      <c r="NC69" s="196">
        <v>239.34782608714801</v>
      </c>
      <c r="ND69" s="196">
        <v>239.34782608714801</v>
      </c>
      <c r="NF69">
        <v>-1</v>
      </c>
      <c r="NG69" s="240">
        <v>-1</v>
      </c>
      <c r="NH69" s="214">
        <v>-1</v>
      </c>
      <c r="NI69" s="241">
        <v>4</v>
      </c>
      <c r="NJ69">
        <v>-1</v>
      </c>
      <c r="NK69">
        <v>-1</v>
      </c>
      <c r="NL69" s="214">
        <v>1</v>
      </c>
      <c r="NM69">
        <v>0</v>
      </c>
      <c r="NN69">
        <v>0</v>
      </c>
      <c r="NO69">
        <v>0</v>
      </c>
      <c r="NP69">
        <v>0</v>
      </c>
      <c r="NQ69" s="249">
        <v>7.7202543142600001E-3</v>
      </c>
      <c r="NR69" s="202">
        <v>42541</v>
      </c>
      <c r="NS69">
        <v>60</v>
      </c>
      <c r="NT69" t="s">
        <v>1186</v>
      </c>
      <c r="NU69">
        <v>4</v>
      </c>
      <c r="NV69" s="253">
        <v>2</v>
      </c>
      <c r="NW69">
        <v>3</v>
      </c>
      <c r="NX69" s="138">
        <v>88760</v>
      </c>
      <c r="NY69" s="138">
        <v>66570</v>
      </c>
      <c r="NZ69" s="196">
        <v>-685.24977293371762</v>
      </c>
      <c r="OA69" s="196">
        <v>-513.93732970028816</v>
      </c>
      <c r="OB69" s="196">
        <v>-685.24977293371762</v>
      </c>
      <c r="OC69" s="196">
        <v>-685.24977293371762</v>
      </c>
      <c r="OD69" s="196">
        <v>-685.24977293371762</v>
      </c>
      <c r="OF69">
        <v>-1</v>
      </c>
      <c r="OG69" s="240">
        <v>1</v>
      </c>
      <c r="OH69" s="214">
        <v>-1</v>
      </c>
      <c r="OI69" s="241">
        <v>5</v>
      </c>
      <c r="OJ69">
        <v>1</v>
      </c>
      <c r="OK69">
        <v>-1</v>
      </c>
      <c r="OL69" s="214">
        <v>-1</v>
      </c>
      <c r="OM69">
        <v>0</v>
      </c>
      <c r="ON69">
        <v>1</v>
      </c>
      <c r="OO69">
        <v>0</v>
      </c>
      <c r="OP69">
        <v>1</v>
      </c>
      <c r="OQ69" s="249">
        <v>-1.4420910320000001E-2</v>
      </c>
      <c r="OR69" s="202">
        <v>42541</v>
      </c>
      <c r="OS69">
        <v>60</v>
      </c>
      <c r="OT69" t="s">
        <v>1186</v>
      </c>
      <c r="OU69">
        <v>4</v>
      </c>
      <c r="OV69" s="253">
        <v>2</v>
      </c>
      <c r="OW69">
        <v>3</v>
      </c>
      <c r="OX69" s="138">
        <v>87480</v>
      </c>
      <c r="OY69" s="138">
        <v>65610</v>
      </c>
      <c r="OZ69" s="196">
        <v>-1261.5412347936001</v>
      </c>
      <c r="PA69" s="196">
        <v>-946.15592609520002</v>
      </c>
      <c r="PB69" s="196">
        <v>1261.5412347936001</v>
      </c>
      <c r="PC69" s="196">
        <v>-1261.5412347936001</v>
      </c>
      <c r="PD69" s="196">
        <v>1261.5412347936001</v>
      </c>
      <c r="PF69">
        <v>1</v>
      </c>
      <c r="PG69" s="240">
        <v>-1</v>
      </c>
      <c r="PH69" s="240">
        <v>-1</v>
      </c>
      <c r="PI69" s="214">
        <v>-1</v>
      </c>
      <c r="PJ69" s="241">
        <v>6</v>
      </c>
      <c r="PK69">
        <v>-1</v>
      </c>
      <c r="PL69">
        <v>-1</v>
      </c>
      <c r="PM69" s="214">
        <v>-1</v>
      </c>
      <c r="PN69">
        <v>1</v>
      </c>
      <c r="PO69">
        <v>1</v>
      </c>
      <c r="PP69">
        <v>1</v>
      </c>
      <c r="PQ69">
        <v>1</v>
      </c>
      <c r="PR69" s="249">
        <v>-3.2007315957899999E-3</v>
      </c>
      <c r="PS69" s="202">
        <v>42541</v>
      </c>
      <c r="PT69">
        <v>60</v>
      </c>
      <c r="PU69" t="s">
        <v>1186</v>
      </c>
      <c r="PV69">
        <v>4</v>
      </c>
      <c r="PW69" s="253">
        <v>2</v>
      </c>
      <c r="PX69">
        <v>3</v>
      </c>
      <c r="PY69" s="138">
        <v>85160</v>
      </c>
      <c r="PZ69" s="138">
        <v>63870</v>
      </c>
      <c r="QA69" s="196">
        <v>272.57430269747641</v>
      </c>
      <c r="QB69" s="196">
        <v>204.43072702310729</v>
      </c>
      <c r="QC69" s="196">
        <v>272.57430269747641</v>
      </c>
      <c r="QD69" s="196">
        <v>272.57430269747641</v>
      </c>
      <c r="QE69" s="196">
        <v>272.57430269747641</v>
      </c>
      <c r="QF69" s="196">
        <v>272.57430269747641</v>
      </c>
      <c r="QH69">
        <v>-1</v>
      </c>
      <c r="QI69" s="240">
        <v>-1</v>
      </c>
      <c r="QJ69" s="240">
        <v>1</v>
      </c>
      <c r="QK69" s="214">
        <v>1</v>
      </c>
      <c r="QL69" s="241">
        <v>7</v>
      </c>
      <c r="QM69">
        <v>-1</v>
      </c>
      <c r="QN69">
        <v>1</v>
      </c>
      <c r="QO69" s="214">
        <v>-1</v>
      </c>
      <c r="QP69">
        <v>1</v>
      </c>
      <c r="QQ69">
        <v>0</v>
      </c>
      <c r="QR69">
        <v>1</v>
      </c>
      <c r="QS69">
        <v>0</v>
      </c>
      <c r="QT69" s="249">
        <v>-2.33944954128E-2</v>
      </c>
      <c r="QU69" s="202">
        <v>42541</v>
      </c>
      <c r="QV69">
        <v>60</v>
      </c>
      <c r="QW69" t="s">
        <v>1186</v>
      </c>
      <c r="QX69">
        <v>4</v>
      </c>
      <c r="QY69" s="253">
        <v>2</v>
      </c>
      <c r="QZ69">
        <v>3</v>
      </c>
      <c r="RA69" s="138">
        <v>85160</v>
      </c>
      <c r="RB69" s="138">
        <v>63870</v>
      </c>
      <c r="RC69" s="196">
        <v>1992.275229354048</v>
      </c>
      <c r="RD69" s="196">
        <v>1494.206422015536</v>
      </c>
      <c r="RE69" s="196">
        <v>-1992.275229354048</v>
      </c>
      <c r="RF69" s="196">
        <v>1992.275229354048</v>
      </c>
      <c r="RG69" s="196">
        <v>-1992.275229354048</v>
      </c>
      <c r="RH69" s="196">
        <v>-1992.275229354048</v>
      </c>
      <c r="RI69" s="196"/>
      <c r="RJ69" s="196">
        <v>-1992.275229354048</v>
      </c>
      <c r="RK69" s="196">
        <v>1992.275229354048</v>
      </c>
      <c r="RL69" s="196">
        <v>-1992.275229354048</v>
      </c>
      <c r="RM69" s="196">
        <v>1992.275229354048</v>
      </c>
      <c r="RO69">
        <v>-1</v>
      </c>
      <c r="RP69" s="240">
        <v>-1</v>
      </c>
      <c r="RQ69" s="240">
        <v>1</v>
      </c>
      <c r="RR69" s="240">
        <v>-1</v>
      </c>
      <c r="RS69" s="214">
        <v>-1</v>
      </c>
      <c r="RT69" s="241">
        <v>8</v>
      </c>
      <c r="RU69">
        <v>1</v>
      </c>
      <c r="RV69">
        <v>-1</v>
      </c>
      <c r="RW69" s="214">
        <v>-1</v>
      </c>
      <c r="RX69">
        <v>1</v>
      </c>
      <c r="RY69">
        <v>1</v>
      </c>
      <c r="RZ69">
        <v>0</v>
      </c>
      <c r="SA69">
        <v>1</v>
      </c>
      <c r="SB69" s="249">
        <v>-1.8318459370600001E-2</v>
      </c>
      <c r="SC69" s="202">
        <v>42541</v>
      </c>
      <c r="SD69">
        <v>60</v>
      </c>
      <c r="SE69" t="s">
        <v>1186</v>
      </c>
      <c r="SF69">
        <v>4</v>
      </c>
      <c r="SG69" s="253">
        <v>2</v>
      </c>
      <c r="SH69">
        <v>3</v>
      </c>
      <c r="SI69" s="138">
        <v>83600</v>
      </c>
      <c r="SJ69" s="138">
        <v>62700</v>
      </c>
      <c r="SK69" s="196">
        <v>1531.4232033821602</v>
      </c>
      <c r="SL69" s="196">
        <v>1148.56740253662</v>
      </c>
      <c r="SM69" s="196">
        <v>1531.4232033821602</v>
      </c>
      <c r="SN69" s="196">
        <v>-1531.4232033821602</v>
      </c>
      <c r="SO69" s="196">
        <v>1531.4232033821602</v>
      </c>
      <c r="SP69" s="196">
        <v>-1531.4232033821602</v>
      </c>
      <c r="SQ69" s="196">
        <v>1531.4232033821602</v>
      </c>
      <c r="SR69" s="196">
        <v>-1531.4232033821602</v>
      </c>
      <c r="SS69" s="196">
        <v>1531.4232033821602</v>
      </c>
      <c r="ST69" s="196">
        <v>-1531.4232033821602</v>
      </c>
      <c r="SU69" s="196">
        <v>1531.4232033821602</v>
      </c>
      <c r="SW69">
        <f t="shared" si="90"/>
        <v>-1</v>
      </c>
      <c r="SX69" s="240">
        <v>-1</v>
      </c>
      <c r="SY69" s="240">
        <v>1</v>
      </c>
      <c r="SZ69" s="240">
        <v>-1</v>
      </c>
      <c r="TA69" s="214">
        <v>1</v>
      </c>
      <c r="TB69" s="241">
        <v>9</v>
      </c>
      <c r="TC69">
        <f t="shared" si="91"/>
        <v>-1</v>
      </c>
      <c r="TD69">
        <f t="shared" si="92"/>
        <v>1</v>
      </c>
      <c r="TE69" s="214">
        <v>-1</v>
      </c>
      <c r="TF69">
        <f t="shared" si="140"/>
        <v>1</v>
      </c>
      <c r="TG69">
        <f t="shared" si="93"/>
        <v>0</v>
      </c>
      <c r="TH69">
        <f t="shared" si="132"/>
        <v>1</v>
      </c>
      <c r="TI69">
        <f t="shared" si="94"/>
        <v>0</v>
      </c>
      <c r="TJ69" s="249"/>
      <c r="TK69" s="202">
        <v>42541</v>
      </c>
      <c r="TL69">
        <v>60</v>
      </c>
      <c r="TM69" t="str">
        <f t="shared" si="81"/>
        <v>TRUE</v>
      </c>
      <c r="TN69">
        <f>VLOOKUP($A69,'FuturesInfo (3)'!$A$2:$V$80,22)</f>
        <v>4</v>
      </c>
      <c r="TO69" s="253">
        <v>2</v>
      </c>
      <c r="TP69">
        <f t="shared" si="95"/>
        <v>3</v>
      </c>
      <c r="TQ69" s="138">
        <f>VLOOKUP($A69,'FuturesInfo (3)'!$A$2:$O$80,15)*TN69</f>
        <v>83600</v>
      </c>
      <c r="TR69" s="138">
        <f>VLOOKUP($A69,'FuturesInfo (3)'!$A$2:$O$80,15)*TP69</f>
        <v>62700</v>
      </c>
      <c r="TS69" s="196">
        <f t="shared" si="96"/>
        <v>0</v>
      </c>
      <c r="TT69" s="196">
        <f t="shared" si="97"/>
        <v>0</v>
      </c>
      <c r="TU69" s="196">
        <f t="shared" si="98"/>
        <v>0</v>
      </c>
      <c r="TV69" s="196">
        <f t="shared" si="99"/>
        <v>0</v>
      </c>
      <c r="TW69" s="196">
        <f t="shared" si="148"/>
        <v>0</v>
      </c>
      <c r="TX69" s="196">
        <f t="shared" si="101"/>
        <v>0</v>
      </c>
      <c r="TY69" s="196">
        <f t="shared" si="133"/>
        <v>0</v>
      </c>
      <c r="TZ69" s="196">
        <f>IF(IF(sym!$O58=TE69,1,0)=1,ABS(TQ69*TJ69),-ABS(TQ69*TJ69))</f>
        <v>0</v>
      </c>
      <c r="UA69" s="196">
        <f>IF(IF(sym!$N58=TE69,1,0)=1,ABS(TQ69*TJ69),-ABS(TQ69*TJ69))</f>
        <v>0</v>
      </c>
      <c r="UB69" s="196">
        <f t="shared" si="141"/>
        <v>0</v>
      </c>
      <c r="UC69" s="196">
        <f t="shared" si="103"/>
        <v>0</v>
      </c>
      <c r="UE69">
        <f t="shared" si="104"/>
        <v>-1</v>
      </c>
      <c r="UF69" s="240">
        <v>-1</v>
      </c>
      <c r="UG69" s="240">
        <v>1</v>
      </c>
      <c r="UH69" s="240">
        <v>-1</v>
      </c>
      <c r="UI69" s="214">
        <v>1</v>
      </c>
      <c r="UJ69" s="241">
        <v>9</v>
      </c>
      <c r="UK69">
        <f t="shared" si="105"/>
        <v>-1</v>
      </c>
      <c r="UL69">
        <f t="shared" si="106"/>
        <v>1</v>
      </c>
      <c r="UM69" s="214"/>
      <c r="UN69">
        <f t="shared" si="153"/>
        <v>0</v>
      </c>
      <c r="UO69">
        <f t="shared" si="151"/>
        <v>0</v>
      </c>
      <c r="UP69">
        <f t="shared" si="134"/>
        <v>0</v>
      </c>
      <c r="UQ69">
        <f t="shared" si="108"/>
        <v>0</v>
      </c>
      <c r="UR69" s="249"/>
      <c r="US69" s="202">
        <v>42541</v>
      </c>
      <c r="UT69">
        <v>60</v>
      </c>
      <c r="UU69" t="str">
        <f t="shared" si="82"/>
        <v>TRUE</v>
      </c>
      <c r="UV69">
        <f>VLOOKUP($A69,'FuturesInfo (3)'!$A$2:$V$80,22)</f>
        <v>4</v>
      </c>
      <c r="UW69" s="253">
        <v>2</v>
      </c>
      <c r="UX69">
        <f t="shared" si="109"/>
        <v>3</v>
      </c>
      <c r="UY69" s="138">
        <f>VLOOKUP($A69,'FuturesInfo (3)'!$A$2:$O$80,15)*UV69</f>
        <v>83600</v>
      </c>
      <c r="UZ69" s="138">
        <f>VLOOKUP($A69,'FuturesInfo (3)'!$A$2:$O$80,15)*UX69</f>
        <v>62700</v>
      </c>
      <c r="VA69" s="196">
        <f t="shared" si="110"/>
        <v>0</v>
      </c>
      <c r="VB69" s="196">
        <f t="shared" si="111"/>
        <v>0</v>
      </c>
      <c r="VC69" s="196">
        <f t="shared" si="112"/>
        <v>0</v>
      </c>
      <c r="VD69" s="196">
        <f t="shared" si="113"/>
        <v>0</v>
      </c>
      <c r="VE69" s="196">
        <f t="shared" si="149"/>
        <v>0</v>
      </c>
      <c r="VF69" s="196">
        <f t="shared" si="115"/>
        <v>0</v>
      </c>
      <c r="VG69" s="196">
        <f t="shared" si="135"/>
        <v>0</v>
      </c>
      <c r="VH69" s="196">
        <f>IF(IF(sym!$O58=UM69,1,0)=1,ABS(UY69*UR69),-ABS(UY69*UR69))</f>
        <v>0</v>
      </c>
      <c r="VI69" s="196">
        <f>IF(IF(sym!$N58=UM69,1,0)=1,ABS(UY69*UR69),-ABS(UY69*UR69))</f>
        <v>0</v>
      </c>
      <c r="VJ69" s="196">
        <f t="shared" si="144"/>
        <v>0</v>
      </c>
      <c r="VK69" s="196">
        <f t="shared" si="117"/>
        <v>0</v>
      </c>
      <c r="VM69">
        <f t="shared" si="118"/>
        <v>0</v>
      </c>
      <c r="VN69" s="240"/>
      <c r="VO69" s="240"/>
      <c r="VP69" s="240"/>
      <c r="VQ69" s="214"/>
      <c r="VR69" s="241"/>
      <c r="VS69">
        <f t="shared" si="119"/>
        <v>1</v>
      </c>
      <c r="VT69">
        <f t="shared" si="120"/>
        <v>0</v>
      </c>
      <c r="VU69" s="214"/>
      <c r="VV69">
        <f t="shared" si="154"/>
        <v>1</v>
      </c>
      <c r="VW69">
        <f t="shared" si="152"/>
        <v>1</v>
      </c>
      <c r="VX69">
        <f t="shared" si="136"/>
        <v>0</v>
      </c>
      <c r="VY69">
        <f t="shared" si="122"/>
        <v>1</v>
      </c>
      <c r="VZ69" s="249"/>
      <c r="WA69" s="202"/>
      <c r="WB69">
        <v>60</v>
      </c>
      <c r="WC69" t="str">
        <f t="shared" si="83"/>
        <v>FALSE</v>
      </c>
      <c r="WD69">
        <f>VLOOKUP($A69,'FuturesInfo (3)'!$A$2:$V$80,22)</f>
        <v>4</v>
      </c>
      <c r="WE69" s="253"/>
      <c r="WF69">
        <f t="shared" si="123"/>
        <v>3</v>
      </c>
      <c r="WG69" s="138">
        <f>VLOOKUP($A69,'FuturesInfo (3)'!$A$2:$O$80,15)*WD69</f>
        <v>83600</v>
      </c>
      <c r="WH69" s="138">
        <f>VLOOKUP($A69,'FuturesInfo (3)'!$A$2:$O$80,15)*WF69</f>
        <v>62700</v>
      </c>
      <c r="WI69" s="196">
        <f t="shared" si="124"/>
        <v>0</v>
      </c>
      <c r="WJ69" s="196">
        <f t="shared" si="125"/>
        <v>0</v>
      </c>
      <c r="WK69" s="196">
        <f t="shared" si="126"/>
        <v>0</v>
      </c>
      <c r="WL69" s="196">
        <f t="shared" si="127"/>
        <v>0</v>
      </c>
      <c r="WM69" s="196">
        <f t="shared" si="150"/>
        <v>0</v>
      </c>
      <c r="WN69" s="196">
        <f t="shared" si="129"/>
        <v>0</v>
      </c>
      <c r="WO69" s="196">
        <f t="shared" si="137"/>
        <v>0</v>
      </c>
      <c r="WP69" s="196">
        <f>IF(IF(sym!$O58=VU69,1,0)=1,ABS(WG69*VZ69),-ABS(WG69*VZ69))</f>
        <v>0</v>
      </c>
      <c r="WQ69" s="196">
        <f>IF(IF(sym!$N58=VU69,1,0)=1,ABS(WG69*VZ69),-ABS(WG69*VZ69))</f>
        <v>0</v>
      </c>
      <c r="WR69" s="196">
        <f t="shared" si="147"/>
        <v>0</v>
      </c>
      <c r="WS69" s="196">
        <f t="shared" si="131"/>
        <v>0</v>
      </c>
    </row>
    <row r="70" spans="1:617" s="3" customFormat="1" x14ac:dyDescent="0.25">
      <c r="A70" s="1" t="s">
        <v>394</v>
      </c>
      <c r="B70" s="150" t="str">
        <f>'FuturesInfo (3)'!M58</f>
        <v>@RS</v>
      </c>
      <c r="C70" s="200" t="str">
        <f>VLOOKUP(A70,'FuturesInfo (3)'!$A$2:$K$80,11)</f>
        <v>grain</v>
      </c>
      <c r="D70"/>
      <c r="F70" t="e">
        <f>#REF!</f>
        <v>#REF!</v>
      </c>
      <c r="G70">
        <v>1</v>
      </c>
      <c r="H70">
        <v>-1</v>
      </c>
      <c r="I70">
        <v>-1</v>
      </c>
      <c r="J70">
        <f t="shared" si="155"/>
        <v>0</v>
      </c>
      <c r="K70">
        <f t="shared" si="156"/>
        <v>1</v>
      </c>
      <c r="L70" s="184">
        <v>-1.24855935459E-2</v>
      </c>
      <c r="M70" s="2">
        <v>10</v>
      </c>
      <c r="N70">
        <v>60</v>
      </c>
      <c r="O70" t="str">
        <f t="shared" si="157"/>
        <v>TRUE</v>
      </c>
      <c r="P70">
        <f>VLOOKUP($A70,'FuturesInfo (3)'!$A$2:$V$80,22)</f>
        <v>13</v>
      </c>
      <c r="Q70">
        <f t="shared" si="70"/>
        <v>13</v>
      </c>
      <c r="R70">
        <f t="shared" si="70"/>
        <v>13</v>
      </c>
      <c r="S70" s="138">
        <f>VLOOKUP($A70,'FuturesInfo (3)'!$A$2:$O$80,15)*Q70</f>
        <v>99839.741096295373</v>
      </c>
      <c r="T70" s="144">
        <f t="shared" si="158"/>
        <v>-1246.5584270562326</v>
      </c>
      <c r="U70" s="144">
        <f t="shared" si="84"/>
        <v>1246.5584270562326</v>
      </c>
      <c r="W70">
        <f t="shared" si="159"/>
        <v>1</v>
      </c>
      <c r="X70">
        <v>1</v>
      </c>
      <c r="Y70">
        <v>-1</v>
      </c>
      <c r="Z70">
        <v>1</v>
      </c>
      <c r="AA70">
        <f t="shared" si="138"/>
        <v>1</v>
      </c>
      <c r="AB70">
        <f t="shared" si="160"/>
        <v>0</v>
      </c>
      <c r="AC70" s="1">
        <v>5.8354405724399998E-3</v>
      </c>
      <c r="AD70" s="2">
        <v>10</v>
      </c>
      <c r="AE70">
        <v>60</v>
      </c>
      <c r="AF70" t="str">
        <f t="shared" si="161"/>
        <v>TRUE</v>
      </c>
      <c r="AG70">
        <f>VLOOKUP($A70,'FuturesInfo (3)'!$A$2:$V$80,22)</f>
        <v>13</v>
      </c>
      <c r="AH70">
        <f t="shared" si="162"/>
        <v>10</v>
      </c>
      <c r="AI70">
        <f t="shared" si="85"/>
        <v>13</v>
      </c>
      <c r="AJ70" s="138">
        <f>VLOOKUP($A70,'FuturesInfo (3)'!$A$2:$O$80,15)*AI70</f>
        <v>99839.741096295373</v>
      </c>
      <c r="AK70" s="196">
        <f t="shared" si="163"/>
        <v>582.60887593522727</v>
      </c>
      <c r="AL70" s="196">
        <f t="shared" si="87"/>
        <v>-582.60887593522727</v>
      </c>
      <c r="AN70">
        <f t="shared" si="76"/>
        <v>1</v>
      </c>
      <c r="AO70">
        <v>1</v>
      </c>
      <c r="AP70">
        <v>-1</v>
      </c>
      <c r="AQ70">
        <v>1</v>
      </c>
      <c r="AR70">
        <f t="shared" si="139"/>
        <v>1</v>
      </c>
      <c r="AS70">
        <f t="shared" si="77"/>
        <v>0</v>
      </c>
      <c r="AT70" s="1">
        <v>2.6789131266699998E-3</v>
      </c>
      <c r="AU70" s="2">
        <v>10</v>
      </c>
      <c r="AV70">
        <v>60</v>
      </c>
      <c r="AW70" t="str">
        <f t="shared" si="78"/>
        <v>TRUE</v>
      </c>
      <c r="AX70">
        <f>VLOOKUP($A70,'FuturesInfo (3)'!$A$2:$V$80,22)</f>
        <v>13</v>
      </c>
      <c r="AY70">
        <f t="shared" si="79"/>
        <v>10</v>
      </c>
      <c r="AZ70">
        <f t="shared" si="88"/>
        <v>13</v>
      </c>
      <c r="BA70" s="138">
        <f>VLOOKUP($A70,'FuturesInfo (3)'!$A$2:$O$80,15)*AZ70</f>
        <v>99839.741096295373</v>
      </c>
      <c r="BB70" s="196">
        <f t="shared" si="80"/>
        <v>267.4619929861999</v>
      </c>
      <c r="BC70" s="196">
        <f t="shared" si="89"/>
        <v>-267.4619929861999</v>
      </c>
      <c r="BE70">
        <v>1</v>
      </c>
      <c r="BF70">
        <v>1</v>
      </c>
      <c r="BG70">
        <v>-1</v>
      </c>
      <c r="BH70">
        <v>1</v>
      </c>
      <c r="BI70">
        <v>1</v>
      </c>
      <c r="BJ70">
        <v>0</v>
      </c>
      <c r="BK70" s="1">
        <v>9.7328244274800003E-3</v>
      </c>
      <c r="BL70" s="2">
        <v>10</v>
      </c>
      <c r="BM70">
        <v>60</v>
      </c>
      <c r="BN70" t="s">
        <v>1186</v>
      </c>
      <c r="BO70">
        <v>15</v>
      </c>
      <c r="BP70" s="96">
        <v>0</v>
      </c>
      <c r="BQ70">
        <v>15</v>
      </c>
      <c r="BR70" s="138">
        <v>123911.40315024994</v>
      </c>
      <c r="BS70" s="196">
        <v>1206.007931424075</v>
      </c>
      <c r="BT70" s="196">
        <v>-1206.007931424075</v>
      </c>
      <c r="BV70">
        <v>1</v>
      </c>
      <c r="BW70">
        <v>1</v>
      </c>
      <c r="BX70" s="214">
        <v>-1</v>
      </c>
      <c r="BY70">
        <v>1</v>
      </c>
      <c r="BZ70">
        <v>-1</v>
      </c>
      <c r="CA70">
        <v>0</v>
      </c>
      <c r="CB70">
        <v>1</v>
      </c>
      <c r="CC70">
        <v>0</v>
      </c>
      <c r="CD70" s="1">
        <v>-5.6700056700100003E-3</v>
      </c>
      <c r="CE70" s="2">
        <v>10</v>
      </c>
      <c r="CF70">
        <v>60</v>
      </c>
      <c r="CG70" t="s">
        <v>1186</v>
      </c>
      <c r="CH70">
        <v>15</v>
      </c>
      <c r="CI70" s="96">
        <v>0</v>
      </c>
      <c r="CJ70">
        <v>15</v>
      </c>
      <c r="CK70" s="138">
        <v>123911.40315024994</v>
      </c>
      <c r="CL70" s="196">
        <v>-702.57835844081217</v>
      </c>
      <c r="CM70" s="196">
        <v>702.57835844081217</v>
      </c>
      <c r="CN70" s="196">
        <v>-702.57835844081217</v>
      </c>
      <c r="CP70">
        <v>-1</v>
      </c>
      <c r="CQ70">
        <v>-1</v>
      </c>
      <c r="CR70" s="214">
        <v>-1</v>
      </c>
      <c r="CS70">
        <v>-1</v>
      </c>
      <c r="CT70">
        <v>-1</v>
      </c>
      <c r="CU70">
        <v>1</v>
      </c>
      <c r="CV70">
        <v>1</v>
      </c>
      <c r="CW70">
        <v>1</v>
      </c>
      <c r="CX70" s="1">
        <v>-1.1404675917100001E-3</v>
      </c>
      <c r="CY70" s="2">
        <v>10</v>
      </c>
      <c r="CZ70">
        <v>60</v>
      </c>
      <c r="DA70" t="s">
        <v>1186</v>
      </c>
      <c r="DB70">
        <v>15</v>
      </c>
      <c r="DC70" s="96">
        <v>0</v>
      </c>
      <c r="DD70">
        <v>15</v>
      </c>
      <c r="DE70" s="138">
        <v>123911.40315024994</v>
      </c>
      <c r="DF70" s="196">
        <v>141.31693953617247</v>
      </c>
      <c r="DG70" s="196">
        <v>141.31693953617247</v>
      </c>
      <c r="DH70" s="196">
        <v>141.31693953617247</v>
      </c>
      <c r="DJ70">
        <v>-1</v>
      </c>
      <c r="DK70" s="240">
        <v>1</v>
      </c>
      <c r="DL70" s="214">
        <v>-1</v>
      </c>
      <c r="DM70" s="241">
        <v>-20</v>
      </c>
      <c r="DN70">
        <v>-1</v>
      </c>
      <c r="DO70">
        <v>1</v>
      </c>
      <c r="DP70" s="214">
        <v>1</v>
      </c>
      <c r="DQ70">
        <v>1</v>
      </c>
      <c r="DR70">
        <v>0</v>
      </c>
      <c r="DS70">
        <v>0</v>
      </c>
      <c r="DT70">
        <v>1</v>
      </c>
      <c r="DU70" s="249">
        <v>6.85061845861E-3</v>
      </c>
      <c r="DV70" s="2">
        <v>10</v>
      </c>
      <c r="DW70">
        <v>60</v>
      </c>
      <c r="DX70" t="s">
        <v>1186</v>
      </c>
      <c r="DY70">
        <v>15</v>
      </c>
      <c r="DZ70" s="96">
        <v>0</v>
      </c>
      <c r="EA70">
        <v>15</v>
      </c>
      <c r="EB70" s="138">
        <v>124760.27289590341</v>
      </c>
      <c r="EC70" s="196">
        <v>854.68502840189683</v>
      </c>
      <c r="ED70" s="196">
        <v>-854.68502840189683</v>
      </c>
      <c r="EE70" s="196">
        <v>-854.68502840189683</v>
      </c>
      <c r="EF70" s="196">
        <v>854.68502840189683</v>
      </c>
      <c r="EH70">
        <v>1</v>
      </c>
      <c r="EI70" s="240">
        <v>1</v>
      </c>
      <c r="EJ70" s="214">
        <v>-1</v>
      </c>
      <c r="EK70" s="241">
        <v>-21</v>
      </c>
      <c r="EL70">
        <v>-1</v>
      </c>
      <c r="EM70">
        <v>1</v>
      </c>
      <c r="EN70" s="214">
        <v>1</v>
      </c>
      <c r="EO70">
        <v>1</v>
      </c>
      <c r="EP70">
        <v>0</v>
      </c>
      <c r="EQ70">
        <v>0</v>
      </c>
      <c r="ER70">
        <v>1</v>
      </c>
      <c r="ES70" s="249">
        <v>1.701001701E-3</v>
      </c>
      <c r="ET70" s="264">
        <v>42502</v>
      </c>
      <c r="EU70">
        <v>60</v>
      </c>
      <c r="EV70" t="s">
        <v>1186</v>
      </c>
      <c r="EW70">
        <v>15</v>
      </c>
      <c r="EX70" s="253"/>
      <c r="EY70">
        <v>15</v>
      </c>
      <c r="EZ70" s="138">
        <v>122971.73970208356</v>
      </c>
      <c r="FA70" s="196">
        <v>209.17513840817338</v>
      </c>
      <c r="FB70" s="196">
        <v>-209.17513840817338</v>
      </c>
      <c r="FC70" s="196">
        <v>-209.17513840817338</v>
      </c>
      <c r="FD70" s="196">
        <v>209.17513840817338</v>
      </c>
      <c r="FF70">
        <v>1</v>
      </c>
      <c r="FG70" s="240">
        <v>1</v>
      </c>
      <c r="FH70" s="214">
        <v>-1</v>
      </c>
      <c r="FI70" s="241">
        <v>-22</v>
      </c>
      <c r="FJ70">
        <v>-1</v>
      </c>
      <c r="FK70">
        <v>1</v>
      </c>
      <c r="FL70" s="214">
        <v>-1</v>
      </c>
      <c r="FM70">
        <v>0</v>
      </c>
      <c r="FN70">
        <v>1</v>
      </c>
      <c r="FO70">
        <v>1</v>
      </c>
      <c r="FP70">
        <v>0</v>
      </c>
      <c r="FQ70" s="249">
        <v>-8.8679245283000002E-3</v>
      </c>
      <c r="FR70" s="264">
        <v>42502</v>
      </c>
      <c r="FS70">
        <v>60</v>
      </c>
      <c r="FT70" t="s">
        <v>1186</v>
      </c>
      <c r="FU70">
        <v>15</v>
      </c>
      <c r="FV70" s="253">
        <v>2</v>
      </c>
      <c r="FW70">
        <v>19</v>
      </c>
      <c r="FX70" s="138">
        <v>119166.06890806858</v>
      </c>
      <c r="FY70" s="138">
        <v>150943.68728355353</v>
      </c>
      <c r="FZ70" s="196">
        <v>-1056.7557054109495</v>
      </c>
      <c r="GA70" s="196">
        <v>-1338.5572268538692</v>
      </c>
      <c r="GB70" s="196">
        <v>1056.7557054109495</v>
      </c>
      <c r="GC70" s="196">
        <v>1056.7557054109495</v>
      </c>
      <c r="GD70" s="196">
        <v>-1056.7557054109495</v>
      </c>
      <c r="GF70">
        <v>1</v>
      </c>
      <c r="GG70" s="240">
        <v>1</v>
      </c>
      <c r="GH70" s="214">
        <v>1</v>
      </c>
      <c r="GI70" s="241">
        <v>-23</v>
      </c>
      <c r="GJ70">
        <v>-1</v>
      </c>
      <c r="GK70">
        <v>-1</v>
      </c>
      <c r="GL70" s="214">
        <v>-1</v>
      </c>
      <c r="GM70">
        <v>0</v>
      </c>
      <c r="GN70">
        <v>0</v>
      </c>
      <c r="GO70">
        <v>1</v>
      </c>
      <c r="GP70">
        <v>1</v>
      </c>
      <c r="GQ70" s="249">
        <v>-1.9607843137300001E-2</v>
      </c>
      <c r="GR70" s="264">
        <v>42502</v>
      </c>
      <c r="GS70">
        <v>60</v>
      </c>
      <c r="GT70" t="s">
        <v>1186</v>
      </c>
      <c r="GU70">
        <v>15</v>
      </c>
      <c r="GV70" s="253">
        <v>2</v>
      </c>
      <c r="GW70">
        <v>19</v>
      </c>
      <c r="GX70" s="138">
        <v>119166.06890806858</v>
      </c>
      <c r="GY70" s="138">
        <v>150943.68728355353</v>
      </c>
      <c r="GZ70" s="196">
        <v>-2336.5895864380918</v>
      </c>
      <c r="HA70" s="196">
        <v>-2959.6801428215826</v>
      </c>
      <c r="HB70" s="196">
        <v>-2336.5895864380918</v>
      </c>
      <c r="HC70" s="196">
        <v>2336.5895864380918</v>
      </c>
      <c r="HD70" s="196">
        <v>2336.5895864380918</v>
      </c>
      <c r="HF70">
        <v>1</v>
      </c>
      <c r="HG70" s="240">
        <v>1</v>
      </c>
      <c r="HH70" s="214">
        <v>1</v>
      </c>
      <c r="HI70" s="241">
        <v>18</v>
      </c>
      <c r="HJ70">
        <v>-1</v>
      </c>
      <c r="HK70">
        <v>1</v>
      </c>
      <c r="HL70" s="214">
        <v>1</v>
      </c>
      <c r="HM70">
        <v>1</v>
      </c>
      <c r="HN70">
        <v>1</v>
      </c>
      <c r="HO70">
        <v>0</v>
      </c>
      <c r="HP70">
        <v>1</v>
      </c>
      <c r="HQ70" s="249">
        <v>6.0194174757299997E-3</v>
      </c>
      <c r="HR70" s="202">
        <v>42510</v>
      </c>
      <c r="HS70">
        <v>60</v>
      </c>
      <c r="HT70" t="s">
        <v>1186</v>
      </c>
      <c r="HU70">
        <v>15</v>
      </c>
      <c r="HV70" s="253">
        <v>2</v>
      </c>
      <c r="HW70">
        <v>19</v>
      </c>
      <c r="HX70" s="138">
        <v>121381.32462846834</v>
      </c>
      <c r="HY70" s="138">
        <v>153749.67786272656</v>
      </c>
      <c r="HZ70" s="196">
        <v>730.64486669585858</v>
      </c>
      <c r="IA70" s="196">
        <v>925.48349781475406</v>
      </c>
      <c r="IB70" s="196">
        <v>730.64486669585858</v>
      </c>
      <c r="IC70" s="196">
        <v>-730.64486669585858</v>
      </c>
      <c r="ID70" s="196">
        <v>730.64486669585858</v>
      </c>
      <c r="IF70">
        <v>1</v>
      </c>
      <c r="IG70">
        <v>1</v>
      </c>
      <c r="IH70" s="214">
        <v>1</v>
      </c>
      <c r="II70" s="241">
        <v>19</v>
      </c>
      <c r="IJ70">
        <v>-1</v>
      </c>
      <c r="IK70">
        <v>1</v>
      </c>
      <c r="IL70" s="214">
        <v>-1</v>
      </c>
      <c r="IM70">
        <v>0</v>
      </c>
      <c r="IN70">
        <v>0</v>
      </c>
      <c r="IO70">
        <v>1</v>
      </c>
      <c r="IP70">
        <v>0</v>
      </c>
      <c r="IQ70" s="249">
        <v>-2.06523837097E-2</v>
      </c>
      <c r="IR70" s="202">
        <v>42521</v>
      </c>
      <c r="IS70">
        <v>60</v>
      </c>
      <c r="IT70" t="s">
        <v>1186</v>
      </c>
      <c r="IU70">
        <v>15</v>
      </c>
      <c r="IV70" s="253">
        <v>1</v>
      </c>
      <c r="IW70">
        <v>15</v>
      </c>
      <c r="IX70" s="138">
        <v>118874.51093704852</v>
      </c>
      <c r="IY70" s="138">
        <v>118874.51093704852</v>
      </c>
      <c r="IZ70" s="196">
        <v>-2455.0420131748551</v>
      </c>
      <c r="JA70" s="196">
        <v>-2455.0420131748551</v>
      </c>
      <c r="JB70" s="196">
        <v>-2455.0420131748551</v>
      </c>
      <c r="JC70" s="196">
        <v>2455.0420131748551</v>
      </c>
      <c r="JD70" s="196">
        <v>-2455.0420131748551</v>
      </c>
      <c r="JF70">
        <v>1</v>
      </c>
      <c r="JG70" s="240">
        <v>-1</v>
      </c>
      <c r="JH70" s="214">
        <v>-1</v>
      </c>
      <c r="JI70" s="241">
        <v>4</v>
      </c>
      <c r="JJ70">
        <v>-1</v>
      </c>
      <c r="JK70">
        <v>-1</v>
      </c>
      <c r="JL70" s="214">
        <v>-1</v>
      </c>
      <c r="JM70">
        <v>1</v>
      </c>
      <c r="JN70">
        <v>1</v>
      </c>
      <c r="JO70">
        <v>1</v>
      </c>
      <c r="JP70">
        <v>1</v>
      </c>
      <c r="JQ70" s="249">
        <v>-2.7197477335400001E-2</v>
      </c>
      <c r="JR70" s="202">
        <v>42535</v>
      </c>
      <c r="JS70">
        <v>60</v>
      </c>
      <c r="JT70" t="s">
        <v>1186</v>
      </c>
      <c r="JU70">
        <v>14</v>
      </c>
      <c r="JV70" s="253">
        <v>2</v>
      </c>
      <c r="JW70">
        <v>18</v>
      </c>
      <c r="JX70" s="138">
        <v>107881.44655806293</v>
      </c>
      <c r="JY70" s="138">
        <v>138704.71700322378</v>
      </c>
      <c r="JZ70" s="196">
        <v>2934.1031976730828</v>
      </c>
      <c r="KA70" s="196">
        <v>3772.4183970082499</v>
      </c>
      <c r="KB70" s="196">
        <v>2934.1031976730828</v>
      </c>
      <c r="KC70" s="196">
        <v>2934.1031976730828</v>
      </c>
      <c r="KD70" s="196">
        <v>2934.1031976730828</v>
      </c>
      <c r="KF70">
        <v>-1</v>
      </c>
      <c r="KG70" s="240">
        <v>-1</v>
      </c>
      <c r="KH70" s="214">
        <v>-1</v>
      </c>
      <c r="KI70" s="241">
        <v>5</v>
      </c>
      <c r="KJ70">
        <v>-1</v>
      </c>
      <c r="KK70">
        <v>-1</v>
      </c>
      <c r="KL70" s="214">
        <v>-1</v>
      </c>
      <c r="KM70">
        <v>1</v>
      </c>
      <c r="KN70">
        <v>1</v>
      </c>
      <c r="KO70">
        <v>1</v>
      </c>
      <c r="KP70">
        <v>1</v>
      </c>
      <c r="KQ70" s="249">
        <v>-5.47001620746E-3</v>
      </c>
      <c r="KR70" s="202">
        <v>42535</v>
      </c>
      <c r="KS70">
        <v>60</v>
      </c>
      <c r="KT70" t="s">
        <v>1186</v>
      </c>
      <c r="KU70">
        <v>14</v>
      </c>
      <c r="KV70" s="253">
        <v>2</v>
      </c>
      <c r="KW70">
        <v>11</v>
      </c>
      <c r="KX70" s="138">
        <v>106645.7335740639</v>
      </c>
      <c r="KY70" s="138">
        <v>83793.076379621634</v>
      </c>
      <c r="KZ70" s="196">
        <v>583.35389110659059</v>
      </c>
      <c r="LA70" s="196">
        <v>458.34948586946405</v>
      </c>
      <c r="LB70" s="196">
        <v>583.35389110659059</v>
      </c>
      <c r="LC70" s="196">
        <v>583.35389110659059</v>
      </c>
      <c r="LD70" s="196">
        <v>583.35389110659059</v>
      </c>
      <c r="LF70">
        <v>-1</v>
      </c>
      <c r="LG70" s="240">
        <v>-1</v>
      </c>
      <c r="LH70" s="214">
        <v>-1</v>
      </c>
      <c r="LI70" s="241">
        <v>6</v>
      </c>
      <c r="LJ70">
        <v>-1</v>
      </c>
      <c r="LK70">
        <v>-1</v>
      </c>
      <c r="LL70" s="214">
        <v>-1</v>
      </c>
      <c r="LM70">
        <v>1</v>
      </c>
      <c r="LN70">
        <v>1</v>
      </c>
      <c r="LO70">
        <v>1</v>
      </c>
      <c r="LP70">
        <v>1</v>
      </c>
      <c r="LQ70" s="249">
        <v>-1.16113261357E-2</v>
      </c>
      <c r="LR70" s="202">
        <v>42535</v>
      </c>
      <c r="LS70">
        <v>60</v>
      </c>
      <c r="LT70" t="s">
        <v>1186</v>
      </c>
      <c r="LU70">
        <v>14</v>
      </c>
      <c r="LV70" s="253">
        <v>2</v>
      </c>
      <c r="LW70">
        <v>11</v>
      </c>
      <c r="LX70" s="138">
        <v>106645.7335740639</v>
      </c>
      <c r="LY70" s="138">
        <v>83793.076379621634</v>
      </c>
      <c r="LZ70" s="196">
        <v>1238.2983935094271</v>
      </c>
      <c r="MA70" s="196">
        <v>972.948737757407</v>
      </c>
      <c r="MB70" s="196">
        <v>1238.2983935094271</v>
      </c>
      <c r="MC70" s="196">
        <v>1238.2983935094271</v>
      </c>
      <c r="MD70" s="196">
        <v>1238.2983935094271</v>
      </c>
      <c r="MF70">
        <v>-1</v>
      </c>
      <c r="MG70" s="240">
        <v>-1</v>
      </c>
      <c r="MH70" s="214">
        <v>-1</v>
      </c>
      <c r="MI70" s="241">
        <v>7</v>
      </c>
      <c r="MJ70">
        <v>-1</v>
      </c>
      <c r="MK70">
        <v>-1</v>
      </c>
      <c r="ML70" s="214">
        <v>-1</v>
      </c>
      <c r="MM70">
        <v>1</v>
      </c>
      <c r="MN70">
        <v>1</v>
      </c>
      <c r="MO70">
        <v>1</v>
      </c>
      <c r="MP70">
        <v>1</v>
      </c>
      <c r="MQ70" s="249">
        <v>-1.7106347897799998E-2</v>
      </c>
      <c r="MR70" s="202">
        <v>42535</v>
      </c>
      <c r="MS70">
        <v>60</v>
      </c>
      <c r="MT70" t="s">
        <v>1186</v>
      </c>
      <c r="MU70">
        <v>14</v>
      </c>
      <c r="MV70" s="253">
        <v>2</v>
      </c>
      <c r="MW70">
        <v>11</v>
      </c>
      <c r="MX70" s="138">
        <v>103018.84754549873</v>
      </c>
      <c r="MY70" s="138">
        <v>80943.380214320438</v>
      </c>
      <c r="MZ70" s="196">
        <v>1762.2762461437208</v>
      </c>
      <c r="NA70" s="196">
        <v>1384.6456219700665</v>
      </c>
      <c r="NB70" s="196">
        <v>1762.2762461437208</v>
      </c>
      <c r="NC70" s="196">
        <v>1762.2762461437208</v>
      </c>
      <c r="ND70" s="196">
        <v>1762.2762461437208</v>
      </c>
      <c r="NF70">
        <v>-1</v>
      </c>
      <c r="NG70" s="240">
        <v>-1</v>
      </c>
      <c r="NH70" s="214">
        <v>-1</v>
      </c>
      <c r="NI70" s="241">
        <v>8</v>
      </c>
      <c r="NJ70">
        <v>-1</v>
      </c>
      <c r="NK70">
        <v>-1</v>
      </c>
      <c r="NL70" s="214">
        <v>1</v>
      </c>
      <c r="NM70">
        <v>0</v>
      </c>
      <c r="NN70">
        <v>0</v>
      </c>
      <c r="NO70">
        <v>0</v>
      </c>
      <c r="NP70">
        <v>0</v>
      </c>
      <c r="NQ70" s="249">
        <v>1.34200041938E-2</v>
      </c>
      <c r="NR70" s="202">
        <v>42535</v>
      </c>
      <c r="NS70">
        <v>60</v>
      </c>
      <c r="NT70" t="s">
        <v>1186</v>
      </c>
      <c r="NU70">
        <v>14</v>
      </c>
      <c r="NV70" s="253">
        <v>2</v>
      </c>
      <c r="NW70">
        <v>11</v>
      </c>
      <c r="NX70" s="138">
        <v>103429.45802792787</v>
      </c>
      <c r="NY70" s="138">
        <v>81266.002736229042</v>
      </c>
      <c r="NZ70" s="196">
        <v>-1388.0237604972531</v>
      </c>
      <c r="OA70" s="196">
        <v>-1090.590097533556</v>
      </c>
      <c r="OB70" s="196">
        <v>-1388.0237604972531</v>
      </c>
      <c r="OC70" s="196">
        <v>-1388.0237604972531</v>
      </c>
      <c r="OD70" s="196">
        <v>-1388.0237604972531</v>
      </c>
      <c r="OF70">
        <v>-1</v>
      </c>
      <c r="OG70" s="240">
        <v>1</v>
      </c>
      <c r="OH70" s="214">
        <v>-1</v>
      </c>
      <c r="OI70" s="241">
        <v>9</v>
      </c>
      <c r="OJ70">
        <v>1</v>
      </c>
      <c r="OK70">
        <v>-1</v>
      </c>
      <c r="OL70" s="214">
        <v>1</v>
      </c>
      <c r="OM70">
        <v>1</v>
      </c>
      <c r="ON70">
        <v>0</v>
      </c>
      <c r="OO70">
        <v>1</v>
      </c>
      <c r="OP70">
        <v>0</v>
      </c>
      <c r="OQ70" s="249">
        <v>4.7589488930299996E-3</v>
      </c>
      <c r="OR70" s="202">
        <v>42535</v>
      </c>
      <c r="OS70">
        <v>60</v>
      </c>
      <c r="OT70" t="s">
        <v>1186</v>
      </c>
      <c r="OU70">
        <v>13</v>
      </c>
      <c r="OV70" s="253">
        <v>2</v>
      </c>
      <c r="OW70">
        <v>10</v>
      </c>
      <c r="OX70" s="138">
        <v>97626.154060281755</v>
      </c>
      <c r="OY70" s="138">
        <v>75097.041584832128</v>
      </c>
      <c r="OZ70" s="196">
        <v>464.59787779595405</v>
      </c>
      <c r="PA70" s="196">
        <v>357.38298291996472</v>
      </c>
      <c r="PB70" s="196">
        <v>-464.59787779595405</v>
      </c>
      <c r="PC70" s="196">
        <v>464.59787779595405</v>
      </c>
      <c r="PD70" s="196">
        <v>-464.59787779595405</v>
      </c>
      <c r="PF70">
        <v>1</v>
      </c>
      <c r="PG70" s="240">
        <v>1</v>
      </c>
      <c r="PH70" s="240">
        <v>1</v>
      </c>
      <c r="PI70" s="214">
        <v>-1</v>
      </c>
      <c r="PJ70" s="241">
        <v>10</v>
      </c>
      <c r="PK70">
        <v>-1</v>
      </c>
      <c r="PL70">
        <v>-1</v>
      </c>
      <c r="PM70" s="214">
        <v>1</v>
      </c>
      <c r="PN70">
        <v>1</v>
      </c>
      <c r="PO70">
        <v>0</v>
      </c>
      <c r="PP70">
        <v>0</v>
      </c>
      <c r="PQ70">
        <v>0</v>
      </c>
      <c r="PR70" s="249">
        <v>5.7660626029700001E-3</v>
      </c>
      <c r="PS70" s="202">
        <v>42535</v>
      </c>
      <c r="PT70">
        <v>60</v>
      </c>
      <c r="PU70" t="s">
        <v>1186</v>
      </c>
      <c r="PV70">
        <v>13</v>
      </c>
      <c r="PW70" s="253">
        <v>1</v>
      </c>
      <c r="PX70">
        <v>16</v>
      </c>
      <c r="PY70" s="138">
        <v>99303.468787080259</v>
      </c>
      <c r="PZ70" s="138">
        <v>122219.65389179109</v>
      </c>
      <c r="QA70" s="196">
        <v>572.59001771838211</v>
      </c>
      <c r="QB70" s="196">
        <v>704.72617565339351</v>
      </c>
      <c r="QC70" s="196">
        <v>-572.59001771838211</v>
      </c>
      <c r="QD70" s="196">
        <v>-572.59001771838211</v>
      </c>
      <c r="QE70" s="196">
        <v>-572.59001771838211</v>
      </c>
      <c r="QF70" s="196">
        <v>572.59001771838211</v>
      </c>
      <c r="QH70">
        <v>-1</v>
      </c>
      <c r="QI70" s="240">
        <v>1</v>
      </c>
      <c r="QJ70" s="240">
        <v>1</v>
      </c>
      <c r="QK70" s="214">
        <v>-1</v>
      </c>
      <c r="QL70" s="241">
        <v>-3</v>
      </c>
      <c r="QM70">
        <v>1</v>
      </c>
      <c r="QN70">
        <v>1</v>
      </c>
      <c r="QO70" s="214">
        <v>1</v>
      </c>
      <c r="QP70">
        <v>1</v>
      </c>
      <c r="QQ70">
        <v>0</v>
      </c>
      <c r="QR70">
        <v>1</v>
      </c>
      <c r="QS70">
        <v>1</v>
      </c>
      <c r="QT70" s="249">
        <v>1.4946764946800001E-2</v>
      </c>
      <c r="QU70" s="202">
        <v>42535</v>
      </c>
      <c r="QV70">
        <v>60</v>
      </c>
      <c r="QW70" t="s">
        <v>1186</v>
      </c>
      <c r="QX70">
        <v>13</v>
      </c>
      <c r="QY70" s="253">
        <v>1</v>
      </c>
      <c r="QZ70">
        <v>16</v>
      </c>
      <c r="RA70" s="138">
        <v>99303.468787080259</v>
      </c>
      <c r="RB70" s="138">
        <v>122219.65389179109</v>
      </c>
      <c r="RC70" s="196">
        <v>1484.2656063623792</v>
      </c>
      <c r="RD70" s="196">
        <v>1826.7884385998514</v>
      </c>
      <c r="RE70" s="196">
        <v>-1484.2656063623792</v>
      </c>
      <c r="RF70" s="196">
        <v>1484.2656063623792</v>
      </c>
      <c r="RG70" s="196">
        <v>1484.2656063623792</v>
      </c>
      <c r="RH70" s="196">
        <v>1484.2656063623792</v>
      </c>
      <c r="RI70" s="196"/>
      <c r="RJ70" s="196">
        <v>1484.2656063623792</v>
      </c>
      <c r="RK70" s="196">
        <v>-1484.2656063623792</v>
      </c>
      <c r="RL70" s="196">
        <v>-1484.2656063623792</v>
      </c>
      <c r="RM70" s="196">
        <v>1484.2656063623792</v>
      </c>
      <c r="RO70">
        <v>1</v>
      </c>
      <c r="RP70" s="240">
        <v>1</v>
      </c>
      <c r="RQ70" s="240">
        <v>1</v>
      </c>
      <c r="RR70" s="240">
        <v>1</v>
      </c>
      <c r="RS70" s="214">
        <v>-1</v>
      </c>
      <c r="RT70" s="241">
        <v>-4</v>
      </c>
      <c r="RU70">
        <v>1</v>
      </c>
      <c r="RV70">
        <v>1</v>
      </c>
      <c r="RW70" s="214">
        <v>1</v>
      </c>
      <c r="RX70">
        <v>1</v>
      </c>
      <c r="RY70">
        <v>0</v>
      </c>
      <c r="RZ70">
        <v>1</v>
      </c>
      <c r="SA70">
        <v>1</v>
      </c>
      <c r="SB70" s="249"/>
      <c r="SC70" s="202">
        <v>42545</v>
      </c>
      <c r="SD70">
        <v>60</v>
      </c>
      <c r="SE70" t="s">
        <v>1186</v>
      </c>
      <c r="SF70">
        <v>13</v>
      </c>
      <c r="SG70" s="253">
        <v>1</v>
      </c>
      <c r="SH70">
        <v>16</v>
      </c>
      <c r="SI70" s="138">
        <v>99839.741096295373</v>
      </c>
      <c r="SJ70" s="138">
        <v>122879.68134928662</v>
      </c>
      <c r="SK70" s="196">
        <v>0</v>
      </c>
      <c r="SL70" s="196">
        <v>0</v>
      </c>
      <c r="SM70" s="196">
        <v>0</v>
      </c>
      <c r="SN70" s="196">
        <v>0</v>
      </c>
      <c r="SO70" s="196">
        <v>0</v>
      </c>
      <c r="SP70" s="196">
        <v>0</v>
      </c>
      <c r="SQ70" s="196">
        <v>0</v>
      </c>
      <c r="SR70" s="196">
        <v>0</v>
      </c>
      <c r="SS70" s="196">
        <v>0</v>
      </c>
      <c r="ST70" s="196">
        <v>0</v>
      </c>
      <c r="SU70" s="196">
        <v>0</v>
      </c>
      <c r="SW70">
        <f t="shared" si="90"/>
        <v>1</v>
      </c>
      <c r="SX70" s="240">
        <v>1</v>
      </c>
      <c r="SY70" s="240">
        <v>1</v>
      </c>
      <c r="SZ70" s="240">
        <v>1</v>
      </c>
      <c r="TA70" s="214">
        <v>-1</v>
      </c>
      <c r="TB70" s="241">
        <v>-4</v>
      </c>
      <c r="TC70">
        <f t="shared" si="91"/>
        <v>1</v>
      </c>
      <c r="TD70">
        <f t="shared" si="92"/>
        <v>1</v>
      </c>
      <c r="TE70" s="214">
        <v>-1</v>
      </c>
      <c r="TF70">
        <f t="shared" si="140"/>
        <v>0</v>
      </c>
      <c r="TG70">
        <f t="shared" si="93"/>
        <v>1</v>
      </c>
      <c r="TH70">
        <f t="shared" si="132"/>
        <v>0</v>
      </c>
      <c r="TI70">
        <f t="shared" si="94"/>
        <v>0</v>
      </c>
      <c r="TJ70" s="249">
        <v>-4.2364333266099998E-3</v>
      </c>
      <c r="TK70" s="202">
        <v>42545</v>
      </c>
      <c r="TL70">
        <v>60</v>
      </c>
      <c r="TM70" t="str">
        <f t="shared" si="81"/>
        <v>TRUE</v>
      </c>
      <c r="TN70">
        <f>VLOOKUP($A70,'FuturesInfo (3)'!$A$2:$V$80,22)</f>
        <v>13</v>
      </c>
      <c r="TO70" s="253">
        <v>1</v>
      </c>
      <c r="TP70">
        <f t="shared" si="95"/>
        <v>16</v>
      </c>
      <c r="TQ70" s="138">
        <f>VLOOKUP($A70,'FuturesInfo (3)'!$A$2:$O$80,15)*TN70</f>
        <v>99839.741096295373</v>
      </c>
      <c r="TR70" s="138">
        <f>VLOOKUP($A70,'FuturesInfo (3)'!$A$2:$O$80,15)*TP70</f>
        <v>122879.68134928662</v>
      </c>
      <c r="TS70" s="196">
        <f t="shared" si="96"/>
        <v>-422.96440650045975</v>
      </c>
      <c r="TT70" s="196">
        <f t="shared" si="97"/>
        <v>-520.57157723133503</v>
      </c>
      <c r="TU70" s="196">
        <f t="shared" si="98"/>
        <v>422.96440650045975</v>
      </c>
      <c r="TV70" s="196">
        <f t="shared" si="99"/>
        <v>-422.96440650045975</v>
      </c>
      <c r="TW70" s="196">
        <f t="shared" si="148"/>
        <v>-422.96440650045975</v>
      </c>
      <c r="TX70" s="196">
        <f t="shared" si="101"/>
        <v>-422.96440650045975</v>
      </c>
      <c r="TY70" s="196">
        <f t="shared" si="133"/>
        <v>-422.96440650045975</v>
      </c>
      <c r="TZ70" s="196">
        <f>IF(IF(sym!$O59=TE70,1,0)=1,ABS(TQ70*TJ70),-ABS(TQ70*TJ70))</f>
        <v>-422.96440650045975</v>
      </c>
      <c r="UA70" s="196">
        <f>IF(IF(sym!$N59=TE70,1,0)=1,ABS(TQ70*TJ70),-ABS(TQ70*TJ70))</f>
        <v>422.96440650045975</v>
      </c>
      <c r="UB70" s="196">
        <f t="shared" si="141"/>
        <v>-422.96440650045975</v>
      </c>
      <c r="UC70" s="196">
        <f t="shared" si="103"/>
        <v>422.96440650045975</v>
      </c>
      <c r="UE70">
        <f t="shared" si="104"/>
        <v>-1</v>
      </c>
      <c r="UF70" s="240">
        <v>-1</v>
      </c>
      <c r="UG70" s="240">
        <v>-1</v>
      </c>
      <c r="UH70" s="240">
        <v>1</v>
      </c>
      <c r="UI70" s="214">
        <v>-1</v>
      </c>
      <c r="UJ70" s="241">
        <v>-5</v>
      </c>
      <c r="UK70">
        <f t="shared" si="105"/>
        <v>1</v>
      </c>
      <c r="UL70">
        <f t="shared" si="106"/>
        <v>1</v>
      </c>
      <c r="UM70" s="214"/>
      <c r="UN70">
        <f t="shared" si="153"/>
        <v>0</v>
      </c>
      <c r="UO70">
        <f t="shared" si="151"/>
        <v>0</v>
      </c>
      <c r="UP70">
        <f t="shared" si="134"/>
        <v>0</v>
      </c>
      <c r="UQ70">
        <f t="shared" si="108"/>
        <v>0</v>
      </c>
      <c r="UR70" s="249"/>
      <c r="US70" s="202">
        <v>42545</v>
      </c>
      <c r="UT70">
        <v>60</v>
      </c>
      <c r="UU70" t="str">
        <f t="shared" si="82"/>
        <v>TRUE</v>
      </c>
      <c r="UV70">
        <f>VLOOKUP($A70,'FuturesInfo (3)'!$A$2:$V$80,22)</f>
        <v>13</v>
      </c>
      <c r="UW70" s="253">
        <v>1</v>
      </c>
      <c r="UX70">
        <f t="shared" si="109"/>
        <v>16</v>
      </c>
      <c r="UY70" s="138">
        <f>VLOOKUP($A70,'FuturesInfo (3)'!$A$2:$O$80,15)*UV70</f>
        <v>99839.741096295373</v>
      </c>
      <c r="UZ70" s="138">
        <f>VLOOKUP($A70,'FuturesInfo (3)'!$A$2:$O$80,15)*UX70</f>
        <v>122879.68134928662</v>
      </c>
      <c r="VA70" s="196">
        <f t="shared" si="110"/>
        <v>0</v>
      </c>
      <c r="VB70" s="196">
        <f t="shared" si="111"/>
        <v>0</v>
      </c>
      <c r="VC70" s="196">
        <f t="shared" si="112"/>
        <v>0</v>
      </c>
      <c r="VD70" s="196">
        <f t="shared" si="113"/>
        <v>0</v>
      </c>
      <c r="VE70" s="196">
        <f t="shared" si="149"/>
        <v>0</v>
      </c>
      <c r="VF70" s="196">
        <f t="shared" si="115"/>
        <v>0</v>
      </c>
      <c r="VG70" s="196">
        <f t="shared" si="135"/>
        <v>0</v>
      </c>
      <c r="VH70" s="196">
        <f>IF(IF(sym!$O59=UM70,1,0)=1,ABS(UY70*UR70),-ABS(UY70*UR70))</f>
        <v>0</v>
      </c>
      <c r="VI70" s="196">
        <f>IF(IF(sym!$N59=UM70,1,0)=1,ABS(UY70*UR70),-ABS(UY70*UR70))</f>
        <v>0</v>
      </c>
      <c r="VJ70" s="196">
        <f t="shared" si="144"/>
        <v>0</v>
      </c>
      <c r="VK70" s="196">
        <f t="shared" si="117"/>
        <v>0</v>
      </c>
      <c r="VM70">
        <f t="shared" si="118"/>
        <v>0</v>
      </c>
      <c r="VN70" s="240"/>
      <c r="VO70" s="240"/>
      <c r="VP70" s="240"/>
      <c r="VQ70" s="214"/>
      <c r="VR70" s="241"/>
      <c r="VS70">
        <f t="shared" si="119"/>
        <v>1</v>
      </c>
      <c r="VT70">
        <f t="shared" si="120"/>
        <v>0</v>
      </c>
      <c r="VU70" s="214"/>
      <c r="VV70">
        <f t="shared" si="154"/>
        <v>1</v>
      </c>
      <c r="VW70">
        <f t="shared" si="152"/>
        <v>1</v>
      </c>
      <c r="VX70">
        <f t="shared" si="136"/>
        <v>0</v>
      </c>
      <c r="VY70">
        <f t="shared" si="122"/>
        <v>1</v>
      </c>
      <c r="VZ70" s="249"/>
      <c r="WA70" s="202"/>
      <c r="WB70">
        <v>60</v>
      </c>
      <c r="WC70" t="str">
        <f t="shared" si="83"/>
        <v>FALSE</v>
      </c>
      <c r="WD70">
        <f>VLOOKUP($A70,'FuturesInfo (3)'!$A$2:$V$80,22)</f>
        <v>13</v>
      </c>
      <c r="WE70" s="253"/>
      <c r="WF70">
        <f t="shared" si="123"/>
        <v>10</v>
      </c>
      <c r="WG70" s="138">
        <f>VLOOKUP($A70,'FuturesInfo (3)'!$A$2:$O$80,15)*WD70</f>
        <v>99839.741096295373</v>
      </c>
      <c r="WH70" s="138">
        <f>VLOOKUP($A70,'FuturesInfo (3)'!$A$2:$O$80,15)*WF70</f>
        <v>76799.80084330414</v>
      </c>
      <c r="WI70" s="196">
        <f t="shared" si="124"/>
        <v>0</v>
      </c>
      <c r="WJ70" s="196">
        <f t="shared" si="125"/>
        <v>0</v>
      </c>
      <c r="WK70" s="196">
        <f t="shared" si="126"/>
        <v>0</v>
      </c>
      <c r="WL70" s="196">
        <f t="shared" si="127"/>
        <v>0</v>
      </c>
      <c r="WM70" s="196">
        <f t="shared" si="150"/>
        <v>0</v>
      </c>
      <c r="WN70" s="196">
        <f t="shared" si="129"/>
        <v>0</v>
      </c>
      <c r="WO70" s="196">
        <f t="shared" si="137"/>
        <v>0</v>
      </c>
      <c r="WP70" s="196">
        <f>IF(IF(sym!$O59=VU70,1,0)=1,ABS(WG70*VZ70),-ABS(WG70*VZ70))</f>
        <v>0</v>
      </c>
      <c r="WQ70" s="196">
        <f>IF(IF(sym!$N59=VU70,1,0)=1,ABS(WG70*VZ70),-ABS(WG70*VZ70))</f>
        <v>0</v>
      </c>
      <c r="WR70" s="196">
        <f t="shared" si="147"/>
        <v>0</v>
      </c>
      <c r="WS70" s="196">
        <f t="shared" si="131"/>
        <v>0</v>
      </c>
    </row>
    <row r="71" spans="1:617" x14ac:dyDescent="0.25">
      <c r="A71" s="1" t="s">
        <v>31</v>
      </c>
      <c r="B71" s="150" t="str">
        <f>'FuturesInfo (3)'!M59</f>
        <v>@S</v>
      </c>
      <c r="C71" s="200" t="str">
        <f>VLOOKUP(A71,'FuturesInfo (3)'!$A$2:$K$80,11)</f>
        <v>grain</v>
      </c>
      <c r="D71" s="3"/>
      <c r="F71" t="e">
        <f>#REF!</f>
        <v>#REF!</v>
      </c>
      <c r="G71">
        <v>1</v>
      </c>
      <c r="H71">
        <v>-1</v>
      </c>
      <c r="I71">
        <v>-1</v>
      </c>
      <c r="J71">
        <f t="shared" si="155"/>
        <v>0</v>
      </c>
      <c r="K71">
        <f t="shared" si="156"/>
        <v>1</v>
      </c>
      <c r="L71" s="184">
        <v>-1.0705702425199999E-2</v>
      </c>
      <c r="M71" s="2">
        <v>10</v>
      </c>
      <c r="N71">
        <v>60</v>
      </c>
      <c r="O71" t="str">
        <f t="shared" si="157"/>
        <v>TRUE</v>
      </c>
      <c r="P71">
        <f>VLOOKUP($A71,'FuturesInfo (3)'!$A$2:$V$80,22)</f>
        <v>1</v>
      </c>
      <c r="Q71">
        <f t="shared" si="70"/>
        <v>1</v>
      </c>
      <c r="R71">
        <f t="shared" si="70"/>
        <v>1</v>
      </c>
      <c r="S71" s="138">
        <f>VLOOKUP($A71,'FuturesInfo (3)'!$A$2:$O$80,15)*Q71</f>
        <v>56875</v>
      </c>
      <c r="T71" s="144">
        <f t="shared" si="158"/>
        <v>-608.88682543325001</v>
      </c>
      <c r="U71" s="144">
        <f t="shared" si="84"/>
        <v>608.88682543325001</v>
      </c>
      <c r="W71">
        <f t="shared" si="159"/>
        <v>1</v>
      </c>
      <c r="X71">
        <v>1</v>
      </c>
      <c r="Y71">
        <v>-1</v>
      </c>
      <c r="Z71">
        <v>1</v>
      </c>
      <c r="AA71">
        <f t="shared" si="138"/>
        <v>1</v>
      </c>
      <c r="AB71">
        <f t="shared" si="160"/>
        <v>0</v>
      </c>
      <c r="AC71" s="1">
        <v>5.5212014134300002E-3</v>
      </c>
      <c r="AD71" s="2">
        <v>10</v>
      </c>
      <c r="AE71">
        <v>60</v>
      </c>
      <c r="AF71" t="str">
        <f t="shared" si="161"/>
        <v>TRUE</v>
      </c>
      <c r="AG71">
        <f>VLOOKUP($A71,'FuturesInfo (3)'!$A$2:$V$80,22)</f>
        <v>1</v>
      </c>
      <c r="AH71">
        <f t="shared" si="162"/>
        <v>1</v>
      </c>
      <c r="AI71">
        <f t="shared" si="85"/>
        <v>1</v>
      </c>
      <c r="AJ71" s="138">
        <f>VLOOKUP($A71,'FuturesInfo (3)'!$A$2:$O$80,15)*AI71</f>
        <v>56875</v>
      </c>
      <c r="AK71" s="196">
        <f t="shared" si="163"/>
        <v>314.01833038883126</v>
      </c>
      <c r="AL71" s="196">
        <f t="shared" si="87"/>
        <v>-314.01833038883126</v>
      </c>
      <c r="AN71">
        <f t="shared" si="76"/>
        <v>1</v>
      </c>
      <c r="AO71">
        <v>1</v>
      </c>
      <c r="AP71">
        <v>-1</v>
      </c>
      <c r="AQ71">
        <v>1</v>
      </c>
      <c r="AR71">
        <f t="shared" si="139"/>
        <v>1</v>
      </c>
      <c r="AS71">
        <f t="shared" si="77"/>
        <v>0</v>
      </c>
      <c r="AT71" s="1">
        <v>2.6356248627299999E-3</v>
      </c>
      <c r="AU71" s="2">
        <v>10</v>
      </c>
      <c r="AV71">
        <v>60</v>
      </c>
      <c r="AW71" t="str">
        <f t="shared" si="78"/>
        <v>TRUE</v>
      </c>
      <c r="AX71">
        <f>VLOOKUP($A71,'FuturesInfo (3)'!$A$2:$V$80,22)</f>
        <v>1</v>
      </c>
      <c r="AY71">
        <f t="shared" si="79"/>
        <v>1</v>
      </c>
      <c r="AZ71">
        <f t="shared" si="88"/>
        <v>1</v>
      </c>
      <c r="BA71" s="138">
        <f>VLOOKUP($A71,'FuturesInfo (3)'!$A$2:$O$80,15)*AZ71</f>
        <v>56875</v>
      </c>
      <c r="BB71" s="196">
        <f t="shared" si="80"/>
        <v>149.90116406776875</v>
      </c>
      <c r="BC71" s="196">
        <f t="shared" si="89"/>
        <v>-149.90116406776875</v>
      </c>
      <c r="BE71">
        <v>1</v>
      </c>
      <c r="BF71">
        <v>1</v>
      </c>
      <c r="BG71">
        <v>-1</v>
      </c>
      <c r="BH71">
        <v>1</v>
      </c>
      <c r="BI71">
        <v>1</v>
      </c>
      <c r="BJ71">
        <v>0</v>
      </c>
      <c r="BK71" s="1">
        <v>3.1982475355999997E-2</v>
      </c>
      <c r="BL71" s="2">
        <v>10</v>
      </c>
      <c r="BM71">
        <v>60</v>
      </c>
      <c r="BN71" t="s">
        <v>1186</v>
      </c>
      <c r="BO71">
        <v>2</v>
      </c>
      <c r="BP71" s="96">
        <v>0</v>
      </c>
      <c r="BQ71">
        <v>2</v>
      </c>
      <c r="BR71" s="138">
        <v>116275</v>
      </c>
      <c r="BS71" s="196">
        <v>3718.7623220188998</v>
      </c>
      <c r="BT71" s="196">
        <v>-3718.7623220188998</v>
      </c>
      <c r="BV71">
        <v>1</v>
      </c>
      <c r="BW71">
        <v>1</v>
      </c>
      <c r="BX71" s="214">
        <v>-1</v>
      </c>
      <c r="BY71">
        <v>1</v>
      </c>
      <c r="BZ71">
        <v>-1</v>
      </c>
      <c r="CA71">
        <v>0</v>
      </c>
      <c r="CB71">
        <v>1</v>
      </c>
      <c r="CC71">
        <v>0</v>
      </c>
      <c r="CD71" s="1">
        <v>-1.4858841047499999E-3</v>
      </c>
      <c r="CE71" s="2">
        <v>10</v>
      </c>
      <c r="CF71">
        <v>60</v>
      </c>
      <c r="CG71" t="s">
        <v>1186</v>
      </c>
      <c r="CH71">
        <v>2</v>
      </c>
      <c r="CI71" s="96">
        <v>0</v>
      </c>
      <c r="CJ71">
        <v>2</v>
      </c>
      <c r="CK71" s="138">
        <v>116275</v>
      </c>
      <c r="CL71" s="196">
        <v>-172.77117427980625</v>
      </c>
      <c r="CM71" s="196">
        <v>172.77117427980625</v>
      </c>
      <c r="CN71" s="196">
        <v>-172.77117427980625</v>
      </c>
      <c r="CP71">
        <v>-1</v>
      </c>
      <c r="CQ71">
        <v>1</v>
      </c>
      <c r="CR71" s="214">
        <v>-1</v>
      </c>
      <c r="CS71">
        <v>-1</v>
      </c>
      <c r="CT71">
        <v>1</v>
      </c>
      <c r="CU71">
        <v>1</v>
      </c>
      <c r="CV71">
        <v>0</v>
      </c>
      <c r="CW71">
        <v>0</v>
      </c>
      <c r="CX71" s="1">
        <v>8.6749078290999995E-3</v>
      </c>
      <c r="CY71" s="2">
        <v>10</v>
      </c>
      <c r="CZ71">
        <v>60</v>
      </c>
      <c r="DA71" t="s">
        <v>1186</v>
      </c>
      <c r="DB71">
        <v>2</v>
      </c>
      <c r="DC71" s="96">
        <v>0</v>
      </c>
      <c r="DD71">
        <v>2</v>
      </c>
      <c r="DE71" s="138">
        <v>116275</v>
      </c>
      <c r="DF71" s="196">
        <v>1008.6749078286025</v>
      </c>
      <c r="DG71" s="196">
        <v>-1008.6749078286025</v>
      </c>
      <c r="DH71" s="196">
        <v>-1008.6749078286025</v>
      </c>
      <c r="DJ71">
        <v>1</v>
      </c>
      <c r="DK71" s="240">
        <v>1</v>
      </c>
      <c r="DL71" s="214">
        <v>1</v>
      </c>
      <c r="DM71" s="241">
        <v>-21</v>
      </c>
      <c r="DN71">
        <v>1</v>
      </c>
      <c r="DO71">
        <v>-1</v>
      </c>
      <c r="DP71" s="214">
        <v>-1</v>
      </c>
      <c r="DQ71">
        <v>0</v>
      </c>
      <c r="DR71">
        <v>0</v>
      </c>
      <c r="DS71">
        <v>0</v>
      </c>
      <c r="DT71">
        <v>1</v>
      </c>
      <c r="DU71" s="249">
        <v>-3.2251128789500001E-3</v>
      </c>
      <c r="DV71" s="2">
        <v>10</v>
      </c>
      <c r="DW71">
        <v>60</v>
      </c>
      <c r="DX71" t="s">
        <v>1186</v>
      </c>
      <c r="DY71">
        <v>2</v>
      </c>
      <c r="DZ71" s="96">
        <v>0</v>
      </c>
      <c r="EA71">
        <v>2</v>
      </c>
      <c r="EB71" s="138">
        <v>115900</v>
      </c>
      <c r="EC71" s="196">
        <v>-373.79058267030501</v>
      </c>
      <c r="ED71" s="196">
        <v>-373.79058267030501</v>
      </c>
      <c r="EE71" s="196">
        <v>-373.79058267030501</v>
      </c>
      <c r="EF71" s="196">
        <v>373.79058267030501</v>
      </c>
      <c r="EH71">
        <v>1</v>
      </c>
      <c r="EI71" s="240">
        <v>1</v>
      </c>
      <c r="EJ71" s="214">
        <v>1</v>
      </c>
      <c r="EK71" s="241">
        <v>-22</v>
      </c>
      <c r="EL71">
        <v>1</v>
      </c>
      <c r="EM71">
        <v>-1</v>
      </c>
      <c r="EN71" s="214">
        <v>-1</v>
      </c>
      <c r="EO71">
        <v>0</v>
      </c>
      <c r="EP71">
        <v>0</v>
      </c>
      <c r="EQ71">
        <v>0</v>
      </c>
      <c r="ER71">
        <v>1</v>
      </c>
      <c r="ES71" s="249">
        <v>-8.4124245038800002E-3</v>
      </c>
      <c r="ET71" s="264">
        <v>42501</v>
      </c>
      <c r="EU71">
        <v>60</v>
      </c>
      <c r="EV71" t="s">
        <v>1186</v>
      </c>
      <c r="EW71">
        <v>2</v>
      </c>
      <c r="EX71" s="253"/>
      <c r="EY71">
        <v>2</v>
      </c>
      <c r="EZ71" s="138">
        <v>114925</v>
      </c>
      <c r="FA71" s="196">
        <v>-966.79788610840899</v>
      </c>
      <c r="FB71" s="196">
        <v>-966.79788610840899</v>
      </c>
      <c r="FC71" s="196">
        <v>-966.79788610840899</v>
      </c>
      <c r="FD71" s="196">
        <v>966.79788610840899</v>
      </c>
      <c r="FF71">
        <v>1</v>
      </c>
      <c r="FG71" s="240">
        <v>-1</v>
      </c>
      <c r="FH71" s="214">
        <v>1</v>
      </c>
      <c r="FI71" s="241">
        <v>-23</v>
      </c>
      <c r="FJ71">
        <v>1</v>
      </c>
      <c r="FK71">
        <v>-1</v>
      </c>
      <c r="FL71" s="214">
        <v>-1</v>
      </c>
      <c r="FM71">
        <v>1</v>
      </c>
      <c r="FN71">
        <v>0</v>
      </c>
      <c r="FO71">
        <v>0</v>
      </c>
      <c r="FP71">
        <v>1</v>
      </c>
      <c r="FQ71" s="249">
        <v>-9.3539264737900005E-3</v>
      </c>
      <c r="FR71" s="264">
        <v>42501</v>
      </c>
      <c r="FS71">
        <v>60</v>
      </c>
      <c r="FT71" t="s">
        <v>1186</v>
      </c>
      <c r="FU71">
        <v>2</v>
      </c>
      <c r="FV71" s="253">
        <v>2</v>
      </c>
      <c r="FW71">
        <v>3</v>
      </c>
      <c r="FX71" s="138">
        <v>111925</v>
      </c>
      <c r="FY71" s="138">
        <v>167887.5</v>
      </c>
      <c r="FZ71" s="196">
        <v>1046.9382205789459</v>
      </c>
      <c r="GA71" s="196">
        <v>1570.4073308684187</v>
      </c>
      <c r="GB71" s="196">
        <v>-1046.9382205789459</v>
      </c>
      <c r="GC71" s="196">
        <v>-1046.9382205789459</v>
      </c>
      <c r="GD71" s="196">
        <v>1046.9382205789459</v>
      </c>
      <c r="GF71">
        <v>-1</v>
      </c>
      <c r="GG71" s="240">
        <v>1</v>
      </c>
      <c r="GH71" s="214">
        <v>1</v>
      </c>
      <c r="GI71" s="241">
        <v>-24</v>
      </c>
      <c r="GJ71">
        <v>-1</v>
      </c>
      <c r="GK71">
        <v>-1</v>
      </c>
      <c r="GL71" s="214">
        <v>-1</v>
      </c>
      <c r="GM71">
        <v>0</v>
      </c>
      <c r="GN71">
        <v>0</v>
      </c>
      <c r="GO71">
        <v>1</v>
      </c>
      <c r="GP71">
        <v>1</v>
      </c>
      <c r="GQ71" s="249">
        <v>-1.69082125604E-2</v>
      </c>
      <c r="GR71" s="264">
        <v>42501</v>
      </c>
      <c r="GS71">
        <v>60</v>
      </c>
      <c r="GT71" t="s">
        <v>1186</v>
      </c>
      <c r="GU71">
        <v>2</v>
      </c>
      <c r="GV71" s="253">
        <v>2</v>
      </c>
      <c r="GW71">
        <v>3</v>
      </c>
      <c r="GX71" s="138">
        <v>111925</v>
      </c>
      <c r="GY71" s="138">
        <v>167887.5</v>
      </c>
      <c r="GZ71" s="196">
        <v>-1892.4516908227699</v>
      </c>
      <c r="HA71" s="196">
        <v>-2838.677536234155</v>
      </c>
      <c r="HB71" s="196">
        <v>-1892.4516908227699</v>
      </c>
      <c r="HC71" s="196">
        <v>1892.4516908227699</v>
      </c>
      <c r="HD71" s="196">
        <v>1892.4516908227699</v>
      </c>
      <c r="HF71">
        <v>1</v>
      </c>
      <c r="HG71" s="240">
        <v>-1</v>
      </c>
      <c r="HH71" s="214">
        <v>-1</v>
      </c>
      <c r="HI71" s="241">
        <v>-25</v>
      </c>
      <c r="HJ71">
        <v>1</v>
      </c>
      <c r="HK71">
        <v>1</v>
      </c>
      <c r="HL71" s="214">
        <v>1</v>
      </c>
      <c r="HM71">
        <v>0</v>
      </c>
      <c r="HN71">
        <v>0</v>
      </c>
      <c r="HO71">
        <v>1</v>
      </c>
      <c r="HP71">
        <v>1</v>
      </c>
      <c r="HQ71" s="249">
        <v>2.5910207728400001E-2</v>
      </c>
      <c r="HR71" s="202">
        <v>42501</v>
      </c>
      <c r="HS71">
        <v>60</v>
      </c>
      <c r="HT71" t="s">
        <v>1186</v>
      </c>
      <c r="HU71">
        <v>1</v>
      </c>
      <c r="HV71" s="253">
        <v>2</v>
      </c>
      <c r="HW71">
        <v>1</v>
      </c>
      <c r="HX71" s="138">
        <v>57412.5</v>
      </c>
      <c r="HY71" s="138">
        <v>57412.5</v>
      </c>
      <c r="HZ71" s="196">
        <v>-1487.5698012067651</v>
      </c>
      <c r="IA71" s="196">
        <v>-1487.5698012067651</v>
      </c>
      <c r="IB71" s="196">
        <v>-1487.5698012067651</v>
      </c>
      <c r="IC71" s="196">
        <v>1487.5698012067651</v>
      </c>
      <c r="ID71" s="196">
        <v>1487.5698012067651</v>
      </c>
      <c r="IF71">
        <v>-1</v>
      </c>
      <c r="IG71">
        <v>1</v>
      </c>
      <c r="IH71" s="214">
        <v>-1</v>
      </c>
      <c r="II71" s="241">
        <v>9</v>
      </c>
      <c r="IJ71">
        <v>1</v>
      </c>
      <c r="IK71">
        <v>-1</v>
      </c>
      <c r="IL71" s="214">
        <v>-1</v>
      </c>
      <c r="IM71">
        <v>0</v>
      </c>
      <c r="IN71">
        <v>1</v>
      </c>
      <c r="IO71">
        <v>0</v>
      </c>
      <c r="IP71">
        <v>1</v>
      </c>
      <c r="IQ71" s="249">
        <v>-1.34988025256E-2</v>
      </c>
      <c r="IR71" s="202">
        <v>42531</v>
      </c>
      <c r="IS71">
        <v>60</v>
      </c>
      <c r="IT71" t="s">
        <v>1186</v>
      </c>
      <c r="IU71">
        <v>2</v>
      </c>
      <c r="IV71" s="253">
        <v>2</v>
      </c>
      <c r="IW71">
        <v>3</v>
      </c>
      <c r="IX71" s="138">
        <v>113275</v>
      </c>
      <c r="IY71" s="138">
        <v>169912.5</v>
      </c>
      <c r="IZ71" s="196">
        <v>-1529.07685608734</v>
      </c>
      <c r="JA71" s="196">
        <v>-2293.61528413101</v>
      </c>
      <c r="JB71" s="196">
        <v>1529.07685608734</v>
      </c>
      <c r="JC71" s="196">
        <v>-1529.07685608734</v>
      </c>
      <c r="JD71" s="196">
        <v>1529.07685608734</v>
      </c>
      <c r="JF71">
        <v>1</v>
      </c>
      <c r="JG71" s="240">
        <v>1</v>
      </c>
      <c r="JH71" s="214">
        <v>-1</v>
      </c>
      <c r="JI71" s="241">
        <v>2</v>
      </c>
      <c r="JJ71">
        <v>-1</v>
      </c>
      <c r="JK71">
        <v>-1</v>
      </c>
      <c r="JL71" s="214">
        <v>-1</v>
      </c>
      <c r="JM71">
        <v>0</v>
      </c>
      <c r="JN71">
        <v>1</v>
      </c>
      <c r="JO71">
        <v>1</v>
      </c>
      <c r="JP71">
        <v>1</v>
      </c>
      <c r="JQ71" s="249">
        <v>-1.9421761200600001E-2</v>
      </c>
      <c r="JR71" s="202">
        <v>42531</v>
      </c>
      <c r="JS71">
        <v>60</v>
      </c>
      <c r="JT71" t="s">
        <v>1186</v>
      </c>
      <c r="JU71">
        <v>1</v>
      </c>
      <c r="JV71" s="253">
        <v>1</v>
      </c>
      <c r="JW71">
        <v>1</v>
      </c>
      <c r="JX71" s="138">
        <v>55537.5</v>
      </c>
      <c r="JY71" s="138">
        <v>55537.5</v>
      </c>
      <c r="JZ71" s="196">
        <v>-1078.6360626783226</v>
      </c>
      <c r="KA71" s="196">
        <v>-1078.6360626783226</v>
      </c>
      <c r="KB71" s="196">
        <v>1078.6360626783226</v>
      </c>
      <c r="KC71" s="196">
        <v>1078.6360626783226</v>
      </c>
      <c r="KD71" s="196">
        <v>1078.6360626783226</v>
      </c>
      <c r="KF71">
        <v>1</v>
      </c>
      <c r="KG71" s="240">
        <v>-1</v>
      </c>
      <c r="KH71" s="214">
        <v>-1</v>
      </c>
      <c r="KI71" s="241">
        <v>-7</v>
      </c>
      <c r="KJ71">
        <v>-1</v>
      </c>
      <c r="KK71">
        <v>1</v>
      </c>
      <c r="KL71" s="214">
        <v>1</v>
      </c>
      <c r="KM71">
        <v>0</v>
      </c>
      <c r="KN71">
        <v>0</v>
      </c>
      <c r="KO71">
        <v>0</v>
      </c>
      <c r="KP71">
        <v>1</v>
      </c>
      <c r="KQ71" s="249">
        <v>5.4017555705599997E-3</v>
      </c>
      <c r="KR71" s="202">
        <v>42531</v>
      </c>
      <c r="KS71">
        <v>60</v>
      </c>
      <c r="KT71" t="s">
        <v>1186</v>
      </c>
      <c r="KU71">
        <v>1</v>
      </c>
      <c r="KV71" s="253">
        <v>2</v>
      </c>
      <c r="KW71">
        <v>1</v>
      </c>
      <c r="KX71" s="138">
        <v>55075</v>
      </c>
      <c r="KY71" s="138">
        <v>55075</v>
      </c>
      <c r="KZ71" s="196">
        <v>-297.50168804859197</v>
      </c>
      <c r="LA71" s="196">
        <v>-297.50168804859197</v>
      </c>
      <c r="LB71" s="196">
        <v>-297.50168804859197</v>
      </c>
      <c r="LC71" s="196">
        <v>-297.50168804859197</v>
      </c>
      <c r="LD71" s="196">
        <v>297.50168804859197</v>
      </c>
      <c r="LF71">
        <v>-1</v>
      </c>
      <c r="LG71" s="240">
        <v>-1</v>
      </c>
      <c r="LH71" s="214">
        <v>-1</v>
      </c>
      <c r="LI71" s="241">
        <v>2</v>
      </c>
      <c r="LJ71">
        <v>-1</v>
      </c>
      <c r="LK71">
        <v>-1</v>
      </c>
      <c r="LL71" s="214">
        <v>-1</v>
      </c>
      <c r="LM71">
        <v>1</v>
      </c>
      <c r="LN71">
        <v>1</v>
      </c>
      <c r="LO71">
        <v>1</v>
      </c>
      <c r="LP71">
        <v>1</v>
      </c>
      <c r="LQ71" s="249">
        <v>-1.3655697336E-2</v>
      </c>
      <c r="LR71" s="202">
        <v>42531</v>
      </c>
      <c r="LS71">
        <v>60</v>
      </c>
      <c r="LT71" t="s">
        <v>1186</v>
      </c>
      <c r="LU71">
        <v>1</v>
      </c>
      <c r="LV71" s="253">
        <v>1</v>
      </c>
      <c r="LW71">
        <v>1</v>
      </c>
      <c r="LX71" s="138">
        <v>55075</v>
      </c>
      <c r="LY71" s="138">
        <v>55075</v>
      </c>
      <c r="LZ71" s="196">
        <v>752.08753078020004</v>
      </c>
      <c r="MA71" s="196">
        <v>752.08753078020004</v>
      </c>
      <c r="MB71" s="196">
        <v>752.08753078020004</v>
      </c>
      <c r="MC71" s="196">
        <v>752.08753078020004</v>
      </c>
      <c r="MD71" s="196">
        <v>752.08753078020004</v>
      </c>
      <c r="MF71">
        <v>-1</v>
      </c>
      <c r="MG71" s="240">
        <v>-1</v>
      </c>
      <c r="MH71" s="214">
        <v>-1</v>
      </c>
      <c r="MI71" s="241">
        <v>-9</v>
      </c>
      <c r="MJ71">
        <v>-1</v>
      </c>
      <c r="MK71">
        <v>1</v>
      </c>
      <c r="ML71" s="214">
        <v>-1</v>
      </c>
      <c r="MM71">
        <v>1</v>
      </c>
      <c r="MN71">
        <v>1</v>
      </c>
      <c r="MO71">
        <v>1</v>
      </c>
      <c r="MP71">
        <v>0</v>
      </c>
      <c r="MQ71" s="249">
        <v>-2.0880617340000001E-2</v>
      </c>
      <c r="MR71" s="202">
        <v>42531</v>
      </c>
      <c r="MS71">
        <v>60</v>
      </c>
      <c r="MT71" t="s">
        <v>1186</v>
      </c>
      <c r="MU71">
        <v>1</v>
      </c>
      <c r="MV71" s="253">
        <v>2</v>
      </c>
      <c r="MW71">
        <v>1</v>
      </c>
      <c r="MX71" s="138">
        <v>53925</v>
      </c>
      <c r="MY71" s="138">
        <v>53925</v>
      </c>
      <c r="MZ71" s="196">
        <v>1125.9872900595001</v>
      </c>
      <c r="NA71" s="196">
        <v>1125.9872900595001</v>
      </c>
      <c r="NB71" s="196">
        <v>1125.9872900595001</v>
      </c>
      <c r="NC71" s="196">
        <v>1125.9872900595001</v>
      </c>
      <c r="ND71" s="196">
        <v>-1125.9872900595001</v>
      </c>
      <c r="NF71">
        <v>-1</v>
      </c>
      <c r="NG71" s="240">
        <v>-1</v>
      </c>
      <c r="NH71" s="214">
        <v>-1</v>
      </c>
      <c r="NI71" s="241">
        <v>4</v>
      </c>
      <c r="NJ71">
        <v>-1</v>
      </c>
      <c r="NK71">
        <v>-1</v>
      </c>
      <c r="NL71" s="214">
        <v>1</v>
      </c>
      <c r="NM71">
        <v>0</v>
      </c>
      <c r="NN71">
        <v>0</v>
      </c>
      <c r="NO71">
        <v>0</v>
      </c>
      <c r="NP71">
        <v>0</v>
      </c>
      <c r="NQ71" s="249">
        <v>2.4339360222499998E-2</v>
      </c>
      <c r="NR71" s="202">
        <v>42541</v>
      </c>
      <c r="NS71">
        <v>60</v>
      </c>
      <c r="NT71" t="s">
        <v>1186</v>
      </c>
      <c r="NU71">
        <v>1</v>
      </c>
      <c r="NV71" s="253">
        <v>2</v>
      </c>
      <c r="NW71">
        <v>1</v>
      </c>
      <c r="NX71" s="138">
        <v>55237.5</v>
      </c>
      <c r="NY71" s="138">
        <v>55237.5</v>
      </c>
      <c r="NZ71" s="196">
        <v>-1344.4454102903437</v>
      </c>
      <c r="OA71" s="196">
        <v>-1344.4454102903437</v>
      </c>
      <c r="OB71" s="196">
        <v>-1344.4454102903437</v>
      </c>
      <c r="OC71" s="196">
        <v>-1344.4454102903437</v>
      </c>
      <c r="OD71" s="196">
        <v>-1344.4454102903437</v>
      </c>
      <c r="OF71">
        <v>-1</v>
      </c>
      <c r="OG71" s="240">
        <v>1</v>
      </c>
      <c r="OH71" s="214">
        <v>-1</v>
      </c>
      <c r="OI71" s="241">
        <v>5</v>
      </c>
      <c r="OJ71">
        <v>1</v>
      </c>
      <c r="OK71">
        <v>-1</v>
      </c>
      <c r="OL71" s="214">
        <v>1</v>
      </c>
      <c r="OM71">
        <v>1</v>
      </c>
      <c r="ON71">
        <v>0</v>
      </c>
      <c r="OO71">
        <v>1</v>
      </c>
      <c r="OP71">
        <v>0</v>
      </c>
      <c r="OQ71" s="249">
        <v>1.40303236026E-2</v>
      </c>
      <c r="OR71" s="202">
        <v>42541</v>
      </c>
      <c r="OS71">
        <v>60</v>
      </c>
      <c r="OT71" t="s">
        <v>1186</v>
      </c>
      <c r="OU71">
        <v>1</v>
      </c>
      <c r="OV71" s="253">
        <v>1</v>
      </c>
      <c r="OW71">
        <v>1</v>
      </c>
      <c r="OX71" s="138">
        <v>56012.5</v>
      </c>
      <c r="OY71" s="138">
        <v>56012.5</v>
      </c>
      <c r="OZ71" s="196">
        <v>785.87350079063253</v>
      </c>
      <c r="PA71" s="196">
        <v>785.87350079063253</v>
      </c>
      <c r="PB71" s="196">
        <v>-785.87350079063253</v>
      </c>
      <c r="PC71" s="196">
        <v>785.87350079063253</v>
      </c>
      <c r="PD71" s="196">
        <v>-785.87350079063253</v>
      </c>
      <c r="PF71">
        <v>1</v>
      </c>
      <c r="PG71" s="240">
        <v>-1</v>
      </c>
      <c r="PH71" s="240">
        <v>1</v>
      </c>
      <c r="PI71" s="214">
        <v>-1</v>
      </c>
      <c r="PJ71" s="241">
        <v>-2</v>
      </c>
      <c r="PK71">
        <v>-1</v>
      </c>
      <c r="PL71">
        <v>1</v>
      </c>
      <c r="PM71" s="214">
        <v>-1</v>
      </c>
      <c r="PN71">
        <v>1</v>
      </c>
      <c r="PO71">
        <v>1</v>
      </c>
      <c r="PP71">
        <v>1</v>
      </c>
      <c r="PQ71">
        <v>0</v>
      </c>
      <c r="PR71" s="249">
        <v>-6.9180986387000001E-3</v>
      </c>
      <c r="PS71" s="202">
        <v>42541</v>
      </c>
      <c r="PT71">
        <v>60</v>
      </c>
      <c r="PU71" t="s">
        <v>1186</v>
      </c>
      <c r="PV71">
        <v>1</v>
      </c>
      <c r="PW71" s="253">
        <v>1</v>
      </c>
      <c r="PX71">
        <v>1</v>
      </c>
      <c r="PY71" s="138">
        <v>57662.5</v>
      </c>
      <c r="PZ71" s="138">
        <v>57662.5</v>
      </c>
      <c r="QA71" s="196">
        <v>398.91486275403878</v>
      </c>
      <c r="QB71" s="196">
        <v>398.91486275403878</v>
      </c>
      <c r="QC71" s="196">
        <v>398.91486275403878</v>
      </c>
      <c r="QD71" s="196">
        <v>398.91486275403878</v>
      </c>
      <c r="QE71" s="196">
        <v>-398.91486275403878</v>
      </c>
      <c r="QF71" s="196">
        <v>-398.91486275403878</v>
      </c>
      <c r="QH71">
        <v>-1</v>
      </c>
      <c r="QI71" s="240">
        <v>1</v>
      </c>
      <c r="QJ71" s="240">
        <v>-1</v>
      </c>
      <c r="QK71" s="214">
        <v>-1</v>
      </c>
      <c r="QL71" s="241">
        <v>-3</v>
      </c>
      <c r="QM71">
        <v>1</v>
      </c>
      <c r="QN71">
        <v>1</v>
      </c>
      <c r="QO71" s="214">
        <v>1</v>
      </c>
      <c r="QP71">
        <v>1</v>
      </c>
      <c r="QQ71">
        <v>0</v>
      </c>
      <c r="QR71">
        <v>1</v>
      </c>
      <c r="QS71">
        <v>1</v>
      </c>
      <c r="QT71" s="249">
        <v>3.6629213483099998E-2</v>
      </c>
      <c r="QU71" s="202">
        <v>42541</v>
      </c>
      <c r="QV71">
        <v>60</v>
      </c>
      <c r="QW71" t="s">
        <v>1186</v>
      </c>
      <c r="QX71">
        <v>1</v>
      </c>
      <c r="QY71" s="253">
        <v>1</v>
      </c>
      <c r="QZ71">
        <v>1</v>
      </c>
      <c r="RA71" s="138">
        <v>57662.5</v>
      </c>
      <c r="RB71" s="138">
        <v>57662.5</v>
      </c>
      <c r="RC71" s="196">
        <v>2112.1320224692536</v>
      </c>
      <c r="RD71" s="196">
        <v>2112.1320224692536</v>
      </c>
      <c r="RE71" s="196">
        <v>-2112.1320224692536</v>
      </c>
      <c r="RF71" s="196">
        <v>2112.1320224692536</v>
      </c>
      <c r="RG71" s="196">
        <v>2112.1320224692536</v>
      </c>
      <c r="RH71" s="196">
        <v>-2112.1320224692536</v>
      </c>
      <c r="RI71" s="196"/>
      <c r="RJ71" s="196">
        <v>2112.1320224692536</v>
      </c>
      <c r="RK71" s="196">
        <v>-2112.1320224692536</v>
      </c>
      <c r="RL71" s="196">
        <v>-2112.1320224692536</v>
      </c>
      <c r="RM71" s="196">
        <v>2112.1320224692536</v>
      </c>
      <c r="RO71">
        <v>1</v>
      </c>
      <c r="RP71" s="240">
        <v>1</v>
      </c>
      <c r="RQ71" s="240">
        <v>-1</v>
      </c>
      <c r="RR71" s="240">
        <v>1</v>
      </c>
      <c r="RS71" s="214">
        <v>-1</v>
      </c>
      <c r="RT71" s="241">
        <v>-4</v>
      </c>
      <c r="RU71">
        <v>1</v>
      </c>
      <c r="RV71">
        <v>1</v>
      </c>
      <c r="RW71" s="214">
        <v>-1</v>
      </c>
      <c r="RX71">
        <v>0</v>
      </c>
      <c r="RY71">
        <v>1</v>
      </c>
      <c r="RZ71">
        <v>0</v>
      </c>
      <c r="SA71">
        <v>0</v>
      </c>
      <c r="SB71" s="249">
        <v>-1.36570561457E-2</v>
      </c>
      <c r="SC71" s="202">
        <v>42545</v>
      </c>
      <c r="SD71">
        <v>60</v>
      </c>
      <c r="SE71" t="s">
        <v>1186</v>
      </c>
      <c r="SF71">
        <v>1</v>
      </c>
      <c r="SG71" s="253">
        <v>2</v>
      </c>
      <c r="SH71">
        <v>1</v>
      </c>
      <c r="SI71" s="138">
        <v>56875</v>
      </c>
      <c r="SJ71" s="138">
        <v>56875</v>
      </c>
      <c r="SK71" s="196">
        <v>-776.74506828668746</v>
      </c>
      <c r="SL71" s="196">
        <v>-776.74506828668746</v>
      </c>
      <c r="SM71" s="196">
        <v>776.74506828668746</v>
      </c>
      <c r="SN71" s="196">
        <v>-776.74506828668746</v>
      </c>
      <c r="SO71" s="196">
        <v>-776.74506828668746</v>
      </c>
      <c r="SP71" s="196">
        <v>776.74506828668746</v>
      </c>
      <c r="SQ71" s="196">
        <v>-776.74506828668746</v>
      </c>
      <c r="SR71" s="196">
        <v>-776.74506828668746</v>
      </c>
      <c r="SS71" s="196">
        <v>776.74506828668746</v>
      </c>
      <c r="ST71" s="196">
        <v>-776.74506828668746</v>
      </c>
      <c r="SU71" s="196">
        <v>776.74506828668746</v>
      </c>
      <c r="SW71">
        <f t="shared" si="90"/>
        <v>-1</v>
      </c>
      <c r="SX71" s="240">
        <v>1</v>
      </c>
      <c r="SY71" s="240">
        <v>-1</v>
      </c>
      <c r="SZ71" s="240">
        <v>1</v>
      </c>
      <c r="TA71" s="214">
        <v>-1</v>
      </c>
      <c r="TB71" s="241">
        <v>-5</v>
      </c>
      <c r="TC71">
        <f t="shared" si="91"/>
        <v>1</v>
      </c>
      <c r="TD71">
        <f t="shared" si="92"/>
        <v>1</v>
      </c>
      <c r="TE71" s="214">
        <v>-1</v>
      </c>
      <c r="TF71">
        <f t="shared" si="140"/>
        <v>0</v>
      </c>
      <c r="TG71">
        <f t="shared" si="93"/>
        <v>1</v>
      </c>
      <c r="TH71">
        <f t="shared" si="132"/>
        <v>0</v>
      </c>
      <c r="TI71">
        <f t="shared" si="94"/>
        <v>0</v>
      </c>
      <c r="TJ71" s="249"/>
      <c r="TK71" s="202">
        <v>42545</v>
      </c>
      <c r="TL71">
        <v>60</v>
      </c>
      <c r="TM71" t="str">
        <f t="shared" si="81"/>
        <v>TRUE</v>
      </c>
      <c r="TN71">
        <f>VLOOKUP($A71,'FuturesInfo (3)'!$A$2:$V$80,22)</f>
        <v>1</v>
      </c>
      <c r="TO71" s="253">
        <v>1</v>
      </c>
      <c r="TP71">
        <f t="shared" si="95"/>
        <v>1</v>
      </c>
      <c r="TQ71" s="138">
        <f>VLOOKUP($A71,'FuturesInfo (3)'!$A$2:$O$80,15)*TN71</f>
        <v>56875</v>
      </c>
      <c r="TR71" s="138">
        <f>VLOOKUP($A71,'FuturesInfo (3)'!$A$2:$O$80,15)*TP71</f>
        <v>56875</v>
      </c>
      <c r="TS71" s="196">
        <f t="shared" si="96"/>
        <v>0</v>
      </c>
      <c r="TT71" s="196">
        <f t="shared" si="97"/>
        <v>0</v>
      </c>
      <c r="TU71" s="196">
        <f t="shared" si="98"/>
        <v>0</v>
      </c>
      <c r="TV71" s="196">
        <f t="shared" si="99"/>
        <v>0</v>
      </c>
      <c r="TW71" s="196">
        <f t="shared" si="148"/>
        <v>0</v>
      </c>
      <c r="TX71" s="196">
        <f t="shared" si="101"/>
        <v>0</v>
      </c>
      <c r="TY71" s="196">
        <f t="shared" si="133"/>
        <v>0</v>
      </c>
      <c r="TZ71" s="196">
        <f>IF(IF(sym!$O60=TE71,1,0)=1,ABS(TQ71*TJ71),-ABS(TQ71*TJ71))</f>
        <v>0</v>
      </c>
      <c r="UA71" s="196">
        <f>IF(IF(sym!$N60=TE71,1,0)=1,ABS(TQ71*TJ71),-ABS(TQ71*TJ71))</f>
        <v>0</v>
      </c>
      <c r="UB71" s="196">
        <f t="shared" si="141"/>
        <v>0</v>
      </c>
      <c r="UC71" s="196">
        <f t="shared" si="103"/>
        <v>0</v>
      </c>
      <c r="UE71">
        <f t="shared" si="104"/>
        <v>-1</v>
      </c>
      <c r="UF71" s="240">
        <v>1</v>
      </c>
      <c r="UG71" s="240">
        <v>-1</v>
      </c>
      <c r="UH71" s="240">
        <v>1</v>
      </c>
      <c r="UI71" s="214">
        <v>-1</v>
      </c>
      <c r="UJ71" s="241">
        <v>-5</v>
      </c>
      <c r="UK71">
        <f t="shared" si="105"/>
        <v>1</v>
      </c>
      <c r="UL71">
        <f t="shared" si="106"/>
        <v>1</v>
      </c>
      <c r="UM71" s="214"/>
      <c r="UN71">
        <f t="shared" si="153"/>
        <v>0</v>
      </c>
      <c r="UO71">
        <f t="shared" si="151"/>
        <v>0</v>
      </c>
      <c r="UP71">
        <f t="shared" si="134"/>
        <v>0</v>
      </c>
      <c r="UQ71">
        <f t="shared" si="108"/>
        <v>0</v>
      </c>
      <c r="UR71" s="249"/>
      <c r="US71" s="202">
        <v>42545</v>
      </c>
      <c r="UT71">
        <v>60</v>
      </c>
      <c r="UU71" t="str">
        <f t="shared" si="82"/>
        <v>TRUE</v>
      </c>
      <c r="UV71">
        <f>VLOOKUP($A71,'FuturesInfo (3)'!$A$2:$V$80,22)</f>
        <v>1</v>
      </c>
      <c r="UW71" s="253">
        <v>1</v>
      </c>
      <c r="UX71">
        <f t="shared" si="109"/>
        <v>1</v>
      </c>
      <c r="UY71" s="138">
        <f>VLOOKUP($A71,'FuturesInfo (3)'!$A$2:$O$80,15)*UV71</f>
        <v>56875</v>
      </c>
      <c r="UZ71" s="138">
        <f>VLOOKUP($A71,'FuturesInfo (3)'!$A$2:$O$80,15)*UX71</f>
        <v>56875</v>
      </c>
      <c r="VA71" s="196">
        <f t="shared" si="110"/>
        <v>0</v>
      </c>
      <c r="VB71" s="196">
        <f t="shared" si="111"/>
        <v>0</v>
      </c>
      <c r="VC71" s="196">
        <f t="shared" si="112"/>
        <v>0</v>
      </c>
      <c r="VD71" s="196">
        <f t="shared" si="113"/>
        <v>0</v>
      </c>
      <c r="VE71" s="196">
        <f t="shared" si="149"/>
        <v>0</v>
      </c>
      <c r="VF71" s="196">
        <f t="shared" si="115"/>
        <v>0</v>
      </c>
      <c r="VG71" s="196">
        <f t="shared" si="135"/>
        <v>0</v>
      </c>
      <c r="VH71" s="196">
        <f>IF(IF(sym!$O60=UM71,1,0)=1,ABS(UY71*UR71),-ABS(UY71*UR71))</f>
        <v>0</v>
      </c>
      <c r="VI71" s="196">
        <f>IF(IF(sym!$N60=UM71,1,0)=1,ABS(UY71*UR71),-ABS(UY71*UR71))</f>
        <v>0</v>
      </c>
      <c r="VJ71" s="196">
        <f t="shared" si="144"/>
        <v>0</v>
      </c>
      <c r="VK71" s="196">
        <f t="shared" si="117"/>
        <v>0</v>
      </c>
      <c r="VM71">
        <f t="shared" si="118"/>
        <v>0</v>
      </c>
      <c r="VN71" s="240"/>
      <c r="VO71" s="240"/>
      <c r="VP71" s="240"/>
      <c r="VQ71" s="214"/>
      <c r="VR71" s="241"/>
      <c r="VS71">
        <f t="shared" si="119"/>
        <v>1</v>
      </c>
      <c r="VT71">
        <f t="shared" si="120"/>
        <v>0</v>
      </c>
      <c r="VU71" s="214"/>
      <c r="VV71">
        <f t="shared" si="154"/>
        <v>1</v>
      </c>
      <c r="VW71">
        <f t="shared" si="152"/>
        <v>1</v>
      </c>
      <c r="VX71">
        <f t="shared" si="136"/>
        <v>0</v>
      </c>
      <c r="VY71">
        <f t="shared" si="122"/>
        <v>1</v>
      </c>
      <c r="VZ71" s="249"/>
      <c r="WA71" s="202"/>
      <c r="WB71">
        <v>60</v>
      </c>
      <c r="WC71" t="str">
        <f t="shared" si="83"/>
        <v>FALSE</v>
      </c>
      <c r="WD71">
        <f>VLOOKUP($A71,'FuturesInfo (3)'!$A$2:$V$80,22)</f>
        <v>1</v>
      </c>
      <c r="WE71" s="253"/>
      <c r="WF71">
        <f t="shared" si="123"/>
        <v>1</v>
      </c>
      <c r="WG71" s="138">
        <f>VLOOKUP($A71,'FuturesInfo (3)'!$A$2:$O$80,15)*WD71</f>
        <v>56875</v>
      </c>
      <c r="WH71" s="138">
        <f>VLOOKUP($A71,'FuturesInfo (3)'!$A$2:$O$80,15)*WF71</f>
        <v>56875</v>
      </c>
      <c r="WI71" s="196">
        <f t="shared" si="124"/>
        <v>0</v>
      </c>
      <c r="WJ71" s="196">
        <f t="shared" si="125"/>
        <v>0</v>
      </c>
      <c r="WK71" s="196">
        <f t="shared" si="126"/>
        <v>0</v>
      </c>
      <c r="WL71" s="196">
        <f t="shared" si="127"/>
        <v>0</v>
      </c>
      <c r="WM71" s="196">
        <f t="shared" si="150"/>
        <v>0</v>
      </c>
      <c r="WN71" s="196">
        <f t="shared" si="129"/>
        <v>0</v>
      </c>
      <c r="WO71" s="196">
        <f t="shared" si="137"/>
        <v>0</v>
      </c>
      <c r="WP71" s="196">
        <f>IF(IF(sym!$O60=VU71,1,0)=1,ABS(WG71*VZ71),-ABS(WG71*VZ71))</f>
        <v>0</v>
      </c>
      <c r="WQ71" s="196">
        <f>IF(IF(sym!$N60=VU71,1,0)=1,ABS(WG71*VZ71),-ABS(WG71*VZ71))</f>
        <v>0</v>
      </c>
      <c r="WR71" s="196">
        <f t="shared" si="147"/>
        <v>0</v>
      </c>
      <c r="WS71" s="196">
        <f t="shared" si="131"/>
        <v>0</v>
      </c>
    </row>
    <row r="72" spans="1:617" x14ac:dyDescent="0.25">
      <c r="A72" s="1" t="s">
        <v>397</v>
      </c>
      <c r="B72" s="150" t="str">
        <f>'FuturesInfo (3)'!M60</f>
        <v>@SB</v>
      </c>
      <c r="C72" s="200" t="str">
        <f>VLOOKUP(A72,'FuturesInfo (3)'!$A$2:$K$80,11)</f>
        <v>soft</v>
      </c>
      <c r="F72" t="e">
        <f>#REF!</f>
        <v>#REF!</v>
      </c>
      <c r="G72">
        <v>1</v>
      </c>
      <c r="H72">
        <v>1</v>
      </c>
      <c r="I72">
        <v>1</v>
      </c>
      <c r="J72">
        <f t="shared" si="155"/>
        <v>1</v>
      </c>
      <c r="K72">
        <f t="shared" si="156"/>
        <v>1</v>
      </c>
      <c r="L72" s="184">
        <v>3.7057522123899997E-2</v>
      </c>
      <c r="M72" s="2">
        <v>10</v>
      </c>
      <c r="N72">
        <v>60</v>
      </c>
      <c r="O72" t="str">
        <f t="shared" si="157"/>
        <v>TRUE</v>
      </c>
      <c r="P72">
        <f>VLOOKUP($A72,'FuturesInfo (3)'!$A$2:$V$80,22)</f>
        <v>3</v>
      </c>
      <c r="Q72">
        <f t="shared" si="70"/>
        <v>3</v>
      </c>
      <c r="R72">
        <f t="shared" si="70"/>
        <v>3</v>
      </c>
      <c r="S72" s="138">
        <f>VLOOKUP($A72,'FuturesInfo (3)'!$A$2:$O$80,15)*Q72</f>
        <v>69820.800000000003</v>
      </c>
      <c r="T72" s="144">
        <f t="shared" si="158"/>
        <v>2587.3858407083972</v>
      </c>
      <c r="U72" s="144">
        <f t="shared" si="84"/>
        <v>2587.3858407083972</v>
      </c>
      <c r="W72">
        <f t="shared" si="159"/>
        <v>1</v>
      </c>
      <c r="X72">
        <v>1</v>
      </c>
      <c r="Y72">
        <v>1</v>
      </c>
      <c r="Z72">
        <v>1</v>
      </c>
      <c r="AA72">
        <f t="shared" si="138"/>
        <v>1</v>
      </c>
      <c r="AB72">
        <f t="shared" si="160"/>
        <v>1</v>
      </c>
      <c r="AC72" s="1">
        <v>1.6000000000000001E-3</v>
      </c>
      <c r="AD72" s="2">
        <v>10</v>
      </c>
      <c r="AE72">
        <v>60</v>
      </c>
      <c r="AF72" t="str">
        <f t="shared" si="161"/>
        <v>TRUE</v>
      </c>
      <c r="AG72">
        <f>VLOOKUP($A72,'FuturesInfo (3)'!$A$2:$V$80,22)</f>
        <v>3</v>
      </c>
      <c r="AH72">
        <f t="shared" si="162"/>
        <v>4</v>
      </c>
      <c r="AI72">
        <f t="shared" si="85"/>
        <v>3</v>
      </c>
      <c r="AJ72" s="138">
        <f>VLOOKUP($A72,'FuturesInfo (3)'!$A$2:$O$80,15)*AI72</f>
        <v>69820.800000000003</v>
      </c>
      <c r="AK72" s="196">
        <f t="shared" si="163"/>
        <v>111.71328000000001</v>
      </c>
      <c r="AL72" s="196">
        <f t="shared" si="87"/>
        <v>111.71328000000001</v>
      </c>
      <c r="AN72">
        <f t="shared" si="76"/>
        <v>1</v>
      </c>
      <c r="AO72">
        <v>1</v>
      </c>
      <c r="AP72">
        <v>1</v>
      </c>
      <c r="AQ72">
        <v>1</v>
      </c>
      <c r="AR72">
        <f t="shared" si="139"/>
        <v>1</v>
      </c>
      <c r="AS72">
        <f t="shared" si="77"/>
        <v>1</v>
      </c>
      <c r="AT72" s="1">
        <v>1.17145899894E-2</v>
      </c>
      <c r="AU72" s="2">
        <v>10</v>
      </c>
      <c r="AV72">
        <v>60</v>
      </c>
      <c r="AW72" t="str">
        <f t="shared" si="78"/>
        <v>TRUE</v>
      </c>
      <c r="AX72">
        <f>VLOOKUP($A72,'FuturesInfo (3)'!$A$2:$V$80,22)</f>
        <v>3</v>
      </c>
      <c r="AY72">
        <f t="shared" si="79"/>
        <v>4</v>
      </c>
      <c r="AZ72">
        <f t="shared" si="88"/>
        <v>3</v>
      </c>
      <c r="BA72" s="138">
        <f>VLOOKUP($A72,'FuturesInfo (3)'!$A$2:$O$80,15)*AZ72</f>
        <v>69820.800000000003</v>
      </c>
      <c r="BB72" s="196">
        <f t="shared" si="80"/>
        <v>817.92204473189963</v>
      </c>
      <c r="BC72" s="196">
        <f t="shared" si="89"/>
        <v>817.92204473189963</v>
      </c>
      <c r="BE72">
        <v>1</v>
      </c>
      <c r="BF72">
        <v>1</v>
      </c>
      <c r="BG72">
        <v>1</v>
      </c>
      <c r="BH72">
        <v>1</v>
      </c>
      <c r="BI72">
        <v>1</v>
      </c>
      <c r="BJ72">
        <v>1</v>
      </c>
      <c r="BK72" s="1">
        <v>3.21052632167E-2</v>
      </c>
      <c r="BL72" s="2">
        <v>10</v>
      </c>
      <c r="BM72">
        <v>60</v>
      </c>
      <c r="BN72" t="s">
        <v>1186</v>
      </c>
      <c r="BO72">
        <v>3</v>
      </c>
      <c r="BP72" s="96">
        <v>0</v>
      </c>
      <c r="BQ72">
        <v>3</v>
      </c>
      <c r="BR72" s="138">
        <v>66292.800000000003</v>
      </c>
      <c r="BS72" s="196">
        <v>2128.3477933720501</v>
      </c>
      <c r="BT72" s="196">
        <v>2128.3477933720501</v>
      </c>
      <c r="BV72">
        <v>1</v>
      </c>
      <c r="BW72">
        <v>1</v>
      </c>
      <c r="BX72" s="214">
        <v>1</v>
      </c>
      <c r="BY72">
        <v>1</v>
      </c>
      <c r="BZ72">
        <v>1</v>
      </c>
      <c r="CA72">
        <v>1</v>
      </c>
      <c r="CB72">
        <v>1</v>
      </c>
      <c r="CC72">
        <v>1</v>
      </c>
      <c r="CD72" s="1">
        <v>7.1210579857599998E-3</v>
      </c>
      <c r="CE72" s="2">
        <v>10</v>
      </c>
      <c r="CF72">
        <v>60</v>
      </c>
      <c r="CG72" t="s">
        <v>1186</v>
      </c>
      <c r="CH72">
        <v>3</v>
      </c>
      <c r="CI72" s="96">
        <v>0</v>
      </c>
      <c r="CJ72">
        <v>3</v>
      </c>
      <c r="CK72" s="138">
        <v>66292.800000000003</v>
      </c>
      <c r="CL72" s="196">
        <v>472.07487283839055</v>
      </c>
      <c r="CM72" s="196">
        <v>472.07487283839055</v>
      </c>
      <c r="CN72" s="196">
        <v>472.07487283839055</v>
      </c>
      <c r="CP72">
        <v>1</v>
      </c>
      <c r="CQ72">
        <v>1</v>
      </c>
      <c r="CR72" s="214">
        <v>1</v>
      </c>
      <c r="CS72">
        <v>1</v>
      </c>
      <c r="CT72">
        <v>-1</v>
      </c>
      <c r="CU72">
        <v>0</v>
      </c>
      <c r="CV72">
        <v>0</v>
      </c>
      <c r="CW72">
        <v>0</v>
      </c>
      <c r="CX72" s="1">
        <v>-3.5353535353500002E-3</v>
      </c>
      <c r="CY72" s="2">
        <v>10</v>
      </c>
      <c r="CZ72">
        <v>60</v>
      </c>
      <c r="DA72" t="s">
        <v>1186</v>
      </c>
      <c r="DB72">
        <v>3</v>
      </c>
      <c r="DC72" s="96">
        <v>0</v>
      </c>
      <c r="DD72">
        <v>3</v>
      </c>
      <c r="DE72" s="138">
        <v>66292.800000000003</v>
      </c>
      <c r="DF72" s="196">
        <v>-234.36848484825052</v>
      </c>
      <c r="DG72" s="196">
        <v>-234.36848484825052</v>
      </c>
      <c r="DH72" s="196">
        <v>-234.36848484825052</v>
      </c>
      <c r="DJ72">
        <v>-1</v>
      </c>
      <c r="DK72" s="240">
        <v>-1</v>
      </c>
      <c r="DL72" s="214">
        <v>1</v>
      </c>
      <c r="DM72" s="241">
        <v>12</v>
      </c>
      <c r="DN72">
        <v>1</v>
      </c>
      <c r="DO72">
        <v>1</v>
      </c>
      <c r="DP72" s="214">
        <v>-1</v>
      </c>
      <c r="DQ72">
        <v>1</v>
      </c>
      <c r="DR72">
        <v>0</v>
      </c>
      <c r="DS72">
        <v>0</v>
      </c>
      <c r="DT72">
        <v>0</v>
      </c>
      <c r="DU72" s="249">
        <v>-4.5615813482000004E-3</v>
      </c>
      <c r="DV72" s="2">
        <v>10</v>
      </c>
      <c r="DW72">
        <v>60</v>
      </c>
      <c r="DX72" t="s">
        <v>1186</v>
      </c>
      <c r="DY72">
        <v>4</v>
      </c>
      <c r="DZ72" s="96">
        <v>0</v>
      </c>
      <c r="EA72">
        <v>4</v>
      </c>
      <c r="EB72" s="138">
        <v>87987.199999999997</v>
      </c>
      <c r="EC72" s="196">
        <v>401.36077040034309</v>
      </c>
      <c r="ED72" s="196">
        <v>-401.36077040034309</v>
      </c>
      <c r="EE72" s="196">
        <v>-401.36077040034309</v>
      </c>
      <c r="EF72" s="196">
        <v>-401.36077040034309</v>
      </c>
      <c r="EH72">
        <v>-1</v>
      </c>
      <c r="EI72" s="240">
        <v>1</v>
      </c>
      <c r="EJ72" s="214">
        <v>1</v>
      </c>
      <c r="EK72" s="241">
        <v>13</v>
      </c>
      <c r="EL72">
        <v>-1</v>
      </c>
      <c r="EM72">
        <v>1</v>
      </c>
      <c r="EN72" s="214">
        <v>-1</v>
      </c>
      <c r="EO72">
        <v>0</v>
      </c>
      <c r="EP72">
        <v>0</v>
      </c>
      <c r="EQ72">
        <v>1</v>
      </c>
      <c r="ER72">
        <v>0</v>
      </c>
      <c r="ES72" s="249">
        <v>-1.12016293279E-2</v>
      </c>
      <c r="ET72" s="264">
        <v>42508</v>
      </c>
      <c r="EU72">
        <v>60</v>
      </c>
      <c r="EV72" t="s">
        <v>1186</v>
      </c>
      <c r="EW72">
        <v>3</v>
      </c>
      <c r="EX72" s="253"/>
      <c r="EY72">
        <v>3</v>
      </c>
      <c r="EZ72" s="138">
        <v>65251.200000000004</v>
      </c>
      <c r="FA72" s="196">
        <v>-730.91975560066851</v>
      </c>
      <c r="FB72" s="196">
        <v>-730.91975560066851</v>
      </c>
      <c r="FC72" s="196">
        <v>730.91975560066851</v>
      </c>
      <c r="FD72" s="196">
        <v>-730.91975560066851</v>
      </c>
      <c r="FF72">
        <v>1</v>
      </c>
      <c r="FG72" s="240">
        <v>1</v>
      </c>
      <c r="FH72" s="214">
        <v>1</v>
      </c>
      <c r="FI72" s="241">
        <v>14</v>
      </c>
      <c r="FJ72">
        <v>1</v>
      </c>
      <c r="FK72">
        <v>1</v>
      </c>
      <c r="FL72" s="214">
        <v>1</v>
      </c>
      <c r="FM72">
        <v>1</v>
      </c>
      <c r="FN72">
        <v>1</v>
      </c>
      <c r="FO72">
        <v>1</v>
      </c>
      <c r="FP72">
        <v>1</v>
      </c>
      <c r="FQ72" s="249">
        <v>2.21421215242E-2</v>
      </c>
      <c r="FR72" s="264">
        <v>42514</v>
      </c>
      <c r="FS72">
        <v>60</v>
      </c>
      <c r="FT72" t="s">
        <v>1186</v>
      </c>
      <c r="FU72">
        <v>3</v>
      </c>
      <c r="FV72" s="253">
        <v>2</v>
      </c>
      <c r="FW72">
        <v>4</v>
      </c>
      <c r="FX72" s="138">
        <v>66393.600000000006</v>
      </c>
      <c r="FY72" s="138">
        <v>88524.800000000003</v>
      </c>
      <c r="FZ72" s="196">
        <v>1470.0951596291252</v>
      </c>
      <c r="GA72" s="196">
        <v>1960.1268795055003</v>
      </c>
      <c r="GB72" s="196">
        <v>1470.0951596291252</v>
      </c>
      <c r="GC72" s="196">
        <v>1470.0951596291252</v>
      </c>
      <c r="GD72" s="196">
        <v>1470.0951596291252</v>
      </c>
      <c r="GF72">
        <v>1</v>
      </c>
      <c r="GG72" s="240">
        <v>1</v>
      </c>
      <c r="GH72" s="214">
        <v>1</v>
      </c>
      <c r="GI72" s="241">
        <v>15</v>
      </c>
      <c r="GJ72">
        <v>1</v>
      </c>
      <c r="GK72">
        <v>1</v>
      </c>
      <c r="GL72" s="214">
        <v>-1</v>
      </c>
      <c r="GM72">
        <v>0</v>
      </c>
      <c r="GN72">
        <v>0</v>
      </c>
      <c r="GO72">
        <v>0</v>
      </c>
      <c r="GP72">
        <v>0</v>
      </c>
      <c r="GQ72" s="249">
        <v>-4.5340050377800003E-3</v>
      </c>
      <c r="GR72" s="264">
        <v>42514</v>
      </c>
      <c r="GS72">
        <v>60</v>
      </c>
      <c r="GT72" t="s">
        <v>1186</v>
      </c>
      <c r="GU72">
        <v>3</v>
      </c>
      <c r="GV72" s="253">
        <v>2</v>
      </c>
      <c r="GW72">
        <v>4</v>
      </c>
      <c r="GX72" s="138">
        <v>66393.600000000006</v>
      </c>
      <c r="GY72" s="138">
        <v>88524.800000000003</v>
      </c>
      <c r="GZ72" s="196">
        <v>-301.02891687635025</v>
      </c>
      <c r="HA72" s="196">
        <v>-401.37188916846696</v>
      </c>
      <c r="HB72" s="196">
        <v>-301.02891687635025</v>
      </c>
      <c r="HC72" s="196">
        <v>-301.02891687635025</v>
      </c>
      <c r="HD72" s="196">
        <v>-301.02891687635025</v>
      </c>
      <c r="HF72">
        <v>1</v>
      </c>
      <c r="HG72" s="240">
        <v>1</v>
      </c>
      <c r="HH72" s="214">
        <v>1</v>
      </c>
      <c r="HI72" s="241">
        <v>16</v>
      </c>
      <c r="HJ72">
        <v>-1</v>
      </c>
      <c r="HK72">
        <v>1</v>
      </c>
      <c r="HL72" s="214">
        <v>1</v>
      </c>
      <c r="HM72">
        <v>1</v>
      </c>
      <c r="HN72">
        <v>1</v>
      </c>
      <c r="HO72">
        <v>0</v>
      </c>
      <c r="HP72">
        <v>1</v>
      </c>
      <c r="HQ72" s="249">
        <v>7.0850202429100003E-3</v>
      </c>
      <c r="HR72" s="202">
        <v>42514</v>
      </c>
      <c r="HS72">
        <v>60</v>
      </c>
      <c r="HT72" t="s">
        <v>1186</v>
      </c>
      <c r="HU72">
        <v>3</v>
      </c>
      <c r="HV72" s="253">
        <v>1</v>
      </c>
      <c r="HW72">
        <v>3</v>
      </c>
      <c r="HX72" s="138">
        <v>66864</v>
      </c>
      <c r="HY72" s="138">
        <v>66864</v>
      </c>
      <c r="HZ72" s="196">
        <v>473.73279352193424</v>
      </c>
      <c r="IA72" s="196">
        <v>473.73279352193424</v>
      </c>
      <c r="IB72" s="196">
        <v>473.73279352193424</v>
      </c>
      <c r="IC72" s="196">
        <v>-473.73279352193424</v>
      </c>
      <c r="ID72" s="196">
        <v>473.73279352193424</v>
      </c>
      <c r="IF72">
        <v>1</v>
      </c>
      <c r="IG72">
        <v>1</v>
      </c>
      <c r="IH72" s="214">
        <v>1</v>
      </c>
      <c r="II72" s="241">
        <v>17</v>
      </c>
      <c r="IJ72">
        <v>1</v>
      </c>
      <c r="IK72">
        <v>1</v>
      </c>
      <c r="IL72" s="214">
        <v>-1</v>
      </c>
      <c r="IM72">
        <v>0</v>
      </c>
      <c r="IN72">
        <v>0</v>
      </c>
      <c r="IO72">
        <v>0</v>
      </c>
      <c r="IP72">
        <v>0</v>
      </c>
      <c r="IQ72" s="249">
        <v>-7.0351758794000002E-3</v>
      </c>
      <c r="IR72" s="202">
        <v>42514</v>
      </c>
      <c r="IS72">
        <v>60</v>
      </c>
      <c r="IT72" t="s">
        <v>1186</v>
      </c>
      <c r="IU72">
        <v>3</v>
      </c>
      <c r="IV72" s="253">
        <v>2</v>
      </c>
      <c r="IW72">
        <v>4</v>
      </c>
      <c r="IX72" s="138">
        <v>66393.600000000006</v>
      </c>
      <c r="IY72" s="138">
        <v>88524.800000000003</v>
      </c>
      <c r="IZ72" s="196">
        <v>-467.09065326653189</v>
      </c>
      <c r="JA72" s="196">
        <v>-622.78753768870911</v>
      </c>
      <c r="JB72" s="196">
        <v>-467.09065326653189</v>
      </c>
      <c r="JC72" s="196">
        <v>-467.09065326653189</v>
      </c>
      <c r="JD72" s="196">
        <v>-467.09065326653189</v>
      </c>
      <c r="JF72">
        <v>1</v>
      </c>
      <c r="JG72" s="240">
        <v>1</v>
      </c>
      <c r="JH72" s="214">
        <v>1</v>
      </c>
      <c r="JI72" s="241">
        <v>18</v>
      </c>
      <c r="JJ72">
        <v>1</v>
      </c>
      <c r="JK72">
        <v>1</v>
      </c>
      <c r="JL72" s="214">
        <v>-1</v>
      </c>
      <c r="JM72">
        <v>0</v>
      </c>
      <c r="JN72">
        <v>0</v>
      </c>
      <c r="JO72">
        <v>0</v>
      </c>
      <c r="JP72">
        <v>0</v>
      </c>
      <c r="JQ72" s="249">
        <v>-2.1255060728699999E-2</v>
      </c>
      <c r="JR72" s="202">
        <v>42514</v>
      </c>
      <c r="JS72">
        <v>60</v>
      </c>
      <c r="JT72" t="s">
        <v>1186</v>
      </c>
      <c r="JU72">
        <v>3</v>
      </c>
      <c r="JV72" s="253">
        <v>1</v>
      </c>
      <c r="JW72">
        <v>3</v>
      </c>
      <c r="JX72" s="138">
        <v>64982.399999999994</v>
      </c>
      <c r="JY72" s="138">
        <v>64982.399999999994</v>
      </c>
      <c r="JZ72" s="196">
        <v>-1381.2048582966747</v>
      </c>
      <c r="KA72" s="196">
        <v>-1381.2048582966747</v>
      </c>
      <c r="KB72" s="196">
        <v>-1381.2048582966747</v>
      </c>
      <c r="KC72" s="196">
        <v>-1381.2048582966747</v>
      </c>
      <c r="KD72" s="196">
        <v>-1381.2048582966747</v>
      </c>
      <c r="KF72">
        <v>1</v>
      </c>
      <c r="KG72" s="240">
        <v>-1</v>
      </c>
      <c r="KH72" s="214">
        <v>1</v>
      </c>
      <c r="KI72" s="241">
        <v>19</v>
      </c>
      <c r="KJ72">
        <v>1</v>
      </c>
      <c r="KK72">
        <v>1</v>
      </c>
      <c r="KL72" s="214">
        <v>-1</v>
      </c>
      <c r="KM72">
        <v>1</v>
      </c>
      <c r="KN72">
        <v>0</v>
      </c>
      <c r="KO72">
        <v>0</v>
      </c>
      <c r="KP72">
        <v>0</v>
      </c>
      <c r="KQ72" s="249">
        <v>-8.7900723888300007E-3</v>
      </c>
      <c r="KR72" s="202">
        <v>42514</v>
      </c>
      <c r="KS72">
        <v>60</v>
      </c>
      <c r="KT72" t="s">
        <v>1186</v>
      </c>
      <c r="KU72">
        <v>3</v>
      </c>
      <c r="KV72" s="253">
        <v>1</v>
      </c>
      <c r="KW72">
        <v>4</v>
      </c>
      <c r="KX72" s="138">
        <v>64478.400000000009</v>
      </c>
      <c r="KY72" s="138">
        <v>85971.200000000012</v>
      </c>
      <c r="KZ72" s="196">
        <v>566.76980351593636</v>
      </c>
      <c r="LA72" s="196">
        <v>755.69307135458189</v>
      </c>
      <c r="LB72" s="196">
        <v>-566.76980351593636</v>
      </c>
      <c r="LC72" s="196">
        <v>-566.76980351593636</v>
      </c>
      <c r="LD72" s="196">
        <v>-566.76980351593636</v>
      </c>
      <c r="LF72">
        <v>-1</v>
      </c>
      <c r="LG72" s="240">
        <v>-1</v>
      </c>
      <c r="LH72" s="214">
        <v>1</v>
      </c>
      <c r="LI72" s="241">
        <v>20</v>
      </c>
      <c r="LJ72">
        <v>1</v>
      </c>
      <c r="LK72">
        <v>1</v>
      </c>
      <c r="LL72" s="214">
        <v>1</v>
      </c>
      <c r="LM72">
        <v>0</v>
      </c>
      <c r="LN72">
        <v>1</v>
      </c>
      <c r="LO72">
        <v>1</v>
      </c>
      <c r="LP72">
        <v>1</v>
      </c>
      <c r="LQ72" s="249">
        <v>1.04329681794E-3</v>
      </c>
      <c r="LR72" s="202">
        <v>42514</v>
      </c>
      <c r="LS72">
        <v>60</v>
      </c>
      <c r="LT72" t="s">
        <v>1186</v>
      </c>
      <c r="LU72">
        <v>3</v>
      </c>
      <c r="LV72" s="253">
        <v>2</v>
      </c>
      <c r="LW72">
        <v>2</v>
      </c>
      <c r="LX72" s="138">
        <v>64478.400000000009</v>
      </c>
      <c r="LY72" s="138">
        <v>42985.600000000006</v>
      </c>
      <c r="LZ72" s="196">
        <v>-67.27010954586251</v>
      </c>
      <c r="MA72" s="196">
        <v>-44.846739697241667</v>
      </c>
      <c r="MB72" s="196">
        <v>67.27010954586251</v>
      </c>
      <c r="MC72" s="196">
        <v>67.27010954586251</v>
      </c>
      <c r="MD72" s="196">
        <v>67.27010954586251</v>
      </c>
      <c r="MF72">
        <v>-1</v>
      </c>
      <c r="MG72" s="240">
        <v>-1</v>
      </c>
      <c r="MH72" s="214">
        <v>1</v>
      </c>
      <c r="MI72" s="241">
        <v>21</v>
      </c>
      <c r="MJ72">
        <v>-1</v>
      </c>
      <c r="MK72">
        <v>1</v>
      </c>
      <c r="ML72" s="214">
        <v>-1</v>
      </c>
      <c r="MM72">
        <v>1</v>
      </c>
      <c r="MN72">
        <v>0</v>
      </c>
      <c r="MO72">
        <v>1</v>
      </c>
      <c r="MP72">
        <v>0</v>
      </c>
      <c r="MQ72" s="249">
        <v>-1.5633142261599999E-3</v>
      </c>
      <c r="MR72" s="202">
        <v>42514</v>
      </c>
      <c r="MS72">
        <v>60</v>
      </c>
      <c r="MT72" t="s">
        <v>1186</v>
      </c>
      <c r="MU72">
        <v>3</v>
      </c>
      <c r="MV72" s="253">
        <v>1</v>
      </c>
      <c r="MW72">
        <v>4</v>
      </c>
      <c r="MX72" s="138">
        <v>64377.600000000006</v>
      </c>
      <c r="MY72" s="138">
        <v>85836.800000000003</v>
      </c>
      <c r="MZ72" s="196">
        <v>100.64241792603802</v>
      </c>
      <c r="NA72" s="196">
        <v>134.18989056805069</v>
      </c>
      <c r="NB72" s="196">
        <v>-100.64241792603802</v>
      </c>
      <c r="NC72" s="196">
        <v>100.64241792603802</v>
      </c>
      <c r="ND72" s="196">
        <v>-100.64241792603802</v>
      </c>
      <c r="NF72">
        <v>-1</v>
      </c>
      <c r="NG72" s="240">
        <v>1</v>
      </c>
      <c r="NH72" s="214">
        <v>1</v>
      </c>
      <c r="NI72" s="241">
        <v>22</v>
      </c>
      <c r="NJ72">
        <v>1</v>
      </c>
      <c r="NK72">
        <v>1</v>
      </c>
      <c r="NL72" s="214">
        <v>1</v>
      </c>
      <c r="NM72">
        <v>1</v>
      </c>
      <c r="NN72">
        <v>1</v>
      </c>
      <c r="NO72">
        <v>1</v>
      </c>
      <c r="NP72">
        <v>1</v>
      </c>
      <c r="NQ72" s="249">
        <v>2.50521920668E-2</v>
      </c>
      <c r="NR72" s="202">
        <v>42514</v>
      </c>
      <c r="NS72">
        <v>60</v>
      </c>
      <c r="NT72" t="s">
        <v>1186</v>
      </c>
      <c r="NU72">
        <v>3</v>
      </c>
      <c r="NV72" s="253">
        <v>1</v>
      </c>
      <c r="NW72">
        <v>4</v>
      </c>
      <c r="NX72" s="138">
        <v>65990.399999999994</v>
      </c>
      <c r="NY72" s="138">
        <v>87987.199999999997</v>
      </c>
      <c r="NZ72" s="196">
        <v>1653.2041753649587</v>
      </c>
      <c r="OA72" s="196">
        <v>2204.2722338199451</v>
      </c>
      <c r="OB72" s="196">
        <v>1653.2041753649587</v>
      </c>
      <c r="OC72" s="196">
        <v>1653.2041753649587</v>
      </c>
      <c r="OD72" s="196">
        <v>1653.2041753649587</v>
      </c>
      <c r="OF72">
        <v>1</v>
      </c>
      <c r="OG72" s="240">
        <v>1</v>
      </c>
      <c r="OH72" s="214">
        <v>1</v>
      </c>
      <c r="OI72" s="241">
        <v>23</v>
      </c>
      <c r="OJ72">
        <v>1</v>
      </c>
      <c r="OK72">
        <v>1</v>
      </c>
      <c r="OL72" s="214">
        <v>1</v>
      </c>
      <c r="OM72">
        <v>1</v>
      </c>
      <c r="ON72">
        <v>1</v>
      </c>
      <c r="OO72">
        <v>1</v>
      </c>
      <c r="OP72">
        <v>1</v>
      </c>
      <c r="OQ72" s="249">
        <v>1.52749490835E-2</v>
      </c>
      <c r="OR72" s="202">
        <v>42514</v>
      </c>
      <c r="OS72">
        <v>60</v>
      </c>
      <c r="OT72" t="s">
        <v>1186</v>
      </c>
      <c r="OU72">
        <v>3</v>
      </c>
      <c r="OV72" s="253">
        <v>2</v>
      </c>
      <c r="OW72">
        <v>2</v>
      </c>
      <c r="OX72" s="138">
        <v>66998.400000000009</v>
      </c>
      <c r="OY72" s="138">
        <v>44665.600000000006</v>
      </c>
      <c r="OZ72" s="196">
        <v>1023.3971486759665</v>
      </c>
      <c r="PA72" s="196">
        <v>682.26476578397762</v>
      </c>
      <c r="PB72" s="196">
        <v>1023.3971486759665</v>
      </c>
      <c r="PC72" s="196">
        <v>1023.3971486759665</v>
      </c>
      <c r="PD72" s="196">
        <v>1023.3971486759665</v>
      </c>
      <c r="PF72">
        <v>1</v>
      </c>
      <c r="PG72" s="240">
        <v>1</v>
      </c>
      <c r="PH72" s="240">
        <v>-1</v>
      </c>
      <c r="PI72" s="214">
        <v>1</v>
      </c>
      <c r="PJ72" s="241">
        <v>24</v>
      </c>
      <c r="PK72">
        <v>1</v>
      </c>
      <c r="PL72">
        <v>1</v>
      </c>
      <c r="PM72" s="214">
        <v>1</v>
      </c>
      <c r="PN72">
        <v>1</v>
      </c>
      <c r="PO72">
        <v>1</v>
      </c>
      <c r="PP72">
        <v>1</v>
      </c>
      <c r="PQ72">
        <v>1</v>
      </c>
      <c r="PR72" s="249">
        <v>5.36609829488E-2</v>
      </c>
      <c r="PS72" s="202">
        <v>42514</v>
      </c>
      <c r="PT72">
        <v>60</v>
      </c>
      <c r="PU72" t="s">
        <v>1186</v>
      </c>
      <c r="PV72">
        <v>3</v>
      </c>
      <c r="PW72" s="253">
        <v>2</v>
      </c>
      <c r="PX72">
        <v>2</v>
      </c>
      <c r="PY72" s="138">
        <v>68308.799999999988</v>
      </c>
      <c r="PZ72" s="138">
        <v>45539.199999999997</v>
      </c>
      <c r="QA72" s="196">
        <v>3665.5173520529888</v>
      </c>
      <c r="QB72" s="196">
        <v>2443.678234701993</v>
      </c>
      <c r="QC72" s="196">
        <v>3665.5173520529888</v>
      </c>
      <c r="QD72" s="196">
        <v>3665.5173520529888</v>
      </c>
      <c r="QE72" s="196">
        <v>3665.5173520529888</v>
      </c>
      <c r="QF72" s="196">
        <v>-3665.5173520529888</v>
      </c>
      <c r="QH72">
        <v>1</v>
      </c>
      <c r="QI72" s="240">
        <v>1</v>
      </c>
      <c r="QJ72" s="240">
        <v>-1</v>
      </c>
      <c r="QK72" s="214">
        <v>1</v>
      </c>
      <c r="QL72" s="241">
        <v>25</v>
      </c>
      <c r="QM72">
        <v>-1</v>
      </c>
      <c r="QN72">
        <v>1</v>
      </c>
      <c r="QO72" s="214">
        <v>-1</v>
      </c>
      <c r="QP72">
        <v>0</v>
      </c>
      <c r="QQ72">
        <v>0</v>
      </c>
      <c r="QR72">
        <v>1</v>
      </c>
      <c r="QS72">
        <v>0</v>
      </c>
      <c r="QT72" s="249">
        <v>-3.23655402189E-2</v>
      </c>
      <c r="QU72" s="202">
        <v>42514</v>
      </c>
      <c r="QV72">
        <v>60</v>
      </c>
      <c r="QW72" t="s">
        <v>1186</v>
      </c>
      <c r="QX72">
        <v>3</v>
      </c>
      <c r="QY72" s="253">
        <v>2</v>
      </c>
      <c r="QZ72">
        <v>2</v>
      </c>
      <c r="RA72" s="138">
        <v>68308.799999999988</v>
      </c>
      <c r="RB72" s="138">
        <v>45539.199999999997</v>
      </c>
      <c r="RC72" s="196">
        <v>-2210.851213704796</v>
      </c>
      <c r="RD72" s="196">
        <v>-1473.9008091365308</v>
      </c>
      <c r="RE72" s="196">
        <v>-2210.851213704796</v>
      </c>
      <c r="RF72" s="196">
        <v>2210.851213704796</v>
      </c>
      <c r="RG72" s="196">
        <v>-2210.851213704796</v>
      </c>
      <c r="RH72" s="196">
        <v>2210.851213704796</v>
      </c>
      <c r="RI72" s="196"/>
      <c r="RJ72" s="196">
        <v>-2210.851213704796</v>
      </c>
      <c r="RK72" s="196">
        <v>2210.851213704796</v>
      </c>
      <c r="RL72" s="196">
        <v>-2210.851213704796</v>
      </c>
      <c r="RM72" s="196">
        <v>2210.851213704796</v>
      </c>
      <c r="RO72">
        <v>-1</v>
      </c>
      <c r="RP72" s="240">
        <v>1</v>
      </c>
      <c r="RQ72" s="240">
        <v>-1</v>
      </c>
      <c r="RR72" s="240">
        <v>1</v>
      </c>
      <c r="RS72" s="214">
        <v>1</v>
      </c>
      <c r="RT72" s="241">
        <v>26</v>
      </c>
      <c r="RU72">
        <v>-1</v>
      </c>
      <c r="RV72">
        <v>1</v>
      </c>
      <c r="RW72" s="214">
        <v>1</v>
      </c>
      <c r="RX72">
        <v>1</v>
      </c>
      <c r="RY72">
        <v>1</v>
      </c>
      <c r="RZ72">
        <v>0</v>
      </c>
      <c r="SA72">
        <v>1</v>
      </c>
      <c r="SB72" s="249">
        <v>2.21347761928E-2</v>
      </c>
      <c r="SC72" s="202">
        <v>42514</v>
      </c>
      <c r="SD72">
        <v>60</v>
      </c>
      <c r="SE72" t="s">
        <v>1186</v>
      </c>
      <c r="SF72">
        <v>3</v>
      </c>
      <c r="SG72" s="253">
        <v>1</v>
      </c>
      <c r="SH72">
        <v>4</v>
      </c>
      <c r="SI72" s="138">
        <v>69820.800000000003</v>
      </c>
      <c r="SJ72" s="138">
        <v>93094.400000000009</v>
      </c>
      <c r="SK72" s="196">
        <v>1545.4677816022504</v>
      </c>
      <c r="SL72" s="196">
        <v>2060.6237088030007</v>
      </c>
      <c r="SM72" s="196">
        <v>1545.4677816022504</v>
      </c>
      <c r="SN72" s="196">
        <v>-1545.4677816022504</v>
      </c>
      <c r="SO72" s="196">
        <v>1545.4677816022504</v>
      </c>
      <c r="SP72" s="196">
        <v>-1545.4677816022504</v>
      </c>
      <c r="SQ72" s="196">
        <v>1545.4677816022504</v>
      </c>
      <c r="SR72" s="196">
        <v>1545.4677816022504</v>
      </c>
      <c r="SS72" s="196">
        <v>-1545.4677816022504</v>
      </c>
      <c r="ST72" s="196">
        <v>-1545.4677816022504</v>
      </c>
      <c r="SU72" s="196">
        <v>1545.4677816022504</v>
      </c>
      <c r="SW72">
        <f t="shared" si="90"/>
        <v>1</v>
      </c>
      <c r="SX72" s="240">
        <v>1</v>
      </c>
      <c r="SY72" s="240">
        <v>-1</v>
      </c>
      <c r="SZ72" s="240">
        <v>1</v>
      </c>
      <c r="TA72" s="214">
        <v>1</v>
      </c>
      <c r="TB72" s="241">
        <v>27</v>
      </c>
      <c r="TC72">
        <f t="shared" si="91"/>
        <v>-1</v>
      </c>
      <c r="TD72">
        <f t="shared" si="92"/>
        <v>1</v>
      </c>
      <c r="TE72" s="214">
        <v>1</v>
      </c>
      <c r="TF72">
        <f t="shared" si="140"/>
        <v>1</v>
      </c>
      <c r="TG72">
        <f t="shared" si="93"/>
        <v>1</v>
      </c>
      <c r="TH72">
        <f t="shared" si="132"/>
        <v>0</v>
      </c>
      <c r="TI72">
        <f t="shared" si="94"/>
        <v>1</v>
      </c>
      <c r="TJ72" s="249"/>
      <c r="TK72" s="202">
        <v>42514</v>
      </c>
      <c r="TL72">
        <v>60</v>
      </c>
      <c r="TM72" t="str">
        <f t="shared" si="81"/>
        <v>TRUE</v>
      </c>
      <c r="TN72">
        <f>VLOOKUP($A72,'FuturesInfo (3)'!$A$2:$V$80,22)</f>
        <v>3</v>
      </c>
      <c r="TO72" s="253">
        <v>2</v>
      </c>
      <c r="TP72">
        <f t="shared" si="95"/>
        <v>2</v>
      </c>
      <c r="TQ72" s="138">
        <f>VLOOKUP($A72,'FuturesInfo (3)'!$A$2:$O$80,15)*TN72</f>
        <v>69820.800000000003</v>
      </c>
      <c r="TR72" s="138">
        <f>VLOOKUP($A72,'FuturesInfo (3)'!$A$2:$O$80,15)*TP72</f>
        <v>46547.200000000004</v>
      </c>
      <c r="TS72" s="196">
        <f t="shared" si="96"/>
        <v>0</v>
      </c>
      <c r="TT72" s="196">
        <f t="shared" si="97"/>
        <v>0</v>
      </c>
      <c r="TU72" s="196">
        <f t="shared" si="98"/>
        <v>0</v>
      </c>
      <c r="TV72" s="196">
        <f t="shared" si="99"/>
        <v>0</v>
      </c>
      <c r="TW72" s="196">
        <f t="shared" si="148"/>
        <v>0</v>
      </c>
      <c r="TX72" s="196">
        <f t="shared" si="101"/>
        <v>0</v>
      </c>
      <c r="TY72" s="196">
        <f t="shared" si="133"/>
        <v>0</v>
      </c>
      <c r="TZ72" s="196">
        <f>IF(IF(sym!$O61=TE72,1,0)=1,ABS(TQ72*TJ72),-ABS(TQ72*TJ72))</f>
        <v>0</v>
      </c>
      <c r="UA72" s="196">
        <f>IF(IF(sym!$N61=TE72,1,0)=1,ABS(TQ72*TJ72),-ABS(TQ72*TJ72))</f>
        <v>0</v>
      </c>
      <c r="UB72" s="196">
        <f t="shared" si="141"/>
        <v>0</v>
      </c>
      <c r="UC72" s="196">
        <f t="shared" si="103"/>
        <v>0</v>
      </c>
      <c r="UE72">
        <f t="shared" si="104"/>
        <v>1</v>
      </c>
      <c r="UF72" s="240">
        <v>1</v>
      </c>
      <c r="UG72" s="240">
        <v>-1</v>
      </c>
      <c r="UH72" s="240">
        <v>1</v>
      </c>
      <c r="UI72" s="214">
        <v>1</v>
      </c>
      <c r="UJ72" s="241">
        <v>27</v>
      </c>
      <c r="UK72">
        <f t="shared" si="105"/>
        <v>-1</v>
      </c>
      <c r="UL72">
        <f t="shared" si="106"/>
        <v>1</v>
      </c>
      <c r="UM72" s="214"/>
      <c r="UN72">
        <f t="shared" si="153"/>
        <v>0</v>
      </c>
      <c r="UO72">
        <f t="shared" si="151"/>
        <v>0</v>
      </c>
      <c r="UP72">
        <f t="shared" si="134"/>
        <v>0</v>
      </c>
      <c r="UQ72">
        <f t="shared" si="108"/>
        <v>0</v>
      </c>
      <c r="UR72" s="249"/>
      <c r="US72" s="202">
        <v>42514</v>
      </c>
      <c r="UT72">
        <v>60</v>
      </c>
      <c r="UU72" t="str">
        <f t="shared" si="82"/>
        <v>TRUE</v>
      </c>
      <c r="UV72">
        <f>VLOOKUP($A72,'FuturesInfo (3)'!$A$2:$V$80,22)</f>
        <v>3</v>
      </c>
      <c r="UW72" s="253">
        <v>2</v>
      </c>
      <c r="UX72">
        <f t="shared" si="109"/>
        <v>2</v>
      </c>
      <c r="UY72" s="138">
        <f>VLOOKUP($A72,'FuturesInfo (3)'!$A$2:$O$80,15)*UV72</f>
        <v>69820.800000000003</v>
      </c>
      <c r="UZ72" s="138">
        <f>VLOOKUP($A72,'FuturesInfo (3)'!$A$2:$O$80,15)*UX72</f>
        <v>46547.200000000004</v>
      </c>
      <c r="VA72" s="196">
        <f t="shared" si="110"/>
        <v>0</v>
      </c>
      <c r="VB72" s="196">
        <f t="shared" si="111"/>
        <v>0</v>
      </c>
      <c r="VC72" s="196">
        <f t="shared" si="112"/>
        <v>0</v>
      </c>
      <c r="VD72" s="196">
        <f t="shared" si="113"/>
        <v>0</v>
      </c>
      <c r="VE72" s="196">
        <f t="shared" si="149"/>
        <v>0</v>
      </c>
      <c r="VF72" s="196">
        <f t="shared" si="115"/>
        <v>0</v>
      </c>
      <c r="VG72" s="196">
        <f t="shared" si="135"/>
        <v>0</v>
      </c>
      <c r="VH72" s="196">
        <f>IF(IF(sym!$O61=UM72,1,0)=1,ABS(UY72*UR72),-ABS(UY72*UR72))</f>
        <v>0</v>
      </c>
      <c r="VI72" s="196">
        <f>IF(IF(sym!$N61=UM72,1,0)=1,ABS(UY72*UR72),-ABS(UY72*UR72))</f>
        <v>0</v>
      </c>
      <c r="VJ72" s="196">
        <f t="shared" si="144"/>
        <v>0</v>
      </c>
      <c r="VK72" s="196">
        <f t="shared" si="117"/>
        <v>0</v>
      </c>
      <c r="VM72">
        <f t="shared" si="118"/>
        <v>0</v>
      </c>
      <c r="VN72" s="240"/>
      <c r="VO72" s="240"/>
      <c r="VP72" s="240"/>
      <c r="VQ72" s="214"/>
      <c r="VR72" s="241"/>
      <c r="VS72">
        <f t="shared" si="119"/>
        <v>1</v>
      </c>
      <c r="VT72">
        <f t="shared" si="120"/>
        <v>0</v>
      </c>
      <c r="VU72" s="214"/>
      <c r="VV72">
        <f t="shared" si="154"/>
        <v>1</v>
      </c>
      <c r="VW72">
        <f t="shared" si="152"/>
        <v>1</v>
      </c>
      <c r="VX72">
        <f t="shared" si="136"/>
        <v>0</v>
      </c>
      <c r="VY72">
        <f t="shared" si="122"/>
        <v>1</v>
      </c>
      <c r="VZ72" s="249"/>
      <c r="WA72" s="202"/>
      <c r="WB72">
        <v>60</v>
      </c>
      <c r="WC72" t="str">
        <f t="shared" si="83"/>
        <v>FALSE</v>
      </c>
      <c r="WD72">
        <f>VLOOKUP($A72,'FuturesInfo (3)'!$A$2:$V$80,22)</f>
        <v>3</v>
      </c>
      <c r="WE72" s="253"/>
      <c r="WF72">
        <f t="shared" si="123"/>
        <v>2</v>
      </c>
      <c r="WG72" s="138">
        <f>VLOOKUP($A72,'FuturesInfo (3)'!$A$2:$O$80,15)*WD72</f>
        <v>69820.800000000003</v>
      </c>
      <c r="WH72" s="138">
        <f>VLOOKUP($A72,'FuturesInfo (3)'!$A$2:$O$80,15)*WF72</f>
        <v>46547.200000000004</v>
      </c>
      <c r="WI72" s="196">
        <f t="shared" si="124"/>
        <v>0</v>
      </c>
      <c r="WJ72" s="196">
        <f t="shared" si="125"/>
        <v>0</v>
      </c>
      <c r="WK72" s="196">
        <f t="shared" si="126"/>
        <v>0</v>
      </c>
      <c r="WL72" s="196">
        <f t="shared" si="127"/>
        <v>0</v>
      </c>
      <c r="WM72" s="196">
        <f t="shared" si="150"/>
        <v>0</v>
      </c>
      <c r="WN72" s="196">
        <f t="shared" si="129"/>
        <v>0</v>
      </c>
      <c r="WO72" s="196">
        <f t="shared" si="137"/>
        <v>0</v>
      </c>
      <c r="WP72" s="196">
        <f>IF(IF(sym!$O61=VU72,1,0)=1,ABS(WG72*VZ72),-ABS(WG72*VZ72))</f>
        <v>0</v>
      </c>
      <c r="WQ72" s="196">
        <f>IF(IF(sym!$N61=VU72,1,0)=1,ABS(WG72*VZ72),-ABS(WG72*VZ72))</f>
        <v>0</v>
      </c>
      <c r="WR72" s="196">
        <f t="shared" si="147"/>
        <v>0</v>
      </c>
      <c r="WS72" s="196">
        <f t="shared" si="131"/>
        <v>0</v>
      </c>
    </row>
    <row r="73" spans="1:617" x14ac:dyDescent="0.25">
      <c r="A73" s="1" t="s">
        <v>399</v>
      </c>
      <c r="B73" s="150" t="str">
        <f>'FuturesInfo (3)'!M61</f>
        <v>@SF</v>
      </c>
      <c r="C73" s="200" t="str">
        <f>VLOOKUP(A73,'FuturesInfo (3)'!$A$2:$K$80,11)</f>
        <v>currency</v>
      </c>
      <c r="F73" t="e">
        <f>#REF!</f>
        <v>#REF!</v>
      </c>
      <c r="G73">
        <v>1</v>
      </c>
      <c r="H73">
        <v>1</v>
      </c>
      <c r="I73">
        <v>1</v>
      </c>
      <c r="J73">
        <f t="shared" si="155"/>
        <v>1</v>
      </c>
      <c r="K73">
        <f t="shared" si="156"/>
        <v>1</v>
      </c>
      <c r="L73" s="184">
        <v>1.4363546310100001E-2</v>
      </c>
      <c r="M73" s="2">
        <v>10</v>
      </c>
      <c r="N73">
        <v>60</v>
      </c>
      <c r="O73" t="str">
        <f t="shared" si="157"/>
        <v>TRUE</v>
      </c>
      <c r="P73">
        <f>VLOOKUP($A73,'FuturesInfo (3)'!$A$2:$V$80,22)</f>
        <v>2</v>
      </c>
      <c r="Q73">
        <f t="shared" si="70"/>
        <v>2</v>
      </c>
      <c r="R73">
        <f t="shared" si="70"/>
        <v>2</v>
      </c>
      <c r="S73" s="138">
        <f>VLOOKUP($A73,'FuturesInfo (3)'!$A$2:$O$80,15)*Q73</f>
        <v>257774.99999999997</v>
      </c>
      <c r="T73" s="144">
        <f t="shared" si="158"/>
        <v>3702.5631500860272</v>
      </c>
      <c r="U73" s="144">
        <f t="shared" si="84"/>
        <v>3702.5631500860272</v>
      </c>
      <c r="W73">
        <f t="shared" si="159"/>
        <v>1</v>
      </c>
      <c r="X73">
        <v>1</v>
      </c>
      <c r="Y73">
        <v>1</v>
      </c>
      <c r="Z73">
        <v>1</v>
      </c>
      <c r="AA73">
        <f t="shared" si="138"/>
        <v>1</v>
      </c>
      <c r="AB73">
        <f t="shared" si="160"/>
        <v>1</v>
      </c>
      <c r="AC73" s="1">
        <v>7.32421875E-3</v>
      </c>
      <c r="AD73" s="2">
        <v>10</v>
      </c>
      <c r="AE73">
        <v>60</v>
      </c>
      <c r="AF73" t="str">
        <f t="shared" si="161"/>
        <v>TRUE</v>
      </c>
      <c r="AG73">
        <f>VLOOKUP($A73,'FuturesInfo (3)'!$A$2:$V$80,22)</f>
        <v>2</v>
      </c>
      <c r="AH73">
        <f t="shared" si="162"/>
        <v>3</v>
      </c>
      <c r="AI73">
        <f t="shared" si="85"/>
        <v>2</v>
      </c>
      <c r="AJ73" s="138">
        <f>VLOOKUP($A73,'FuturesInfo (3)'!$A$2:$O$80,15)*AI73</f>
        <v>257774.99999999997</v>
      </c>
      <c r="AK73" s="196">
        <f t="shared" si="163"/>
        <v>1888.0004882812498</v>
      </c>
      <c r="AL73" s="196">
        <f t="shared" si="87"/>
        <v>1888.0004882812498</v>
      </c>
      <c r="AN73">
        <f t="shared" si="76"/>
        <v>1</v>
      </c>
      <c r="AO73">
        <v>-1</v>
      </c>
      <c r="AP73">
        <v>1</v>
      </c>
      <c r="AQ73">
        <v>1</v>
      </c>
      <c r="AR73">
        <f t="shared" si="139"/>
        <v>0</v>
      </c>
      <c r="AS73">
        <f t="shared" si="77"/>
        <v>1</v>
      </c>
      <c r="AT73" s="1">
        <v>4.6534173533699999E-3</v>
      </c>
      <c r="AU73" s="2">
        <v>10</v>
      </c>
      <c r="AV73">
        <v>60</v>
      </c>
      <c r="AW73" t="str">
        <f t="shared" si="78"/>
        <v>TRUE</v>
      </c>
      <c r="AX73">
        <f>VLOOKUP($A73,'FuturesInfo (3)'!$A$2:$V$80,22)</f>
        <v>2</v>
      </c>
      <c r="AY73">
        <f t="shared" si="79"/>
        <v>2</v>
      </c>
      <c r="AZ73">
        <f t="shared" si="88"/>
        <v>2</v>
      </c>
      <c r="BA73" s="138">
        <f>VLOOKUP($A73,'FuturesInfo (3)'!$A$2:$O$80,15)*AZ73</f>
        <v>257774.99999999997</v>
      </c>
      <c r="BB73" s="196">
        <f t="shared" si="80"/>
        <v>-1199.5346582649515</v>
      </c>
      <c r="BC73" s="196">
        <f t="shared" si="89"/>
        <v>1199.5346582649515</v>
      </c>
      <c r="BE73">
        <v>-1</v>
      </c>
      <c r="BF73">
        <v>-1</v>
      </c>
      <c r="BG73">
        <v>1</v>
      </c>
      <c r="BH73">
        <v>1</v>
      </c>
      <c r="BI73">
        <v>0</v>
      </c>
      <c r="BJ73">
        <v>1</v>
      </c>
      <c r="BK73" s="1">
        <v>6.2723149667100004E-3</v>
      </c>
      <c r="BL73" s="2">
        <v>10</v>
      </c>
      <c r="BM73">
        <v>60</v>
      </c>
      <c r="BN73" t="s">
        <v>1186</v>
      </c>
      <c r="BO73">
        <v>3</v>
      </c>
      <c r="BP73" s="96">
        <v>0</v>
      </c>
      <c r="BQ73">
        <v>3</v>
      </c>
      <c r="BR73" s="138">
        <v>391237.49999999994</v>
      </c>
      <c r="BS73" s="196">
        <v>-2453.9648267882035</v>
      </c>
      <c r="BT73" s="196">
        <v>2453.9648267882035</v>
      </c>
      <c r="BV73">
        <v>-1</v>
      </c>
      <c r="BW73">
        <v>1</v>
      </c>
      <c r="BX73" s="214">
        <v>1</v>
      </c>
      <c r="BY73">
        <v>1</v>
      </c>
      <c r="BZ73">
        <v>-1</v>
      </c>
      <c r="CA73">
        <v>0</v>
      </c>
      <c r="CB73">
        <v>0</v>
      </c>
      <c r="CC73">
        <v>0</v>
      </c>
      <c r="CD73" s="1">
        <v>-4.0276179516699996E-3</v>
      </c>
      <c r="CE73" s="2">
        <v>10</v>
      </c>
      <c r="CF73">
        <v>60</v>
      </c>
      <c r="CG73" t="s">
        <v>1186</v>
      </c>
      <c r="CH73">
        <v>3</v>
      </c>
      <c r="CI73" s="96">
        <v>0</v>
      </c>
      <c r="CJ73">
        <v>3</v>
      </c>
      <c r="CK73" s="138">
        <v>391237.49999999994</v>
      </c>
      <c r="CL73" s="196">
        <v>-1575.7551783664912</v>
      </c>
      <c r="CM73" s="196">
        <v>-1575.7551783664912</v>
      </c>
      <c r="CN73" s="196">
        <v>-1575.7551783664912</v>
      </c>
      <c r="CP73">
        <v>-1</v>
      </c>
      <c r="CQ73">
        <v>1</v>
      </c>
      <c r="CR73" s="214">
        <v>1</v>
      </c>
      <c r="CS73">
        <v>-1</v>
      </c>
      <c r="CT73">
        <v>-1</v>
      </c>
      <c r="CU73">
        <v>0</v>
      </c>
      <c r="CV73">
        <v>0</v>
      </c>
      <c r="CW73">
        <v>1</v>
      </c>
      <c r="CX73" s="1">
        <v>-2.8884590270400001E-4</v>
      </c>
      <c r="CY73" s="2">
        <v>10</v>
      </c>
      <c r="CZ73">
        <v>60</v>
      </c>
      <c r="DA73" t="s">
        <v>1186</v>
      </c>
      <c r="DB73">
        <v>3</v>
      </c>
      <c r="DC73" s="96">
        <v>0</v>
      </c>
      <c r="DD73">
        <v>3</v>
      </c>
      <c r="DE73" s="138">
        <v>391237.49999999994</v>
      </c>
      <c r="DF73" s="196">
        <v>-113.0073488591562</v>
      </c>
      <c r="DG73" s="196">
        <v>-113.0073488591562</v>
      </c>
      <c r="DH73" s="196">
        <v>113.0073488591562</v>
      </c>
      <c r="DJ73">
        <v>-1</v>
      </c>
      <c r="DK73" s="240">
        <v>1</v>
      </c>
      <c r="DL73" s="214">
        <v>-1</v>
      </c>
      <c r="DM73" s="241">
        <v>-2</v>
      </c>
      <c r="DN73">
        <v>1</v>
      </c>
      <c r="DO73">
        <v>1</v>
      </c>
      <c r="DP73" s="214">
        <v>-1</v>
      </c>
      <c r="DQ73">
        <v>0</v>
      </c>
      <c r="DR73">
        <v>1</v>
      </c>
      <c r="DS73">
        <v>0</v>
      </c>
      <c r="DT73">
        <v>0</v>
      </c>
      <c r="DU73" s="249">
        <v>-1.05434678424E-3</v>
      </c>
      <c r="DV73" s="2">
        <v>10</v>
      </c>
      <c r="DW73">
        <v>60</v>
      </c>
      <c r="DX73" t="s">
        <v>1186</v>
      </c>
      <c r="DY73">
        <v>3</v>
      </c>
      <c r="DZ73" s="96">
        <v>0</v>
      </c>
      <c r="EA73">
        <v>3</v>
      </c>
      <c r="EB73" s="138">
        <v>390825</v>
      </c>
      <c r="EC73" s="196">
        <v>-412.06508195059803</v>
      </c>
      <c r="ED73" s="196">
        <v>412.06508195059803</v>
      </c>
      <c r="EE73" s="196">
        <v>-412.06508195059803</v>
      </c>
      <c r="EF73" s="196">
        <v>-412.06508195059803</v>
      </c>
      <c r="EH73">
        <v>1</v>
      </c>
      <c r="EI73" s="240">
        <v>1</v>
      </c>
      <c r="EJ73" s="214">
        <v>1</v>
      </c>
      <c r="EK73" s="241">
        <v>-3</v>
      </c>
      <c r="EL73">
        <v>-1</v>
      </c>
      <c r="EM73">
        <v>-1</v>
      </c>
      <c r="EN73" s="214">
        <v>1</v>
      </c>
      <c r="EO73">
        <v>1</v>
      </c>
      <c r="EP73">
        <v>1</v>
      </c>
      <c r="EQ73">
        <v>0</v>
      </c>
      <c r="ER73">
        <v>0</v>
      </c>
      <c r="ES73" s="249">
        <v>1.1514104778400001E-3</v>
      </c>
      <c r="ET73" s="264">
        <v>42493</v>
      </c>
      <c r="EU73">
        <v>60</v>
      </c>
      <c r="EV73" t="s">
        <v>1186</v>
      </c>
      <c r="EW73">
        <v>3</v>
      </c>
      <c r="EX73" s="253"/>
      <c r="EY73">
        <v>3</v>
      </c>
      <c r="EZ73" s="138">
        <v>391275.00000000006</v>
      </c>
      <c r="FA73" s="196">
        <v>450.51813471684608</v>
      </c>
      <c r="FB73" s="196">
        <v>450.51813471684608</v>
      </c>
      <c r="FC73" s="196">
        <v>-450.51813471684608</v>
      </c>
      <c r="FD73" s="196">
        <v>-450.51813471684608</v>
      </c>
      <c r="FF73">
        <v>1</v>
      </c>
      <c r="FG73" s="240">
        <v>1</v>
      </c>
      <c r="FH73" s="214">
        <v>1</v>
      </c>
      <c r="FI73" s="241">
        <v>-4</v>
      </c>
      <c r="FJ73">
        <v>-1</v>
      </c>
      <c r="FK73">
        <v>-1</v>
      </c>
      <c r="FL73" s="214">
        <v>1</v>
      </c>
      <c r="FM73">
        <v>1</v>
      </c>
      <c r="FN73">
        <v>1</v>
      </c>
      <c r="FO73">
        <v>0</v>
      </c>
      <c r="FP73">
        <v>0</v>
      </c>
      <c r="FQ73" s="249">
        <v>2.3960130343099999E-3</v>
      </c>
      <c r="FR73" s="264">
        <v>42493</v>
      </c>
      <c r="FS73">
        <v>60</v>
      </c>
      <c r="FT73" t="s">
        <v>1186</v>
      </c>
      <c r="FU73">
        <v>2</v>
      </c>
      <c r="FV73" s="253">
        <v>1</v>
      </c>
      <c r="FW73">
        <v>2</v>
      </c>
      <c r="FX73" s="138">
        <v>260575</v>
      </c>
      <c r="FY73" s="138">
        <v>260575</v>
      </c>
      <c r="FZ73" s="196">
        <v>624.34109641532825</v>
      </c>
      <c r="GA73" s="196">
        <v>624.34109641532825</v>
      </c>
      <c r="GB73" s="196">
        <v>624.34109641532825</v>
      </c>
      <c r="GC73" s="196">
        <v>-624.34109641532825</v>
      </c>
      <c r="GD73" s="196">
        <v>-624.34109641532825</v>
      </c>
      <c r="GF73">
        <v>1</v>
      </c>
      <c r="GG73" s="240">
        <v>1</v>
      </c>
      <c r="GH73" s="214">
        <v>1</v>
      </c>
      <c r="GI73" s="241">
        <v>-5</v>
      </c>
      <c r="GJ73">
        <v>1</v>
      </c>
      <c r="GK73">
        <v>-1</v>
      </c>
      <c r="GL73" s="214">
        <v>-1</v>
      </c>
      <c r="GM73">
        <v>0</v>
      </c>
      <c r="GN73">
        <v>0</v>
      </c>
      <c r="GO73">
        <v>0</v>
      </c>
      <c r="GP73">
        <v>1</v>
      </c>
      <c r="GQ73" s="249">
        <v>-3.4420116646000001E-3</v>
      </c>
      <c r="GR73" s="264">
        <v>42515</v>
      </c>
      <c r="GS73">
        <v>60</v>
      </c>
      <c r="GT73" t="s">
        <v>1186</v>
      </c>
      <c r="GU73">
        <v>2</v>
      </c>
      <c r="GV73" s="253">
        <v>2</v>
      </c>
      <c r="GW73">
        <v>3</v>
      </c>
      <c r="GX73" s="138">
        <v>260575</v>
      </c>
      <c r="GY73" s="138">
        <v>390862.5</v>
      </c>
      <c r="GZ73" s="196">
        <v>-896.902189503145</v>
      </c>
      <c r="HA73" s="196">
        <v>-1345.3532842547174</v>
      </c>
      <c r="HB73" s="196">
        <v>-896.902189503145</v>
      </c>
      <c r="HC73" s="196">
        <v>-896.902189503145</v>
      </c>
      <c r="HD73" s="196">
        <v>896.902189503145</v>
      </c>
      <c r="HF73">
        <v>1</v>
      </c>
      <c r="HG73" s="240">
        <v>1</v>
      </c>
      <c r="HH73" s="214">
        <v>1</v>
      </c>
      <c r="HI73" s="241">
        <v>-6</v>
      </c>
      <c r="HJ73">
        <v>1</v>
      </c>
      <c r="HK73">
        <v>-1</v>
      </c>
      <c r="HL73" s="214">
        <v>1</v>
      </c>
      <c r="HM73">
        <v>1</v>
      </c>
      <c r="HN73">
        <v>1</v>
      </c>
      <c r="HO73">
        <v>1</v>
      </c>
      <c r="HP73">
        <v>0</v>
      </c>
      <c r="HQ73" s="249">
        <v>3.5498416962500001E-3</v>
      </c>
      <c r="HR73" s="202">
        <v>42515</v>
      </c>
      <c r="HS73">
        <v>60</v>
      </c>
      <c r="HT73" t="s">
        <v>1186</v>
      </c>
      <c r="HU73">
        <v>2</v>
      </c>
      <c r="HV73" s="253">
        <v>2</v>
      </c>
      <c r="HW73">
        <v>3</v>
      </c>
      <c r="HX73" s="138">
        <v>261500</v>
      </c>
      <c r="HY73" s="138">
        <v>392250</v>
      </c>
      <c r="HZ73" s="196">
        <v>928.28360356937503</v>
      </c>
      <c r="IA73" s="196">
        <v>1392.4254053540626</v>
      </c>
      <c r="IB73" s="196">
        <v>928.28360356937503</v>
      </c>
      <c r="IC73" s="196">
        <v>928.28360356937503</v>
      </c>
      <c r="ID73" s="196">
        <v>-928.28360356937503</v>
      </c>
      <c r="IF73">
        <v>1</v>
      </c>
      <c r="IG73">
        <v>1</v>
      </c>
      <c r="IH73" s="214">
        <v>1</v>
      </c>
      <c r="II73" s="241">
        <v>-7</v>
      </c>
      <c r="IJ73">
        <v>1</v>
      </c>
      <c r="IK73">
        <v>-1</v>
      </c>
      <c r="IL73" s="214">
        <v>-1</v>
      </c>
      <c r="IM73">
        <v>0</v>
      </c>
      <c r="IN73">
        <v>0</v>
      </c>
      <c r="IO73">
        <v>0</v>
      </c>
      <c r="IP73">
        <v>1</v>
      </c>
      <c r="IQ73" s="249">
        <v>-1.8164435946500001E-3</v>
      </c>
      <c r="IR73" s="202">
        <v>42529</v>
      </c>
      <c r="IS73">
        <v>60</v>
      </c>
      <c r="IT73" t="s">
        <v>1186</v>
      </c>
      <c r="IU73">
        <v>2</v>
      </c>
      <c r="IV73" s="253">
        <v>2</v>
      </c>
      <c r="IW73">
        <v>3</v>
      </c>
      <c r="IX73" s="138">
        <v>261025</v>
      </c>
      <c r="IY73" s="138">
        <v>391537.5</v>
      </c>
      <c r="IZ73" s="196">
        <v>-474.13718929351626</v>
      </c>
      <c r="JA73" s="196">
        <v>-711.20578394027439</v>
      </c>
      <c r="JB73" s="196">
        <v>-474.13718929351626</v>
      </c>
      <c r="JC73" s="196">
        <v>-474.13718929351626</v>
      </c>
      <c r="JD73" s="196">
        <v>474.13718929351626</v>
      </c>
      <c r="JF73">
        <v>1</v>
      </c>
      <c r="JG73" s="240">
        <v>1</v>
      </c>
      <c r="JH73" s="214">
        <v>1</v>
      </c>
      <c r="JI73" s="241">
        <v>3</v>
      </c>
      <c r="JJ73">
        <v>1</v>
      </c>
      <c r="JK73">
        <v>1</v>
      </c>
      <c r="JL73" s="214">
        <v>1</v>
      </c>
      <c r="JM73">
        <v>1</v>
      </c>
      <c r="JN73">
        <v>1</v>
      </c>
      <c r="JO73">
        <v>1</v>
      </c>
      <c r="JP73">
        <v>1</v>
      </c>
      <c r="JQ73" s="249">
        <v>9.5776266641099997E-4</v>
      </c>
      <c r="JR73" s="202">
        <v>42529</v>
      </c>
      <c r="JS73">
        <v>60</v>
      </c>
      <c r="JT73" t="s">
        <v>1186</v>
      </c>
      <c r="JU73">
        <v>2</v>
      </c>
      <c r="JV73" s="253">
        <v>2</v>
      </c>
      <c r="JW73">
        <v>3</v>
      </c>
      <c r="JX73" s="138">
        <v>261274.99999999997</v>
      </c>
      <c r="JY73" s="138">
        <v>391912.49999999994</v>
      </c>
      <c r="JZ73" s="196">
        <v>250.23944066653399</v>
      </c>
      <c r="KA73" s="196">
        <v>375.35916099980096</v>
      </c>
      <c r="KB73" s="196">
        <v>250.23944066653399</v>
      </c>
      <c r="KC73" s="196">
        <v>250.23944066653399</v>
      </c>
      <c r="KD73" s="196">
        <v>250.23944066653399</v>
      </c>
      <c r="KF73">
        <v>1</v>
      </c>
      <c r="KG73" s="240">
        <v>1</v>
      </c>
      <c r="KH73" s="214">
        <v>1</v>
      </c>
      <c r="KI73" s="241">
        <v>-9</v>
      </c>
      <c r="KJ73">
        <v>-1</v>
      </c>
      <c r="KK73">
        <v>-1</v>
      </c>
      <c r="KL73" s="214">
        <v>1</v>
      </c>
      <c r="KM73">
        <v>1</v>
      </c>
      <c r="KN73">
        <v>1</v>
      </c>
      <c r="KO73">
        <v>0</v>
      </c>
      <c r="KP73">
        <v>0</v>
      </c>
      <c r="KQ73" s="249">
        <v>3.15759257487E-3</v>
      </c>
      <c r="KR73" s="202">
        <v>42529</v>
      </c>
      <c r="KS73">
        <v>60</v>
      </c>
      <c r="KT73" t="s">
        <v>1186</v>
      </c>
      <c r="KU73">
        <v>2</v>
      </c>
      <c r="KV73" s="253">
        <v>2</v>
      </c>
      <c r="KW73">
        <v>2</v>
      </c>
      <c r="KX73" s="138">
        <v>262275</v>
      </c>
      <c r="KY73" s="138">
        <v>262275</v>
      </c>
      <c r="KZ73" s="196">
        <v>828.1575925740292</v>
      </c>
      <c r="LA73" s="196">
        <v>828.1575925740292</v>
      </c>
      <c r="LB73" s="196">
        <v>828.1575925740292</v>
      </c>
      <c r="LC73" s="196">
        <v>-828.1575925740292</v>
      </c>
      <c r="LD73" s="196">
        <v>-828.1575925740292</v>
      </c>
      <c r="LF73">
        <v>1</v>
      </c>
      <c r="LG73" s="240">
        <v>-1</v>
      </c>
      <c r="LH73" s="214">
        <v>1</v>
      </c>
      <c r="LI73" s="241">
        <v>5</v>
      </c>
      <c r="LJ73">
        <v>1</v>
      </c>
      <c r="LK73">
        <v>1</v>
      </c>
      <c r="LL73" s="214">
        <v>1</v>
      </c>
      <c r="LM73">
        <v>0</v>
      </c>
      <c r="LN73">
        <v>1</v>
      </c>
      <c r="LO73">
        <v>1</v>
      </c>
      <c r="LP73">
        <v>1</v>
      </c>
      <c r="LQ73" s="249">
        <v>6.6768409004199999E-4</v>
      </c>
      <c r="LR73" s="202">
        <v>42536</v>
      </c>
      <c r="LS73">
        <v>60</v>
      </c>
      <c r="LT73" t="s">
        <v>1186</v>
      </c>
      <c r="LU73">
        <v>2</v>
      </c>
      <c r="LV73" s="253">
        <v>2</v>
      </c>
      <c r="LW73">
        <v>2</v>
      </c>
      <c r="LX73" s="138">
        <v>262275</v>
      </c>
      <c r="LY73" s="138">
        <v>262275</v>
      </c>
      <c r="LZ73" s="196">
        <v>-175.11684471576555</v>
      </c>
      <c r="MA73" s="196">
        <v>-175.11684471576555</v>
      </c>
      <c r="MB73" s="196">
        <v>175.11684471576555</v>
      </c>
      <c r="MC73" s="196">
        <v>175.11684471576555</v>
      </c>
      <c r="MD73" s="196">
        <v>175.11684471576555</v>
      </c>
      <c r="MF73">
        <v>-1</v>
      </c>
      <c r="MG73" s="240">
        <v>1</v>
      </c>
      <c r="MH73" s="214">
        <v>1</v>
      </c>
      <c r="MI73" s="241">
        <v>6</v>
      </c>
      <c r="MJ73">
        <v>1</v>
      </c>
      <c r="MK73">
        <v>1</v>
      </c>
      <c r="ML73" s="214">
        <v>-1</v>
      </c>
      <c r="MM73">
        <v>0</v>
      </c>
      <c r="MN73">
        <v>0</v>
      </c>
      <c r="MO73">
        <v>0</v>
      </c>
      <c r="MP73">
        <v>0</v>
      </c>
      <c r="MQ73" s="249">
        <v>-1.47745686779E-2</v>
      </c>
      <c r="MR73" s="202">
        <v>42536</v>
      </c>
      <c r="MS73">
        <v>60</v>
      </c>
      <c r="MT73" t="s">
        <v>1186</v>
      </c>
      <c r="MU73">
        <v>2</v>
      </c>
      <c r="MV73" s="253">
        <v>2</v>
      </c>
      <c r="MW73">
        <v>2</v>
      </c>
      <c r="MX73" s="138">
        <v>258400.00000000003</v>
      </c>
      <c r="MY73" s="138">
        <v>258400.00000000003</v>
      </c>
      <c r="MZ73" s="196">
        <v>-3817.7485463693606</v>
      </c>
      <c r="NA73" s="196">
        <v>-3817.7485463693606</v>
      </c>
      <c r="NB73" s="196">
        <v>-3817.7485463693606</v>
      </c>
      <c r="NC73" s="196">
        <v>-3817.7485463693606</v>
      </c>
      <c r="ND73" s="196">
        <v>-3817.7485463693606</v>
      </c>
      <c r="NF73">
        <v>1</v>
      </c>
      <c r="NG73" s="240">
        <v>-1</v>
      </c>
      <c r="NH73" s="214">
        <v>1</v>
      </c>
      <c r="NI73" s="241">
        <v>-1</v>
      </c>
      <c r="NJ73">
        <v>-1</v>
      </c>
      <c r="NK73">
        <v>-1</v>
      </c>
      <c r="NL73" s="214">
        <v>-1</v>
      </c>
      <c r="NM73">
        <v>1</v>
      </c>
      <c r="NN73">
        <v>0</v>
      </c>
      <c r="NO73">
        <v>1</v>
      </c>
      <c r="NP73">
        <v>1</v>
      </c>
      <c r="NQ73" s="249">
        <v>-6.6756965944300001E-3</v>
      </c>
      <c r="NR73" s="202">
        <v>42536</v>
      </c>
      <c r="NS73">
        <v>60</v>
      </c>
      <c r="NT73" t="s">
        <v>1186</v>
      </c>
      <c r="NU73">
        <v>2</v>
      </c>
      <c r="NV73" s="253">
        <v>1</v>
      </c>
      <c r="NW73">
        <v>3</v>
      </c>
      <c r="NX73" s="138">
        <v>256675</v>
      </c>
      <c r="NY73" s="138">
        <v>385012.5</v>
      </c>
      <c r="NZ73" s="196">
        <v>1713.4844233753204</v>
      </c>
      <c r="OA73" s="196">
        <v>2570.2266350629802</v>
      </c>
      <c r="OB73" s="196">
        <v>-1713.4844233753204</v>
      </c>
      <c r="OC73" s="196">
        <v>1713.4844233753204</v>
      </c>
      <c r="OD73" s="196">
        <v>1713.4844233753204</v>
      </c>
      <c r="OF73">
        <v>-1</v>
      </c>
      <c r="OG73" s="240">
        <v>-1</v>
      </c>
      <c r="OH73" s="214">
        <v>1</v>
      </c>
      <c r="OI73" s="241">
        <v>-2</v>
      </c>
      <c r="OJ73">
        <v>-1</v>
      </c>
      <c r="OK73">
        <v>-1</v>
      </c>
      <c r="OL73" s="214">
        <v>-1</v>
      </c>
      <c r="OM73">
        <v>1</v>
      </c>
      <c r="ON73">
        <v>0</v>
      </c>
      <c r="OO73">
        <v>1</v>
      </c>
      <c r="OP73">
        <v>1</v>
      </c>
      <c r="OQ73" s="249">
        <v>-4.5777734489099997E-3</v>
      </c>
      <c r="OR73" s="202">
        <v>42536</v>
      </c>
      <c r="OS73">
        <v>60</v>
      </c>
      <c r="OT73" t="s">
        <v>1186</v>
      </c>
      <c r="OU73">
        <v>2</v>
      </c>
      <c r="OV73" s="253">
        <v>2</v>
      </c>
      <c r="OW73">
        <v>2</v>
      </c>
      <c r="OX73" s="138">
        <v>255500</v>
      </c>
      <c r="OY73" s="138">
        <v>255500</v>
      </c>
      <c r="OZ73" s="196">
        <v>1169.621116196505</v>
      </c>
      <c r="PA73" s="196">
        <v>1169.621116196505</v>
      </c>
      <c r="PB73" s="196">
        <v>-1169.621116196505</v>
      </c>
      <c r="PC73" s="196">
        <v>1169.621116196505</v>
      </c>
      <c r="PD73" s="196">
        <v>1169.621116196505</v>
      </c>
      <c r="PF73">
        <v>-1</v>
      </c>
      <c r="PG73" s="240">
        <v>-1</v>
      </c>
      <c r="PH73" s="240">
        <v>1</v>
      </c>
      <c r="PI73" s="214">
        <v>1</v>
      </c>
      <c r="PJ73" s="241">
        <v>-3</v>
      </c>
      <c r="PK73">
        <v>1</v>
      </c>
      <c r="PL73">
        <v>-1</v>
      </c>
      <c r="PM73" s="214">
        <v>1</v>
      </c>
      <c r="PN73">
        <v>0</v>
      </c>
      <c r="PO73">
        <v>1</v>
      </c>
      <c r="PP73">
        <v>1</v>
      </c>
      <c r="PQ73">
        <v>0</v>
      </c>
      <c r="PR73" s="249">
        <v>2.6418786692800002E-3</v>
      </c>
      <c r="PS73" s="202">
        <v>42536</v>
      </c>
      <c r="PT73">
        <v>60</v>
      </c>
      <c r="PU73" t="s">
        <v>1186</v>
      </c>
      <c r="PV73">
        <v>2</v>
      </c>
      <c r="PW73" s="253">
        <v>2</v>
      </c>
      <c r="PX73">
        <v>2</v>
      </c>
      <c r="PY73" s="138">
        <v>256600</v>
      </c>
      <c r="PZ73" s="138">
        <v>256600</v>
      </c>
      <c r="QA73" s="196">
        <v>-677.90606653724808</v>
      </c>
      <c r="QB73" s="196">
        <v>-677.90606653724808</v>
      </c>
      <c r="QC73" s="196">
        <v>677.90606653724808</v>
      </c>
      <c r="QD73" s="196">
        <v>677.90606653724808</v>
      </c>
      <c r="QE73" s="196">
        <v>-677.90606653724808</v>
      </c>
      <c r="QF73" s="196">
        <v>677.90606653724808</v>
      </c>
      <c r="QH73">
        <v>1</v>
      </c>
      <c r="QI73" s="240">
        <v>-1</v>
      </c>
      <c r="QJ73" s="240">
        <v>-1</v>
      </c>
      <c r="QK73" s="214">
        <v>1</v>
      </c>
      <c r="QL73" s="241">
        <v>-4</v>
      </c>
      <c r="QM73">
        <v>-1</v>
      </c>
      <c r="QN73">
        <v>-1</v>
      </c>
      <c r="QO73" s="214">
        <v>1</v>
      </c>
      <c r="QP73">
        <v>0</v>
      </c>
      <c r="QQ73">
        <v>1</v>
      </c>
      <c r="QR73">
        <v>0</v>
      </c>
      <c r="QS73">
        <v>0</v>
      </c>
      <c r="QT73" s="249">
        <v>1.65902215283E-3</v>
      </c>
      <c r="QU73" s="202">
        <v>42544</v>
      </c>
      <c r="QV73">
        <v>60</v>
      </c>
      <c r="QW73" t="s">
        <v>1186</v>
      </c>
      <c r="QX73">
        <v>2</v>
      </c>
      <c r="QY73" s="253">
        <v>1</v>
      </c>
      <c r="QZ73">
        <v>3</v>
      </c>
      <c r="RA73" s="138">
        <v>256600</v>
      </c>
      <c r="RB73" s="138">
        <v>384900</v>
      </c>
      <c r="RC73" s="196">
        <v>-425.70508441617801</v>
      </c>
      <c r="RD73" s="196">
        <v>-638.55762662426696</v>
      </c>
      <c r="RE73" s="196">
        <v>425.70508441617801</v>
      </c>
      <c r="RF73" s="196">
        <v>-425.70508441617801</v>
      </c>
      <c r="RG73" s="196">
        <v>-425.70508441617801</v>
      </c>
      <c r="RH73" s="196">
        <v>-425.70508441617801</v>
      </c>
      <c r="RI73" s="196"/>
      <c r="RJ73" s="196">
        <v>425.70508441617801</v>
      </c>
      <c r="RK73" s="196">
        <v>-425.70508441617801</v>
      </c>
      <c r="RL73" s="196">
        <v>-425.70508441617801</v>
      </c>
      <c r="RM73" s="196">
        <v>425.70508441617801</v>
      </c>
      <c r="RO73">
        <v>1</v>
      </c>
      <c r="RP73" s="240">
        <v>1</v>
      </c>
      <c r="RQ73" s="240">
        <v>-1</v>
      </c>
      <c r="RR73" s="240">
        <v>1</v>
      </c>
      <c r="RS73" s="214">
        <v>1</v>
      </c>
      <c r="RT73" s="241">
        <v>-5</v>
      </c>
      <c r="RU73">
        <v>-1</v>
      </c>
      <c r="RV73">
        <v>-1</v>
      </c>
      <c r="RW73" s="214">
        <v>1</v>
      </c>
      <c r="RX73">
        <v>1</v>
      </c>
      <c r="RY73">
        <v>1</v>
      </c>
      <c r="RZ73">
        <v>0</v>
      </c>
      <c r="SA73">
        <v>0</v>
      </c>
      <c r="SB73" s="249">
        <v>4.5791114575199996E-3</v>
      </c>
      <c r="SC73" s="202">
        <v>42544</v>
      </c>
      <c r="SD73">
        <v>60</v>
      </c>
      <c r="SE73" t="s">
        <v>1186</v>
      </c>
      <c r="SF73">
        <v>2</v>
      </c>
      <c r="SG73" s="253">
        <v>1</v>
      </c>
      <c r="SH73">
        <v>3</v>
      </c>
      <c r="SI73" s="138">
        <v>257774.99999999997</v>
      </c>
      <c r="SJ73" s="138">
        <v>386662.49999999994</v>
      </c>
      <c r="SK73" s="196">
        <v>1180.3804559622179</v>
      </c>
      <c r="SL73" s="196">
        <v>1770.5706839433267</v>
      </c>
      <c r="SM73" s="196">
        <v>1180.3804559622179</v>
      </c>
      <c r="SN73" s="196">
        <v>-1180.3804559622179</v>
      </c>
      <c r="SO73" s="196">
        <v>-1180.3804559622179</v>
      </c>
      <c r="SP73" s="196">
        <v>-1180.3804559622179</v>
      </c>
      <c r="SQ73" s="196">
        <v>1180.3804559622179</v>
      </c>
      <c r="SR73" s="196">
        <v>1180.3804559622179</v>
      </c>
      <c r="SS73" s="196">
        <v>-1180.3804559622179</v>
      </c>
      <c r="ST73" s="196">
        <v>-1180.3804559622179</v>
      </c>
      <c r="SU73" s="196">
        <v>1180.3804559622179</v>
      </c>
      <c r="SW73">
        <f t="shared" si="90"/>
        <v>1</v>
      </c>
      <c r="SX73" s="240">
        <v>-1</v>
      </c>
      <c r="SY73" s="240">
        <v>-1</v>
      </c>
      <c r="SZ73" s="240">
        <v>1</v>
      </c>
      <c r="TA73" s="214">
        <v>1</v>
      </c>
      <c r="TB73" s="241">
        <v>-6</v>
      </c>
      <c r="TC73">
        <f t="shared" si="91"/>
        <v>-1</v>
      </c>
      <c r="TD73">
        <f t="shared" si="92"/>
        <v>-1</v>
      </c>
      <c r="TE73" s="214">
        <v>1</v>
      </c>
      <c r="TF73">
        <f t="shared" si="140"/>
        <v>0</v>
      </c>
      <c r="TG73">
        <f t="shared" si="93"/>
        <v>1</v>
      </c>
      <c r="TH73">
        <f t="shared" si="132"/>
        <v>0</v>
      </c>
      <c r="TI73">
        <f t="shared" si="94"/>
        <v>0</v>
      </c>
      <c r="TJ73" s="249"/>
      <c r="TK73" s="202">
        <v>42544</v>
      </c>
      <c r="TL73">
        <v>60</v>
      </c>
      <c r="TM73" t="str">
        <f t="shared" si="81"/>
        <v>TRUE</v>
      </c>
      <c r="TN73">
        <f>VLOOKUP($A73,'FuturesInfo (3)'!$A$2:$V$80,22)</f>
        <v>2</v>
      </c>
      <c r="TO73" s="253">
        <v>1</v>
      </c>
      <c r="TP73">
        <f t="shared" si="95"/>
        <v>3</v>
      </c>
      <c r="TQ73" s="138">
        <f>VLOOKUP($A73,'FuturesInfo (3)'!$A$2:$O$80,15)*TN73</f>
        <v>257774.99999999997</v>
      </c>
      <c r="TR73" s="138">
        <f>VLOOKUP($A73,'FuturesInfo (3)'!$A$2:$O$80,15)*TP73</f>
        <v>386662.49999999994</v>
      </c>
      <c r="TS73" s="196">
        <f t="shared" si="96"/>
        <v>0</v>
      </c>
      <c r="TT73" s="196">
        <f t="shared" si="97"/>
        <v>0</v>
      </c>
      <c r="TU73" s="196">
        <f t="shared" si="98"/>
        <v>0</v>
      </c>
      <c r="TV73" s="196">
        <f t="shared" si="99"/>
        <v>0</v>
      </c>
      <c r="TW73" s="196">
        <f t="shared" si="148"/>
        <v>0</v>
      </c>
      <c r="TX73" s="196">
        <f t="shared" si="101"/>
        <v>0</v>
      </c>
      <c r="TY73" s="196">
        <f t="shared" si="133"/>
        <v>0</v>
      </c>
      <c r="TZ73" s="196">
        <f>IF(IF(sym!$O62=TE73,1,0)=1,ABS(TQ73*TJ73),-ABS(TQ73*TJ73))</f>
        <v>0</v>
      </c>
      <c r="UA73" s="196">
        <f>IF(IF(sym!$N62=TE73,1,0)=1,ABS(TQ73*TJ73),-ABS(TQ73*TJ73))</f>
        <v>0</v>
      </c>
      <c r="UB73" s="196">
        <f t="shared" si="141"/>
        <v>0</v>
      </c>
      <c r="UC73" s="196">
        <f t="shared" si="103"/>
        <v>0</v>
      </c>
      <c r="UE73">
        <f t="shared" si="104"/>
        <v>1</v>
      </c>
      <c r="UF73" s="240">
        <v>-1</v>
      </c>
      <c r="UG73" s="240">
        <v>-1</v>
      </c>
      <c r="UH73" s="240">
        <v>1</v>
      </c>
      <c r="UI73" s="214">
        <v>1</v>
      </c>
      <c r="UJ73" s="241">
        <v>-6</v>
      </c>
      <c r="UK73">
        <f t="shared" si="105"/>
        <v>-1</v>
      </c>
      <c r="UL73">
        <f t="shared" si="106"/>
        <v>-1</v>
      </c>
      <c r="UM73" s="214"/>
      <c r="UN73">
        <f t="shared" si="153"/>
        <v>0</v>
      </c>
      <c r="UO73">
        <f t="shared" si="151"/>
        <v>0</v>
      </c>
      <c r="UP73">
        <f t="shared" si="134"/>
        <v>0</v>
      </c>
      <c r="UQ73">
        <f t="shared" si="108"/>
        <v>0</v>
      </c>
      <c r="UR73" s="249"/>
      <c r="US73" s="202">
        <v>42544</v>
      </c>
      <c r="UT73">
        <v>60</v>
      </c>
      <c r="UU73" t="str">
        <f t="shared" si="82"/>
        <v>TRUE</v>
      </c>
      <c r="UV73">
        <f>VLOOKUP($A73,'FuturesInfo (3)'!$A$2:$V$80,22)</f>
        <v>2</v>
      </c>
      <c r="UW73" s="253">
        <v>1</v>
      </c>
      <c r="UX73">
        <f t="shared" si="109"/>
        <v>3</v>
      </c>
      <c r="UY73" s="138">
        <f>VLOOKUP($A73,'FuturesInfo (3)'!$A$2:$O$80,15)*UV73</f>
        <v>257774.99999999997</v>
      </c>
      <c r="UZ73" s="138">
        <f>VLOOKUP($A73,'FuturesInfo (3)'!$A$2:$O$80,15)*UX73</f>
        <v>386662.49999999994</v>
      </c>
      <c r="VA73" s="196">
        <f t="shared" si="110"/>
        <v>0</v>
      </c>
      <c r="VB73" s="196">
        <f t="shared" si="111"/>
        <v>0</v>
      </c>
      <c r="VC73" s="196">
        <f t="shared" si="112"/>
        <v>0</v>
      </c>
      <c r="VD73" s="196">
        <f t="shared" si="113"/>
        <v>0</v>
      </c>
      <c r="VE73" s="196">
        <f t="shared" si="149"/>
        <v>0</v>
      </c>
      <c r="VF73" s="196">
        <f t="shared" si="115"/>
        <v>0</v>
      </c>
      <c r="VG73" s="196">
        <f t="shared" si="135"/>
        <v>0</v>
      </c>
      <c r="VH73" s="196">
        <f>IF(IF(sym!$O62=UM73,1,0)=1,ABS(UY73*UR73),-ABS(UY73*UR73))</f>
        <v>0</v>
      </c>
      <c r="VI73" s="196">
        <f>IF(IF(sym!$N62=UM73,1,0)=1,ABS(UY73*UR73),-ABS(UY73*UR73))</f>
        <v>0</v>
      </c>
      <c r="VJ73" s="196">
        <f t="shared" si="144"/>
        <v>0</v>
      </c>
      <c r="VK73" s="196">
        <f t="shared" si="117"/>
        <v>0</v>
      </c>
      <c r="VM73">
        <f t="shared" si="118"/>
        <v>0</v>
      </c>
      <c r="VN73" s="240"/>
      <c r="VO73" s="240"/>
      <c r="VP73" s="240"/>
      <c r="VQ73" s="214"/>
      <c r="VR73" s="241"/>
      <c r="VS73">
        <f t="shared" si="119"/>
        <v>1</v>
      </c>
      <c r="VT73">
        <f t="shared" si="120"/>
        <v>0</v>
      </c>
      <c r="VU73" s="214"/>
      <c r="VV73">
        <f t="shared" si="154"/>
        <v>1</v>
      </c>
      <c r="VW73">
        <f t="shared" si="152"/>
        <v>1</v>
      </c>
      <c r="VX73">
        <f t="shared" si="136"/>
        <v>0</v>
      </c>
      <c r="VY73">
        <f t="shared" si="122"/>
        <v>1</v>
      </c>
      <c r="VZ73" s="249"/>
      <c r="WA73" s="202"/>
      <c r="WB73">
        <v>60</v>
      </c>
      <c r="WC73" t="str">
        <f t="shared" si="83"/>
        <v>FALSE</v>
      </c>
      <c r="WD73">
        <f>VLOOKUP($A73,'FuturesInfo (3)'!$A$2:$V$80,22)</f>
        <v>2</v>
      </c>
      <c r="WE73" s="253"/>
      <c r="WF73">
        <f t="shared" si="123"/>
        <v>2</v>
      </c>
      <c r="WG73" s="138">
        <f>VLOOKUP($A73,'FuturesInfo (3)'!$A$2:$O$80,15)*WD73</f>
        <v>257774.99999999997</v>
      </c>
      <c r="WH73" s="138">
        <f>VLOOKUP($A73,'FuturesInfo (3)'!$A$2:$O$80,15)*WF73</f>
        <v>257774.99999999997</v>
      </c>
      <c r="WI73" s="196">
        <f t="shared" si="124"/>
        <v>0</v>
      </c>
      <c r="WJ73" s="196">
        <f t="shared" si="125"/>
        <v>0</v>
      </c>
      <c r="WK73" s="196">
        <f t="shared" si="126"/>
        <v>0</v>
      </c>
      <c r="WL73" s="196">
        <f t="shared" si="127"/>
        <v>0</v>
      </c>
      <c r="WM73" s="196">
        <f t="shared" si="150"/>
        <v>0</v>
      </c>
      <c r="WN73" s="196">
        <f t="shared" si="129"/>
        <v>0</v>
      </c>
      <c r="WO73" s="196">
        <f t="shared" si="137"/>
        <v>0</v>
      </c>
      <c r="WP73" s="196">
        <f>IF(IF(sym!$O62=VU73,1,0)=1,ABS(WG73*VZ73),-ABS(WG73*VZ73))</f>
        <v>0</v>
      </c>
      <c r="WQ73" s="196">
        <f>IF(IF(sym!$N62=VU73,1,0)=1,ABS(WG73*VZ73),-ABS(WG73*VZ73))</f>
        <v>0</v>
      </c>
      <c r="WR73" s="196">
        <f t="shared" si="147"/>
        <v>0</v>
      </c>
      <c r="WS73" s="196">
        <f t="shared" si="131"/>
        <v>0</v>
      </c>
    </row>
    <row r="74" spans="1:617" x14ac:dyDescent="0.25">
      <c r="A74" s="1" t="s">
        <v>401</v>
      </c>
      <c r="B74" s="150" t="str">
        <f>'FuturesInfo (3)'!M62</f>
        <v>QSI</v>
      </c>
      <c r="C74" s="200" t="str">
        <f>VLOOKUP(A74,'FuturesInfo (3)'!$A$2:$K$80,11)</f>
        <v>metal</v>
      </c>
      <c r="F74" t="e">
        <f>#REF!</f>
        <v>#REF!</v>
      </c>
      <c r="G74">
        <v>-1</v>
      </c>
      <c r="H74">
        <v>-1</v>
      </c>
      <c r="I74">
        <v>1</v>
      </c>
      <c r="J74">
        <f t="shared" si="155"/>
        <v>0</v>
      </c>
      <c r="K74">
        <f t="shared" si="156"/>
        <v>0</v>
      </c>
      <c r="L74" s="184">
        <v>2.1216848673900002E-2</v>
      </c>
      <c r="M74" s="2">
        <v>10</v>
      </c>
      <c r="N74">
        <v>60</v>
      </c>
      <c r="O74" t="str">
        <f t="shared" si="157"/>
        <v>TRUE</v>
      </c>
      <c r="P74">
        <f>VLOOKUP($A74,'FuturesInfo (3)'!$A$2:$V$80,22)</f>
        <v>1</v>
      </c>
      <c r="Q74">
        <f t="shared" si="70"/>
        <v>1</v>
      </c>
      <c r="R74">
        <f t="shared" si="70"/>
        <v>1</v>
      </c>
      <c r="S74" s="138">
        <f>VLOOKUP($A74,'FuturesInfo (3)'!$A$2:$O$80,15)*Q74</f>
        <v>97940</v>
      </c>
      <c r="T74" s="144">
        <f t="shared" si="158"/>
        <v>-2077.9781591217661</v>
      </c>
      <c r="U74" s="144">
        <f t="shared" si="84"/>
        <v>-2077.9781591217661</v>
      </c>
      <c r="W74">
        <f t="shared" si="159"/>
        <v>-1</v>
      </c>
      <c r="X74">
        <v>1</v>
      </c>
      <c r="Y74">
        <v>-1</v>
      </c>
      <c r="Z74">
        <v>1</v>
      </c>
      <c r="AA74">
        <f t="shared" si="138"/>
        <v>1</v>
      </c>
      <c r="AB74">
        <f t="shared" si="160"/>
        <v>0</v>
      </c>
      <c r="AC74" s="1">
        <v>5.0106935533100003E-3</v>
      </c>
      <c r="AD74" s="2">
        <v>10</v>
      </c>
      <c r="AE74">
        <v>60</v>
      </c>
      <c r="AF74" t="str">
        <f t="shared" si="161"/>
        <v>TRUE</v>
      </c>
      <c r="AG74">
        <f>VLOOKUP($A74,'FuturesInfo (3)'!$A$2:$V$80,22)</f>
        <v>1</v>
      </c>
      <c r="AH74">
        <f t="shared" si="162"/>
        <v>1</v>
      </c>
      <c r="AI74">
        <f t="shared" si="85"/>
        <v>1</v>
      </c>
      <c r="AJ74" s="138">
        <f>VLOOKUP($A74,'FuturesInfo (3)'!$A$2:$O$80,15)*AI74</f>
        <v>97940</v>
      </c>
      <c r="AK74" s="196">
        <f t="shared" si="163"/>
        <v>490.74732661118145</v>
      </c>
      <c r="AL74" s="196">
        <f t="shared" si="87"/>
        <v>-490.74732661118145</v>
      </c>
      <c r="AN74">
        <f t="shared" si="76"/>
        <v>1</v>
      </c>
      <c r="AO74">
        <v>1</v>
      </c>
      <c r="AP74">
        <v>-1</v>
      </c>
      <c r="AQ74">
        <v>-1</v>
      </c>
      <c r="AR74">
        <f t="shared" si="139"/>
        <v>0</v>
      </c>
      <c r="AS74">
        <f t="shared" si="77"/>
        <v>1</v>
      </c>
      <c r="AT74" s="1">
        <v>-3.2224721833800001E-3</v>
      </c>
      <c r="AU74" s="2">
        <v>10</v>
      </c>
      <c r="AV74">
        <v>60</v>
      </c>
      <c r="AW74" t="str">
        <f t="shared" si="78"/>
        <v>TRUE</v>
      </c>
      <c r="AX74">
        <f>VLOOKUP($A74,'FuturesInfo (3)'!$A$2:$V$80,22)</f>
        <v>1</v>
      </c>
      <c r="AY74">
        <f t="shared" si="79"/>
        <v>1</v>
      </c>
      <c r="AZ74">
        <f t="shared" si="88"/>
        <v>1</v>
      </c>
      <c r="BA74" s="138">
        <f>VLOOKUP($A74,'FuturesInfo (3)'!$A$2:$O$80,15)*AZ74</f>
        <v>97940</v>
      </c>
      <c r="BB74" s="196">
        <f t="shared" si="80"/>
        <v>-315.6089256402372</v>
      </c>
      <c r="BC74" s="196">
        <f t="shared" si="89"/>
        <v>315.6089256402372</v>
      </c>
      <c r="BE74">
        <v>1</v>
      </c>
      <c r="BF74">
        <v>1</v>
      </c>
      <c r="BG74">
        <v>-1</v>
      </c>
      <c r="BH74">
        <v>1</v>
      </c>
      <c r="BI74">
        <v>1</v>
      </c>
      <c r="BJ74">
        <v>0</v>
      </c>
      <c r="BK74" s="1">
        <v>3.6049774307699997E-2</v>
      </c>
      <c r="BL74" s="2">
        <v>10</v>
      </c>
      <c r="BM74">
        <v>60</v>
      </c>
      <c r="BN74" t="s">
        <v>1186</v>
      </c>
      <c r="BO74">
        <v>1</v>
      </c>
      <c r="BP74" s="96">
        <v>0</v>
      </c>
      <c r="BQ74">
        <v>1</v>
      </c>
      <c r="BR74" s="138">
        <v>86650</v>
      </c>
      <c r="BS74" s="196">
        <v>3123.7129437622048</v>
      </c>
      <c r="BT74" s="196">
        <v>-3123.7129437622048</v>
      </c>
      <c r="BV74">
        <v>1</v>
      </c>
      <c r="BW74">
        <v>1</v>
      </c>
      <c r="BX74" s="214">
        <v>-1</v>
      </c>
      <c r="BY74">
        <v>1</v>
      </c>
      <c r="BZ74">
        <v>1</v>
      </c>
      <c r="CA74">
        <v>1</v>
      </c>
      <c r="CB74">
        <v>0</v>
      </c>
      <c r="CC74">
        <v>1</v>
      </c>
      <c r="CD74" s="1">
        <v>1.6661760376799999E-2</v>
      </c>
      <c r="CE74" s="2">
        <v>10</v>
      </c>
      <c r="CF74">
        <v>60</v>
      </c>
      <c r="CG74" t="s">
        <v>1186</v>
      </c>
      <c r="CH74">
        <v>1</v>
      </c>
      <c r="CI74" s="96">
        <v>0</v>
      </c>
      <c r="CJ74">
        <v>1</v>
      </c>
      <c r="CK74" s="138">
        <v>86650</v>
      </c>
      <c r="CL74" s="196">
        <v>1443.7415366497198</v>
      </c>
      <c r="CM74" s="196">
        <v>-1443.7415366497198</v>
      </c>
      <c r="CN74" s="196">
        <v>1443.7415366497198</v>
      </c>
      <c r="CP74">
        <v>1</v>
      </c>
      <c r="CQ74">
        <v>-1</v>
      </c>
      <c r="CR74" s="214">
        <v>-1</v>
      </c>
      <c r="CS74">
        <v>-1</v>
      </c>
      <c r="CT74">
        <v>1</v>
      </c>
      <c r="CU74">
        <v>0</v>
      </c>
      <c r="CV74">
        <v>0</v>
      </c>
      <c r="CW74">
        <v>0</v>
      </c>
      <c r="CX74" s="1">
        <v>3.5904563354200001E-3</v>
      </c>
      <c r="CY74" s="2">
        <v>10</v>
      </c>
      <c r="CZ74">
        <v>60</v>
      </c>
      <c r="DA74" t="s">
        <v>1186</v>
      </c>
      <c r="DB74">
        <v>1</v>
      </c>
      <c r="DC74" s="96">
        <v>0</v>
      </c>
      <c r="DD74">
        <v>1</v>
      </c>
      <c r="DE74" s="138">
        <v>86650</v>
      </c>
      <c r="DF74" s="196">
        <v>-311.11304146414301</v>
      </c>
      <c r="DG74" s="196">
        <v>-311.11304146414301</v>
      </c>
      <c r="DH74" s="196">
        <v>-311.11304146414301</v>
      </c>
      <c r="DJ74">
        <v>1</v>
      </c>
      <c r="DK74" s="240">
        <v>1</v>
      </c>
      <c r="DL74" s="214">
        <v>-1</v>
      </c>
      <c r="DM74" s="241">
        <v>-7</v>
      </c>
      <c r="DN74">
        <v>-1</v>
      </c>
      <c r="DO74">
        <v>1</v>
      </c>
      <c r="DP74" s="214">
        <v>1</v>
      </c>
      <c r="DQ74">
        <v>1</v>
      </c>
      <c r="DR74">
        <v>0</v>
      </c>
      <c r="DS74">
        <v>0</v>
      </c>
      <c r="DT74">
        <v>1</v>
      </c>
      <c r="DU74" s="249">
        <v>6.5204847085999999E-3</v>
      </c>
      <c r="DV74" s="2">
        <v>10</v>
      </c>
      <c r="DW74">
        <v>60</v>
      </c>
      <c r="DX74" t="s">
        <v>1186</v>
      </c>
      <c r="DY74">
        <v>1</v>
      </c>
      <c r="DZ74" s="96">
        <v>0</v>
      </c>
      <c r="EA74">
        <v>1</v>
      </c>
      <c r="EB74" s="138">
        <v>87215</v>
      </c>
      <c r="EC74" s="196">
        <v>568.68407386054901</v>
      </c>
      <c r="ED74" s="196">
        <v>-568.68407386054901</v>
      </c>
      <c r="EE74" s="196">
        <v>-568.68407386054901</v>
      </c>
      <c r="EF74" s="196">
        <v>568.68407386054901</v>
      </c>
      <c r="EH74">
        <v>1</v>
      </c>
      <c r="EI74" s="240">
        <v>-1</v>
      </c>
      <c r="EJ74" s="214">
        <v>1</v>
      </c>
      <c r="EK74" s="241">
        <v>-8</v>
      </c>
      <c r="EL74">
        <v>-1</v>
      </c>
      <c r="EM74">
        <v>-1</v>
      </c>
      <c r="EN74" s="214">
        <v>-1</v>
      </c>
      <c r="EO74">
        <v>1</v>
      </c>
      <c r="EP74">
        <v>0</v>
      </c>
      <c r="EQ74">
        <v>1</v>
      </c>
      <c r="ER74">
        <v>1</v>
      </c>
      <c r="ES74" s="249">
        <v>-1.0892621682000001E-3</v>
      </c>
      <c r="ET74" s="264">
        <v>42489</v>
      </c>
      <c r="EU74">
        <v>60</v>
      </c>
      <c r="EV74" t="s">
        <v>1186</v>
      </c>
      <c r="EW74">
        <v>1</v>
      </c>
      <c r="EX74" s="253"/>
      <c r="EY74">
        <v>1</v>
      </c>
      <c r="EZ74" s="138">
        <v>87120</v>
      </c>
      <c r="FA74" s="196">
        <v>94.896520093584002</v>
      </c>
      <c r="FB74" s="196">
        <v>-94.896520093584002</v>
      </c>
      <c r="FC74" s="196">
        <v>94.896520093584002</v>
      </c>
      <c r="FD74" s="196">
        <v>94.896520093584002</v>
      </c>
      <c r="FF74">
        <v>-1</v>
      </c>
      <c r="FG74" s="240">
        <v>-1</v>
      </c>
      <c r="FH74" s="214">
        <v>1</v>
      </c>
      <c r="FI74" s="241">
        <v>-9</v>
      </c>
      <c r="FJ74">
        <v>1</v>
      </c>
      <c r="FK74">
        <v>-1</v>
      </c>
      <c r="FL74" s="214">
        <v>1</v>
      </c>
      <c r="FM74">
        <v>0</v>
      </c>
      <c r="FN74">
        <v>1</v>
      </c>
      <c r="FO74">
        <v>1</v>
      </c>
      <c r="FP74">
        <v>0</v>
      </c>
      <c r="FQ74" s="249">
        <v>4.5339761248899997E-3</v>
      </c>
      <c r="FR74" s="264">
        <v>42489</v>
      </c>
      <c r="FS74">
        <v>60</v>
      </c>
      <c r="FT74" t="s">
        <v>1186</v>
      </c>
      <c r="FU74">
        <v>1</v>
      </c>
      <c r="FV74" s="253">
        <v>2</v>
      </c>
      <c r="FW74">
        <v>1</v>
      </c>
      <c r="FX74" s="138">
        <v>88035</v>
      </c>
      <c r="FY74" s="138">
        <v>88035</v>
      </c>
      <c r="FZ74" s="196">
        <v>-399.14858815469114</v>
      </c>
      <c r="GA74" s="196">
        <v>-399.14858815469114</v>
      </c>
      <c r="GB74" s="196">
        <v>399.14858815469114</v>
      </c>
      <c r="GC74" s="196">
        <v>399.14858815469114</v>
      </c>
      <c r="GD74" s="196">
        <v>-399.14858815469114</v>
      </c>
      <c r="GF74">
        <v>-1</v>
      </c>
      <c r="GG74" s="240">
        <v>1</v>
      </c>
      <c r="GH74" s="214">
        <v>1</v>
      </c>
      <c r="GI74" s="241">
        <v>-10</v>
      </c>
      <c r="GJ74">
        <v>1</v>
      </c>
      <c r="GK74">
        <v>-1</v>
      </c>
      <c r="GL74" s="214">
        <v>1</v>
      </c>
      <c r="GM74">
        <v>1</v>
      </c>
      <c r="GN74">
        <v>1</v>
      </c>
      <c r="GO74">
        <v>1</v>
      </c>
      <c r="GP74">
        <v>0</v>
      </c>
      <c r="GQ74" s="249">
        <v>5.9418385419599999E-3</v>
      </c>
      <c r="GR74" s="264">
        <v>42489</v>
      </c>
      <c r="GS74">
        <v>60</v>
      </c>
      <c r="GT74" t="s">
        <v>1186</v>
      </c>
      <c r="GU74">
        <v>1</v>
      </c>
      <c r="GV74" s="253">
        <v>2</v>
      </c>
      <c r="GW74">
        <v>1</v>
      </c>
      <c r="GX74" s="138">
        <v>88035</v>
      </c>
      <c r="GY74" s="138">
        <v>88035</v>
      </c>
      <c r="GZ74" s="196">
        <v>523.0897560414486</v>
      </c>
      <c r="HA74" s="196">
        <v>523.0897560414486</v>
      </c>
      <c r="HB74" s="196">
        <v>523.0897560414486</v>
      </c>
      <c r="HC74" s="196">
        <v>523.0897560414486</v>
      </c>
      <c r="HD74" s="196">
        <v>-523.0897560414486</v>
      </c>
      <c r="HF74">
        <v>1</v>
      </c>
      <c r="HG74" s="240">
        <v>1</v>
      </c>
      <c r="HH74" s="214">
        <v>-1</v>
      </c>
      <c r="HI74" s="241">
        <v>-11</v>
      </c>
      <c r="HJ74">
        <v>1</v>
      </c>
      <c r="HK74">
        <v>1</v>
      </c>
      <c r="HL74" s="214">
        <v>-1</v>
      </c>
      <c r="HM74">
        <v>0</v>
      </c>
      <c r="HN74">
        <v>1</v>
      </c>
      <c r="HO74">
        <v>0</v>
      </c>
      <c r="HP74">
        <v>0</v>
      </c>
      <c r="HQ74" s="249">
        <v>-1.1131936161800001E-2</v>
      </c>
      <c r="HR74" s="202">
        <v>42489</v>
      </c>
      <c r="HS74">
        <v>60</v>
      </c>
      <c r="HT74" t="s">
        <v>1186</v>
      </c>
      <c r="HU74">
        <v>1</v>
      </c>
      <c r="HV74" s="253">
        <v>2</v>
      </c>
      <c r="HW74">
        <v>1</v>
      </c>
      <c r="HX74" s="138">
        <v>87055</v>
      </c>
      <c r="HY74" s="138">
        <v>87055</v>
      </c>
      <c r="HZ74" s="196">
        <v>-969.0907025654991</v>
      </c>
      <c r="IA74" s="196">
        <v>-969.0907025654991</v>
      </c>
      <c r="IB74" s="196">
        <v>969.0907025654991</v>
      </c>
      <c r="IC74" s="196">
        <v>-969.0907025654991</v>
      </c>
      <c r="ID74" s="196">
        <v>-969.0907025654991</v>
      </c>
      <c r="IF74">
        <v>1</v>
      </c>
      <c r="IG74">
        <v>1</v>
      </c>
      <c r="IH74" s="214">
        <v>-1</v>
      </c>
      <c r="II74" s="241">
        <v>-12</v>
      </c>
      <c r="IJ74">
        <v>-1</v>
      </c>
      <c r="IK74">
        <v>1</v>
      </c>
      <c r="IL74" s="214">
        <v>1</v>
      </c>
      <c r="IM74">
        <v>1</v>
      </c>
      <c r="IN74">
        <v>0</v>
      </c>
      <c r="IO74">
        <v>0</v>
      </c>
      <c r="IP74">
        <v>1</v>
      </c>
      <c r="IQ74" s="249">
        <v>5.9158003560999999E-3</v>
      </c>
      <c r="IR74" s="202">
        <v>42522</v>
      </c>
      <c r="IS74">
        <v>60</v>
      </c>
      <c r="IT74" t="s">
        <v>1186</v>
      </c>
      <c r="IU74">
        <v>1</v>
      </c>
      <c r="IV74" s="253">
        <v>1</v>
      </c>
      <c r="IW74">
        <v>1</v>
      </c>
      <c r="IX74" s="138">
        <v>87570</v>
      </c>
      <c r="IY74" s="138">
        <v>87570</v>
      </c>
      <c r="IZ74" s="196">
        <v>518.04663718367703</v>
      </c>
      <c r="JA74" s="196">
        <v>518.04663718367703</v>
      </c>
      <c r="JB74" s="196">
        <v>-518.04663718367703</v>
      </c>
      <c r="JC74" s="196">
        <v>-518.04663718367703</v>
      </c>
      <c r="JD74" s="196">
        <v>518.04663718367703</v>
      </c>
      <c r="JF74">
        <v>1</v>
      </c>
      <c r="JG74" s="240">
        <v>1</v>
      </c>
      <c r="JH74" s="214">
        <v>-1</v>
      </c>
      <c r="JI74" s="241">
        <v>-13</v>
      </c>
      <c r="JJ74">
        <v>1</v>
      </c>
      <c r="JK74">
        <v>1</v>
      </c>
      <c r="JL74" s="214">
        <v>-1</v>
      </c>
      <c r="JM74">
        <v>0</v>
      </c>
      <c r="JN74">
        <v>1</v>
      </c>
      <c r="JO74">
        <v>0</v>
      </c>
      <c r="JP74">
        <v>0</v>
      </c>
      <c r="JQ74" s="249">
        <v>-1.11339499829E-2</v>
      </c>
      <c r="JR74" s="202">
        <v>42522</v>
      </c>
      <c r="JS74">
        <v>60</v>
      </c>
      <c r="JT74" t="s">
        <v>1186</v>
      </c>
      <c r="JU74">
        <v>1</v>
      </c>
      <c r="JV74" s="253">
        <v>2</v>
      </c>
      <c r="JW74">
        <v>1</v>
      </c>
      <c r="JX74" s="138">
        <v>86595</v>
      </c>
      <c r="JY74" s="138">
        <v>86595</v>
      </c>
      <c r="JZ74" s="196">
        <v>-964.14439876922552</v>
      </c>
      <c r="KA74" s="196">
        <v>-964.14439876922552</v>
      </c>
      <c r="KB74" s="196">
        <v>964.14439876922552</v>
      </c>
      <c r="KC74" s="196">
        <v>-964.14439876922552</v>
      </c>
      <c r="KD74" s="196">
        <v>-964.14439876922552</v>
      </c>
      <c r="KF74">
        <v>1</v>
      </c>
      <c r="KG74" s="240">
        <v>1</v>
      </c>
      <c r="KH74" s="214">
        <v>-1</v>
      </c>
      <c r="KI74" s="241">
        <v>-14</v>
      </c>
      <c r="KJ74">
        <v>-1</v>
      </c>
      <c r="KK74">
        <v>1</v>
      </c>
      <c r="KL74" s="214">
        <v>-1</v>
      </c>
      <c r="KM74">
        <v>0</v>
      </c>
      <c r="KN74">
        <v>1</v>
      </c>
      <c r="KO74">
        <v>1</v>
      </c>
      <c r="KP74">
        <v>0</v>
      </c>
      <c r="KQ74" s="249">
        <v>-4.0418037992999997E-4</v>
      </c>
      <c r="KR74" s="202">
        <v>42522</v>
      </c>
      <c r="KS74">
        <v>60</v>
      </c>
      <c r="KT74" t="s">
        <v>1186</v>
      </c>
      <c r="KU74">
        <v>1</v>
      </c>
      <c r="KV74" s="253">
        <v>1</v>
      </c>
      <c r="KW74">
        <v>1</v>
      </c>
      <c r="KX74" s="138">
        <v>87050</v>
      </c>
      <c r="KY74" s="138">
        <v>87050</v>
      </c>
      <c r="KZ74" s="196">
        <v>-35.183902072906498</v>
      </c>
      <c r="LA74" s="196">
        <v>-35.183902072906498</v>
      </c>
      <c r="LB74" s="196">
        <v>35.183902072906498</v>
      </c>
      <c r="LC74" s="196">
        <v>35.183902072906498</v>
      </c>
      <c r="LD74" s="196">
        <v>-35.183902072906498</v>
      </c>
      <c r="LF74">
        <v>1</v>
      </c>
      <c r="LG74" s="240">
        <v>-1</v>
      </c>
      <c r="LH74" s="214">
        <v>-1</v>
      </c>
      <c r="LI74" s="241">
        <v>-15</v>
      </c>
      <c r="LJ74">
        <v>-1</v>
      </c>
      <c r="LK74">
        <v>1</v>
      </c>
      <c r="LL74" s="214">
        <v>1</v>
      </c>
      <c r="LM74">
        <v>0</v>
      </c>
      <c r="LN74">
        <v>0</v>
      </c>
      <c r="LO74">
        <v>0</v>
      </c>
      <c r="LP74">
        <v>1</v>
      </c>
      <c r="LQ74" s="249">
        <v>2.3682994443299998E-3</v>
      </c>
      <c r="LR74" s="202">
        <v>42522</v>
      </c>
      <c r="LS74">
        <v>60</v>
      </c>
      <c r="LT74" t="s">
        <v>1186</v>
      </c>
      <c r="LU74">
        <v>1</v>
      </c>
      <c r="LV74" s="253">
        <v>1</v>
      </c>
      <c r="LW74">
        <v>1</v>
      </c>
      <c r="LX74" s="138">
        <v>87050</v>
      </c>
      <c r="LY74" s="138">
        <v>87050</v>
      </c>
      <c r="LZ74" s="196">
        <v>-206.16046662892649</v>
      </c>
      <c r="MA74" s="196">
        <v>-206.16046662892649</v>
      </c>
      <c r="MB74" s="196">
        <v>-206.16046662892649</v>
      </c>
      <c r="MC74" s="196">
        <v>-206.16046662892649</v>
      </c>
      <c r="MD74" s="196">
        <v>206.16046662892649</v>
      </c>
      <c r="MF74">
        <v>-1</v>
      </c>
      <c r="MG74" s="240">
        <v>-1</v>
      </c>
      <c r="MH74" s="214">
        <v>1</v>
      </c>
      <c r="MI74" s="241">
        <v>-16</v>
      </c>
      <c r="MJ74">
        <v>1</v>
      </c>
      <c r="MK74">
        <v>-1</v>
      </c>
      <c r="ML74" s="214">
        <v>1</v>
      </c>
      <c r="MM74">
        <v>0</v>
      </c>
      <c r="MN74">
        <v>1</v>
      </c>
      <c r="MO74">
        <v>1</v>
      </c>
      <c r="MP74">
        <v>0</v>
      </c>
      <c r="MQ74" s="249">
        <v>2.46410109133E-2</v>
      </c>
      <c r="MR74" s="202">
        <v>42522</v>
      </c>
      <c r="MS74">
        <v>60</v>
      </c>
      <c r="MT74" t="s">
        <v>1186</v>
      </c>
      <c r="MU74">
        <v>1</v>
      </c>
      <c r="MV74" s="253">
        <v>1</v>
      </c>
      <c r="MW74">
        <v>1</v>
      </c>
      <c r="MX74" s="138">
        <v>89195</v>
      </c>
      <c r="MY74" s="138">
        <v>89195</v>
      </c>
      <c r="MZ74" s="196">
        <v>-2197.8549684117934</v>
      </c>
      <c r="NA74" s="196">
        <v>-2197.8549684117934</v>
      </c>
      <c r="NB74" s="196">
        <v>2197.8549684117934</v>
      </c>
      <c r="NC74" s="196">
        <v>2197.8549684117934</v>
      </c>
      <c r="ND74" s="196">
        <v>-2197.8549684117934</v>
      </c>
      <c r="NF74">
        <v>-1</v>
      </c>
      <c r="NG74" s="240">
        <v>-1</v>
      </c>
      <c r="NH74" s="214">
        <v>1</v>
      </c>
      <c r="NI74" s="241">
        <v>-17</v>
      </c>
      <c r="NJ74">
        <v>1</v>
      </c>
      <c r="NK74">
        <v>-1</v>
      </c>
      <c r="NL74" s="214">
        <v>-1</v>
      </c>
      <c r="NM74">
        <v>1</v>
      </c>
      <c r="NN74">
        <v>0</v>
      </c>
      <c r="NO74">
        <v>0</v>
      </c>
      <c r="NP74">
        <v>1</v>
      </c>
      <c r="NQ74" s="249">
        <v>-2.9710185548499999E-3</v>
      </c>
      <c r="NR74" s="202">
        <v>42522</v>
      </c>
      <c r="NS74">
        <v>60</v>
      </c>
      <c r="NT74" t="s">
        <v>1186</v>
      </c>
      <c r="NU74">
        <v>1</v>
      </c>
      <c r="NV74" s="253">
        <v>1</v>
      </c>
      <c r="NW74">
        <v>1</v>
      </c>
      <c r="NX74" s="138">
        <v>88930</v>
      </c>
      <c r="NY74" s="138">
        <v>88930</v>
      </c>
      <c r="NZ74" s="196">
        <v>264.21268008281049</v>
      </c>
      <c r="OA74" s="196">
        <v>264.21268008281049</v>
      </c>
      <c r="OB74" s="196">
        <v>-264.21268008281049</v>
      </c>
      <c r="OC74" s="196">
        <v>-264.21268008281049</v>
      </c>
      <c r="OD74" s="196">
        <v>264.21268008281049</v>
      </c>
      <c r="OF74">
        <v>-1</v>
      </c>
      <c r="OG74" s="240">
        <v>-1</v>
      </c>
      <c r="OH74" s="214">
        <v>1</v>
      </c>
      <c r="OI74" s="241">
        <v>-18</v>
      </c>
      <c r="OJ74">
        <v>-1</v>
      </c>
      <c r="OK74">
        <v>-1</v>
      </c>
      <c r="OL74" s="214">
        <v>1</v>
      </c>
      <c r="OM74">
        <v>0</v>
      </c>
      <c r="ON74">
        <v>1</v>
      </c>
      <c r="OO74">
        <v>0</v>
      </c>
      <c r="OP74">
        <v>0</v>
      </c>
      <c r="OQ74" s="249">
        <v>5.7910716293699998E-3</v>
      </c>
      <c r="OR74" s="202">
        <v>42522</v>
      </c>
      <c r="OS74">
        <v>60</v>
      </c>
      <c r="OT74" t="s">
        <v>1186</v>
      </c>
      <c r="OU74">
        <v>1</v>
      </c>
      <c r="OV74" s="253">
        <v>2</v>
      </c>
      <c r="OW74">
        <v>1</v>
      </c>
      <c r="OX74" s="138">
        <v>89445</v>
      </c>
      <c r="OY74" s="138">
        <v>89445</v>
      </c>
      <c r="OZ74" s="196">
        <v>-517.98240188899968</v>
      </c>
      <c r="PA74" s="196">
        <v>-517.98240188899968</v>
      </c>
      <c r="PB74" s="196">
        <v>517.98240188899968</v>
      </c>
      <c r="PC74" s="196">
        <v>-517.98240188899968</v>
      </c>
      <c r="PD74" s="196">
        <v>-517.98240188899968</v>
      </c>
      <c r="PF74">
        <v>-1</v>
      </c>
      <c r="PG74" s="240">
        <v>-1</v>
      </c>
      <c r="PH74" s="240">
        <v>-1</v>
      </c>
      <c r="PI74" s="214">
        <v>1</v>
      </c>
      <c r="PJ74" s="241">
        <v>-6</v>
      </c>
      <c r="PK74">
        <v>1</v>
      </c>
      <c r="PL74">
        <v>-1</v>
      </c>
      <c r="PM74" s="214">
        <v>1</v>
      </c>
      <c r="PN74">
        <v>0</v>
      </c>
      <c r="PO74">
        <v>1</v>
      </c>
      <c r="PP74">
        <v>1</v>
      </c>
      <c r="PQ74">
        <v>0</v>
      </c>
      <c r="PR74" s="249">
        <v>2.8956341886099999E-2</v>
      </c>
      <c r="PS74" s="202">
        <v>42541</v>
      </c>
      <c r="PT74">
        <v>60</v>
      </c>
      <c r="PU74" t="s">
        <v>1186</v>
      </c>
      <c r="PV74">
        <v>1</v>
      </c>
      <c r="PW74" s="253">
        <v>1</v>
      </c>
      <c r="PX74">
        <v>1</v>
      </c>
      <c r="PY74" s="138">
        <v>93115</v>
      </c>
      <c r="PZ74" s="138">
        <v>93115</v>
      </c>
      <c r="QA74" s="196">
        <v>-2696.2697747242014</v>
      </c>
      <c r="QB74" s="196">
        <v>-2696.2697747242014</v>
      </c>
      <c r="QC74" s="196">
        <v>2696.2697747242014</v>
      </c>
      <c r="QD74" s="196">
        <v>2696.2697747242014</v>
      </c>
      <c r="QE74" s="196">
        <v>-2696.2697747242014</v>
      </c>
      <c r="QF74" s="196">
        <v>-2696.2697747242014</v>
      </c>
      <c r="QH74">
        <v>1</v>
      </c>
      <c r="QI74" s="240">
        <v>1</v>
      </c>
      <c r="QJ74" s="240">
        <v>1</v>
      </c>
      <c r="QK74" s="214">
        <v>1</v>
      </c>
      <c r="QL74" s="241">
        <v>-7</v>
      </c>
      <c r="QM74">
        <v>-1</v>
      </c>
      <c r="QN74">
        <v>-1</v>
      </c>
      <c r="QO74" s="214">
        <v>1</v>
      </c>
      <c r="QP74">
        <v>1</v>
      </c>
      <c r="QQ74">
        <v>1</v>
      </c>
      <c r="QR74">
        <v>0</v>
      </c>
      <c r="QS74">
        <v>0</v>
      </c>
      <c r="QT74" s="249">
        <v>1.1734666159599999E-2</v>
      </c>
      <c r="QU74" s="202">
        <v>42541</v>
      </c>
      <c r="QV74">
        <v>60</v>
      </c>
      <c r="QW74" t="s">
        <v>1186</v>
      </c>
      <c r="QX74">
        <v>1</v>
      </c>
      <c r="QY74" s="253">
        <v>1</v>
      </c>
      <c r="QZ74">
        <v>1</v>
      </c>
      <c r="RA74" s="138">
        <v>93115</v>
      </c>
      <c r="RB74" s="138">
        <v>93115</v>
      </c>
      <c r="RC74" s="196">
        <v>1092.6734394511539</v>
      </c>
      <c r="RD74" s="196">
        <v>1092.6734394511539</v>
      </c>
      <c r="RE74" s="196">
        <v>1092.6734394511539</v>
      </c>
      <c r="RF74" s="196">
        <v>-1092.6734394511539</v>
      </c>
      <c r="RG74" s="196">
        <v>-1092.6734394511539</v>
      </c>
      <c r="RH74" s="196">
        <v>1092.6734394511539</v>
      </c>
      <c r="RI74" s="196"/>
      <c r="RJ74" s="196">
        <v>-1092.6734394511539</v>
      </c>
      <c r="RK74" s="196">
        <v>1092.6734394511539</v>
      </c>
      <c r="RL74" s="196">
        <v>-1092.6734394511539</v>
      </c>
      <c r="RM74" s="196">
        <v>1092.6734394511539</v>
      </c>
      <c r="RO74">
        <v>1</v>
      </c>
      <c r="RP74" s="240">
        <v>-1</v>
      </c>
      <c r="RQ74" s="240">
        <v>-1</v>
      </c>
      <c r="RR74" s="240">
        <v>-1</v>
      </c>
      <c r="RS74" s="214">
        <v>1</v>
      </c>
      <c r="RT74" s="241">
        <v>-8</v>
      </c>
      <c r="RU74">
        <v>-1</v>
      </c>
      <c r="RV74">
        <v>-1</v>
      </c>
      <c r="RW74" s="214">
        <v>1</v>
      </c>
      <c r="RX74">
        <v>0</v>
      </c>
      <c r="RY74">
        <v>1</v>
      </c>
      <c r="RZ74">
        <v>0</v>
      </c>
      <c r="SA74">
        <v>0</v>
      </c>
      <c r="SB74" s="249">
        <v>5.18176448478E-2</v>
      </c>
      <c r="SC74" s="202">
        <v>42541</v>
      </c>
      <c r="SD74">
        <v>60</v>
      </c>
      <c r="SE74" t="s">
        <v>1186</v>
      </c>
      <c r="SF74">
        <v>1</v>
      </c>
      <c r="SG74" s="253">
        <v>1</v>
      </c>
      <c r="SH74">
        <v>1</v>
      </c>
      <c r="SI74" s="138">
        <v>97940</v>
      </c>
      <c r="SJ74" s="138">
        <v>97940</v>
      </c>
      <c r="SK74" s="196">
        <v>-5075.0201363935321</v>
      </c>
      <c r="SL74" s="196">
        <v>-5075.0201363935321</v>
      </c>
      <c r="SM74" s="196">
        <v>5075.0201363935321</v>
      </c>
      <c r="SN74" s="196">
        <v>-5075.0201363935321</v>
      </c>
      <c r="SO74" s="196">
        <v>-5075.0201363935321</v>
      </c>
      <c r="SP74" s="196">
        <v>-5075.0201363935321</v>
      </c>
      <c r="SQ74" s="196">
        <v>-5075.0201363935321</v>
      </c>
      <c r="SR74" s="196">
        <v>-5075.0201363935321</v>
      </c>
      <c r="SS74" s="196">
        <v>5075.0201363935321</v>
      </c>
      <c r="ST74" s="196">
        <v>-5075.0201363935321</v>
      </c>
      <c r="SU74" s="196">
        <v>5075.0201363935321</v>
      </c>
      <c r="SW74">
        <f t="shared" si="90"/>
        <v>1</v>
      </c>
      <c r="SX74" s="240">
        <v>1</v>
      </c>
      <c r="SY74" s="240">
        <v>1</v>
      </c>
      <c r="SZ74" s="240">
        <v>1</v>
      </c>
      <c r="TA74" s="214">
        <v>1</v>
      </c>
      <c r="TB74" s="241">
        <v>-9</v>
      </c>
      <c r="TC74">
        <f t="shared" si="91"/>
        <v>-1</v>
      </c>
      <c r="TD74">
        <f t="shared" si="92"/>
        <v>-1</v>
      </c>
      <c r="TE74" s="214">
        <v>1</v>
      </c>
      <c r="TF74">
        <f t="shared" si="140"/>
        <v>1</v>
      </c>
      <c r="TG74">
        <f t="shared" si="93"/>
        <v>1</v>
      </c>
      <c r="TH74">
        <f t="shared" si="132"/>
        <v>0</v>
      </c>
      <c r="TI74">
        <f t="shared" si="94"/>
        <v>0</v>
      </c>
      <c r="TJ74" s="249"/>
      <c r="TK74" s="202">
        <v>42541</v>
      </c>
      <c r="TL74">
        <v>60</v>
      </c>
      <c r="TM74" t="str">
        <f t="shared" si="81"/>
        <v>TRUE</v>
      </c>
      <c r="TN74">
        <f>VLOOKUP($A74,'FuturesInfo (3)'!$A$2:$V$80,22)</f>
        <v>1</v>
      </c>
      <c r="TO74" s="253">
        <v>2</v>
      </c>
      <c r="TP74">
        <f t="shared" si="95"/>
        <v>1</v>
      </c>
      <c r="TQ74" s="138">
        <f>VLOOKUP($A74,'FuturesInfo (3)'!$A$2:$O$80,15)*TN74</f>
        <v>97940</v>
      </c>
      <c r="TR74" s="138">
        <f>VLOOKUP($A74,'FuturesInfo (3)'!$A$2:$O$80,15)*TP74</f>
        <v>97940</v>
      </c>
      <c r="TS74" s="196">
        <f t="shared" si="96"/>
        <v>0</v>
      </c>
      <c r="TT74" s="196">
        <f t="shared" si="97"/>
        <v>0</v>
      </c>
      <c r="TU74" s="196">
        <f t="shared" si="98"/>
        <v>0</v>
      </c>
      <c r="TV74" s="196">
        <f t="shared" si="99"/>
        <v>0</v>
      </c>
      <c r="TW74" s="196">
        <f t="shared" si="148"/>
        <v>0</v>
      </c>
      <c r="TX74" s="196">
        <f t="shared" si="101"/>
        <v>0</v>
      </c>
      <c r="TY74" s="196">
        <f t="shared" si="133"/>
        <v>0</v>
      </c>
      <c r="TZ74" s="196">
        <f>IF(IF(sym!$O63=TE74,1,0)=1,ABS(TQ74*TJ74),-ABS(TQ74*TJ74))</f>
        <v>0</v>
      </c>
      <c r="UA74" s="196">
        <f>IF(IF(sym!$N63=TE74,1,0)=1,ABS(TQ74*TJ74),-ABS(TQ74*TJ74))</f>
        <v>0</v>
      </c>
      <c r="UB74" s="196">
        <f t="shared" si="141"/>
        <v>0</v>
      </c>
      <c r="UC74" s="196">
        <f t="shared" si="103"/>
        <v>0</v>
      </c>
      <c r="UE74">
        <f t="shared" si="104"/>
        <v>1</v>
      </c>
      <c r="UF74" s="240">
        <v>1</v>
      </c>
      <c r="UG74" s="240">
        <v>1</v>
      </c>
      <c r="UH74" s="240">
        <v>1</v>
      </c>
      <c r="UI74" s="214">
        <v>1</v>
      </c>
      <c r="UJ74" s="241">
        <v>-9</v>
      </c>
      <c r="UK74">
        <f t="shared" si="105"/>
        <v>-1</v>
      </c>
      <c r="UL74">
        <f t="shared" si="106"/>
        <v>-1</v>
      </c>
      <c r="UM74" s="214"/>
      <c r="UN74">
        <f t="shared" si="153"/>
        <v>0</v>
      </c>
      <c r="UO74">
        <f t="shared" si="151"/>
        <v>0</v>
      </c>
      <c r="UP74">
        <f t="shared" si="134"/>
        <v>0</v>
      </c>
      <c r="UQ74">
        <f t="shared" si="108"/>
        <v>0</v>
      </c>
      <c r="UR74" s="249"/>
      <c r="US74" s="202">
        <v>42541</v>
      </c>
      <c r="UT74">
        <v>60</v>
      </c>
      <c r="UU74" t="str">
        <f t="shared" si="82"/>
        <v>TRUE</v>
      </c>
      <c r="UV74">
        <f>VLOOKUP($A74,'FuturesInfo (3)'!$A$2:$V$80,22)</f>
        <v>1</v>
      </c>
      <c r="UW74" s="253">
        <v>2</v>
      </c>
      <c r="UX74">
        <f t="shared" si="109"/>
        <v>1</v>
      </c>
      <c r="UY74" s="138">
        <f>VLOOKUP($A74,'FuturesInfo (3)'!$A$2:$O$80,15)*UV74</f>
        <v>97940</v>
      </c>
      <c r="UZ74" s="138">
        <f>VLOOKUP($A74,'FuturesInfo (3)'!$A$2:$O$80,15)*UX74</f>
        <v>97940</v>
      </c>
      <c r="VA74" s="196">
        <f t="shared" si="110"/>
        <v>0</v>
      </c>
      <c r="VB74" s="196">
        <f t="shared" si="111"/>
        <v>0</v>
      </c>
      <c r="VC74" s="196">
        <f t="shared" si="112"/>
        <v>0</v>
      </c>
      <c r="VD74" s="196">
        <f t="shared" si="113"/>
        <v>0</v>
      </c>
      <c r="VE74" s="196">
        <f t="shared" si="149"/>
        <v>0</v>
      </c>
      <c r="VF74" s="196">
        <f t="shared" si="115"/>
        <v>0</v>
      </c>
      <c r="VG74" s="196">
        <f t="shared" si="135"/>
        <v>0</v>
      </c>
      <c r="VH74" s="196">
        <f>IF(IF(sym!$O63=UM74,1,0)=1,ABS(UY74*UR74),-ABS(UY74*UR74))</f>
        <v>0</v>
      </c>
      <c r="VI74" s="196">
        <f>IF(IF(sym!$N63=UM74,1,0)=1,ABS(UY74*UR74),-ABS(UY74*UR74))</f>
        <v>0</v>
      </c>
      <c r="VJ74" s="196">
        <f t="shared" si="144"/>
        <v>0</v>
      </c>
      <c r="VK74" s="196">
        <f t="shared" si="117"/>
        <v>0</v>
      </c>
      <c r="VM74">
        <f t="shared" si="118"/>
        <v>0</v>
      </c>
      <c r="VN74" s="240"/>
      <c r="VO74" s="240"/>
      <c r="VP74" s="240"/>
      <c r="VQ74" s="214"/>
      <c r="VR74" s="241"/>
      <c r="VS74">
        <f t="shared" si="119"/>
        <v>1</v>
      </c>
      <c r="VT74">
        <f t="shared" si="120"/>
        <v>0</v>
      </c>
      <c r="VU74" s="214"/>
      <c r="VV74">
        <f t="shared" si="154"/>
        <v>1</v>
      </c>
      <c r="VW74">
        <f t="shared" si="152"/>
        <v>1</v>
      </c>
      <c r="VX74">
        <f t="shared" si="136"/>
        <v>0</v>
      </c>
      <c r="VY74">
        <f t="shared" si="122"/>
        <v>1</v>
      </c>
      <c r="VZ74" s="249"/>
      <c r="WA74" s="202"/>
      <c r="WB74">
        <v>60</v>
      </c>
      <c r="WC74" t="str">
        <f t="shared" si="83"/>
        <v>FALSE</v>
      </c>
      <c r="WD74">
        <f>VLOOKUP($A74,'FuturesInfo (3)'!$A$2:$V$80,22)</f>
        <v>1</v>
      </c>
      <c r="WE74" s="253"/>
      <c r="WF74">
        <f t="shared" si="123"/>
        <v>1</v>
      </c>
      <c r="WG74" s="138">
        <f>VLOOKUP($A74,'FuturesInfo (3)'!$A$2:$O$80,15)*WD74</f>
        <v>97940</v>
      </c>
      <c r="WH74" s="138">
        <f>VLOOKUP($A74,'FuturesInfo (3)'!$A$2:$O$80,15)*WF74</f>
        <v>97940</v>
      </c>
      <c r="WI74" s="196">
        <f t="shared" si="124"/>
        <v>0</v>
      </c>
      <c r="WJ74" s="196">
        <f t="shared" si="125"/>
        <v>0</v>
      </c>
      <c r="WK74" s="196">
        <f t="shared" si="126"/>
        <v>0</v>
      </c>
      <c r="WL74" s="196">
        <f t="shared" si="127"/>
        <v>0</v>
      </c>
      <c r="WM74" s="196">
        <f t="shared" si="150"/>
        <v>0</v>
      </c>
      <c r="WN74" s="196">
        <f t="shared" si="129"/>
        <v>0</v>
      </c>
      <c r="WO74" s="196">
        <f t="shared" si="137"/>
        <v>0</v>
      </c>
      <c r="WP74" s="196">
        <f>IF(IF(sym!$O63=VU74,1,0)=1,ABS(WG74*VZ74),-ABS(WG74*VZ74))</f>
        <v>0</v>
      </c>
      <c r="WQ74" s="196">
        <f>IF(IF(sym!$N63=VU74,1,0)=1,ABS(WG74*VZ74),-ABS(WG74*VZ74))</f>
        <v>0</v>
      </c>
      <c r="WR74" s="196">
        <f t="shared" si="147"/>
        <v>0</v>
      </c>
      <c r="WS74" s="196">
        <f t="shared" si="131"/>
        <v>0</v>
      </c>
    </row>
    <row r="75" spans="1:617" x14ac:dyDescent="0.25">
      <c r="A75" s="1" t="s">
        <v>403</v>
      </c>
      <c r="B75" s="150" t="str">
        <f>'FuturesInfo (3)'!M63</f>
        <v>IN</v>
      </c>
      <c r="C75" s="200" t="str">
        <f>VLOOKUP(A75,'FuturesInfo (3)'!$A$2:$K$80,11)</f>
        <v>index</v>
      </c>
      <c r="F75" t="e">
        <f>#REF!</f>
        <v>#REF!</v>
      </c>
      <c r="G75">
        <v>1</v>
      </c>
      <c r="H75">
        <v>-1</v>
      </c>
      <c r="I75">
        <v>1</v>
      </c>
      <c r="J75">
        <f t="shared" si="155"/>
        <v>1</v>
      </c>
      <c r="K75">
        <f t="shared" si="156"/>
        <v>0</v>
      </c>
      <c r="L75" s="184">
        <v>3.6434296818099997E-4</v>
      </c>
      <c r="M75" s="2">
        <v>10</v>
      </c>
      <c r="N75">
        <v>60</v>
      </c>
      <c r="O75" t="str">
        <f t="shared" si="157"/>
        <v>TRUE</v>
      </c>
      <c r="P75">
        <f>VLOOKUP($A75,'FuturesInfo (3)'!$A$2:$V$80,22)</f>
        <v>8</v>
      </c>
      <c r="Q75">
        <f t="shared" si="70"/>
        <v>8</v>
      </c>
      <c r="R75">
        <f t="shared" si="70"/>
        <v>8</v>
      </c>
      <c r="S75" s="138">
        <f>VLOOKUP($A75,'FuturesInfo (3)'!$A$2:$O$80,15)*Q75</f>
        <v>134272</v>
      </c>
      <c r="T75" s="144">
        <f t="shared" si="158"/>
        <v>48.921059023599227</v>
      </c>
      <c r="U75" s="144">
        <f t="shared" si="84"/>
        <v>-48.921059023599227</v>
      </c>
      <c r="W75">
        <f t="shared" si="159"/>
        <v>1</v>
      </c>
      <c r="X75">
        <v>1</v>
      </c>
      <c r="Y75">
        <v>-1</v>
      </c>
      <c r="Z75">
        <v>-1</v>
      </c>
      <c r="AA75">
        <f t="shared" si="138"/>
        <v>0</v>
      </c>
      <c r="AB75">
        <f t="shared" si="160"/>
        <v>1</v>
      </c>
      <c r="AC75" s="1">
        <v>-3.0350855894100001E-4</v>
      </c>
      <c r="AD75" s="2">
        <v>10</v>
      </c>
      <c r="AE75">
        <v>60</v>
      </c>
      <c r="AF75" t="str">
        <f t="shared" si="161"/>
        <v>TRUE</v>
      </c>
      <c r="AG75">
        <f>VLOOKUP($A75,'FuturesInfo (3)'!$A$2:$V$80,22)</f>
        <v>8</v>
      </c>
      <c r="AH75">
        <f t="shared" si="162"/>
        <v>6</v>
      </c>
      <c r="AI75">
        <f t="shared" si="85"/>
        <v>8</v>
      </c>
      <c r="AJ75" s="138">
        <f>VLOOKUP($A75,'FuturesInfo (3)'!$A$2:$O$80,15)*AI75</f>
        <v>134272</v>
      </c>
      <c r="AK75" s="196">
        <f t="shared" si="163"/>
        <v>-40.75270122612595</v>
      </c>
      <c r="AL75" s="196">
        <f t="shared" si="87"/>
        <v>40.75270122612595</v>
      </c>
      <c r="AN75">
        <f t="shared" si="76"/>
        <v>1</v>
      </c>
      <c r="AO75">
        <v>-1</v>
      </c>
      <c r="AP75">
        <v>1</v>
      </c>
      <c r="AQ75">
        <v>1</v>
      </c>
      <c r="AR75">
        <f t="shared" si="139"/>
        <v>0</v>
      </c>
      <c r="AS75">
        <f t="shared" si="77"/>
        <v>1</v>
      </c>
      <c r="AT75" s="1">
        <v>6.67921549578E-3</v>
      </c>
      <c r="AU75" s="2">
        <v>10</v>
      </c>
      <c r="AV75">
        <v>60</v>
      </c>
      <c r="AW75" t="str">
        <f t="shared" si="78"/>
        <v>TRUE</v>
      </c>
      <c r="AX75">
        <f>VLOOKUP($A75,'FuturesInfo (3)'!$A$2:$V$80,22)</f>
        <v>8</v>
      </c>
      <c r="AY75">
        <f t="shared" si="79"/>
        <v>6</v>
      </c>
      <c r="AZ75">
        <f t="shared" si="88"/>
        <v>8</v>
      </c>
      <c r="BA75" s="138">
        <f>VLOOKUP($A75,'FuturesInfo (3)'!$A$2:$O$80,15)*AZ75</f>
        <v>134272</v>
      </c>
      <c r="BB75" s="196">
        <f t="shared" si="80"/>
        <v>-896.83162304937218</v>
      </c>
      <c r="BC75" s="196">
        <f t="shared" si="89"/>
        <v>896.83162304937218</v>
      </c>
      <c r="BE75">
        <v>-1</v>
      </c>
      <c r="BF75">
        <v>1</v>
      </c>
      <c r="BG75">
        <v>1</v>
      </c>
      <c r="BH75">
        <v>-1</v>
      </c>
      <c r="BI75">
        <v>0</v>
      </c>
      <c r="BJ75">
        <v>0</v>
      </c>
      <c r="BK75" s="1">
        <v>-6.6348995717500003E-4</v>
      </c>
      <c r="BL75" s="2">
        <v>10</v>
      </c>
      <c r="BM75">
        <v>60</v>
      </c>
      <c r="BN75" t="s">
        <v>1186</v>
      </c>
      <c r="BO75">
        <v>12</v>
      </c>
      <c r="BP75" s="96">
        <v>0</v>
      </c>
      <c r="BQ75">
        <v>12</v>
      </c>
      <c r="BR75" s="138">
        <v>196728</v>
      </c>
      <c r="BS75" s="196">
        <v>-130.52705229512341</v>
      </c>
      <c r="BT75" s="196">
        <v>-130.52705229512341</v>
      </c>
      <c r="BV75">
        <v>1</v>
      </c>
      <c r="BW75">
        <v>1</v>
      </c>
      <c r="BX75" s="214">
        <v>1</v>
      </c>
      <c r="BY75">
        <v>1</v>
      </c>
      <c r="BZ75">
        <v>-1</v>
      </c>
      <c r="CA75">
        <v>0</v>
      </c>
      <c r="CB75">
        <v>0</v>
      </c>
      <c r="CC75">
        <v>0</v>
      </c>
      <c r="CD75" s="1">
        <v>-7.1221632061800001E-3</v>
      </c>
      <c r="CE75" s="2">
        <v>10</v>
      </c>
      <c r="CF75">
        <v>60</v>
      </c>
      <c r="CG75" t="s">
        <v>1186</v>
      </c>
      <c r="CH75">
        <v>12</v>
      </c>
      <c r="CI75" s="96">
        <v>0</v>
      </c>
      <c r="CJ75">
        <v>12</v>
      </c>
      <c r="CK75" s="138">
        <v>196728</v>
      </c>
      <c r="CL75" s="196">
        <v>-1401.1289232253791</v>
      </c>
      <c r="CM75" s="196">
        <v>-1401.1289232253791</v>
      </c>
      <c r="CN75" s="196">
        <v>-1401.1289232253791</v>
      </c>
      <c r="CP75">
        <v>-1</v>
      </c>
      <c r="CQ75">
        <v>-1</v>
      </c>
      <c r="CR75" s="214">
        <v>1</v>
      </c>
      <c r="CS75">
        <v>1</v>
      </c>
      <c r="CT75">
        <v>-1</v>
      </c>
      <c r="CU75">
        <v>1</v>
      </c>
      <c r="CV75">
        <v>0</v>
      </c>
      <c r="CW75">
        <v>0</v>
      </c>
      <c r="CX75" s="1">
        <v>-3.40425531915E-3</v>
      </c>
      <c r="CY75" s="2">
        <v>10</v>
      </c>
      <c r="CZ75">
        <v>60</v>
      </c>
      <c r="DA75" t="s">
        <v>1186</v>
      </c>
      <c r="DB75">
        <v>12</v>
      </c>
      <c r="DC75" s="96">
        <v>0</v>
      </c>
      <c r="DD75">
        <v>12</v>
      </c>
      <c r="DE75" s="138">
        <v>196728</v>
      </c>
      <c r="DF75" s="196">
        <v>669.71234042574122</v>
      </c>
      <c r="DG75" s="196">
        <v>-669.71234042574122</v>
      </c>
      <c r="DH75" s="196">
        <v>-669.71234042574122</v>
      </c>
      <c r="DJ75">
        <v>-1</v>
      </c>
      <c r="DK75" s="240">
        <v>1</v>
      </c>
      <c r="DL75" s="214">
        <v>-1</v>
      </c>
      <c r="DM75" s="241">
        <v>19</v>
      </c>
      <c r="DN75">
        <v>-1</v>
      </c>
      <c r="DO75">
        <v>-1</v>
      </c>
      <c r="DP75" s="214">
        <v>-1</v>
      </c>
      <c r="DQ75">
        <v>0</v>
      </c>
      <c r="DR75">
        <v>1</v>
      </c>
      <c r="DS75">
        <v>1</v>
      </c>
      <c r="DT75">
        <v>1</v>
      </c>
      <c r="DU75" s="249">
        <v>-8.3567158716600001E-3</v>
      </c>
      <c r="DV75" s="2">
        <v>10</v>
      </c>
      <c r="DW75">
        <v>60</v>
      </c>
      <c r="DX75" t="s">
        <v>1186</v>
      </c>
      <c r="DY75">
        <v>11</v>
      </c>
      <c r="DZ75" s="96">
        <v>0</v>
      </c>
      <c r="EA75">
        <v>11</v>
      </c>
      <c r="EB75" s="138">
        <v>178827</v>
      </c>
      <c r="EC75" s="196">
        <v>-1494.4064291813429</v>
      </c>
      <c r="ED75" s="196">
        <v>1494.4064291813429</v>
      </c>
      <c r="EE75" s="196">
        <v>1494.4064291813429</v>
      </c>
      <c r="EF75" s="196">
        <v>1494.4064291813429</v>
      </c>
      <c r="EH75">
        <v>1</v>
      </c>
      <c r="EI75" s="240">
        <v>-1</v>
      </c>
      <c r="EJ75" s="214">
        <v>1</v>
      </c>
      <c r="EK75" s="241">
        <v>20</v>
      </c>
      <c r="EL75">
        <v>1</v>
      </c>
      <c r="EM75">
        <v>1</v>
      </c>
      <c r="EN75" s="214">
        <v>-1</v>
      </c>
      <c r="EO75">
        <v>1</v>
      </c>
      <c r="EP75">
        <v>0</v>
      </c>
      <c r="EQ75">
        <v>0</v>
      </c>
      <c r="ER75">
        <v>0</v>
      </c>
      <c r="ES75" s="249">
        <v>-1.3532632096899999E-3</v>
      </c>
      <c r="ET75" s="264">
        <v>42506</v>
      </c>
      <c r="EU75">
        <v>60</v>
      </c>
      <c r="EV75" t="s">
        <v>1186</v>
      </c>
      <c r="EW75">
        <v>12</v>
      </c>
      <c r="EX75" s="253"/>
      <c r="EY75">
        <v>12</v>
      </c>
      <c r="EZ75" s="138">
        <v>194820</v>
      </c>
      <c r="FA75" s="196">
        <v>263.64273851180576</v>
      </c>
      <c r="FB75" s="196">
        <v>-263.64273851180576</v>
      </c>
      <c r="FC75" s="196">
        <v>-263.64273851180576</v>
      </c>
      <c r="FD75" s="196">
        <v>-263.64273851180576</v>
      </c>
      <c r="FF75">
        <v>-1</v>
      </c>
      <c r="FG75" s="240">
        <v>-1</v>
      </c>
      <c r="FH75" s="214">
        <v>1</v>
      </c>
      <c r="FI75" s="241">
        <v>21</v>
      </c>
      <c r="FJ75">
        <v>1</v>
      </c>
      <c r="FK75">
        <v>1</v>
      </c>
      <c r="FL75" s="214">
        <v>1</v>
      </c>
      <c r="FM75">
        <v>0</v>
      </c>
      <c r="FN75">
        <v>1</v>
      </c>
      <c r="FO75">
        <v>1</v>
      </c>
      <c r="FP75">
        <v>1</v>
      </c>
      <c r="FQ75" s="249">
        <v>1.16415152448E-2</v>
      </c>
      <c r="FR75" s="264">
        <v>42506</v>
      </c>
      <c r="FS75">
        <v>60</v>
      </c>
      <c r="FT75" t="s">
        <v>1186</v>
      </c>
      <c r="FU75">
        <v>11</v>
      </c>
      <c r="FV75" s="253">
        <v>2</v>
      </c>
      <c r="FW75">
        <v>14</v>
      </c>
      <c r="FX75" s="138">
        <v>179388</v>
      </c>
      <c r="FY75" s="138">
        <v>228312</v>
      </c>
      <c r="FZ75" s="196">
        <v>-2088.3481367341824</v>
      </c>
      <c r="GA75" s="196">
        <v>-2657.8976285707777</v>
      </c>
      <c r="GB75" s="196">
        <v>2088.3481367341824</v>
      </c>
      <c r="GC75" s="196">
        <v>2088.3481367341824</v>
      </c>
      <c r="GD75" s="196">
        <v>2088.3481367341824</v>
      </c>
      <c r="GF75">
        <v>-1</v>
      </c>
      <c r="GG75" s="240">
        <v>1</v>
      </c>
      <c r="GH75" s="214">
        <v>1</v>
      </c>
      <c r="GI75" s="241">
        <v>22</v>
      </c>
      <c r="GJ75">
        <v>-1</v>
      </c>
      <c r="GK75">
        <v>1</v>
      </c>
      <c r="GL75" s="214">
        <v>-1</v>
      </c>
      <c r="GM75">
        <v>0</v>
      </c>
      <c r="GN75">
        <v>0</v>
      </c>
      <c r="GO75">
        <v>1</v>
      </c>
      <c r="GP75">
        <v>0</v>
      </c>
      <c r="GQ75" s="249">
        <v>-7.06283487579E-3</v>
      </c>
      <c r="GR75" s="264">
        <v>42506</v>
      </c>
      <c r="GS75">
        <v>60</v>
      </c>
      <c r="GT75" t="s">
        <v>1186</v>
      </c>
      <c r="GU75">
        <v>11</v>
      </c>
      <c r="GV75" s="253">
        <v>2</v>
      </c>
      <c r="GW75">
        <v>14</v>
      </c>
      <c r="GX75" s="138">
        <v>179388</v>
      </c>
      <c r="GY75" s="138">
        <v>228312</v>
      </c>
      <c r="GZ75" s="196">
        <v>-1266.9878226982166</v>
      </c>
      <c r="HA75" s="196">
        <v>-1612.5299561613665</v>
      </c>
      <c r="HB75" s="196">
        <v>-1266.9878226982166</v>
      </c>
      <c r="HC75" s="196">
        <v>1266.9878226982166</v>
      </c>
      <c r="HD75" s="196">
        <v>-1266.9878226982166</v>
      </c>
      <c r="HF75">
        <v>1</v>
      </c>
      <c r="HG75" s="240">
        <v>1</v>
      </c>
      <c r="HH75" s="214">
        <v>1</v>
      </c>
      <c r="HI75" s="241">
        <v>23</v>
      </c>
      <c r="HJ75">
        <v>1</v>
      </c>
      <c r="HK75">
        <v>1</v>
      </c>
      <c r="HL75" s="214">
        <v>1</v>
      </c>
      <c r="HM75">
        <v>1</v>
      </c>
      <c r="HN75">
        <v>1</v>
      </c>
      <c r="HO75">
        <v>1</v>
      </c>
      <c r="HP75">
        <v>1</v>
      </c>
      <c r="HQ75" s="249">
        <v>3.0659798871700002E-4</v>
      </c>
      <c r="HR75" s="202">
        <v>42506</v>
      </c>
      <c r="HS75">
        <v>60</v>
      </c>
      <c r="HT75" t="s">
        <v>1186</v>
      </c>
      <c r="HU75">
        <v>11</v>
      </c>
      <c r="HV75" s="253">
        <v>1</v>
      </c>
      <c r="HW75">
        <v>11</v>
      </c>
      <c r="HX75" s="138">
        <v>179443</v>
      </c>
      <c r="HY75" s="138">
        <v>179443</v>
      </c>
      <c r="HZ75" s="196">
        <v>55.016862889344637</v>
      </c>
      <c r="IA75" s="196">
        <v>55.016862889344637</v>
      </c>
      <c r="IB75" s="196">
        <v>55.016862889344637</v>
      </c>
      <c r="IC75" s="196">
        <v>55.016862889344637</v>
      </c>
      <c r="ID75" s="196">
        <v>55.016862889344637</v>
      </c>
      <c r="IF75">
        <v>1</v>
      </c>
      <c r="IG75">
        <v>1</v>
      </c>
      <c r="IH75" s="214">
        <v>1</v>
      </c>
      <c r="II75" s="241">
        <v>24</v>
      </c>
      <c r="IJ75">
        <v>1</v>
      </c>
      <c r="IK75">
        <v>1</v>
      </c>
      <c r="IL75" s="214">
        <v>1</v>
      </c>
      <c r="IM75">
        <v>1</v>
      </c>
      <c r="IN75">
        <v>1</v>
      </c>
      <c r="IO75">
        <v>1</v>
      </c>
      <c r="IP75">
        <v>1</v>
      </c>
      <c r="IQ75" s="249">
        <v>1.0543738122999999E-2</v>
      </c>
      <c r="IR75" s="202">
        <v>42513</v>
      </c>
      <c r="IS75">
        <v>60</v>
      </c>
      <c r="IT75" t="s">
        <v>1186</v>
      </c>
      <c r="IU75">
        <v>10</v>
      </c>
      <c r="IV75" s="253">
        <v>1</v>
      </c>
      <c r="IW75">
        <v>10</v>
      </c>
      <c r="IX75" s="138">
        <v>164850</v>
      </c>
      <c r="IY75" s="138">
        <v>164850</v>
      </c>
      <c r="IZ75" s="196">
        <v>1738.1352295765498</v>
      </c>
      <c r="JA75" s="196">
        <v>1738.1352295765498</v>
      </c>
      <c r="JB75" s="196">
        <v>1738.1352295765498</v>
      </c>
      <c r="JC75" s="196">
        <v>1738.1352295765498</v>
      </c>
      <c r="JD75" s="196">
        <v>1738.1352295765498</v>
      </c>
      <c r="JF75">
        <v>1</v>
      </c>
      <c r="JG75" s="240">
        <v>1</v>
      </c>
      <c r="JH75" s="214">
        <v>1</v>
      </c>
      <c r="JI75" s="241">
        <v>20</v>
      </c>
      <c r="JJ75">
        <v>1</v>
      </c>
      <c r="JK75">
        <v>1</v>
      </c>
      <c r="JL75" s="214">
        <v>-1</v>
      </c>
      <c r="JM75">
        <v>0</v>
      </c>
      <c r="JN75">
        <v>0</v>
      </c>
      <c r="JO75">
        <v>0</v>
      </c>
      <c r="JP75">
        <v>0</v>
      </c>
      <c r="JQ75" s="249">
        <v>-2.66909311495E-3</v>
      </c>
      <c r="JR75" s="202">
        <v>42513</v>
      </c>
      <c r="JS75">
        <v>60</v>
      </c>
      <c r="JT75" t="s">
        <v>1186</v>
      </c>
      <c r="JU75">
        <v>10</v>
      </c>
      <c r="JV75" s="253">
        <v>1</v>
      </c>
      <c r="JW75">
        <v>10</v>
      </c>
      <c r="JX75" s="138">
        <v>164410</v>
      </c>
      <c r="JY75" s="138">
        <v>164410</v>
      </c>
      <c r="JZ75" s="196">
        <v>-438.8255990289295</v>
      </c>
      <c r="KA75" s="196">
        <v>-438.8255990289295</v>
      </c>
      <c r="KB75" s="196">
        <v>-438.8255990289295</v>
      </c>
      <c r="KC75" s="196">
        <v>-438.8255990289295</v>
      </c>
      <c r="KD75" s="196">
        <v>-438.8255990289295</v>
      </c>
      <c r="KF75">
        <v>1</v>
      </c>
      <c r="KG75" s="240">
        <v>1</v>
      </c>
      <c r="KH75" s="214">
        <v>1</v>
      </c>
      <c r="KI75" s="241">
        <v>21</v>
      </c>
      <c r="KJ75">
        <v>-1</v>
      </c>
      <c r="KK75">
        <v>1</v>
      </c>
      <c r="KL75" s="214">
        <v>-1</v>
      </c>
      <c r="KM75">
        <v>0</v>
      </c>
      <c r="KN75">
        <v>0</v>
      </c>
      <c r="KO75">
        <v>1</v>
      </c>
      <c r="KP75">
        <v>0</v>
      </c>
      <c r="KQ75" s="249">
        <v>-2.0071771789999999E-3</v>
      </c>
      <c r="KR75" s="202">
        <v>42513</v>
      </c>
      <c r="KS75">
        <v>60</v>
      </c>
      <c r="KT75" t="s">
        <v>1186</v>
      </c>
      <c r="KU75">
        <v>11</v>
      </c>
      <c r="KV75" s="253">
        <v>1</v>
      </c>
      <c r="KW75">
        <v>14</v>
      </c>
      <c r="KX75" s="138">
        <v>182600</v>
      </c>
      <c r="KY75" s="138">
        <v>232400</v>
      </c>
      <c r="KZ75" s="196">
        <v>-366.51055288539999</v>
      </c>
      <c r="LA75" s="196">
        <v>-466.46797639959999</v>
      </c>
      <c r="LB75" s="196">
        <v>-366.51055288539999</v>
      </c>
      <c r="LC75" s="196">
        <v>366.51055288539999</v>
      </c>
      <c r="LD75" s="196">
        <v>-366.51055288539999</v>
      </c>
      <c r="LF75">
        <v>1</v>
      </c>
      <c r="LG75" s="240">
        <v>1</v>
      </c>
      <c r="LH75" s="214">
        <v>-1</v>
      </c>
      <c r="LI75" s="241">
        <v>22</v>
      </c>
      <c r="LJ75">
        <v>1</v>
      </c>
      <c r="LK75">
        <v>-1</v>
      </c>
      <c r="LL75" s="214">
        <v>1</v>
      </c>
      <c r="LM75">
        <v>1</v>
      </c>
      <c r="LN75">
        <v>0</v>
      </c>
      <c r="LO75">
        <v>1</v>
      </c>
      <c r="LP75">
        <v>0</v>
      </c>
      <c r="LQ75" s="249">
        <v>1.1701608971199999E-2</v>
      </c>
      <c r="LR75" s="202">
        <v>42513</v>
      </c>
      <c r="LS75">
        <v>60</v>
      </c>
      <c r="LT75" t="s">
        <v>1186</v>
      </c>
      <c r="LU75">
        <v>11</v>
      </c>
      <c r="LV75" s="253">
        <v>1</v>
      </c>
      <c r="LW75">
        <v>14</v>
      </c>
      <c r="LX75" s="138">
        <v>182600</v>
      </c>
      <c r="LY75" s="138">
        <v>232400</v>
      </c>
      <c r="LZ75" s="196">
        <v>2136.7137981411197</v>
      </c>
      <c r="MA75" s="196">
        <v>2719.4539249068798</v>
      </c>
      <c r="MB75" s="196">
        <v>-2136.7137981411197</v>
      </c>
      <c r="MC75" s="196">
        <v>2136.7137981411197</v>
      </c>
      <c r="MD75" s="196">
        <v>-2136.7137981411197</v>
      </c>
      <c r="MF75">
        <v>1</v>
      </c>
      <c r="MG75" s="240">
        <v>1</v>
      </c>
      <c r="MH75" s="214">
        <v>1</v>
      </c>
      <c r="MI75" s="241">
        <v>23</v>
      </c>
      <c r="MJ75">
        <v>1</v>
      </c>
      <c r="MK75">
        <v>1</v>
      </c>
      <c r="ML75" s="214">
        <v>-1</v>
      </c>
      <c r="MM75">
        <v>0</v>
      </c>
      <c r="MN75">
        <v>0</v>
      </c>
      <c r="MO75">
        <v>0</v>
      </c>
      <c r="MP75">
        <v>0</v>
      </c>
      <c r="MQ75" s="249">
        <v>-2.6686746987999999E-2</v>
      </c>
      <c r="MR75" s="202">
        <v>42513</v>
      </c>
      <c r="MS75">
        <v>60</v>
      </c>
      <c r="MT75" t="s">
        <v>1186</v>
      </c>
      <c r="MU75">
        <v>9</v>
      </c>
      <c r="MV75" s="253">
        <v>2</v>
      </c>
      <c r="MW75">
        <v>7</v>
      </c>
      <c r="MX75" s="138">
        <v>145413</v>
      </c>
      <c r="MY75" s="138">
        <v>113099</v>
      </c>
      <c r="MZ75" s="196">
        <v>-3880.5999397660439</v>
      </c>
      <c r="NA75" s="196">
        <v>-3018.2443975958117</v>
      </c>
      <c r="NB75" s="196">
        <v>-3880.5999397660439</v>
      </c>
      <c r="NC75" s="196">
        <v>-3880.5999397660439</v>
      </c>
      <c r="ND75" s="196">
        <v>-3880.5999397660439</v>
      </c>
      <c r="NF75">
        <v>1</v>
      </c>
      <c r="NG75" s="240">
        <v>1</v>
      </c>
      <c r="NH75" s="214">
        <v>1</v>
      </c>
      <c r="NI75" s="241">
        <v>-1</v>
      </c>
      <c r="NJ75">
        <v>-1</v>
      </c>
      <c r="NK75">
        <v>-1</v>
      </c>
      <c r="NL75" s="214">
        <v>1</v>
      </c>
      <c r="NM75">
        <v>1</v>
      </c>
      <c r="NN75">
        <v>1</v>
      </c>
      <c r="NO75">
        <v>0</v>
      </c>
      <c r="NP75">
        <v>0</v>
      </c>
      <c r="NQ75" s="249">
        <v>1.8567803428899999E-4</v>
      </c>
      <c r="NR75" s="202">
        <v>42513</v>
      </c>
      <c r="NS75">
        <v>60</v>
      </c>
      <c r="NT75" t="s">
        <v>1186</v>
      </c>
      <c r="NU75">
        <v>9</v>
      </c>
      <c r="NV75" s="253">
        <v>2</v>
      </c>
      <c r="NW75">
        <v>7</v>
      </c>
      <c r="NX75" s="138">
        <v>145440</v>
      </c>
      <c r="NY75" s="138">
        <v>113120</v>
      </c>
      <c r="NZ75" s="196">
        <v>27.005013306992158</v>
      </c>
      <c r="OA75" s="196">
        <v>21.00389923877168</v>
      </c>
      <c r="OB75" s="196">
        <v>27.005013306992158</v>
      </c>
      <c r="OC75" s="196">
        <v>-27.005013306992158</v>
      </c>
      <c r="OD75" s="196">
        <v>-27.005013306992158</v>
      </c>
      <c r="OF75">
        <v>1</v>
      </c>
      <c r="OG75" s="240">
        <v>1</v>
      </c>
      <c r="OH75" s="214">
        <v>1</v>
      </c>
      <c r="OI75" s="241">
        <v>-2</v>
      </c>
      <c r="OJ75">
        <v>1</v>
      </c>
      <c r="OK75">
        <v>-1</v>
      </c>
      <c r="OL75" s="214">
        <v>1</v>
      </c>
      <c r="OM75">
        <v>1</v>
      </c>
      <c r="ON75">
        <v>1</v>
      </c>
      <c r="OO75">
        <v>1</v>
      </c>
      <c r="OP75">
        <v>0</v>
      </c>
      <c r="OQ75" s="249">
        <v>6.3737623762399999E-3</v>
      </c>
      <c r="OR75" s="202">
        <v>42513</v>
      </c>
      <c r="OS75">
        <v>60</v>
      </c>
      <c r="OT75" t="s">
        <v>1186</v>
      </c>
      <c r="OU75">
        <v>8</v>
      </c>
      <c r="OV75" s="253">
        <v>2</v>
      </c>
      <c r="OW75">
        <v>6</v>
      </c>
      <c r="OX75" s="138">
        <v>130104</v>
      </c>
      <c r="OY75" s="138">
        <v>97578</v>
      </c>
      <c r="OZ75" s="196">
        <v>829.25198019832897</v>
      </c>
      <c r="PA75" s="196">
        <v>621.93898514874672</v>
      </c>
      <c r="PB75" s="196">
        <v>829.25198019832897</v>
      </c>
      <c r="PC75" s="196">
        <v>829.25198019832897</v>
      </c>
      <c r="PD75" s="196">
        <v>-829.25198019832897</v>
      </c>
      <c r="PF75">
        <v>1</v>
      </c>
      <c r="PG75" s="240">
        <v>-1</v>
      </c>
      <c r="PH75" s="240">
        <v>1</v>
      </c>
      <c r="PI75" s="214">
        <v>1</v>
      </c>
      <c r="PJ75" s="241">
        <v>-3</v>
      </c>
      <c r="PK75">
        <v>1</v>
      </c>
      <c r="PL75">
        <v>-1</v>
      </c>
      <c r="PM75" s="214">
        <v>1</v>
      </c>
      <c r="PN75">
        <v>0</v>
      </c>
      <c r="PO75">
        <v>1</v>
      </c>
      <c r="PP75">
        <v>1</v>
      </c>
      <c r="PQ75">
        <v>0</v>
      </c>
      <c r="PR75" s="249">
        <v>9.4078583287200007E-3</v>
      </c>
      <c r="PS75" s="202">
        <v>42513</v>
      </c>
      <c r="PT75">
        <v>60</v>
      </c>
      <c r="PU75" t="s">
        <v>1186</v>
      </c>
      <c r="PV75">
        <v>8</v>
      </c>
      <c r="PW75" s="253">
        <v>2</v>
      </c>
      <c r="PX75">
        <v>6</v>
      </c>
      <c r="PY75" s="138">
        <v>133368</v>
      </c>
      <c r="PZ75" s="138">
        <v>100026</v>
      </c>
      <c r="QA75" s="196">
        <v>-1254.707249584729</v>
      </c>
      <c r="QB75" s="196">
        <v>-941.03043718854678</v>
      </c>
      <c r="QC75" s="196">
        <v>1254.707249584729</v>
      </c>
      <c r="QD75" s="196">
        <v>1254.707249584729</v>
      </c>
      <c r="QE75" s="196">
        <v>-1254.707249584729</v>
      </c>
      <c r="QF75" s="196">
        <v>1254.707249584729</v>
      </c>
      <c r="QH75">
        <v>1</v>
      </c>
      <c r="QI75" s="240">
        <v>1</v>
      </c>
      <c r="QJ75" s="240">
        <v>-1</v>
      </c>
      <c r="QK75" s="214">
        <v>1</v>
      </c>
      <c r="QL75" s="241">
        <v>-4</v>
      </c>
      <c r="QM75">
        <v>-1</v>
      </c>
      <c r="QN75">
        <v>-1</v>
      </c>
      <c r="QO75" s="214">
        <v>1</v>
      </c>
      <c r="QP75">
        <v>1</v>
      </c>
      <c r="QQ75">
        <v>1</v>
      </c>
      <c r="QR75">
        <v>0</v>
      </c>
      <c r="QS75">
        <v>0</v>
      </c>
      <c r="QT75" s="249">
        <v>9.7465886941399994E-3</v>
      </c>
      <c r="QU75" s="202">
        <v>42544</v>
      </c>
      <c r="QV75">
        <v>60</v>
      </c>
      <c r="QW75" t="s">
        <v>1186</v>
      </c>
      <c r="QX75">
        <v>8</v>
      </c>
      <c r="QY75" s="253">
        <v>2</v>
      </c>
      <c r="QZ75">
        <v>6</v>
      </c>
      <c r="RA75" s="138">
        <v>133368</v>
      </c>
      <c r="RB75" s="138">
        <v>100026</v>
      </c>
      <c r="RC75" s="196">
        <v>1299.8830409600635</v>
      </c>
      <c r="RD75" s="196">
        <v>974.91228072004753</v>
      </c>
      <c r="RE75" s="196">
        <v>1299.8830409600635</v>
      </c>
      <c r="RF75" s="196">
        <v>-1299.8830409600635</v>
      </c>
      <c r="RG75" s="196">
        <v>-1299.8830409600635</v>
      </c>
      <c r="RH75" s="196">
        <v>-1299.8830409600635</v>
      </c>
      <c r="RI75" s="196"/>
      <c r="RJ75" s="196">
        <v>1299.8830409600635</v>
      </c>
      <c r="RK75" s="196">
        <v>-1299.8830409600635</v>
      </c>
      <c r="RL75" s="196">
        <v>-1299.8830409600635</v>
      </c>
      <c r="RM75" s="196">
        <v>1299.8830409600635</v>
      </c>
      <c r="RO75">
        <v>1</v>
      </c>
      <c r="RP75" s="240">
        <v>1</v>
      </c>
      <c r="RQ75" s="240">
        <v>1</v>
      </c>
      <c r="RR75" s="240">
        <v>1</v>
      </c>
      <c r="RS75" s="214">
        <v>1</v>
      </c>
      <c r="RT75" s="241">
        <v>4</v>
      </c>
      <c r="RU75">
        <v>-1</v>
      </c>
      <c r="RV75">
        <v>1</v>
      </c>
      <c r="RW75" s="214">
        <v>1</v>
      </c>
      <c r="RX75">
        <v>1</v>
      </c>
      <c r="RY75">
        <v>1</v>
      </c>
      <c r="RZ75">
        <v>0</v>
      </c>
      <c r="SA75">
        <v>1</v>
      </c>
      <c r="SB75" s="249">
        <v>2.6393137784199998E-3</v>
      </c>
      <c r="SC75" s="202">
        <v>42545</v>
      </c>
      <c r="SD75">
        <v>60</v>
      </c>
      <c r="SE75" t="s">
        <v>1186</v>
      </c>
      <c r="SF75">
        <v>8</v>
      </c>
      <c r="SG75" s="253">
        <v>2</v>
      </c>
      <c r="SH75">
        <v>6</v>
      </c>
      <c r="SI75" s="138">
        <v>134272</v>
      </c>
      <c r="SJ75" s="138">
        <v>100704</v>
      </c>
      <c r="SK75" s="196">
        <v>354.38593965601024</v>
      </c>
      <c r="SL75" s="196">
        <v>265.78945474200765</v>
      </c>
      <c r="SM75" s="196">
        <v>354.38593965601024</v>
      </c>
      <c r="SN75" s="196">
        <v>-354.38593965601024</v>
      </c>
      <c r="SO75" s="196">
        <v>354.38593965601024</v>
      </c>
      <c r="SP75" s="196">
        <v>354.38593965601024</v>
      </c>
      <c r="SQ75" s="196">
        <v>354.38593965601024</v>
      </c>
      <c r="SR75" s="196">
        <v>354.38593965601024</v>
      </c>
      <c r="SS75" s="196">
        <v>-354.38593965601024</v>
      </c>
      <c r="ST75" s="196">
        <v>-354.38593965601024</v>
      </c>
      <c r="SU75" s="196">
        <v>354.38593965601024</v>
      </c>
      <c r="SW75">
        <f t="shared" si="90"/>
        <v>1</v>
      </c>
      <c r="SX75" s="240">
        <v>1</v>
      </c>
      <c r="SY75" s="240">
        <v>-1</v>
      </c>
      <c r="SZ75" s="240">
        <v>1</v>
      </c>
      <c r="TA75" s="214">
        <v>1</v>
      </c>
      <c r="TB75" s="241">
        <v>5</v>
      </c>
      <c r="TC75">
        <f t="shared" si="91"/>
        <v>-1</v>
      </c>
      <c r="TD75">
        <f t="shared" si="92"/>
        <v>1</v>
      </c>
      <c r="TE75" s="214">
        <v>1</v>
      </c>
      <c r="TF75">
        <f t="shared" si="140"/>
        <v>1</v>
      </c>
      <c r="TG75">
        <f t="shared" si="93"/>
        <v>1</v>
      </c>
      <c r="TH75">
        <f t="shared" si="132"/>
        <v>0</v>
      </c>
      <c r="TI75">
        <f t="shared" si="94"/>
        <v>1</v>
      </c>
      <c r="TJ75" s="249">
        <v>4.1280287167199999E-3</v>
      </c>
      <c r="TK75" s="202">
        <v>42545</v>
      </c>
      <c r="TL75">
        <v>60</v>
      </c>
      <c r="TM75" t="str">
        <f t="shared" si="81"/>
        <v>TRUE</v>
      </c>
      <c r="TN75">
        <f>VLOOKUP($A75,'FuturesInfo (3)'!$A$2:$V$80,22)</f>
        <v>8</v>
      </c>
      <c r="TO75" s="253">
        <v>2</v>
      </c>
      <c r="TP75">
        <f t="shared" si="95"/>
        <v>6</v>
      </c>
      <c r="TQ75" s="138">
        <f>VLOOKUP($A75,'FuturesInfo (3)'!$A$2:$O$80,15)*TN75</f>
        <v>134272</v>
      </c>
      <c r="TR75" s="138">
        <f>VLOOKUP($A75,'FuturesInfo (3)'!$A$2:$O$80,15)*TP75</f>
        <v>100704</v>
      </c>
      <c r="TS75" s="196">
        <f t="shared" si="96"/>
        <v>554.27867185142782</v>
      </c>
      <c r="TT75" s="196">
        <f t="shared" si="97"/>
        <v>415.70900388857086</v>
      </c>
      <c r="TU75" s="196">
        <f t="shared" si="98"/>
        <v>554.27867185142782</v>
      </c>
      <c r="TV75" s="196">
        <f t="shared" si="99"/>
        <v>-554.27867185142782</v>
      </c>
      <c r="TW75" s="196">
        <f t="shared" si="148"/>
        <v>554.27867185142782</v>
      </c>
      <c r="TX75" s="196">
        <f t="shared" si="101"/>
        <v>-554.27867185142782</v>
      </c>
      <c r="TY75" s="196">
        <f t="shared" si="133"/>
        <v>554.27867185142782</v>
      </c>
      <c r="TZ75" s="196">
        <f>IF(IF(sym!$O64=TE75,1,0)=1,ABS(TQ75*TJ75),-ABS(TQ75*TJ75))</f>
        <v>554.27867185142782</v>
      </c>
      <c r="UA75" s="196">
        <f>IF(IF(sym!$N64=TE75,1,0)=1,ABS(TQ75*TJ75),-ABS(TQ75*TJ75))</f>
        <v>-554.27867185142782</v>
      </c>
      <c r="UB75" s="196">
        <f t="shared" si="141"/>
        <v>-554.27867185142782</v>
      </c>
      <c r="UC75" s="196">
        <f t="shared" si="103"/>
        <v>554.27867185142782</v>
      </c>
      <c r="UE75">
        <f t="shared" si="104"/>
        <v>1</v>
      </c>
      <c r="UF75" s="240">
        <v>1</v>
      </c>
      <c r="UG75" s="240">
        <v>-1</v>
      </c>
      <c r="UH75" s="240">
        <v>1</v>
      </c>
      <c r="UI75" s="214">
        <v>-1</v>
      </c>
      <c r="UJ75" s="241">
        <v>6</v>
      </c>
      <c r="UK75">
        <f t="shared" si="105"/>
        <v>1</v>
      </c>
      <c r="UL75">
        <f t="shared" si="106"/>
        <v>-1</v>
      </c>
      <c r="UM75" s="214"/>
      <c r="UN75">
        <f t="shared" si="153"/>
        <v>0</v>
      </c>
      <c r="UO75">
        <f t="shared" si="151"/>
        <v>0</v>
      </c>
      <c r="UP75">
        <f t="shared" si="134"/>
        <v>0</v>
      </c>
      <c r="UQ75">
        <f t="shared" si="108"/>
        <v>0</v>
      </c>
      <c r="UR75" s="249"/>
      <c r="US75" s="202">
        <v>42545</v>
      </c>
      <c r="UT75">
        <v>60</v>
      </c>
      <c r="UU75" t="str">
        <f t="shared" si="82"/>
        <v>TRUE</v>
      </c>
      <c r="UV75">
        <f>VLOOKUP($A75,'FuturesInfo (3)'!$A$2:$V$80,22)</f>
        <v>8</v>
      </c>
      <c r="UW75" s="253">
        <v>2</v>
      </c>
      <c r="UX75">
        <f t="shared" si="109"/>
        <v>6</v>
      </c>
      <c r="UY75" s="138">
        <f>VLOOKUP($A75,'FuturesInfo (3)'!$A$2:$O$80,15)*UV75</f>
        <v>134272</v>
      </c>
      <c r="UZ75" s="138">
        <f>VLOOKUP($A75,'FuturesInfo (3)'!$A$2:$O$80,15)*UX75</f>
        <v>100704</v>
      </c>
      <c r="VA75" s="196">
        <f t="shared" si="110"/>
        <v>0</v>
      </c>
      <c r="VB75" s="196">
        <f t="shared" si="111"/>
        <v>0</v>
      </c>
      <c r="VC75" s="196">
        <f t="shared" si="112"/>
        <v>0</v>
      </c>
      <c r="VD75" s="196">
        <f t="shared" si="113"/>
        <v>0</v>
      </c>
      <c r="VE75" s="196">
        <f t="shared" si="149"/>
        <v>0</v>
      </c>
      <c r="VF75" s="196">
        <f t="shared" si="115"/>
        <v>0</v>
      </c>
      <c r="VG75" s="196">
        <f t="shared" si="135"/>
        <v>0</v>
      </c>
      <c r="VH75" s="196">
        <f>IF(IF(sym!$O64=UM75,1,0)=1,ABS(UY75*UR75),-ABS(UY75*UR75))</f>
        <v>0</v>
      </c>
      <c r="VI75" s="196">
        <f>IF(IF(sym!$N64=UM75,1,0)=1,ABS(UY75*UR75),-ABS(UY75*UR75))</f>
        <v>0</v>
      </c>
      <c r="VJ75" s="196">
        <f t="shared" si="144"/>
        <v>0</v>
      </c>
      <c r="VK75" s="196">
        <f t="shared" si="117"/>
        <v>0</v>
      </c>
      <c r="VM75">
        <f t="shared" si="118"/>
        <v>0</v>
      </c>
      <c r="VN75" s="240"/>
      <c r="VO75" s="240"/>
      <c r="VP75" s="240"/>
      <c r="VQ75" s="214"/>
      <c r="VR75" s="241"/>
      <c r="VS75">
        <f t="shared" si="119"/>
        <v>1</v>
      </c>
      <c r="VT75">
        <f t="shared" si="120"/>
        <v>0</v>
      </c>
      <c r="VU75" s="214"/>
      <c r="VV75">
        <f t="shared" si="154"/>
        <v>1</v>
      </c>
      <c r="VW75">
        <f t="shared" si="152"/>
        <v>1</v>
      </c>
      <c r="VX75">
        <f t="shared" si="136"/>
        <v>0</v>
      </c>
      <c r="VY75">
        <f t="shared" si="122"/>
        <v>1</v>
      </c>
      <c r="VZ75" s="249"/>
      <c r="WA75" s="202"/>
      <c r="WB75">
        <v>60</v>
      </c>
      <c r="WC75" t="str">
        <f t="shared" si="83"/>
        <v>FALSE</v>
      </c>
      <c r="WD75">
        <f>VLOOKUP($A75,'FuturesInfo (3)'!$A$2:$V$80,22)</f>
        <v>8</v>
      </c>
      <c r="WE75" s="253"/>
      <c r="WF75">
        <f t="shared" si="123"/>
        <v>6</v>
      </c>
      <c r="WG75" s="138">
        <f>VLOOKUP($A75,'FuturesInfo (3)'!$A$2:$O$80,15)*WD75</f>
        <v>134272</v>
      </c>
      <c r="WH75" s="138">
        <f>VLOOKUP($A75,'FuturesInfo (3)'!$A$2:$O$80,15)*WF75</f>
        <v>100704</v>
      </c>
      <c r="WI75" s="196">
        <f t="shared" si="124"/>
        <v>0</v>
      </c>
      <c r="WJ75" s="196">
        <f t="shared" si="125"/>
        <v>0</v>
      </c>
      <c r="WK75" s="196">
        <f t="shared" si="126"/>
        <v>0</v>
      </c>
      <c r="WL75" s="196">
        <f t="shared" si="127"/>
        <v>0</v>
      </c>
      <c r="WM75" s="196">
        <f t="shared" si="150"/>
        <v>0</v>
      </c>
      <c r="WN75" s="196">
        <f t="shared" si="129"/>
        <v>0</v>
      </c>
      <c r="WO75" s="196">
        <f t="shared" si="137"/>
        <v>0</v>
      </c>
      <c r="WP75" s="196">
        <f>IF(IF(sym!$O64=VU75,1,0)=1,ABS(WG75*VZ75),-ABS(WG75*VZ75))</f>
        <v>0</v>
      </c>
      <c r="WQ75" s="196">
        <f>IF(IF(sym!$N64=VU75,1,0)=1,ABS(WG75*VZ75),-ABS(WG75*VZ75))</f>
        <v>0</v>
      </c>
      <c r="WR75" s="196">
        <f t="shared" si="147"/>
        <v>0</v>
      </c>
      <c r="WS75" s="196">
        <f t="shared" si="131"/>
        <v>0</v>
      </c>
    </row>
    <row r="76" spans="1:617" x14ac:dyDescent="0.25">
      <c r="A76" s="1" t="s">
        <v>1001</v>
      </c>
      <c r="B76" s="150" t="str">
        <f>'FuturesInfo (3)'!M64</f>
        <v>BB</v>
      </c>
      <c r="C76" s="200" t="str">
        <f>VLOOKUP(A76,'FuturesInfo (3)'!$A$2:$K$80,11)</f>
        <v>rates</v>
      </c>
      <c r="F76" t="e">
        <f>#REF!</f>
        <v>#REF!</v>
      </c>
      <c r="G76">
        <v>1</v>
      </c>
      <c r="H76">
        <v>1</v>
      </c>
      <c r="I76">
        <v>1</v>
      </c>
      <c r="J76">
        <f t="shared" si="155"/>
        <v>1</v>
      </c>
      <c r="K76">
        <f t="shared" si="156"/>
        <v>1</v>
      </c>
      <c r="L76" s="184">
        <v>3.2905561039800002E-4</v>
      </c>
      <c r="M76" s="2">
        <v>10</v>
      </c>
      <c r="N76">
        <v>60</v>
      </c>
      <c r="O76" t="str">
        <f t="shared" si="157"/>
        <v>TRUE</v>
      </c>
      <c r="P76">
        <f>VLOOKUP($A76,'FuturesInfo (3)'!$A$2:$V$80,22)</f>
        <v>7</v>
      </c>
      <c r="Q76">
        <f t="shared" si="70"/>
        <v>7</v>
      </c>
      <c r="R76">
        <f t="shared" si="70"/>
        <v>7</v>
      </c>
      <c r="S76" s="138">
        <f>VLOOKUP($A76,'FuturesInfo (3)'!$A$2:$O$80,15)*Q76</f>
        <v>1047152.1395539426</v>
      </c>
      <c r="T76" s="144">
        <f t="shared" si="158"/>
        <v>344.57128646049426</v>
      </c>
      <c r="U76" s="144">
        <f t="shared" si="84"/>
        <v>344.57128646049426</v>
      </c>
      <c r="W76">
        <f t="shared" si="159"/>
        <v>1</v>
      </c>
      <c r="X76">
        <v>1</v>
      </c>
      <c r="Y76">
        <v>1</v>
      </c>
      <c r="Z76">
        <v>1</v>
      </c>
      <c r="AA76">
        <f t="shared" si="138"/>
        <v>1</v>
      </c>
      <c r="AB76">
        <f t="shared" si="160"/>
        <v>1</v>
      </c>
      <c r="AC76" s="1">
        <v>1.1184210526300001E-3</v>
      </c>
      <c r="AD76" s="2">
        <v>10</v>
      </c>
      <c r="AE76">
        <v>60</v>
      </c>
      <c r="AF76" t="str">
        <f t="shared" si="161"/>
        <v>TRUE</v>
      </c>
      <c r="AG76">
        <f>VLOOKUP($A76,'FuturesInfo (3)'!$A$2:$V$80,22)</f>
        <v>7</v>
      </c>
      <c r="AH76">
        <f t="shared" si="162"/>
        <v>9</v>
      </c>
      <c r="AI76">
        <f t="shared" si="85"/>
        <v>7</v>
      </c>
      <c r="AJ76" s="138">
        <f>VLOOKUP($A76,'FuturesInfo (3)'!$A$2:$O$80,15)*AI76</f>
        <v>1047152.1395539426</v>
      </c>
      <c r="AK76" s="196">
        <f t="shared" si="163"/>
        <v>1171.1569981836772</v>
      </c>
      <c r="AL76" s="196">
        <f t="shared" si="87"/>
        <v>1171.1569981836772</v>
      </c>
      <c r="AN76">
        <f t="shared" si="76"/>
        <v>1</v>
      </c>
      <c r="AO76">
        <v>1</v>
      </c>
      <c r="AP76">
        <v>1</v>
      </c>
      <c r="AQ76">
        <v>-1</v>
      </c>
      <c r="AR76">
        <f t="shared" si="139"/>
        <v>0</v>
      </c>
      <c r="AS76">
        <f t="shared" si="77"/>
        <v>0</v>
      </c>
      <c r="AT76" s="1">
        <v>-5.25727804429E-4</v>
      </c>
      <c r="AU76" s="2">
        <v>10</v>
      </c>
      <c r="AV76">
        <v>60</v>
      </c>
      <c r="AW76" t="str">
        <f t="shared" si="78"/>
        <v>TRUE</v>
      </c>
      <c r="AX76">
        <f>VLOOKUP($A76,'FuturesInfo (3)'!$A$2:$V$80,22)</f>
        <v>7</v>
      </c>
      <c r="AY76">
        <f t="shared" si="79"/>
        <v>9</v>
      </c>
      <c r="AZ76">
        <f t="shared" si="88"/>
        <v>7</v>
      </c>
      <c r="BA76" s="138">
        <f>VLOOKUP($A76,'FuturesInfo (3)'!$A$2:$O$80,15)*AZ76</f>
        <v>1047152.1395539426</v>
      </c>
      <c r="BB76" s="196">
        <f t="shared" si="80"/>
        <v>-550.51699523082402</v>
      </c>
      <c r="BC76" s="196">
        <f t="shared" si="89"/>
        <v>-550.51699523082402</v>
      </c>
      <c r="BE76">
        <v>1</v>
      </c>
      <c r="BF76">
        <v>-1</v>
      </c>
      <c r="BG76">
        <v>1</v>
      </c>
      <c r="BH76">
        <v>-1</v>
      </c>
      <c r="BI76">
        <v>1</v>
      </c>
      <c r="BJ76">
        <v>0</v>
      </c>
      <c r="BK76" s="1">
        <v>-4.60253774556E-4</v>
      </c>
      <c r="BL76" s="2">
        <v>10</v>
      </c>
      <c r="BM76">
        <v>60</v>
      </c>
      <c r="BN76" t="s">
        <v>1186</v>
      </c>
      <c r="BO76">
        <v>12</v>
      </c>
      <c r="BP76" s="96">
        <v>0</v>
      </c>
      <c r="BQ76">
        <v>12</v>
      </c>
      <c r="BR76" s="138">
        <v>1707657.8259245425</v>
      </c>
      <c r="BS76" s="196">
        <v>785.95596003186347</v>
      </c>
      <c r="BT76" s="196">
        <v>-785.95596003186347</v>
      </c>
      <c r="BV76">
        <v>-1</v>
      </c>
      <c r="BW76">
        <v>-1</v>
      </c>
      <c r="BX76" s="214">
        <v>1</v>
      </c>
      <c r="BY76">
        <v>1</v>
      </c>
      <c r="BZ76">
        <v>1</v>
      </c>
      <c r="CA76">
        <v>0</v>
      </c>
      <c r="CB76">
        <v>1</v>
      </c>
      <c r="CC76">
        <v>1</v>
      </c>
      <c r="CD76" s="1">
        <v>1.31648235914E-3</v>
      </c>
      <c r="CE76" s="2">
        <v>10</v>
      </c>
      <c r="CF76">
        <v>60</v>
      </c>
      <c r="CG76" t="s">
        <v>1186</v>
      </c>
      <c r="CH76">
        <v>12</v>
      </c>
      <c r="CI76" s="96">
        <v>0</v>
      </c>
      <c r="CJ76">
        <v>12</v>
      </c>
      <c r="CK76" s="138">
        <v>1707657.8259245425</v>
      </c>
      <c r="CL76" s="196">
        <v>-2248.1014032770249</v>
      </c>
      <c r="CM76" s="196">
        <v>2248.1014032770249</v>
      </c>
      <c r="CN76" s="196">
        <v>2248.1014032770249</v>
      </c>
      <c r="CP76">
        <v>1</v>
      </c>
      <c r="CQ76">
        <v>-1</v>
      </c>
      <c r="CR76" s="214">
        <v>1</v>
      </c>
      <c r="CS76">
        <v>1</v>
      </c>
      <c r="CT76">
        <v>1</v>
      </c>
      <c r="CU76">
        <v>0</v>
      </c>
      <c r="CV76">
        <v>1</v>
      </c>
      <c r="CW76">
        <v>1</v>
      </c>
      <c r="CX76" s="1">
        <v>1.7091769655499999E-3</v>
      </c>
      <c r="CY76" s="2">
        <v>10</v>
      </c>
      <c r="CZ76">
        <v>60</v>
      </c>
      <c r="DA76" t="s">
        <v>1186</v>
      </c>
      <c r="DB76">
        <v>12</v>
      </c>
      <c r="DC76" s="96">
        <v>0</v>
      </c>
      <c r="DD76">
        <v>12</v>
      </c>
      <c r="DE76" s="138">
        <v>1707657.8259245425</v>
      </c>
      <c r="DF76" s="196">
        <v>-2918.6894211114195</v>
      </c>
      <c r="DG76" s="196">
        <v>2918.6894211114195</v>
      </c>
      <c r="DH76" s="196">
        <v>2918.6894211114195</v>
      </c>
      <c r="DJ76">
        <v>1</v>
      </c>
      <c r="DK76" s="240">
        <v>1</v>
      </c>
      <c r="DL76" s="214">
        <v>1</v>
      </c>
      <c r="DM76" s="241">
        <v>-6</v>
      </c>
      <c r="DN76">
        <v>1</v>
      </c>
      <c r="DO76">
        <v>-1</v>
      </c>
      <c r="DP76" s="214">
        <v>-1</v>
      </c>
      <c r="DQ76">
        <v>0</v>
      </c>
      <c r="DR76">
        <v>0</v>
      </c>
      <c r="DS76">
        <v>0</v>
      </c>
      <c r="DT76">
        <v>1</v>
      </c>
      <c r="DU76" s="249">
        <v>-6.56254101588E-5</v>
      </c>
      <c r="DV76" s="2">
        <v>10</v>
      </c>
      <c r="DW76">
        <v>60</v>
      </c>
      <c r="DX76" t="s">
        <v>1186</v>
      </c>
      <c r="DY76">
        <v>12</v>
      </c>
      <c r="DZ76" s="96">
        <v>0</v>
      </c>
      <c r="EA76">
        <v>12</v>
      </c>
      <c r="EB76" s="138">
        <v>1707545.760179305</v>
      </c>
      <c r="EC76" s="196">
        <v>-112.05839087668683</v>
      </c>
      <c r="ED76" s="196">
        <v>-112.05839087668683</v>
      </c>
      <c r="EE76" s="196">
        <v>-112.05839087668683</v>
      </c>
      <c r="EF76" s="196">
        <v>112.05839087668683</v>
      </c>
      <c r="EH76">
        <v>1</v>
      </c>
      <c r="EI76" s="240">
        <v>1</v>
      </c>
      <c r="EJ76" s="214">
        <v>1</v>
      </c>
      <c r="EK76" s="241">
        <v>-7</v>
      </c>
      <c r="EL76">
        <v>1</v>
      </c>
      <c r="EM76">
        <v>-1</v>
      </c>
      <c r="EN76" s="214">
        <v>1</v>
      </c>
      <c r="EO76">
        <v>1</v>
      </c>
      <c r="EP76">
        <v>1</v>
      </c>
      <c r="EQ76">
        <v>1</v>
      </c>
      <c r="ER76">
        <v>0</v>
      </c>
      <c r="ES76" s="249">
        <v>9.8444575703900009E-4</v>
      </c>
      <c r="ET76" s="264">
        <v>42487</v>
      </c>
      <c r="EU76">
        <v>60</v>
      </c>
      <c r="EV76" t="s">
        <v>1186</v>
      </c>
      <c r="EW76">
        <v>12</v>
      </c>
      <c r="EX76" s="253"/>
      <c r="EY76">
        <v>12</v>
      </c>
      <c r="EZ76" s="138">
        <v>1727782.4978759559</v>
      </c>
      <c r="FA76" s="196">
        <v>1700.9081491202301</v>
      </c>
      <c r="FB76" s="196">
        <v>1700.9081491202301</v>
      </c>
      <c r="FC76" s="196">
        <v>1700.9081491202301</v>
      </c>
      <c r="FD76" s="196">
        <v>-1700.9081491202301</v>
      </c>
      <c r="FF76">
        <v>1</v>
      </c>
      <c r="FG76" s="240">
        <v>1</v>
      </c>
      <c r="FH76" s="214">
        <v>1</v>
      </c>
      <c r="FI76" s="241">
        <v>-8</v>
      </c>
      <c r="FJ76">
        <v>-1</v>
      </c>
      <c r="FK76">
        <v>-1</v>
      </c>
      <c r="FL76" s="214">
        <v>1</v>
      </c>
      <c r="FM76">
        <v>1</v>
      </c>
      <c r="FN76">
        <v>1</v>
      </c>
      <c r="FO76">
        <v>0</v>
      </c>
      <c r="FP76">
        <v>0</v>
      </c>
      <c r="FQ76" s="249">
        <v>1.3768686073999999E-3</v>
      </c>
      <c r="FR76" s="264">
        <v>42487</v>
      </c>
      <c r="FS76">
        <v>60</v>
      </c>
      <c r="FT76" t="s">
        <v>1186</v>
      </c>
      <c r="FU76">
        <v>12</v>
      </c>
      <c r="FV76" s="253">
        <v>2</v>
      </c>
      <c r="FW76">
        <v>15</v>
      </c>
      <c r="FX76" s="138">
        <v>1757338.5518590997</v>
      </c>
      <c r="FY76" s="138">
        <v>2196673.1898238747</v>
      </c>
      <c r="FZ76" s="196">
        <v>2419.6242846285709</v>
      </c>
      <c r="GA76" s="196">
        <v>3024.5303557857142</v>
      </c>
      <c r="GB76" s="196">
        <v>2419.6242846285709</v>
      </c>
      <c r="GC76" s="196">
        <v>-2419.6242846285709</v>
      </c>
      <c r="GD76" s="196">
        <v>-2419.6242846285709</v>
      </c>
      <c r="GF76">
        <v>1</v>
      </c>
      <c r="GG76" s="240">
        <v>1</v>
      </c>
      <c r="GH76" s="214">
        <v>1</v>
      </c>
      <c r="GI76" s="241">
        <v>5</v>
      </c>
      <c r="GJ76">
        <v>1</v>
      </c>
      <c r="GK76">
        <v>1</v>
      </c>
      <c r="GL76" s="214">
        <v>-1</v>
      </c>
      <c r="GM76">
        <v>0</v>
      </c>
      <c r="GN76">
        <v>0</v>
      </c>
      <c r="GO76">
        <v>0</v>
      </c>
      <c r="GP76">
        <v>0</v>
      </c>
      <c r="GQ76" s="249">
        <v>-4.5832514895599997E-4</v>
      </c>
      <c r="GR76" s="264">
        <v>42487</v>
      </c>
      <c r="GS76">
        <v>60</v>
      </c>
      <c r="GT76" t="s">
        <v>1186</v>
      </c>
      <c r="GU76">
        <v>12</v>
      </c>
      <c r="GV76" s="253">
        <v>2</v>
      </c>
      <c r="GW76">
        <v>15</v>
      </c>
      <c r="GX76" s="138">
        <v>1757338.5518590997</v>
      </c>
      <c r="GY76" s="138">
        <v>2196673.1898238747</v>
      </c>
      <c r="GZ76" s="196">
        <v>-805.43245354694318</v>
      </c>
      <c r="HA76" s="196">
        <v>-1006.790566933679</v>
      </c>
      <c r="HB76" s="196">
        <v>-805.43245354694318</v>
      </c>
      <c r="HC76" s="196">
        <v>-805.43245354694318</v>
      </c>
      <c r="HD76" s="196">
        <v>-805.43245354694318</v>
      </c>
      <c r="HF76">
        <v>1</v>
      </c>
      <c r="HG76" s="240">
        <v>1</v>
      </c>
      <c r="HH76" s="214">
        <v>-1</v>
      </c>
      <c r="HI76" s="241">
        <v>6</v>
      </c>
      <c r="HJ76">
        <v>-1</v>
      </c>
      <c r="HK76">
        <v>-1</v>
      </c>
      <c r="HL76" s="214">
        <v>-1</v>
      </c>
      <c r="HM76">
        <v>0</v>
      </c>
      <c r="HN76">
        <v>1</v>
      </c>
      <c r="HO76">
        <v>1</v>
      </c>
      <c r="HP76">
        <v>1</v>
      </c>
      <c r="HQ76" s="249">
        <v>-2.5546967116500002E-3</v>
      </c>
      <c r="HR76" s="202">
        <v>42487</v>
      </c>
      <c r="HS76">
        <v>60</v>
      </c>
      <c r="HT76" t="s">
        <v>1186</v>
      </c>
      <c r="HU76">
        <v>10</v>
      </c>
      <c r="HV76" s="253">
        <v>2</v>
      </c>
      <c r="HW76">
        <v>13</v>
      </c>
      <c r="HX76" s="138">
        <v>1460875.7387366646</v>
      </c>
      <c r="HY76" s="138">
        <v>1899138.4603576642</v>
      </c>
      <c r="HZ76" s="196">
        <v>-3732.0944458798222</v>
      </c>
      <c r="IA76" s="196">
        <v>-4851.7227796437692</v>
      </c>
      <c r="IB76" s="196">
        <v>3732.0944458798222</v>
      </c>
      <c r="IC76" s="196">
        <v>3732.0944458798222</v>
      </c>
      <c r="ID76" s="196">
        <v>3732.0944458798222</v>
      </c>
      <c r="IF76">
        <v>1</v>
      </c>
      <c r="IG76">
        <v>1</v>
      </c>
      <c r="IH76" s="214">
        <v>-1</v>
      </c>
      <c r="II76" s="241">
        <v>37</v>
      </c>
      <c r="IJ76">
        <v>1</v>
      </c>
      <c r="IK76">
        <v>-1</v>
      </c>
      <c r="IL76" s="214">
        <v>-1</v>
      </c>
      <c r="IM76">
        <v>0</v>
      </c>
      <c r="IN76">
        <v>1</v>
      </c>
      <c r="IO76">
        <v>0</v>
      </c>
      <c r="IP76">
        <v>1</v>
      </c>
      <c r="IQ76" s="249">
        <v>-3.94036908124E-4</v>
      </c>
      <c r="IR76" s="202">
        <v>42509</v>
      </c>
      <c r="IS76">
        <v>60</v>
      </c>
      <c r="IT76" t="s">
        <v>1186</v>
      </c>
      <c r="IU76">
        <v>10</v>
      </c>
      <c r="IV76" s="253">
        <v>2</v>
      </c>
      <c r="IW76">
        <v>13</v>
      </c>
      <c r="IX76" s="138">
        <v>1460300.0997774196</v>
      </c>
      <c r="IY76" s="138">
        <v>1898390.1297106454</v>
      </c>
      <c r="IZ76" s="196">
        <v>-575.41213624946306</v>
      </c>
      <c r="JA76" s="196">
        <v>-748.03577712430206</v>
      </c>
      <c r="JB76" s="196">
        <v>575.41213624946306</v>
      </c>
      <c r="JC76" s="196">
        <v>-575.41213624946306</v>
      </c>
      <c r="JD76" s="196">
        <v>575.41213624946306</v>
      </c>
      <c r="JF76">
        <v>1</v>
      </c>
      <c r="JG76" s="240">
        <v>-1</v>
      </c>
      <c r="JH76" s="214">
        <v>1</v>
      </c>
      <c r="JI76" s="241">
        <v>1</v>
      </c>
      <c r="JJ76">
        <v>-1</v>
      </c>
      <c r="JK76">
        <v>1</v>
      </c>
      <c r="JL76" s="214">
        <v>-1</v>
      </c>
      <c r="JM76">
        <v>1</v>
      </c>
      <c r="JN76">
        <v>0</v>
      </c>
      <c r="JO76">
        <v>1</v>
      </c>
      <c r="JP76">
        <v>0</v>
      </c>
      <c r="JQ76" s="249">
        <v>-2.6279482294199998E-4</v>
      </c>
      <c r="JR76" s="202">
        <v>42509</v>
      </c>
      <c r="JS76">
        <v>60</v>
      </c>
      <c r="JT76" t="s">
        <v>1186</v>
      </c>
      <c r="JU76">
        <v>9</v>
      </c>
      <c r="JV76" s="253">
        <v>1</v>
      </c>
      <c r="JW76">
        <v>9</v>
      </c>
      <c r="JX76" s="138">
        <v>1310103.696334277</v>
      </c>
      <c r="JY76" s="138">
        <v>1310103.696334277</v>
      </c>
      <c r="JZ76" s="196">
        <v>344.28846891382602</v>
      </c>
      <c r="KA76" s="196">
        <v>344.28846891382602</v>
      </c>
      <c r="KB76" s="196">
        <v>-344.28846891382602</v>
      </c>
      <c r="KC76" s="196">
        <v>344.28846891382602</v>
      </c>
      <c r="KD76" s="196">
        <v>-344.28846891382602</v>
      </c>
      <c r="KF76">
        <v>-1</v>
      </c>
      <c r="KG76" s="240">
        <v>-1</v>
      </c>
      <c r="KH76" s="214">
        <v>-1</v>
      </c>
      <c r="KI76" s="241">
        <v>1</v>
      </c>
      <c r="KJ76">
        <v>1</v>
      </c>
      <c r="KK76">
        <v>-1</v>
      </c>
      <c r="KL76" s="214">
        <v>-1</v>
      </c>
      <c r="KM76">
        <v>1</v>
      </c>
      <c r="KN76">
        <v>1</v>
      </c>
      <c r="KO76">
        <v>0</v>
      </c>
      <c r="KP76">
        <v>1</v>
      </c>
      <c r="KQ76" s="249">
        <v>-3.9429585332199999E-4</v>
      </c>
      <c r="KR76" s="202">
        <v>42536</v>
      </c>
      <c r="KS76">
        <v>60</v>
      </c>
      <c r="KT76" t="s">
        <v>1186</v>
      </c>
      <c r="KU76">
        <v>10</v>
      </c>
      <c r="KV76" s="253">
        <v>1</v>
      </c>
      <c r="KW76">
        <v>13</v>
      </c>
      <c r="KX76" s="138">
        <v>1433646.163123775</v>
      </c>
      <c r="KY76" s="138">
        <v>1863740.0120609077</v>
      </c>
      <c r="KZ76" s="196">
        <v>565.2807372507001</v>
      </c>
      <c r="LA76" s="196">
        <v>734.86495842591012</v>
      </c>
      <c r="LB76" s="196">
        <v>565.2807372507001</v>
      </c>
      <c r="LC76" s="196">
        <v>-565.2807372507001</v>
      </c>
      <c r="LD76" s="196">
        <v>565.2807372507001</v>
      </c>
      <c r="LF76">
        <v>-1</v>
      </c>
      <c r="LG76" s="240">
        <v>-1</v>
      </c>
      <c r="LH76" s="214">
        <v>-1</v>
      </c>
      <c r="LI76" s="241">
        <v>2</v>
      </c>
      <c r="LJ76">
        <v>-1</v>
      </c>
      <c r="LK76">
        <v>-1</v>
      </c>
      <c r="LL76" s="214">
        <v>1</v>
      </c>
      <c r="LM76">
        <v>0</v>
      </c>
      <c r="LN76">
        <v>0</v>
      </c>
      <c r="LO76">
        <v>0</v>
      </c>
      <c r="LP76">
        <v>0</v>
      </c>
      <c r="LQ76" s="249">
        <v>2.6296758924400002E-4</v>
      </c>
      <c r="LR76" s="202">
        <v>42536</v>
      </c>
      <c r="LS76">
        <v>60</v>
      </c>
      <c r="LT76" t="s">
        <v>1186</v>
      </c>
      <c r="LU76">
        <v>10</v>
      </c>
      <c r="LV76" s="253">
        <v>2</v>
      </c>
      <c r="LW76">
        <v>8</v>
      </c>
      <c r="LX76" s="138">
        <v>1433646.163123775</v>
      </c>
      <c r="LY76" s="138">
        <v>1146916.93049902</v>
      </c>
      <c r="LZ76" s="196">
        <v>-377.00247534556951</v>
      </c>
      <c r="MA76" s="196">
        <v>-301.60198027645561</v>
      </c>
      <c r="MB76" s="196">
        <v>-377.00247534556951</v>
      </c>
      <c r="MC76" s="196">
        <v>-377.00247534556951</v>
      </c>
      <c r="MD76" s="196">
        <v>-377.00247534556951</v>
      </c>
      <c r="MF76">
        <v>-1</v>
      </c>
      <c r="MG76" s="240">
        <v>1</v>
      </c>
      <c r="MH76" s="214">
        <v>-1</v>
      </c>
      <c r="MI76" s="241">
        <v>-6</v>
      </c>
      <c r="MJ76">
        <v>1</v>
      </c>
      <c r="MK76">
        <v>1</v>
      </c>
      <c r="ML76" s="214">
        <v>1</v>
      </c>
      <c r="MM76">
        <v>1</v>
      </c>
      <c r="MN76">
        <v>0</v>
      </c>
      <c r="MO76">
        <v>1</v>
      </c>
      <c r="MP76">
        <v>1</v>
      </c>
      <c r="MQ76" s="249">
        <v>1.9060138021699999E-3</v>
      </c>
      <c r="MR76" s="202">
        <v>42536</v>
      </c>
      <c r="MS76">
        <v>60</v>
      </c>
      <c r="MT76" t="s">
        <v>1186</v>
      </c>
      <c r="MU76">
        <v>8</v>
      </c>
      <c r="MV76" s="253">
        <v>1</v>
      </c>
      <c r="MW76">
        <v>10</v>
      </c>
      <c r="MX76" s="138">
        <v>1193081.3179932693</v>
      </c>
      <c r="MY76" s="138">
        <v>1491351.6474915866</v>
      </c>
      <c r="MZ76" s="196">
        <v>2274.029459206346</v>
      </c>
      <c r="NA76" s="196">
        <v>2842.5368240079324</v>
      </c>
      <c r="NB76" s="196">
        <v>-2274.029459206346</v>
      </c>
      <c r="NC76" s="196">
        <v>2274.029459206346</v>
      </c>
      <c r="ND76" s="196">
        <v>2274.029459206346</v>
      </c>
      <c r="NF76">
        <v>1</v>
      </c>
      <c r="NG76" s="240">
        <v>1</v>
      </c>
      <c r="NH76" s="214">
        <v>-1</v>
      </c>
      <c r="NI76" s="241">
        <v>-7</v>
      </c>
      <c r="NJ76">
        <v>-1</v>
      </c>
      <c r="NK76">
        <v>1</v>
      </c>
      <c r="NL76" s="214">
        <v>1</v>
      </c>
      <c r="NM76">
        <v>1</v>
      </c>
      <c r="NN76">
        <v>0</v>
      </c>
      <c r="NO76">
        <v>0</v>
      </c>
      <c r="NP76">
        <v>1</v>
      </c>
      <c r="NQ76" s="249">
        <v>1.3119916032500001E-3</v>
      </c>
      <c r="NR76" s="202">
        <v>42536</v>
      </c>
      <c r="NS76">
        <v>60</v>
      </c>
      <c r="NT76" t="s">
        <v>1186</v>
      </c>
      <c r="NU76">
        <v>8</v>
      </c>
      <c r="NV76" s="253">
        <v>1</v>
      </c>
      <c r="NW76">
        <v>10</v>
      </c>
      <c r="NX76" s="138">
        <v>1199339.9858568397</v>
      </c>
      <c r="NY76" s="138">
        <v>1499174.9823210496</v>
      </c>
      <c r="NZ76" s="196">
        <v>1573.5239908861474</v>
      </c>
      <c r="OA76" s="196">
        <v>1966.9049886076843</v>
      </c>
      <c r="OB76" s="196">
        <v>-1573.5239908861474</v>
      </c>
      <c r="OC76" s="196">
        <v>-1573.5239908861474</v>
      </c>
      <c r="OD76" s="196">
        <v>1573.5239908861474</v>
      </c>
      <c r="OF76">
        <v>1</v>
      </c>
      <c r="OG76" s="240">
        <v>1</v>
      </c>
      <c r="OH76" s="214">
        <v>-1</v>
      </c>
      <c r="OI76" s="241">
        <v>3</v>
      </c>
      <c r="OJ76">
        <v>-1</v>
      </c>
      <c r="OK76">
        <v>-1</v>
      </c>
      <c r="OL76" s="214">
        <v>1</v>
      </c>
      <c r="OM76">
        <v>1</v>
      </c>
      <c r="ON76">
        <v>0</v>
      </c>
      <c r="OO76">
        <v>0</v>
      </c>
      <c r="OP76">
        <v>0</v>
      </c>
      <c r="OQ76" s="249">
        <v>1.4412997903599999E-3</v>
      </c>
      <c r="OR76" s="202">
        <v>42536</v>
      </c>
      <c r="OS76">
        <v>60</v>
      </c>
      <c r="OT76" t="s">
        <v>1186</v>
      </c>
      <c r="OU76">
        <v>7</v>
      </c>
      <c r="OV76" s="253">
        <v>1</v>
      </c>
      <c r="OW76">
        <v>9</v>
      </c>
      <c r="OX76" s="138">
        <v>1040642.6577711215</v>
      </c>
      <c r="OY76" s="138">
        <v>1337969.1314200133</v>
      </c>
      <c r="OZ76" s="196">
        <v>1499.8780444851905</v>
      </c>
      <c r="PA76" s="196">
        <v>1928.4146286238163</v>
      </c>
      <c r="PB76" s="196">
        <v>-1499.8780444851905</v>
      </c>
      <c r="PC76" s="196">
        <v>-1499.8780444851905</v>
      </c>
      <c r="PD76" s="196">
        <v>-1499.8780444851905</v>
      </c>
      <c r="PF76">
        <v>1</v>
      </c>
      <c r="PG76" s="240">
        <v>1</v>
      </c>
      <c r="PH76" s="240">
        <v>1</v>
      </c>
      <c r="PI76" s="214">
        <v>-1</v>
      </c>
      <c r="PJ76" s="241">
        <v>4</v>
      </c>
      <c r="PK76">
        <v>-1</v>
      </c>
      <c r="PL76">
        <v>-1</v>
      </c>
      <c r="PM76" s="214">
        <v>1</v>
      </c>
      <c r="PN76">
        <v>1</v>
      </c>
      <c r="PO76">
        <v>0</v>
      </c>
      <c r="PP76">
        <v>0</v>
      </c>
      <c r="PQ76">
        <v>0</v>
      </c>
      <c r="PR76" s="249">
        <v>7.1961271751899995E-4</v>
      </c>
      <c r="PS76" s="202">
        <v>42543</v>
      </c>
      <c r="PT76">
        <v>60</v>
      </c>
      <c r="PU76" t="s">
        <v>1186</v>
      </c>
      <c r="PV76">
        <v>7</v>
      </c>
      <c r="PW76" s="253">
        <v>1</v>
      </c>
      <c r="PX76">
        <v>9</v>
      </c>
      <c r="PY76" s="138">
        <v>1036778.2451107709</v>
      </c>
      <c r="PZ76" s="138">
        <v>1333000.6008567053</v>
      </c>
      <c r="QA76" s="196">
        <v>746.07881042874169</v>
      </c>
      <c r="QB76" s="196">
        <v>959.24418483695354</v>
      </c>
      <c r="QC76" s="196">
        <v>-746.07881042874169</v>
      </c>
      <c r="QD76" s="196">
        <v>-746.07881042874169</v>
      </c>
      <c r="QE76" s="196">
        <v>-746.07881042874169</v>
      </c>
      <c r="QF76" s="196">
        <v>746.07881042874169</v>
      </c>
      <c r="QH76">
        <v>-1</v>
      </c>
      <c r="QI76" s="240">
        <v>1</v>
      </c>
      <c r="QJ76" s="240">
        <v>-1</v>
      </c>
      <c r="QK76" s="214">
        <v>-1</v>
      </c>
      <c r="QL76" s="241">
        <v>5</v>
      </c>
      <c r="QM76">
        <v>1</v>
      </c>
      <c r="QN76">
        <v>-1</v>
      </c>
      <c r="QO76" s="214">
        <v>-1</v>
      </c>
      <c r="QP76">
        <v>0</v>
      </c>
      <c r="QQ76">
        <v>1</v>
      </c>
      <c r="QR76">
        <v>0</v>
      </c>
      <c r="QS76">
        <v>1</v>
      </c>
      <c r="QT76" s="249">
        <v>-9.1521213309799995E-4</v>
      </c>
      <c r="QU76" s="202">
        <v>42543</v>
      </c>
      <c r="QV76">
        <v>60</v>
      </c>
      <c r="QW76" t="s">
        <v>1186</v>
      </c>
      <c r="QX76">
        <v>7</v>
      </c>
      <c r="QY76" s="253">
        <v>2</v>
      </c>
      <c r="QZ76">
        <v>5</v>
      </c>
      <c r="RA76" s="138">
        <v>1036778.2451107709</v>
      </c>
      <c r="RB76" s="138">
        <v>740555.88936483627</v>
      </c>
      <c r="RC76" s="196">
        <v>-948.87202925742974</v>
      </c>
      <c r="RD76" s="196">
        <v>-677.76573518387829</v>
      </c>
      <c r="RE76" s="196">
        <v>948.87202925742974</v>
      </c>
      <c r="RF76" s="196">
        <v>-948.87202925742974</v>
      </c>
      <c r="RG76" s="196">
        <v>948.87202925742974</v>
      </c>
      <c r="RH76" s="196">
        <v>948.87202925742974</v>
      </c>
      <c r="RI76" s="196"/>
      <c r="RJ76" s="196">
        <v>948.87202925742974</v>
      </c>
      <c r="RK76" s="196">
        <v>-948.87202925742974</v>
      </c>
      <c r="RL76" s="196">
        <v>-948.87202925742974</v>
      </c>
      <c r="RM76" s="196">
        <v>948.87202925742974</v>
      </c>
      <c r="RO76">
        <v>-1</v>
      </c>
      <c r="RP76" s="240">
        <v>-1</v>
      </c>
      <c r="RQ76" s="240">
        <v>1</v>
      </c>
      <c r="RR76" s="240">
        <v>-1</v>
      </c>
      <c r="RS76" s="214">
        <v>-1</v>
      </c>
      <c r="RT76" s="241">
        <v>6</v>
      </c>
      <c r="RU76">
        <v>1</v>
      </c>
      <c r="RV76">
        <v>-1</v>
      </c>
      <c r="RW76" s="214">
        <v>1</v>
      </c>
      <c r="RX76">
        <v>0</v>
      </c>
      <c r="RY76">
        <v>0</v>
      </c>
      <c r="RZ76">
        <v>1</v>
      </c>
      <c r="SA76">
        <v>0</v>
      </c>
      <c r="SB76" s="249">
        <v>3.7296342341200002E-3</v>
      </c>
      <c r="SC76" s="202">
        <v>42543</v>
      </c>
      <c r="SD76">
        <v>60</v>
      </c>
      <c r="SE76" t="s">
        <v>1186</v>
      </c>
      <c r="SF76">
        <v>7</v>
      </c>
      <c r="SG76" s="253">
        <v>2</v>
      </c>
      <c r="SH76">
        <v>5</v>
      </c>
      <c r="SI76" s="138">
        <v>1047152.1395539426</v>
      </c>
      <c r="SJ76" s="138">
        <v>747965.81396710186</v>
      </c>
      <c r="SK76" s="196">
        <v>-3905.4944680123881</v>
      </c>
      <c r="SL76" s="196">
        <v>-2789.6389057231345</v>
      </c>
      <c r="SM76" s="196">
        <v>-3905.4944680123881</v>
      </c>
      <c r="SN76" s="196">
        <v>3905.4944680123881</v>
      </c>
      <c r="SO76" s="196">
        <v>-3905.4944680123881</v>
      </c>
      <c r="SP76" s="196">
        <v>3905.4944680123881</v>
      </c>
      <c r="SQ76" s="196">
        <v>-3905.4944680123881</v>
      </c>
      <c r="SR76" s="196">
        <v>-3905.4944680123881</v>
      </c>
      <c r="SS76" s="196">
        <v>3905.4944680123881</v>
      </c>
      <c r="ST76" s="196">
        <v>-3905.4944680123881</v>
      </c>
      <c r="SU76" s="196">
        <v>3905.4944680123881</v>
      </c>
      <c r="SW76">
        <f t="shared" si="90"/>
        <v>1</v>
      </c>
      <c r="SX76" s="240">
        <v>1</v>
      </c>
      <c r="SY76" s="240">
        <v>-1</v>
      </c>
      <c r="SZ76" s="240">
        <v>1</v>
      </c>
      <c r="TA76" s="214">
        <v>1</v>
      </c>
      <c r="TB76" s="241">
        <v>7</v>
      </c>
      <c r="TC76">
        <f t="shared" si="91"/>
        <v>-1</v>
      </c>
      <c r="TD76">
        <f t="shared" si="92"/>
        <v>1</v>
      </c>
      <c r="TE76" s="214">
        <v>-1</v>
      </c>
      <c r="TF76">
        <f t="shared" si="140"/>
        <v>0</v>
      </c>
      <c r="TG76">
        <f t="shared" si="93"/>
        <v>0</v>
      </c>
      <c r="TH76">
        <f t="shared" si="132"/>
        <v>1</v>
      </c>
      <c r="TI76">
        <f t="shared" si="94"/>
        <v>0</v>
      </c>
      <c r="TJ76" s="249">
        <v>-4.5632333767900001E-4</v>
      </c>
      <c r="TK76" s="202">
        <v>42543</v>
      </c>
      <c r="TL76">
        <v>60</v>
      </c>
      <c r="TM76" t="str">
        <f t="shared" si="81"/>
        <v>TRUE</v>
      </c>
      <c r="TN76">
        <f>VLOOKUP($A76,'FuturesInfo (3)'!$A$2:$V$80,22)</f>
        <v>7</v>
      </c>
      <c r="TO76" s="253">
        <v>2</v>
      </c>
      <c r="TP76">
        <f t="shared" si="95"/>
        <v>5</v>
      </c>
      <c r="TQ76" s="138">
        <f>VLOOKUP($A76,'FuturesInfo (3)'!$A$2:$O$80,15)*TN76</f>
        <v>1047152.1395539426</v>
      </c>
      <c r="TR76" s="138">
        <f>VLOOKUP($A76,'FuturesInfo (3)'!$A$2:$O$80,15)*TP76</f>
        <v>747965.81396710186</v>
      </c>
      <c r="TS76" s="196">
        <f t="shared" si="96"/>
        <v>-477.83995937896111</v>
      </c>
      <c r="TT76" s="196">
        <f t="shared" si="97"/>
        <v>-341.3142566992579</v>
      </c>
      <c r="TU76" s="196">
        <f t="shared" si="98"/>
        <v>-477.83995937896111</v>
      </c>
      <c r="TV76" s="196">
        <f t="shared" si="99"/>
        <v>477.83995937896111</v>
      </c>
      <c r="TW76" s="196">
        <f t="shared" si="148"/>
        <v>-477.83995937896111</v>
      </c>
      <c r="TX76" s="196">
        <f t="shared" si="101"/>
        <v>477.83995937896111</v>
      </c>
      <c r="TY76" s="196">
        <f t="shared" si="133"/>
        <v>-477.83995937896111</v>
      </c>
      <c r="TZ76" s="196">
        <f>IF(IF(sym!$O65=TE76,1,0)=1,ABS(TQ76*TJ76),-ABS(TQ76*TJ76))</f>
        <v>477.83995937896111</v>
      </c>
      <c r="UA76" s="196">
        <f>IF(IF(sym!$N65=TE76,1,0)=1,ABS(TQ76*TJ76),-ABS(TQ76*TJ76))</f>
        <v>-477.83995937896111</v>
      </c>
      <c r="UB76" s="196">
        <f t="shared" si="141"/>
        <v>-477.83995937896111</v>
      </c>
      <c r="UC76" s="196">
        <f t="shared" si="103"/>
        <v>477.83995937896111</v>
      </c>
      <c r="UE76">
        <f t="shared" si="104"/>
        <v>-1</v>
      </c>
      <c r="UF76" s="240">
        <v>1</v>
      </c>
      <c r="UG76" s="240">
        <v>-1</v>
      </c>
      <c r="UH76" s="240">
        <v>1</v>
      </c>
      <c r="UI76" s="214">
        <v>1</v>
      </c>
      <c r="UJ76" s="241">
        <v>8</v>
      </c>
      <c r="UK76">
        <f t="shared" si="105"/>
        <v>-1</v>
      </c>
      <c r="UL76">
        <f t="shared" si="106"/>
        <v>1</v>
      </c>
      <c r="UM76" s="214"/>
      <c r="UN76">
        <f t="shared" si="153"/>
        <v>0</v>
      </c>
      <c r="UO76">
        <f t="shared" si="151"/>
        <v>0</v>
      </c>
      <c r="UP76">
        <f t="shared" si="134"/>
        <v>0</v>
      </c>
      <c r="UQ76">
        <f t="shared" si="108"/>
        <v>0</v>
      </c>
      <c r="UR76" s="249"/>
      <c r="US76" s="202">
        <v>42543</v>
      </c>
      <c r="UT76">
        <v>60</v>
      </c>
      <c r="UU76" t="str">
        <f t="shared" si="82"/>
        <v>TRUE</v>
      </c>
      <c r="UV76">
        <f>VLOOKUP($A76,'FuturesInfo (3)'!$A$2:$V$80,22)</f>
        <v>7</v>
      </c>
      <c r="UW76" s="253">
        <v>1</v>
      </c>
      <c r="UX76">
        <f t="shared" si="109"/>
        <v>9</v>
      </c>
      <c r="UY76" s="138">
        <f>VLOOKUP($A76,'FuturesInfo (3)'!$A$2:$O$80,15)*UV76</f>
        <v>1047152.1395539426</v>
      </c>
      <c r="UZ76" s="138">
        <f>VLOOKUP($A76,'FuturesInfo (3)'!$A$2:$O$80,15)*UX76</f>
        <v>1346338.4651407832</v>
      </c>
      <c r="VA76" s="196">
        <f t="shared" si="110"/>
        <v>0</v>
      </c>
      <c r="VB76" s="196">
        <f t="shared" si="111"/>
        <v>0</v>
      </c>
      <c r="VC76" s="196">
        <f t="shared" si="112"/>
        <v>0</v>
      </c>
      <c r="VD76" s="196">
        <f t="shared" si="113"/>
        <v>0</v>
      </c>
      <c r="VE76" s="196">
        <f t="shared" si="149"/>
        <v>0</v>
      </c>
      <c r="VF76" s="196">
        <f t="shared" si="115"/>
        <v>0</v>
      </c>
      <c r="VG76" s="196">
        <f t="shared" si="135"/>
        <v>0</v>
      </c>
      <c r="VH76" s="196">
        <f>IF(IF(sym!$O65=UM76,1,0)=1,ABS(UY76*UR76),-ABS(UY76*UR76))</f>
        <v>0</v>
      </c>
      <c r="VI76" s="196">
        <f>IF(IF(sym!$N65=UM76,1,0)=1,ABS(UY76*UR76),-ABS(UY76*UR76))</f>
        <v>0</v>
      </c>
      <c r="VJ76" s="196">
        <f t="shared" si="144"/>
        <v>0</v>
      </c>
      <c r="VK76" s="196">
        <f t="shared" si="117"/>
        <v>0</v>
      </c>
      <c r="VM76">
        <f t="shared" si="118"/>
        <v>0</v>
      </c>
      <c r="VN76" s="240"/>
      <c r="VO76" s="240"/>
      <c r="VP76" s="240"/>
      <c r="VQ76" s="214"/>
      <c r="VR76" s="241"/>
      <c r="VS76">
        <f t="shared" si="119"/>
        <v>1</v>
      </c>
      <c r="VT76">
        <f t="shared" si="120"/>
        <v>0</v>
      </c>
      <c r="VU76" s="214"/>
      <c r="VV76">
        <f t="shared" si="154"/>
        <v>1</v>
      </c>
      <c r="VW76">
        <f t="shared" si="152"/>
        <v>1</v>
      </c>
      <c r="VX76">
        <f t="shared" si="136"/>
        <v>0</v>
      </c>
      <c r="VY76">
        <f t="shared" si="122"/>
        <v>1</v>
      </c>
      <c r="VZ76" s="249"/>
      <c r="WA76" s="202"/>
      <c r="WB76">
        <v>60</v>
      </c>
      <c r="WC76" t="str">
        <f t="shared" si="83"/>
        <v>FALSE</v>
      </c>
      <c r="WD76">
        <f>VLOOKUP($A76,'FuturesInfo (3)'!$A$2:$V$80,22)</f>
        <v>7</v>
      </c>
      <c r="WE76" s="253"/>
      <c r="WF76">
        <f t="shared" si="123"/>
        <v>5</v>
      </c>
      <c r="WG76" s="138">
        <f>VLOOKUP($A76,'FuturesInfo (3)'!$A$2:$O$80,15)*WD76</f>
        <v>1047152.1395539426</v>
      </c>
      <c r="WH76" s="138">
        <f>VLOOKUP($A76,'FuturesInfo (3)'!$A$2:$O$80,15)*WF76</f>
        <v>747965.81396710186</v>
      </c>
      <c r="WI76" s="196">
        <f t="shared" si="124"/>
        <v>0</v>
      </c>
      <c r="WJ76" s="196">
        <f t="shared" si="125"/>
        <v>0</v>
      </c>
      <c r="WK76" s="196">
        <f t="shared" si="126"/>
        <v>0</v>
      </c>
      <c r="WL76" s="196">
        <f t="shared" si="127"/>
        <v>0</v>
      </c>
      <c r="WM76" s="196">
        <f t="shared" si="150"/>
        <v>0</v>
      </c>
      <c r="WN76" s="196">
        <f t="shared" si="129"/>
        <v>0</v>
      </c>
      <c r="WO76" s="196">
        <f t="shared" si="137"/>
        <v>0</v>
      </c>
      <c r="WP76" s="196">
        <f>IF(IF(sym!$O65=VU76,1,0)=1,ABS(WG76*VZ76),-ABS(WG76*VZ76))</f>
        <v>0</v>
      </c>
      <c r="WQ76" s="196">
        <f>IF(IF(sym!$N65=VU76,1,0)=1,ABS(WG76*VZ76),-ABS(WG76*VZ76))</f>
        <v>0</v>
      </c>
      <c r="WR76" s="196">
        <f t="shared" si="147"/>
        <v>0</v>
      </c>
      <c r="WS76" s="196">
        <f t="shared" si="131"/>
        <v>0</v>
      </c>
    </row>
    <row r="77" spans="1:617" x14ac:dyDescent="0.25">
      <c r="A77" s="1" t="s">
        <v>404</v>
      </c>
      <c r="B77" s="150" t="str">
        <f>'FuturesInfo (3)'!M65</f>
        <v>@SM</v>
      </c>
      <c r="C77" s="200" t="str">
        <f>VLOOKUP(A77,'FuturesInfo (3)'!$A$2:$K$80,11)</f>
        <v>grain</v>
      </c>
      <c r="F77" t="e">
        <f>#REF!</f>
        <v>#REF!</v>
      </c>
      <c r="G77">
        <v>1</v>
      </c>
      <c r="H77">
        <v>-1</v>
      </c>
      <c r="I77">
        <v>-1</v>
      </c>
      <c r="J77">
        <f t="shared" si="155"/>
        <v>0</v>
      </c>
      <c r="K77">
        <f t="shared" si="156"/>
        <v>1</v>
      </c>
      <c r="L77" s="184">
        <v>-9.5625149414299993E-3</v>
      </c>
      <c r="M77" s="2">
        <v>10</v>
      </c>
      <c r="N77">
        <v>60</v>
      </c>
      <c r="O77" t="str">
        <f t="shared" si="157"/>
        <v>TRUE</v>
      </c>
      <c r="P77">
        <f>VLOOKUP($A77,'FuturesInfo (3)'!$A$2:$V$80,22)</f>
        <v>2</v>
      </c>
      <c r="Q77">
        <f t="shared" si="70"/>
        <v>2</v>
      </c>
      <c r="R77">
        <f t="shared" si="70"/>
        <v>2</v>
      </c>
      <c r="S77" s="138">
        <f>VLOOKUP($A77,'FuturesInfo (3)'!$A$2:$O$80,15)*Q77</f>
        <v>79600</v>
      </c>
      <c r="T77" s="144">
        <f t="shared" si="158"/>
        <v>-761.17618933782796</v>
      </c>
      <c r="U77" s="144">
        <f t="shared" si="84"/>
        <v>761.17618933782796</v>
      </c>
      <c r="W77">
        <f t="shared" si="159"/>
        <v>1</v>
      </c>
      <c r="X77">
        <v>-1</v>
      </c>
      <c r="Y77">
        <v>-1</v>
      </c>
      <c r="Z77">
        <v>-1</v>
      </c>
      <c r="AA77">
        <f t="shared" si="138"/>
        <v>1</v>
      </c>
      <c r="AB77">
        <f t="shared" si="160"/>
        <v>1</v>
      </c>
      <c r="AC77" s="1">
        <v>-6.2756456673899999E-3</v>
      </c>
      <c r="AD77" s="2">
        <v>10</v>
      </c>
      <c r="AE77">
        <v>60</v>
      </c>
      <c r="AF77" t="str">
        <f t="shared" si="161"/>
        <v>TRUE</v>
      </c>
      <c r="AG77">
        <f>VLOOKUP($A77,'FuturesInfo (3)'!$A$2:$V$80,22)</f>
        <v>2</v>
      </c>
      <c r="AH77">
        <f t="shared" si="162"/>
        <v>3</v>
      </c>
      <c r="AI77">
        <f t="shared" si="85"/>
        <v>2</v>
      </c>
      <c r="AJ77" s="138">
        <f>VLOOKUP($A77,'FuturesInfo (3)'!$A$2:$O$80,15)*AI77</f>
        <v>79600</v>
      </c>
      <c r="AK77" s="196">
        <f t="shared" si="163"/>
        <v>499.54139512424399</v>
      </c>
      <c r="AL77" s="196">
        <f t="shared" si="87"/>
        <v>499.54139512424399</v>
      </c>
      <c r="AN77">
        <f t="shared" si="76"/>
        <v>-1</v>
      </c>
      <c r="AO77">
        <v>-1</v>
      </c>
      <c r="AP77">
        <v>-1</v>
      </c>
      <c r="AQ77">
        <v>-1</v>
      </c>
      <c r="AR77">
        <f t="shared" si="139"/>
        <v>1</v>
      </c>
      <c r="AS77">
        <f t="shared" si="77"/>
        <v>1</v>
      </c>
      <c r="AT77" s="1">
        <v>-9.4729171726999992E-3</v>
      </c>
      <c r="AU77" s="2">
        <v>10</v>
      </c>
      <c r="AV77">
        <v>60</v>
      </c>
      <c r="AW77" t="str">
        <f t="shared" si="78"/>
        <v>TRUE</v>
      </c>
      <c r="AX77">
        <f>VLOOKUP($A77,'FuturesInfo (3)'!$A$2:$V$80,22)</f>
        <v>2</v>
      </c>
      <c r="AY77">
        <f t="shared" si="79"/>
        <v>3</v>
      </c>
      <c r="AZ77">
        <f t="shared" si="88"/>
        <v>2</v>
      </c>
      <c r="BA77" s="138">
        <f>VLOOKUP($A77,'FuturesInfo (3)'!$A$2:$O$80,15)*AZ77</f>
        <v>79600</v>
      </c>
      <c r="BB77" s="196">
        <f t="shared" si="80"/>
        <v>754.04420694691999</v>
      </c>
      <c r="BC77" s="196">
        <f t="shared" si="89"/>
        <v>754.04420694691999</v>
      </c>
      <c r="BE77">
        <v>-1</v>
      </c>
      <c r="BF77">
        <v>1</v>
      </c>
      <c r="BG77">
        <v>-1</v>
      </c>
      <c r="BH77">
        <v>1</v>
      </c>
      <c r="BI77">
        <v>1</v>
      </c>
      <c r="BJ77">
        <v>0</v>
      </c>
      <c r="BK77" s="1">
        <v>2.2805296714100001E-2</v>
      </c>
      <c r="BL77" s="2">
        <v>10</v>
      </c>
      <c r="BM77">
        <v>60</v>
      </c>
      <c r="BN77" t="s">
        <v>1186</v>
      </c>
      <c r="BO77">
        <v>2</v>
      </c>
      <c r="BP77" s="96">
        <v>0</v>
      </c>
      <c r="BQ77">
        <v>2</v>
      </c>
      <c r="BR77" s="138">
        <v>82800</v>
      </c>
      <c r="BS77" s="196">
        <v>1888.27856792748</v>
      </c>
      <c r="BT77" s="196">
        <v>-1888.27856792748</v>
      </c>
      <c r="BV77">
        <v>1</v>
      </c>
      <c r="BW77">
        <v>1</v>
      </c>
      <c r="BX77" s="214">
        <v>-1</v>
      </c>
      <c r="BY77">
        <v>1</v>
      </c>
      <c r="BZ77">
        <v>-1</v>
      </c>
      <c r="CA77">
        <v>0</v>
      </c>
      <c r="CB77">
        <v>1</v>
      </c>
      <c r="CC77">
        <v>0</v>
      </c>
      <c r="CD77" s="1">
        <v>-8.6310237353199992E-3</v>
      </c>
      <c r="CE77" s="2">
        <v>10</v>
      </c>
      <c r="CF77">
        <v>60</v>
      </c>
      <c r="CG77" t="s">
        <v>1186</v>
      </c>
      <c r="CH77">
        <v>2</v>
      </c>
      <c r="CI77" s="96">
        <v>0</v>
      </c>
      <c r="CJ77">
        <v>2</v>
      </c>
      <c r="CK77" s="138">
        <v>82800</v>
      </c>
      <c r="CL77" s="196">
        <v>-714.64876528449588</v>
      </c>
      <c r="CM77" s="196">
        <v>714.64876528449588</v>
      </c>
      <c r="CN77" s="196">
        <v>-714.64876528449588</v>
      </c>
      <c r="CP77">
        <v>-1</v>
      </c>
      <c r="CQ77">
        <v>1</v>
      </c>
      <c r="CR77" s="214">
        <v>-1</v>
      </c>
      <c r="CS77">
        <v>-1</v>
      </c>
      <c r="CT77">
        <v>1</v>
      </c>
      <c r="CU77">
        <v>1</v>
      </c>
      <c r="CV77">
        <v>0</v>
      </c>
      <c r="CW77">
        <v>0</v>
      </c>
      <c r="CX77" s="1">
        <v>1.20918984281E-3</v>
      </c>
      <c r="CY77" s="2">
        <v>10</v>
      </c>
      <c r="CZ77">
        <v>60</v>
      </c>
      <c r="DA77" t="s">
        <v>1186</v>
      </c>
      <c r="DB77">
        <v>2</v>
      </c>
      <c r="DC77" s="96">
        <v>0</v>
      </c>
      <c r="DD77">
        <v>2</v>
      </c>
      <c r="DE77" s="138">
        <v>82800</v>
      </c>
      <c r="DF77" s="196">
        <v>100.12091898466799</v>
      </c>
      <c r="DG77" s="196">
        <v>-100.12091898466799</v>
      </c>
      <c r="DH77" s="196">
        <v>-100.12091898466799</v>
      </c>
      <c r="DJ77">
        <v>1</v>
      </c>
      <c r="DK77" s="240">
        <v>1</v>
      </c>
      <c r="DL77" s="214">
        <v>1</v>
      </c>
      <c r="DM77" s="241">
        <v>-15</v>
      </c>
      <c r="DN77">
        <v>1</v>
      </c>
      <c r="DO77">
        <v>-1</v>
      </c>
      <c r="DP77" s="214">
        <v>-1</v>
      </c>
      <c r="DQ77">
        <v>0</v>
      </c>
      <c r="DR77">
        <v>0</v>
      </c>
      <c r="DS77">
        <v>0</v>
      </c>
      <c r="DT77">
        <v>1</v>
      </c>
      <c r="DU77" s="249">
        <v>-1.35265700412E-2</v>
      </c>
      <c r="DV77" s="2">
        <v>10</v>
      </c>
      <c r="DW77">
        <v>60</v>
      </c>
      <c r="DX77" t="s">
        <v>1186</v>
      </c>
      <c r="DY77">
        <v>2</v>
      </c>
      <c r="DZ77" s="96">
        <v>0</v>
      </c>
      <c r="EA77">
        <v>2</v>
      </c>
      <c r="EB77" s="138">
        <v>81480</v>
      </c>
      <c r="EC77" s="196">
        <v>-1102.144926956976</v>
      </c>
      <c r="ED77" s="196">
        <v>-1102.144926956976</v>
      </c>
      <c r="EE77" s="196">
        <v>-1102.144926956976</v>
      </c>
      <c r="EF77" s="196">
        <v>1102.144926956976</v>
      </c>
      <c r="EH77">
        <v>1</v>
      </c>
      <c r="EI77" s="240">
        <v>1</v>
      </c>
      <c r="EJ77" s="214">
        <v>1</v>
      </c>
      <c r="EK77" s="241">
        <v>-16</v>
      </c>
      <c r="EL77">
        <v>1</v>
      </c>
      <c r="EM77">
        <v>-1</v>
      </c>
      <c r="EN77" s="214">
        <v>-1</v>
      </c>
      <c r="EO77">
        <v>0</v>
      </c>
      <c r="EP77">
        <v>0</v>
      </c>
      <c r="EQ77">
        <v>0</v>
      </c>
      <c r="ER77">
        <v>1</v>
      </c>
      <c r="ES77" s="249">
        <v>-1.20274914089E-2</v>
      </c>
      <c r="ET77" s="264">
        <v>42509</v>
      </c>
      <c r="EU77">
        <v>60</v>
      </c>
      <c r="EV77" t="s">
        <v>1186</v>
      </c>
      <c r="EW77">
        <v>2</v>
      </c>
      <c r="EX77" s="253"/>
      <c r="EY77">
        <v>2</v>
      </c>
      <c r="EZ77" s="138">
        <v>80500</v>
      </c>
      <c r="FA77" s="196">
        <v>-968.21305841645005</v>
      </c>
      <c r="FB77" s="196">
        <v>-968.21305841645005</v>
      </c>
      <c r="FC77" s="196">
        <v>-968.21305841645005</v>
      </c>
      <c r="FD77" s="196">
        <v>968.21305841645005</v>
      </c>
      <c r="FF77">
        <v>1</v>
      </c>
      <c r="FG77" s="240">
        <v>1</v>
      </c>
      <c r="FH77" s="214">
        <v>1</v>
      </c>
      <c r="FI77" s="241">
        <v>-17</v>
      </c>
      <c r="FJ77">
        <v>1</v>
      </c>
      <c r="FK77">
        <v>-1</v>
      </c>
      <c r="FL77" s="214">
        <v>-1</v>
      </c>
      <c r="FM77">
        <v>0</v>
      </c>
      <c r="FN77">
        <v>0</v>
      </c>
      <c r="FO77">
        <v>0</v>
      </c>
      <c r="FP77">
        <v>1</v>
      </c>
      <c r="FQ77" s="249">
        <v>-1.9875776397499999E-3</v>
      </c>
      <c r="FR77" s="264">
        <v>42509</v>
      </c>
      <c r="FS77">
        <v>60</v>
      </c>
      <c r="FT77" t="s">
        <v>1186</v>
      </c>
      <c r="FU77">
        <v>2</v>
      </c>
      <c r="FV77" s="253">
        <v>2</v>
      </c>
      <c r="FW77">
        <v>3</v>
      </c>
      <c r="FX77" s="138">
        <v>78920</v>
      </c>
      <c r="FY77" s="138">
        <v>118380</v>
      </c>
      <c r="FZ77" s="196">
        <v>-156.85962732906998</v>
      </c>
      <c r="GA77" s="196">
        <v>-235.28944099360498</v>
      </c>
      <c r="GB77" s="196">
        <v>-156.85962732906998</v>
      </c>
      <c r="GC77" s="196">
        <v>-156.85962732906998</v>
      </c>
      <c r="GD77" s="196">
        <v>156.85962732906998</v>
      </c>
      <c r="GF77">
        <v>1</v>
      </c>
      <c r="GG77" s="240">
        <v>1</v>
      </c>
      <c r="GH77" s="214">
        <v>1</v>
      </c>
      <c r="GI77" s="241">
        <v>-18</v>
      </c>
      <c r="GJ77">
        <v>-1</v>
      </c>
      <c r="GK77">
        <v>-1</v>
      </c>
      <c r="GL77" s="214">
        <v>-1</v>
      </c>
      <c r="GM77">
        <v>0</v>
      </c>
      <c r="GN77">
        <v>0</v>
      </c>
      <c r="GO77">
        <v>1</v>
      </c>
      <c r="GP77">
        <v>1</v>
      </c>
      <c r="GQ77" s="249">
        <v>-1.76748817526E-2</v>
      </c>
      <c r="GR77" s="264">
        <v>42509</v>
      </c>
      <c r="GS77">
        <v>60</v>
      </c>
      <c r="GT77" t="s">
        <v>1186</v>
      </c>
      <c r="GU77">
        <v>2</v>
      </c>
      <c r="GV77" s="253">
        <v>2</v>
      </c>
      <c r="GW77">
        <v>3</v>
      </c>
      <c r="GX77" s="138">
        <v>78920</v>
      </c>
      <c r="GY77" s="138">
        <v>118380</v>
      </c>
      <c r="GZ77" s="196">
        <v>-1394.9016679151919</v>
      </c>
      <c r="HA77" s="196">
        <v>-2092.3525018727878</v>
      </c>
      <c r="HB77" s="196">
        <v>-1394.9016679151919</v>
      </c>
      <c r="HC77" s="196">
        <v>1394.9016679151919</v>
      </c>
      <c r="HD77" s="196">
        <v>1394.9016679151919</v>
      </c>
      <c r="HF77">
        <v>1</v>
      </c>
      <c r="HG77" s="240">
        <v>1</v>
      </c>
      <c r="HH77" s="214">
        <v>-1</v>
      </c>
      <c r="HI77" s="241">
        <v>10</v>
      </c>
      <c r="HJ77">
        <v>1</v>
      </c>
      <c r="HK77">
        <v>-1</v>
      </c>
      <c r="HL77" s="214">
        <v>1</v>
      </c>
      <c r="HM77">
        <v>1</v>
      </c>
      <c r="HN77">
        <v>0</v>
      </c>
      <c r="HO77">
        <v>1</v>
      </c>
      <c r="HP77">
        <v>0</v>
      </c>
      <c r="HQ77" s="249">
        <v>2.7116066903199999E-2</v>
      </c>
      <c r="HR77" s="202">
        <v>42509</v>
      </c>
      <c r="HS77">
        <v>60</v>
      </c>
      <c r="HT77" t="s">
        <v>1186</v>
      </c>
      <c r="HU77">
        <v>2</v>
      </c>
      <c r="HV77" s="253">
        <v>1</v>
      </c>
      <c r="HW77">
        <v>2</v>
      </c>
      <c r="HX77" s="138">
        <v>81060</v>
      </c>
      <c r="HY77" s="138">
        <v>81060</v>
      </c>
      <c r="HZ77" s="196">
        <v>2198.0283831733918</v>
      </c>
      <c r="IA77" s="196">
        <v>2198.0283831733918</v>
      </c>
      <c r="IB77" s="196">
        <v>-2198.0283831733918</v>
      </c>
      <c r="IC77" s="196">
        <v>2198.0283831733918</v>
      </c>
      <c r="ID77" s="196">
        <v>-2198.0283831733918</v>
      </c>
      <c r="IF77">
        <v>1</v>
      </c>
      <c r="IG77">
        <v>1</v>
      </c>
      <c r="IH77" s="214">
        <v>-1</v>
      </c>
      <c r="II77" s="241">
        <v>11</v>
      </c>
      <c r="IJ77">
        <v>1</v>
      </c>
      <c r="IK77">
        <v>-1</v>
      </c>
      <c r="IL77" s="214">
        <v>-1</v>
      </c>
      <c r="IM77">
        <v>0</v>
      </c>
      <c r="IN77">
        <v>1</v>
      </c>
      <c r="IO77">
        <v>0</v>
      </c>
      <c r="IP77">
        <v>1</v>
      </c>
      <c r="IQ77" s="249">
        <v>-1.13496175672E-2</v>
      </c>
      <c r="IR77" s="202">
        <v>42523</v>
      </c>
      <c r="IS77">
        <v>60</v>
      </c>
      <c r="IT77" t="s">
        <v>1186</v>
      </c>
      <c r="IU77">
        <v>2</v>
      </c>
      <c r="IV77" s="253">
        <v>1</v>
      </c>
      <c r="IW77">
        <v>2</v>
      </c>
      <c r="IX77" s="138">
        <v>80140</v>
      </c>
      <c r="IY77" s="138">
        <v>80140</v>
      </c>
      <c r="IZ77" s="196">
        <v>-909.55835183540796</v>
      </c>
      <c r="JA77" s="196">
        <v>-909.55835183540796</v>
      </c>
      <c r="JB77" s="196">
        <v>909.55835183540796</v>
      </c>
      <c r="JC77" s="196">
        <v>-909.55835183540796</v>
      </c>
      <c r="JD77" s="196">
        <v>909.55835183540796</v>
      </c>
      <c r="JF77">
        <v>1</v>
      </c>
      <c r="JG77" s="240">
        <v>-1</v>
      </c>
      <c r="JH77" s="214">
        <v>-1</v>
      </c>
      <c r="JI77" s="241">
        <v>12</v>
      </c>
      <c r="JJ77">
        <v>-1</v>
      </c>
      <c r="JK77">
        <v>-1</v>
      </c>
      <c r="JL77" s="214">
        <v>-1</v>
      </c>
      <c r="JM77">
        <v>1</v>
      </c>
      <c r="JN77">
        <v>1</v>
      </c>
      <c r="JO77">
        <v>1</v>
      </c>
      <c r="JP77">
        <v>1</v>
      </c>
      <c r="JQ77" s="249">
        <v>-2.2959820314400001E-2</v>
      </c>
      <c r="JR77" s="202">
        <v>42523</v>
      </c>
      <c r="JS77">
        <v>60</v>
      </c>
      <c r="JT77" t="s">
        <v>1186</v>
      </c>
      <c r="JU77">
        <v>2</v>
      </c>
      <c r="JV77" s="253">
        <v>1</v>
      </c>
      <c r="JW77">
        <v>2</v>
      </c>
      <c r="JX77" s="138">
        <v>78300</v>
      </c>
      <c r="JY77" s="138">
        <v>78300</v>
      </c>
      <c r="JZ77" s="196">
        <v>1797.7539306175202</v>
      </c>
      <c r="KA77" s="196">
        <v>1797.7539306175202</v>
      </c>
      <c r="KB77" s="196">
        <v>1797.7539306175202</v>
      </c>
      <c r="KC77" s="196">
        <v>1797.7539306175202</v>
      </c>
      <c r="KD77" s="196">
        <v>1797.7539306175202</v>
      </c>
      <c r="KF77">
        <v>-1</v>
      </c>
      <c r="KG77" s="240">
        <v>1</v>
      </c>
      <c r="KH77" s="214">
        <v>-1</v>
      </c>
      <c r="KI77" s="241">
        <v>13</v>
      </c>
      <c r="KJ77">
        <v>-1</v>
      </c>
      <c r="KK77">
        <v>-1</v>
      </c>
      <c r="KL77" s="214">
        <v>-1</v>
      </c>
      <c r="KM77">
        <v>0</v>
      </c>
      <c r="KN77">
        <v>1</v>
      </c>
      <c r="KO77">
        <v>1</v>
      </c>
      <c r="KP77">
        <v>1</v>
      </c>
      <c r="KQ77" s="249">
        <v>-1.27713920817E-3</v>
      </c>
      <c r="KR77" s="202">
        <v>42523</v>
      </c>
      <c r="KS77">
        <v>60</v>
      </c>
      <c r="KT77" t="s">
        <v>1186</v>
      </c>
      <c r="KU77">
        <v>2</v>
      </c>
      <c r="KV77" s="253">
        <v>2</v>
      </c>
      <c r="KW77">
        <v>2</v>
      </c>
      <c r="KX77" s="138">
        <v>76200</v>
      </c>
      <c r="KY77" s="138">
        <v>76200</v>
      </c>
      <c r="KZ77" s="196">
        <v>-97.318007662553995</v>
      </c>
      <c r="LA77" s="196">
        <v>-97.318007662553995</v>
      </c>
      <c r="LB77" s="196">
        <v>97.318007662553995</v>
      </c>
      <c r="LC77" s="196">
        <v>97.318007662553995</v>
      </c>
      <c r="LD77" s="196">
        <v>97.318007662553995</v>
      </c>
      <c r="LF77">
        <v>1</v>
      </c>
      <c r="LG77" s="240">
        <v>1</v>
      </c>
      <c r="LH77" s="214">
        <v>-1</v>
      </c>
      <c r="LI77" s="241">
        <v>14</v>
      </c>
      <c r="LJ77">
        <v>-1</v>
      </c>
      <c r="LK77">
        <v>-1</v>
      </c>
      <c r="LL77" s="214">
        <v>-1</v>
      </c>
      <c r="LM77">
        <v>0</v>
      </c>
      <c r="LN77">
        <v>1</v>
      </c>
      <c r="LO77">
        <v>1</v>
      </c>
      <c r="LP77">
        <v>1</v>
      </c>
      <c r="LQ77" s="249">
        <v>-2.5575447570299999E-2</v>
      </c>
      <c r="LR77" s="202">
        <v>42523</v>
      </c>
      <c r="LS77">
        <v>60</v>
      </c>
      <c r="LT77" t="s">
        <v>1186</v>
      </c>
      <c r="LU77">
        <v>2</v>
      </c>
      <c r="LV77" s="253">
        <v>1</v>
      </c>
      <c r="LW77">
        <v>3</v>
      </c>
      <c r="LX77" s="138">
        <v>76200</v>
      </c>
      <c r="LY77" s="138">
        <v>114300</v>
      </c>
      <c r="LZ77" s="196">
        <v>-1948.8491048568599</v>
      </c>
      <c r="MA77" s="196">
        <v>-2923.27365728529</v>
      </c>
      <c r="MB77" s="196">
        <v>1948.8491048568599</v>
      </c>
      <c r="MC77" s="196">
        <v>1948.8491048568599</v>
      </c>
      <c r="MD77" s="196">
        <v>1948.8491048568599</v>
      </c>
      <c r="MF77">
        <v>1</v>
      </c>
      <c r="MG77" s="240">
        <v>-1</v>
      </c>
      <c r="MH77" s="214">
        <v>-1</v>
      </c>
      <c r="MI77" s="241">
        <v>15</v>
      </c>
      <c r="MJ77">
        <v>-1</v>
      </c>
      <c r="MK77">
        <v>-1</v>
      </c>
      <c r="ML77" s="214">
        <v>-1</v>
      </c>
      <c r="MM77">
        <v>1</v>
      </c>
      <c r="MN77">
        <v>1</v>
      </c>
      <c r="MO77">
        <v>1</v>
      </c>
      <c r="MP77">
        <v>1</v>
      </c>
      <c r="MQ77" s="249">
        <v>-1.9947506561699999E-2</v>
      </c>
      <c r="MR77" s="202">
        <v>42523</v>
      </c>
      <c r="MS77">
        <v>60</v>
      </c>
      <c r="MT77" t="s">
        <v>1186</v>
      </c>
      <c r="MU77">
        <v>2</v>
      </c>
      <c r="MV77" s="253">
        <v>2</v>
      </c>
      <c r="MW77">
        <v>2</v>
      </c>
      <c r="MX77" s="138">
        <v>74680</v>
      </c>
      <c r="MY77" s="138">
        <v>74680</v>
      </c>
      <c r="MZ77" s="196">
        <v>1489.6797900277559</v>
      </c>
      <c r="NA77" s="196">
        <v>1489.6797900277559</v>
      </c>
      <c r="NB77" s="196">
        <v>1489.6797900277559</v>
      </c>
      <c r="NC77" s="196">
        <v>1489.6797900277559</v>
      </c>
      <c r="ND77" s="196">
        <v>1489.6797900277559</v>
      </c>
      <c r="NF77">
        <v>-1</v>
      </c>
      <c r="NG77" s="240">
        <v>-1</v>
      </c>
      <c r="NH77" s="214">
        <v>-1</v>
      </c>
      <c r="NI77" s="241">
        <v>16</v>
      </c>
      <c r="NJ77">
        <v>-1</v>
      </c>
      <c r="NK77">
        <v>-1</v>
      </c>
      <c r="NL77" s="214">
        <v>1</v>
      </c>
      <c r="NM77">
        <v>0</v>
      </c>
      <c r="NN77">
        <v>0</v>
      </c>
      <c r="NO77">
        <v>0</v>
      </c>
      <c r="NP77">
        <v>0</v>
      </c>
      <c r="NQ77" s="249">
        <v>2.16925549009E-2</v>
      </c>
      <c r="NR77" s="202">
        <v>42523</v>
      </c>
      <c r="NS77">
        <v>60</v>
      </c>
      <c r="NT77" t="s">
        <v>1186</v>
      </c>
      <c r="NU77">
        <v>2</v>
      </c>
      <c r="NV77" s="253">
        <v>2</v>
      </c>
      <c r="NW77">
        <v>2</v>
      </c>
      <c r="NX77" s="138">
        <v>76300</v>
      </c>
      <c r="NY77" s="138">
        <v>76300</v>
      </c>
      <c r="NZ77" s="196">
        <v>-1655.1419389386699</v>
      </c>
      <c r="OA77" s="196">
        <v>-1655.1419389386699</v>
      </c>
      <c r="OB77" s="196">
        <v>-1655.1419389386699</v>
      </c>
      <c r="OC77" s="196">
        <v>-1655.1419389386699</v>
      </c>
      <c r="OD77" s="196">
        <v>-1655.1419389386699</v>
      </c>
      <c r="OF77">
        <v>-1</v>
      </c>
      <c r="OG77" s="240">
        <v>1</v>
      </c>
      <c r="OH77" s="214">
        <v>-1</v>
      </c>
      <c r="OI77" s="241">
        <v>17</v>
      </c>
      <c r="OJ77">
        <v>1</v>
      </c>
      <c r="OK77">
        <v>-1</v>
      </c>
      <c r="OL77" s="214">
        <v>1</v>
      </c>
      <c r="OM77">
        <v>1</v>
      </c>
      <c r="ON77">
        <v>0</v>
      </c>
      <c r="OO77">
        <v>1</v>
      </c>
      <c r="OP77">
        <v>0</v>
      </c>
      <c r="OQ77" s="249">
        <v>1.9397116644800001E-2</v>
      </c>
      <c r="OR77" s="202">
        <v>42523</v>
      </c>
      <c r="OS77">
        <v>60</v>
      </c>
      <c r="OT77" t="s">
        <v>1186</v>
      </c>
      <c r="OU77">
        <v>2</v>
      </c>
      <c r="OV77" s="253">
        <v>1</v>
      </c>
      <c r="OW77">
        <v>3</v>
      </c>
      <c r="OX77" s="138">
        <v>77780</v>
      </c>
      <c r="OY77" s="138">
        <v>116670</v>
      </c>
      <c r="OZ77" s="196">
        <v>1508.7077326325441</v>
      </c>
      <c r="PA77" s="196">
        <v>2263.061598948816</v>
      </c>
      <c r="PB77" s="196">
        <v>-1508.7077326325441</v>
      </c>
      <c r="PC77" s="196">
        <v>1508.7077326325441</v>
      </c>
      <c r="PD77" s="196">
        <v>-1508.7077326325441</v>
      </c>
      <c r="PF77">
        <v>1</v>
      </c>
      <c r="PG77" s="240">
        <v>-1</v>
      </c>
      <c r="PH77" s="240">
        <v>1</v>
      </c>
      <c r="PI77" s="214">
        <v>-1</v>
      </c>
      <c r="PJ77" s="241">
        <v>-2</v>
      </c>
      <c r="PK77">
        <v>-1</v>
      </c>
      <c r="PL77">
        <v>1</v>
      </c>
      <c r="PM77" s="214">
        <v>1</v>
      </c>
      <c r="PN77">
        <v>0</v>
      </c>
      <c r="PO77">
        <v>0</v>
      </c>
      <c r="PP77">
        <v>0</v>
      </c>
      <c r="PQ77">
        <v>1</v>
      </c>
      <c r="PR77" s="249">
        <v>3.0856261249699998E-3</v>
      </c>
      <c r="PS77" s="202">
        <v>42523</v>
      </c>
      <c r="PT77">
        <v>60</v>
      </c>
      <c r="PU77" t="s">
        <v>1186</v>
      </c>
      <c r="PV77">
        <v>2</v>
      </c>
      <c r="PW77" s="253">
        <v>1</v>
      </c>
      <c r="PX77">
        <v>3</v>
      </c>
      <c r="PY77" s="138">
        <v>80200</v>
      </c>
      <c r="PZ77" s="138">
        <v>120300</v>
      </c>
      <c r="QA77" s="196">
        <v>-247.46721522259398</v>
      </c>
      <c r="QB77" s="196">
        <v>-371.20082283389098</v>
      </c>
      <c r="QC77" s="196">
        <v>-247.46721522259398</v>
      </c>
      <c r="QD77" s="196">
        <v>-247.46721522259398</v>
      </c>
      <c r="QE77" s="196">
        <v>247.46721522259398</v>
      </c>
      <c r="QF77" s="196">
        <v>247.46721522259398</v>
      </c>
      <c r="QH77">
        <v>-1</v>
      </c>
      <c r="QI77" s="240">
        <v>-1</v>
      </c>
      <c r="QJ77" s="240">
        <v>1</v>
      </c>
      <c r="QK77" s="214">
        <v>-1</v>
      </c>
      <c r="QL77" s="241">
        <v>-3</v>
      </c>
      <c r="QM77">
        <v>1</v>
      </c>
      <c r="QN77">
        <v>1</v>
      </c>
      <c r="QO77" s="214">
        <v>1</v>
      </c>
      <c r="QP77">
        <v>0</v>
      </c>
      <c r="QQ77">
        <v>0</v>
      </c>
      <c r="QR77">
        <v>1</v>
      </c>
      <c r="QS77">
        <v>1</v>
      </c>
      <c r="QT77" s="249">
        <v>2.7941553447799999E-2</v>
      </c>
      <c r="QU77" s="202">
        <v>42523</v>
      </c>
      <c r="QV77">
        <v>60</v>
      </c>
      <c r="QW77" t="s">
        <v>1186</v>
      </c>
      <c r="QX77">
        <v>2</v>
      </c>
      <c r="QY77" s="253">
        <v>1</v>
      </c>
      <c r="QZ77">
        <v>3</v>
      </c>
      <c r="RA77" s="138">
        <v>80200</v>
      </c>
      <c r="RB77" s="138">
        <v>120300</v>
      </c>
      <c r="RC77" s="196">
        <v>-2240.9125865135597</v>
      </c>
      <c r="RD77" s="196">
        <v>-3361.3688797703398</v>
      </c>
      <c r="RE77" s="196">
        <v>-2240.9125865135597</v>
      </c>
      <c r="RF77" s="196">
        <v>2240.9125865135597</v>
      </c>
      <c r="RG77" s="196">
        <v>2240.9125865135597</v>
      </c>
      <c r="RH77" s="196">
        <v>2240.9125865135597</v>
      </c>
      <c r="RI77" s="196"/>
      <c r="RJ77" s="196">
        <v>2240.9125865135597</v>
      </c>
      <c r="RK77" s="196">
        <v>-2240.9125865135597</v>
      </c>
      <c r="RL77" s="196">
        <v>-2240.9125865135597</v>
      </c>
      <c r="RM77" s="196">
        <v>2240.9125865135597</v>
      </c>
      <c r="RO77">
        <v>1</v>
      </c>
      <c r="RP77" s="240">
        <v>1</v>
      </c>
      <c r="RQ77" s="240">
        <v>1</v>
      </c>
      <c r="RR77" s="240">
        <v>1</v>
      </c>
      <c r="RS77" s="214">
        <v>-1</v>
      </c>
      <c r="RT77" s="241">
        <v>-4</v>
      </c>
      <c r="RU77">
        <v>1</v>
      </c>
      <c r="RV77">
        <v>1</v>
      </c>
      <c r="RW77" s="214">
        <v>-1</v>
      </c>
      <c r="RX77">
        <v>0</v>
      </c>
      <c r="RY77">
        <v>1</v>
      </c>
      <c r="RZ77">
        <v>0</v>
      </c>
      <c r="SA77">
        <v>0</v>
      </c>
      <c r="SB77" s="249">
        <v>-7.4812967580999996E-3</v>
      </c>
      <c r="SC77" s="202">
        <v>42545</v>
      </c>
      <c r="SD77">
        <v>60</v>
      </c>
      <c r="SE77" t="s">
        <v>1186</v>
      </c>
      <c r="SF77">
        <v>2</v>
      </c>
      <c r="SG77" s="253">
        <v>2</v>
      </c>
      <c r="SH77">
        <v>2</v>
      </c>
      <c r="SI77" s="138">
        <v>79600</v>
      </c>
      <c r="SJ77" s="138">
        <v>79600</v>
      </c>
      <c r="SK77" s="196">
        <v>-595.51122194476</v>
      </c>
      <c r="SL77" s="196">
        <v>-595.51122194476</v>
      </c>
      <c r="SM77" s="196">
        <v>595.51122194476</v>
      </c>
      <c r="SN77" s="196">
        <v>-595.51122194476</v>
      </c>
      <c r="SO77" s="196">
        <v>-595.51122194476</v>
      </c>
      <c r="SP77" s="196">
        <v>-595.51122194476</v>
      </c>
      <c r="SQ77" s="196">
        <v>-595.51122194476</v>
      </c>
      <c r="SR77" s="196">
        <v>-595.51122194476</v>
      </c>
      <c r="SS77" s="196">
        <v>595.51122194476</v>
      </c>
      <c r="ST77" s="196">
        <v>-595.51122194476</v>
      </c>
      <c r="SU77" s="196">
        <v>595.51122194476</v>
      </c>
      <c r="SW77">
        <f t="shared" si="90"/>
        <v>-1</v>
      </c>
      <c r="SX77" s="240">
        <v>-1</v>
      </c>
      <c r="SY77" s="240">
        <v>-1</v>
      </c>
      <c r="SZ77" s="240">
        <v>-1</v>
      </c>
      <c r="TA77" s="214">
        <v>-1</v>
      </c>
      <c r="TB77" s="241">
        <v>-5</v>
      </c>
      <c r="TC77">
        <f t="shared" si="91"/>
        <v>1</v>
      </c>
      <c r="TD77">
        <f t="shared" si="92"/>
        <v>1</v>
      </c>
      <c r="TE77" s="214">
        <v>-1</v>
      </c>
      <c r="TF77">
        <f t="shared" si="140"/>
        <v>1</v>
      </c>
      <c r="TG77">
        <f t="shared" si="93"/>
        <v>1</v>
      </c>
      <c r="TH77">
        <f t="shared" si="132"/>
        <v>0</v>
      </c>
      <c r="TI77">
        <f t="shared" si="94"/>
        <v>0</v>
      </c>
      <c r="TJ77" s="249"/>
      <c r="TK77" s="202">
        <v>42545</v>
      </c>
      <c r="TL77">
        <v>60</v>
      </c>
      <c r="TM77" t="str">
        <f t="shared" si="81"/>
        <v>TRUE</v>
      </c>
      <c r="TN77">
        <f>VLOOKUP($A77,'FuturesInfo (3)'!$A$2:$V$80,22)</f>
        <v>2</v>
      </c>
      <c r="TO77" s="253">
        <v>2</v>
      </c>
      <c r="TP77">
        <f t="shared" si="95"/>
        <v>2</v>
      </c>
      <c r="TQ77" s="138">
        <f>VLOOKUP($A77,'FuturesInfo (3)'!$A$2:$O$80,15)*TN77</f>
        <v>79600</v>
      </c>
      <c r="TR77" s="138">
        <f>VLOOKUP($A77,'FuturesInfo (3)'!$A$2:$O$80,15)*TP77</f>
        <v>79600</v>
      </c>
      <c r="TS77" s="196">
        <f t="shared" si="96"/>
        <v>0</v>
      </c>
      <c r="TT77" s="196">
        <f t="shared" si="97"/>
        <v>0</v>
      </c>
      <c r="TU77" s="196">
        <f t="shared" si="98"/>
        <v>0</v>
      </c>
      <c r="TV77" s="196">
        <f t="shared" si="99"/>
        <v>0</v>
      </c>
      <c r="TW77" s="196">
        <f t="shared" si="148"/>
        <v>0</v>
      </c>
      <c r="TX77" s="196">
        <f t="shared" si="101"/>
        <v>0</v>
      </c>
      <c r="TY77" s="196">
        <f t="shared" si="133"/>
        <v>0</v>
      </c>
      <c r="TZ77" s="196">
        <f>IF(IF(sym!$O66=TE77,1,0)=1,ABS(TQ77*TJ77),-ABS(TQ77*TJ77))</f>
        <v>0</v>
      </c>
      <c r="UA77" s="196">
        <f>IF(IF(sym!$N66=TE77,1,0)=1,ABS(TQ77*TJ77),-ABS(TQ77*TJ77))</f>
        <v>0</v>
      </c>
      <c r="UB77" s="196">
        <f t="shared" si="141"/>
        <v>0</v>
      </c>
      <c r="UC77" s="196">
        <f t="shared" si="103"/>
        <v>0</v>
      </c>
      <c r="UE77">
        <f t="shared" si="104"/>
        <v>-1</v>
      </c>
      <c r="UF77" s="240">
        <v>-1</v>
      </c>
      <c r="UG77" s="240">
        <v>-1</v>
      </c>
      <c r="UH77" s="240">
        <v>-1</v>
      </c>
      <c r="UI77" s="214">
        <v>-1</v>
      </c>
      <c r="UJ77" s="241">
        <v>-5</v>
      </c>
      <c r="UK77">
        <f t="shared" si="105"/>
        <v>1</v>
      </c>
      <c r="UL77">
        <f t="shared" si="106"/>
        <v>1</v>
      </c>
      <c r="UM77" s="214"/>
      <c r="UN77">
        <f t="shared" si="153"/>
        <v>0</v>
      </c>
      <c r="UO77">
        <f t="shared" si="151"/>
        <v>0</v>
      </c>
      <c r="UP77">
        <f t="shared" si="134"/>
        <v>0</v>
      </c>
      <c r="UQ77">
        <f t="shared" si="108"/>
        <v>0</v>
      </c>
      <c r="UR77" s="249"/>
      <c r="US77" s="202">
        <v>42545</v>
      </c>
      <c r="UT77">
        <v>60</v>
      </c>
      <c r="UU77" t="str">
        <f t="shared" si="82"/>
        <v>TRUE</v>
      </c>
      <c r="UV77">
        <f>VLOOKUP($A77,'FuturesInfo (3)'!$A$2:$V$80,22)</f>
        <v>2</v>
      </c>
      <c r="UW77" s="253">
        <v>2</v>
      </c>
      <c r="UX77">
        <f t="shared" si="109"/>
        <v>2</v>
      </c>
      <c r="UY77" s="138">
        <f>VLOOKUP($A77,'FuturesInfo (3)'!$A$2:$O$80,15)*UV77</f>
        <v>79600</v>
      </c>
      <c r="UZ77" s="138">
        <f>VLOOKUP($A77,'FuturesInfo (3)'!$A$2:$O$80,15)*UX77</f>
        <v>79600</v>
      </c>
      <c r="VA77" s="196">
        <f t="shared" si="110"/>
        <v>0</v>
      </c>
      <c r="VB77" s="196">
        <f t="shared" si="111"/>
        <v>0</v>
      </c>
      <c r="VC77" s="196">
        <f t="shared" si="112"/>
        <v>0</v>
      </c>
      <c r="VD77" s="196">
        <f t="shared" si="113"/>
        <v>0</v>
      </c>
      <c r="VE77" s="196">
        <f t="shared" si="149"/>
        <v>0</v>
      </c>
      <c r="VF77" s="196">
        <f t="shared" si="115"/>
        <v>0</v>
      </c>
      <c r="VG77" s="196">
        <f t="shared" si="135"/>
        <v>0</v>
      </c>
      <c r="VH77" s="196">
        <f>IF(IF(sym!$O66=UM77,1,0)=1,ABS(UY77*UR77),-ABS(UY77*UR77))</f>
        <v>0</v>
      </c>
      <c r="VI77" s="196">
        <f>IF(IF(sym!$N66=UM77,1,0)=1,ABS(UY77*UR77),-ABS(UY77*UR77))</f>
        <v>0</v>
      </c>
      <c r="VJ77" s="196">
        <f t="shared" si="144"/>
        <v>0</v>
      </c>
      <c r="VK77" s="196">
        <f t="shared" si="117"/>
        <v>0</v>
      </c>
      <c r="VM77">
        <f t="shared" si="118"/>
        <v>0</v>
      </c>
      <c r="VN77" s="240"/>
      <c r="VO77" s="240"/>
      <c r="VP77" s="240"/>
      <c r="VQ77" s="214"/>
      <c r="VR77" s="241"/>
      <c r="VS77">
        <f t="shared" si="119"/>
        <v>1</v>
      </c>
      <c r="VT77">
        <f t="shared" si="120"/>
        <v>0</v>
      </c>
      <c r="VU77" s="214"/>
      <c r="VV77">
        <f t="shared" si="154"/>
        <v>1</v>
      </c>
      <c r="VW77">
        <f t="shared" si="152"/>
        <v>1</v>
      </c>
      <c r="VX77">
        <f t="shared" si="136"/>
        <v>0</v>
      </c>
      <c r="VY77">
        <f t="shared" si="122"/>
        <v>1</v>
      </c>
      <c r="VZ77" s="249"/>
      <c r="WA77" s="202"/>
      <c r="WB77">
        <v>60</v>
      </c>
      <c r="WC77" t="str">
        <f t="shared" si="83"/>
        <v>FALSE</v>
      </c>
      <c r="WD77">
        <f>VLOOKUP($A77,'FuturesInfo (3)'!$A$2:$V$80,22)</f>
        <v>2</v>
      </c>
      <c r="WE77" s="253"/>
      <c r="WF77">
        <f t="shared" si="123"/>
        <v>2</v>
      </c>
      <c r="WG77" s="138">
        <f>VLOOKUP($A77,'FuturesInfo (3)'!$A$2:$O$80,15)*WD77</f>
        <v>79600</v>
      </c>
      <c r="WH77" s="138">
        <f>VLOOKUP($A77,'FuturesInfo (3)'!$A$2:$O$80,15)*WF77</f>
        <v>79600</v>
      </c>
      <c r="WI77" s="196">
        <f t="shared" si="124"/>
        <v>0</v>
      </c>
      <c r="WJ77" s="196">
        <f t="shared" si="125"/>
        <v>0</v>
      </c>
      <c r="WK77" s="196">
        <f t="shared" si="126"/>
        <v>0</v>
      </c>
      <c r="WL77" s="196">
        <f t="shared" si="127"/>
        <v>0</v>
      </c>
      <c r="WM77" s="196">
        <f t="shared" si="150"/>
        <v>0</v>
      </c>
      <c r="WN77" s="196">
        <f t="shared" si="129"/>
        <v>0</v>
      </c>
      <c r="WO77" s="196">
        <f t="shared" si="137"/>
        <v>0</v>
      </c>
      <c r="WP77" s="196">
        <f>IF(IF(sym!$O66=VU77,1,0)=1,ABS(WG77*VZ77),-ABS(WG77*VZ77))</f>
        <v>0</v>
      </c>
      <c r="WQ77" s="196">
        <f>IF(IF(sym!$N66=VU77,1,0)=1,ABS(WG77*VZ77),-ABS(WG77*VZ77))</f>
        <v>0</v>
      </c>
      <c r="WR77" s="196">
        <f t="shared" si="147"/>
        <v>0</v>
      </c>
      <c r="WS77" s="196">
        <f t="shared" si="131"/>
        <v>0</v>
      </c>
    </row>
    <row r="78" spans="1:617" x14ac:dyDescent="0.25">
      <c r="A78" s="1" t="s">
        <v>873</v>
      </c>
      <c r="B78" s="150" t="str">
        <f>'FuturesInfo (3)'!M66</f>
        <v>SW</v>
      </c>
      <c r="C78" s="200" t="str">
        <f>VLOOKUP(A78,'FuturesInfo (3)'!$A$2:$K$80,11)</f>
        <v>index</v>
      </c>
      <c r="F78" t="e">
        <f>#REF!</f>
        <v>#REF!</v>
      </c>
      <c r="G78">
        <v>1</v>
      </c>
      <c r="H78">
        <v>-1</v>
      </c>
      <c r="I78">
        <v>-1</v>
      </c>
      <c r="J78">
        <f t="shared" ref="J78:J92" si="164">IF(G78=I78,1,0)</f>
        <v>0</v>
      </c>
      <c r="K78">
        <f t="shared" ref="K78:K92" si="165">IF(I78=H78,1,0)</f>
        <v>1</v>
      </c>
      <c r="L78" s="184">
        <v>-9.0046239961099998E-3</v>
      </c>
      <c r="M78" s="2">
        <v>10</v>
      </c>
      <c r="N78">
        <v>60</v>
      </c>
      <c r="O78" t="str">
        <f t="shared" ref="O78:O92" si="166">IF(G78="","FALSE","TRUE")</f>
        <v>TRUE</v>
      </c>
      <c r="P78">
        <f>VLOOKUP($A78,'FuturesInfo (3)'!$A$2:$V$80,22)</f>
        <v>1</v>
      </c>
      <c r="Q78">
        <f t="shared" ref="Q78:R92" si="167">P78</f>
        <v>1</v>
      </c>
      <c r="R78">
        <f t="shared" si="167"/>
        <v>1</v>
      </c>
      <c r="S78" s="138">
        <f>VLOOKUP($A78,'FuturesInfo (3)'!$A$2:$O$80,15)*Q78</f>
        <v>82565.216943531865</v>
      </c>
      <c r="T78" s="144">
        <f t="shared" ref="T78:T92" si="168">IF(J78=1,ABS(S78*L78),-ABS(S78*L78))</f>
        <v>-743.46873373375502</v>
      </c>
      <c r="U78" s="144">
        <f t="shared" si="84"/>
        <v>743.46873373375502</v>
      </c>
      <c r="W78">
        <f t="shared" ref="W78:W92" si="169">G78</f>
        <v>1</v>
      </c>
      <c r="X78">
        <v>-1</v>
      </c>
      <c r="Y78">
        <v>-1</v>
      </c>
      <c r="Z78">
        <v>1</v>
      </c>
      <c r="AA78">
        <f t="shared" si="138"/>
        <v>0</v>
      </c>
      <c r="AB78">
        <f t="shared" ref="AB78:AB92" si="170">IF(Z78=Y78,1,0)</f>
        <v>0</v>
      </c>
      <c r="AC78" s="1">
        <v>4.0520628683700004E-3</v>
      </c>
      <c r="AD78" s="2">
        <v>10</v>
      </c>
      <c r="AE78">
        <v>60</v>
      </c>
      <c r="AF78" t="str">
        <f t="shared" ref="AF78:AF92" si="171">IF(X78="","FALSE","TRUE")</f>
        <v>TRUE</v>
      </c>
      <c r="AG78">
        <f>VLOOKUP($A78,'FuturesInfo (3)'!$A$2:$V$80,22)</f>
        <v>1</v>
      </c>
      <c r="AH78">
        <f t="shared" ref="AH78:AH92" si="172">ROUND(IF(X78=Y78,AG78*(1+$AH$95),AG78*(1-$AH$95)),0)</f>
        <v>1</v>
      </c>
      <c r="AI78">
        <f t="shared" si="85"/>
        <v>1</v>
      </c>
      <c r="AJ78" s="138">
        <f>VLOOKUP($A78,'FuturesInfo (3)'!$A$2:$O$80,15)*AI78</f>
        <v>82565.216943531865</v>
      </c>
      <c r="AK78" s="196">
        <f t="shared" ref="AK78:AK92" si="173">IF(AA78=1,ABS(AJ78*AC78),-ABS(AJ78*AC78))</f>
        <v>-334.55944979579908</v>
      </c>
      <c r="AL78" s="196">
        <f t="shared" si="87"/>
        <v>-334.55944979579908</v>
      </c>
      <c r="AN78">
        <f t="shared" ref="AN78:AN92" si="174">X78</f>
        <v>-1</v>
      </c>
      <c r="AO78">
        <v>-1</v>
      </c>
      <c r="AP78">
        <v>-1</v>
      </c>
      <c r="AQ78">
        <v>1</v>
      </c>
      <c r="AR78">
        <f t="shared" si="139"/>
        <v>0</v>
      </c>
      <c r="AS78">
        <f t="shared" ref="AS78:AS92" si="175">IF(AQ78=AP78,1,0)</f>
        <v>0</v>
      </c>
      <c r="AT78" s="1">
        <v>3.1796502384699998E-3</v>
      </c>
      <c r="AU78" s="2">
        <v>10</v>
      </c>
      <c r="AV78">
        <v>60</v>
      </c>
      <c r="AW78" t="str">
        <f t="shared" ref="AW78:AW92" si="176">IF(AO78="","FALSE","TRUE")</f>
        <v>TRUE</v>
      </c>
      <c r="AX78">
        <f>VLOOKUP($A78,'FuturesInfo (3)'!$A$2:$V$80,22)</f>
        <v>1</v>
      </c>
      <c r="AY78">
        <f t="shared" ref="AY78:AY92" si="177">ROUND(IF(AO78=AP78,AX78*(1+$AH$95),AX78*(1-$AH$95)),0)</f>
        <v>1</v>
      </c>
      <c r="AZ78">
        <f t="shared" si="88"/>
        <v>1</v>
      </c>
      <c r="BA78" s="138">
        <f>VLOOKUP($A78,'FuturesInfo (3)'!$A$2:$O$80,15)*AZ78</f>
        <v>82565.216943531865</v>
      </c>
      <c r="BB78" s="196">
        <f t="shared" ref="BB78:BB92" si="178">IF(AR78=1,ABS(BA78*AT78),-ABS(BA78*AT78))</f>
        <v>-262.52851174382835</v>
      </c>
      <c r="BC78" s="196">
        <f t="shared" si="89"/>
        <v>-262.52851174382835</v>
      </c>
      <c r="BE78">
        <v>-1</v>
      </c>
      <c r="BF78">
        <v>-1</v>
      </c>
      <c r="BG78">
        <v>-1</v>
      </c>
      <c r="BH78">
        <v>-1</v>
      </c>
      <c r="BI78">
        <v>1</v>
      </c>
      <c r="BJ78">
        <v>1</v>
      </c>
      <c r="BK78" s="1">
        <v>-9.1429964647100001E-3</v>
      </c>
      <c r="BL78" s="2">
        <v>10</v>
      </c>
      <c r="BM78">
        <v>60</v>
      </c>
      <c r="BN78" t="s">
        <v>1186</v>
      </c>
      <c r="BO78">
        <v>2</v>
      </c>
      <c r="BP78" s="96">
        <v>0</v>
      </c>
      <c r="BQ78">
        <v>2</v>
      </c>
      <c r="BR78" s="138">
        <v>164262.52968443758</v>
      </c>
      <c r="BS78" s="196">
        <v>1501.8517281891343</v>
      </c>
      <c r="BT78" s="196">
        <v>1501.8517281891343</v>
      </c>
      <c r="BV78">
        <v>-1</v>
      </c>
      <c r="BW78">
        <v>-1</v>
      </c>
      <c r="BX78" s="214">
        <v>-1</v>
      </c>
      <c r="BY78">
        <v>-1</v>
      </c>
      <c r="BZ78">
        <v>-1</v>
      </c>
      <c r="CA78">
        <v>1</v>
      </c>
      <c r="CB78">
        <v>1</v>
      </c>
      <c r="CC78">
        <v>1</v>
      </c>
      <c r="CD78" s="1">
        <v>-7.3818897637800002E-3</v>
      </c>
      <c r="CE78" s="2">
        <v>10</v>
      </c>
      <c r="CF78">
        <v>60</v>
      </c>
      <c r="CG78" t="s">
        <v>1186</v>
      </c>
      <c r="CH78">
        <v>2</v>
      </c>
      <c r="CI78" s="96">
        <v>0</v>
      </c>
      <c r="CJ78">
        <v>2</v>
      </c>
      <c r="CK78" s="138">
        <v>164262.52968443758</v>
      </c>
      <c r="CL78" s="196">
        <v>1212.5678864501583</v>
      </c>
      <c r="CM78" s="196">
        <v>1212.5678864501583</v>
      </c>
      <c r="CN78" s="196">
        <v>1212.5678864501583</v>
      </c>
      <c r="CP78">
        <v>-1</v>
      </c>
      <c r="CQ78">
        <v>-1</v>
      </c>
      <c r="CR78" s="214">
        <v>-1</v>
      </c>
      <c r="CS78">
        <v>-1</v>
      </c>
      <c r="CT78">
        <v>-1</v>
      </c>
      <c r="CU78">
        <v>1</v>
      </c>
      <c r="CV78">
        <v>1</v>
      </c>
      <c r="CW78">
        <v>1</v>
      </c>
      <c r="CX78" s="1">
        <v>-1.8344075359400001E-2</v>
      </c>
      <c r="CY78" s="2">
        <v>10</v>
      </c>
      <c r="CZ78">
        <v>60</v>
      </c>
      <c r="DA78" t="s">
        <v>1186</v>
      </c>
      <c r="DB78">
        <v>2</v>
      </c>
      <c r="DC78" s="96">
        <v>0</v>
      </c>
      <c r="DD78">
        <v>2</v>
      </c>
      <c r="DE78" s="138">
        <v>164262.52968443758</v>
      </c>
      <c r="DF78" s="196">
        <v>3013.2442232570029</v>
      </c>
      <c r="DG78" s="196">
        <v>3013.2442232570029</v>
      </c>
      <c r="DH78" s="196">
        <v>3013.2442232570029</v>
      </c>
      <c r="DJ78">
        <v>-1</v>
      </c>
      <c r="DK78" s="240">
        <v>-1</v>
      </c>
      <c r="DL78" s="214">
        <v>-1</v>
      </c>
      <c r="DM78" s="241">
        <v>10</v>
      </c>
      <c r="DN78">
        <v>-1</v>
      </c>
      <c r="DO78">
        <v>-1</v>
      </c>
      <c r="DP78" s="214">
        <v>-1</v>
      </c>
      <c r="DQ78">
        <v>1</v>
      </c>
      <c r="DR78">
        <v>1</v>
      </c>
      <c r="DS78">
        <v>1</v>
      </c>
      <c r="DT78">
        <v>1</v>
      </c>
      <c r="DU78" s="249">
        <v>-1.5782828282800001E-2</v>
      </c>
      <c r="DV78" s="2">
        <v>10</v>
      </c>
      <c r="DW78">
        <v>60</v>
      </c>
      <c r="DX78" t="s">
        <v>1186</v>
      </c>
      <c r="DY78">
        <v>2</v>
      </c>
      <c r="DZ78" s="96">
        <v>0</v>
      </c>
      <c r="EA78">
        <v>2</v>
      </c>
      <c r="EB78" s="138">
        <v>161670.00238512512</v>
      </c>
      <c r="EC78" s="196">
        <v>2551.6098861242963</v>
      </c>
      <c r="ED78" s="196">
        <v>2551.6098861242963</v>
      </c>
      <c r="EE78" s="196">
        <v>2551.6098861242963</v>
      </c>
      <c r="EF78" s="196">
        <v>2551.6098861242963</v>
      </c>
      <c r="EH78">
        <v>-1</v>
      </c>
      <c r="EI78" s="240">
        <v>-1</v>
      </c>
      <c r="EJ78" s="214">
        <v>-1</v>
      </c>
      <c r="EK78" s="241">
        <v>11</v>
      </c>
      <c r="EL78">
        <v>-1</v>
      </c>
      <c r="EM78">
        <v>-1</v>
      </c>
      <c r="EN78" s="214">
        <v>-1</v>
      </c>
      <c r="EO78">
        <v>1</v>
      </c>
      <c r="EP78">
        <v>1</v>
      </c>
      <c r="EQ78">
        <v>1</v>
      </c>
      <c r="ER78">
        <v>1</v>
      </c>
      <c r="ES78" s="249">
        <v>-1.8216805644600001E-2</v>
      </c>
      <c r="ET78" s="264">
        <v>42508</v>
      </c>
      <c r="EU78">
        <v>60</v>
      </c>
      <c r="EV78" t="s">
        <v>1186</v>
      </c>
      <c r="EW78">
        <v>2</v>
      </c>
      <c r="EX78" s="253"/>
      <c r="EY78">
        <v>2</v>
      </c>
      <c r="EZ78" s="138">
        <v>158563.74768204373</v>
      </c>
      <c r="FA78" s="196">
        <v>2888.5249738031844</v>
      </c>
      <c r="FB78" s="196">
        <v>2888.5249738031844</v>
      </c>
      <c r="FC78" s="196">
        <v>2888.5249738031844</v>
      </c>
      <c r="FD78" s="196">
        <v>2888.5249738031844</v>
      </c>
      <c r="FF78">
        <v>-1</v>
      </c>
      <c r="FG78" s="240">
        <v>-1</v>
      </c>
      <c r="FH78" s="214">
        <v>-1</v>
      </c>
      <c r="FI78" s="241">
        <v>12</v>
      </c>
      <c r="FJ78">
        <v>-1</v>
      </c>
      <c r="FK78">
        <v>-1</v>
      </c>
      <c r="FL78" s="214">
        <v>1</v>
      </c>
      <c r="FM78">
        <v>0</v>
      </c>
      <c r="FN78">
        <v>0</v>
      </c>
      <c r="FO78">
        <v>0</v>
      </c>
      <c r="FP78">
        <v>0</v>
      </c>
      <c r="FQ78" s="249">
        <v>6.4027178884099997E-3</v>
      </c>
      <c r="FR78" s="264">
        <v>42508</v>
      </c>
      <c r="FS78">
        <v>60</v>
      </c>
      <c r="FT78" t="s">
        <v>1186</v>
      </c>
      <c r="FU78">
        <v>2</v>
      </c>
      <c r="FV78" s="253">
        <v>2</v>
      </c>
      <c r="FW78">
        <v>3</v>
      </c>
      <c r="FX78" s="138">
        <v>157084.66776530581</v>
      </c>
      <c r="FY78" s="138">
        <v>235627.00164795871</v>
      </c>
      <c r="FZ78" s="196">
        <v>-1005.7688122958651</v>
      </c>
      <c r="GA78" s="196">
        <v>-1508.6532184437976</v>
      </c>
      <c r="GB78" s="196">
        <v>-1005.7688122958651</v>
      </c>
      <c r="GC78" s="196">
        <v>-1005.7688122958651</v>
      </c>
      <c r="GD78" s="196">
        <v>-1005.7688122958651</v>
      </c>
      <c r="GF78">
        <v>-1</v>
      </c>
      <c r="GG78" s="240">
        <v>-1</v>
      </c>
      <c r="GH78" s="214">
        <v>-1</v>
      </c>
      <c r="GI78" s="241">
        <v>13</v>
      </c>
      <c r="GJ78">
        <v>1</v>
      </c>
      <c r="GK78">
        <v>-1</v>
      </c>
      <c r="GL78" s="214">
        <v>-1</v>
      </c>
      <c r="GM78">
        <v>1</v>
      </c>
      <c r="GN78">
        <v>1</v>
      </c>
      <c r="GO78">
        <v>0</v>
      </c>
      <c r="GP78">
        <v>1</v>
      </c>
      <c r="GQ78" s="249">
        <v>-1.20747857694E-2</v>
      </c>
      <c r="GR78" s="264">
        <v>42508</v>
      </c>
      <c r="GS78">
        <v>60</v>
      </c>
      <c r="GT78" t="s">
        <v>1186</v>
      </c>
      <c r="GU78">
        <v>2</v>
      </c>
      <c r="GV78" s="253">
        <v>2</v>
      </c>
      <c r="GW78">
        <v>3</v>
      </c>
      <c r="GX78" s="138">
        <v>157084.66776530581</v>
      </c>
      <c r="GY78" s="138">
        <v>235627.00164795871</v>
      </c>
      <c r="GZ78" s="196">
        <v>1896.7637109234415</v>
      </c>
      <c r="HA78" s="196">
        <v>2845.1455663851621</v>
      </c>
      <c r="HB78" s="196">
        <v>1896.7637109234415</v>
      </c>
      <c r="HC78" s="196">
        <v>-1896.7637109234415</v>
      </c>
      <c r="HD78" s="196">
        <v>1896.7637109234415</v>
      </c>
      <c r="HF78">
        <v>-1</v>
      </c>
      <c r="HG78" s="240">
        <v>-1</v>
      </c>
      <c r="HH78" s="214">
        <v>-1</v>
      </c>
      <c r="HI78" s="241">
        <v>14</v>
      </c>
      <c r="HJ78">
        <v>-1</v>
      </c>
      <c r="HK78">
        <v>-1</v>
      </c>
      <c r="HL78" s="214">
        <v>1</v>
      </c>
      <c r="HM78">
        <v>0</v>
      </c>
      <c r="HN78">
        <v>0</v>
      </c>
      <c r="HO78">
        <v>0</v>
      </c>
      <c r="HP78">
        <v>0</v>
      </c>
      <c r="HQ78" s="249">
        <v>1.6099234626600002E-2</v>
      </c>
      <c r="HR78" s="202">
        <v>42517</v>
      </c>
      <c r="HS78">
        <v>60</v>
      </c>
      <c r="HT78" t="s">
        <v>1186</v>
      </c>
      <c r="HU78">
        <v>2</v>
      </c>
      <c r="HV78" s="253">
        <v>2</v>
      </c>
      <c r="HW78">
        <v>3</v>
      </c>
      <c r="HX78" s="138">
        <v>160146.41958361931</v>
      </c>
      <c r="HY78" s="138">
        <v>240219.62937542895</v>
      </c>
      <c r="HZ78" s="196">
        <v>-2578.2347834866164</v>
      </c>
      <c r="IA78" s="196">
        <v>-3867.3521752299248</v>
      </c>
      <c r="IB78" s="196">
        <v>-2578.2347834866164</v>
      </c>
      <c r="IC78" s="196">
        <v>-2578.2347834866164</v>
      </c>
      <c r="ID78" s="196">
        <v>-2578.2347834866164</v>
      </c>
      <c r="IF78">
        <v>-1</v>
      </c>
      <c r="IG78">
        <v>1</v>
      </c>
      <c r="IH78" s="214">
        <v>-1</v>
      </c>
      <c r="II78" s="241">
        <v>15</v>
      </c>
      <c r="IJ78">
        <v>-1</v>
      </c>
      <c r="IK78">
        <v>-1</v>
      </c>
      <c r="IL78" s="214">
        <v>1</v>
      </c>
      <c r="IM78">
        <v>1</v>
      </c>
      <c r="IN78">
        <v>0</v>
      </c>
      <c r="IO78">
        <v>0</v>
      </c>
      <c r="IP78">
        <v>0</v>
      </c>
      <c r="IQ78" s="249">
        <v>2.1298701298699999E-2</v>
      </c>
      <c r="IR78" s="202">
        <v>42517</v>
      </c>
      <c r="IS78">
        <v>60</v>
      </c>
      <c r="IT78" t="s">
        <v>1186</v>
      </c>
      <c r="IU78">
        <v>2</v>
      </c>
      <c r="IV78" s="253">
        <v>2</v>
      </c>
      <c r="IW78">
        <v>3</v>
      </c>
      <c r="IX78" s="138">
        <v>163557.33033838731</v>
      </c>
      <c r="IY78" s="138">
        <v>245335.99550758098</v>
      </c>
      <c r="IZ78" s="196">
        <v>3483.5587240901145</v>
      </c>
      <c r="JA78" s="196">
        <v>5225.3380861351725</v>
      </c>
      <c r="JB78" s="196">
        <v>-3483.5587240901145</v>
      </c>
      <c r="JC78" s="196">
        <v>-3483.5587240901145</v>
      </c>
      <c r="JD78" s="196">
        <v>-3483.5587240901145</v>
      </c>
      <c r="JF78">
        <v>1</v>
      </c>
      <c r="JG78" s="240">
        <v>-1</v>
      </c>
      <c r="JH78" s="214">
        <v>-1</v>
      </c>
      <c r="JI78" s="241">
        <v>-2</v>
      </c>
      <c r="JJ78">
        <v>-1</v>
      </c>
      <c r="JK78">
        <v>1</v>
      </c>
      <c r="JL78" s="214">
        <v>1</v>
      </c>
      <c r="JM78">
        <v>0</v>
      </c>
      <c r="JN78">
        <v>0</v>
      </c>
      <c r="JO78">
        <v>0</v>
      </c>
      <c r="JP78">
        <v>1</v>
      </c>
      <c r="JQ78" s="249">
        <v>6.7395727365199996E-3</v>
      </c>
      <c r="JR78" s="202">
        <v>42517</v>
      </c>
      <c r="JS78">
        <v>60</v>
      </c>
      <c r="JT78" t="s">
        <v>1186</v>
      </c>
      <c r="JU78">
        <v>2</v>
      </c>
      <c r="JV78" s="253">
        <v>2</v>
      </c>
      <c r="JW78">
        <v>3</v>
      </c>
      <c r="JX78" s="138">
        <v>164580.90803259602</v>
      </c>
      <c r="JY78" s="138">
        <v>246871.36204889405</v>
      </c>
      <c r="JZ78" s="196">
        <v>-1109.2050007281896</v>
      </c>
      <c r="KA78" s="196">
        <v>-1663.8075010922844</v>
      </c>
      <c r="KB78" s="196">
        <v>-1109.2050007281896</v>
      </c>
      <c r="KC78" s="196">
        <v>-1109.2050007281896</v>
      </c>
      <c r="KD78" s="196">
        <v>1109.2050007281896</v>
      </c>
      <c r="KF78">
        <v>-1</v>
      </c>
      <c r="KG78" s="240">
        <v>-1</v>
      </c>
      <c r="KH78" s="214">
        <v>-1</v>
      </c>
      <c r="KI78" s="241">
        <v>-3</v>
      </c>
      <c r="KJ78">
        <v>1</v>
      </c>
      <c r="KK78">
        <v>1</v>
      </c>
      <c r="KL78" s="214">
        <v>1</v>
      </c>
      <c r="KM78">
        <v>0</v>
      </c>
      <c r="KN78">
        <v>0</v>
      </c>
      <c r="KO78">
        <v>1</v>
      </c>
      <c r="KP78">
        <v>1</v>
      </c>
      <c r="KQ78" s="249">
        <v>3.9156246052800001E-3</v>
      </c>
      <c r="KR78" s="202">
        <v>42517</v>
      </c>
      <c r="KS78">
        <v>60</v>
      </c>
      <c r="KT78" t="s">
        <v>1186</v>
      </c>
      <c r="KU78">
        <v>2</v>
      </c>
      <c r="KV78" s="253">
        <v>1</v>
      </c>
      <c r="KW78">
        <v>3</v>
      </c>
      <c r="KX78" s="138">
        <v>166828.6666875699</v>
      </c>
      <c r="KY78" s="138">
        <v>250243.00003135484</v>
      </c>
      <c r="KZ78" s="196">
        <v>-653.23843214790463</v>
      </c>
      <c r="LA78" s="196">
        <v>-979.85764822185683</v>
      </c>
      <c r="LB78" s="196">
        <v>-653.23843214790463</v>
      </c>
      <c r="LC78" s="196">
        <v>653.23843214790463</v>
      </c>
      <c r="LD78" s="196">
        <v>653.23843214790463</v>
      </c>
      <c r="LF78">
        <v>-1</v>
      </c>
      <c r="LG78" s="240">
        <v>-1</v>
      </c>
      <c r="LH78" s="214">
        <v>-1</v>
      </c>
      <c r="LI78" s="241">
        <v>-4</v>
      </c>
      <c r="LJ78">
        <v>1</v>
      </c>
      <c r="LK78">
        <v>1</v>
      </c>
      <c r="LL78" s="214">
        <v>1</v>
      </c>
      <c r="LM78">
        <v>0</v>
      </c>
      <c r="LN78">
        <v>0</v>
      </c>
      <c r="LO78">
        <v>1</v>
      </c>
      <c r="LP78">
        <v>1</v>
      </c>
      <c r="LQ78" s="249">
        <v>4.15198792149E-3</v>
      </c>
      <c r="LR78" s="202">
        <v>42537</v>
      </c>
      <c r="LS78">
        <v>60</v>
      </c>
      <c r="LT78" t="s">
        <v>1186</v>
      </c>
      <c r="LU78">
        <v>2</v>
      </c>
      <c r="LV78" s="253">
        <v>1</v>
      </c>
      <c r="LW78">
        <v>3</v>
      </c>
      <c r="LX78" s="138">
        <v>166828.6666875699</v>
      </c>
      <c r="LY78" s="138">
        <v>250243.00003135484</v>
      </c>
      <c r="LZ78" s="196">
        <v>-692.67060904507139</v>
      </c>
      <c r="MA78" s="196">
        <v>-1039.005913567607</v>
      </c>
      <c r="MB78" s="196">
        <v>-692.67060904507139</v>
      </c>
      <c r="MC78" s="196">
        <v>692.67060904507139</v>
      </c>
      <c r="MD78" s="196">
        <v>692.67060904507139</v>
      </c>
      <c r="MF78">
        <v>-1</v>
      </c>
      <c r="MG78" s="240">
        <v>1</v>
      </c>
      <c r="MH78" s="214">
        <v>-1</v>
      </c>
      <c r="MI78" s="241">
        <v>-5</v>
      </c>
      <c r="MJ78">
        <v>-1</v>
      </c>
      <c r="MK78">
        <v>1</v>
      </c>
      <c r="ML78" s="214">
        <v>-1</v>
      </c>
      <c r="MM78">
        <v>0</v>
      </c>
      <c r="MN78">
        <v>1</v>
      </c>
      <c r="MO78">
        <v>1</v>
      </c>
      <c r="MP78">
        <v>0</v>
      </c>
      <c r="MQ78" s="249">
        <v>-2.84425510588E-2</v>
      </c>
      <c r="MR78" s="202">
        <v>42537</v>
      </c>
      <c r="MS78">
        <v>60</v>
      </c>
      <c r="MT78" t="s">
        <v>1186</v>
      </c>
      <c r="MU78">
        <v>1</v>
      </c>
      <c r="MV78" s="253">
        <v>2</v>
      </c>
      <c r="MW78">
        <v>1</v>
      </c>
      <c r="MX78" s="138">
        <v>79896.137082564834</v>
      </c>
      <c r="MY78" s="138">
        <v>79896.137082564834</v>
      </c>
      <c r="MZ78" s="196">
        <v>-2272.4499583717343</v>
      </c>
      <c r="NA78" s="196">
        <v>-2272.4499583717343</v>
      </c>
      <c r="NB78" s="196">
        <v>2272.4499583717343</v>
      </c>
      <c r="NC78" s="196">
        <v>2272.4499583717343</v>
      </c>
      <c r="ND78" s="196">
        <v>-2272.4499583717343</v>
      </c>
      <c r="NF78">
        <v>1</v>
      </c>
      <c r="NG78" s="240">
        <v>-1</v>
      </c>
      <c r="NH78" s="214">
        <v>1</v>
      </c>
      <c r="NI78" s="241">
        <v>1</v>
      </c>
      <c r="NJ78">
        <v>-1</v>
      </c>
      <c r="NK78">
        <v>1</v>
      </c>
      <c r="NL78" s="214">
        <v>-1</v>
      </c>
      <c r="NM78">
        <v>1</v>
      </c>
      <c r="NN78">
        <v>0</v>
      </c>
      <c r="NO78">
        <v>1</v>
      </c>
      <c r="NP78">
        <v>0</v>
      </c>
      <c r="NQ78" s="249">
        <v>-2.7211761671399999E-2</v>
      </c>
      <c r="NR78" s="202">
        <v>42537</v>
      </c>
      <c r="NS78">
        <v>60</v>
      </c>
      <c r="NT78" t="s">
        <v>1186</v>
      </c>
      <c r="NU78">
        <v>1</v>
      </c>
      <c r="NV78" s="253">
        <v>2</v>
      </c>
      <c r="NW78">
        <v>1</v>
      </c>
      <c r="NX78" s="138">
        <v>77176.504292130921</v>
      </c>
      <c r="NY78" s="138">
        <v>77176.504292130921</v>
      </c>
      <c r="NZ78" s="196">
        <v>2100.1086414292458</v>
      </c>
      <c r="OA78" s="196">
        <v>2100.1086414292458</v>
      </c>
      <c r="OB78" s="196">
        <v>-2100.1086414292458</v>
      </c>
      <c r="OC78" s="196">
        <v>2100.1086414292458</v>
      </c>
      <c r="OD78" s="196">
        <v>-2100.1086414292458</v>
      </c>
      <c r="OF78">
        <v>-1</v>
      </c>
      <c r="OG78" s="240">
        <v>-1</v>
      </c>
      <c r="OH78" s="214">
        <v>1</v>
      </c>
      <c r="OI78" s="241">
        <v>2</v>
      </c>
      <c r="OJ78">
        <v>1</v>
      </c>
      <c r="OK78">
        <v>1</v>
      </c>
      <c r="OL78" s="214">
        <v>1</v>
      </c>
      <c r="OM78">
        <v>0</v>
      </c>
      <c r="ON78">
        <v>1</v>
      </c>
      <c r="OO78">
        <v>1</v>
      </c>
      <c r="OP78">
        <v>1</v>
      </c>
      <c r="OQ78" s="249">
        <v>2.7442662070800001E-2</v>
      </c>
      <c r="OR78" s="202">
        <v>42537</v>
      </c>
      <c r="OS78">
        <v>60</v>
      </c>
      <c r="OT78" t="s">
        <v>1186</v>
      </c>
      <c r="OU78">
        <v>1</v>
      </c>
      <c r="OV78" s="253">
        <v>2</v>
      </c>
      <c r="OW78">
        <v>1</v>
      </c>
      <c r="OX78" s="138">
        <v>79115.53931276669</v>
      </c>
      <c r="OY78" s="138">
        <v>79115.53931276669</v>
      </c>
      <c r="OZ78" s="196">
        <v>-2171.1410099093487</v>
      </c>
      <c r="PA78" s="196">
        <v>-2171.1410099093487</v>
      </c>
      <c r="PB78" s="196">
        <v>2171.1410099093487</v>
      </c>
      <c r="PC78" s="196">
        <v>2171.1410099093487</v>
      </c>
      <c r="PD78" s="196">
        <v>2171.1410099093487</v>
      </c>
      <c r="PF78">
        <v>-1</v>
      </c>
      <c r="PG78" s="240">
        <v>1</v>
      </c>
      <c r="PH78" s="240">
        <v>1</v>
      </c>
      <c r="PI78" s="214">
        <v>1</v>
      </c>
      <c r="PJ78" s="241">
        <v>-1</v>
      </c>
      <c r="PK78">
        <v>1</v>
      </c>
      <c r="PL78">
        <v>-1</v>
      </c>
      <c r="PM78" s="214">
        <v>1</v>
      </c>
      <c r="PN78">
        <v>1</v>
      </c>
      <c r="PO78">
        <v>1</v>
      </c>
      <c r="PP78">
        <v>1</v>
      </c>
      <c r="PQ78">
        <v>0</v>
      </c>
      <c r="PR78" s="249">
        <v>2.1935483871E-2</v>
      </c>
      <c r="PS78" s="202">
        <v>42537</v>
      </c>
      <c r="PT78">
        <v>60</v>
      </c>
      <c r="PU78" t="s">
        <v>1186</v>
      </c>
      <c r="PV78">
        <v>1</v>
      </c>
      <c r="PW78" s="253">
        <v>1</v>
      </c>
      <c r="PX78">
        <v>1</v>
      </c>
      <c r="PY78" s="138">
        <v>81663.562496162427</v>
      </c>
      <c r="PZ78" s="138">
        <v>81663.562496162427</v>
      </c>
      <c r="QA78" s="196">
        <v>1791.3297579829714</v>
      </c>
      <c r="QB78" s="196">
        <v>1791.3297579829714</v>
      </c>
      <c r="QC78" s="196">
        <v>1791.3297579829714</v>
      </c>
      <c r="QD78" s="196">
        <v>1791.3297579829714</v>
      </c>
      <c r="QE78" s="196">
        <v>-1791.3297579829714</v>
      </c>
      <c r="QF78" s="196">
        <v>1791.3297579829714</v>
      </c>
      <c r="QH78">
        <v>1</v>
      </c>
      <c r="QI78" s="240">
        <v>1</v>
      </c>
      <c r="QJ78" s="240">
        <v>1</v>
      </c>
      <c r="QK78" s="214">
        <v>1</v>
      </c>
      <c r="QL78" s="241">
        <v>-2</v>
      </c>
      <c r="QM78">
        <v>-1</v>
      </c>
      <c r="QN78">
        <v>-1</v>
      </c>
      <c r="QO78" s="214">
        <v>1</v>
      </c>
      <c r="QP78">
        <v>1</v>
      </c>
      <c r="QQ78">
        <v>1</v>
      </c>
      <c r="QR78">
        <v>0</v>
      </c>
      <c r="QS78">
        <v>0</v>
      </c>
      <c r="QT78" s="249">
        <v>7.5757575757600002E-3</v>
      </c>
      <c r="QU78" s="202">
        <v>42544</v>
      </c>
      <c r="QV78">
        <v>60</v>
      </c>
      <c r="QW78" t="s">
        <v>1186</v>
      </c>
      <c r="QX78">
        <v>1</v>
      </c>
      <c r="QY78" s="253">
        <v>2</v>
      </c>
      <c r="QZ78">
        <v>1</v>
      </c>
      <c r="RA78" s="138">
        <v>81663.562496162427</v>
      </c>
      <c r="RB78" s="138">
        <v>81663.562496162427</v>
      </c>
      <c r="RC78" s="196">
        <v>618.66335224385273</v>
      </c>
      <c r="RD78" s="196">
        <v>618.66335224385273</v>
      </c>
      <c r="RE78" s="196">
        <v>618.66335224385273</v>
      </c>
      <c r="RF78" s="196">
        <v>-618.66335224385273</v>
      </c>
      <c r="RG78" s="196">
        <v>-618.66335224385273</v>
      </c>
      <c r="RH78" s="196">
        <v>618.66335224385273</v>
      </c>
      <c r="RI78" s="196"/>
      <c r="RJ78" s="196">
        <v>618.66335224385273</v>
      </c>
      <c r="RK78" s="196">
        <v>-618.66335224385273</v>
      </c>
      <c r="RL78" s="196">
        <v>-618.66335224385273</v>
      </c>
      <c r="RM78" s="196">
        <v>618.66335224385273</v>
      </c>
      <c r="RO78">
        <v>1</v>
      </c>
      <c r="RP78" s="240">
        <v>-1</v>
      </c>
      <c r="RQ78" s="240">
        <v>-1</v>
      </c>
      <c r="RR78" s="240">
        <v>-1</v>
      </c>
      <c r="RS78" s="214">
        <v>1</v>
      </c>
      <c r="RT78" s="241">
        <v>3</v>
      </c>
      <c r="RU78">
        <v>-1</v>
      </c>
      <c r="RV78">
        <v>1</v>
      </c>
      <c r="RW78" s="214">
        <v>1</v>
      </c>
      <c r="RX78">
        <v>0</v>
      </c>
      <c r="RY78">
        <v>1</v>
      </c>
      <c r="RZ78">
        <v>0</v>
      </c>
      <c r="SA78">
        <v>1</v>
      </c>
      <c r="SB78" s="249">
        <v>8.2706766917300008E-3</v>
      </c>
      <c r="SC78" s="202">
        <v>42545</v>
      </c>
      <c r="SD78">
        <v>60</v>
      </c>
      <c r="SE78" t="s">
        <v>1186</v>
      </c>
      <c r="SF78">
        <v>1</v>
      </c>
      <c r="SG78" s="253">
        <v>1</v>
      </c>
      <c r="SH78">
        <v>1</v>
      </c>
      <c r="SI78" s="138">
        <v>82565.216943531865</v>
      </c>
      <c r="SJ78" s="138">
        <v>82565.216943531865</v>
      </c>
      <c r="SK78" s="196">
        <v>-682.87021532249992</v>
      </c>
      <c r="SL78" s="196">
        <v>-682.87021532249992</v>
      </c>
      <c r="SM78" s="196">
        <v>682.87021532249992</v>
      </c>
      <c r="SN78" s="196">
        <v>-682.87021532249992</v>
      </c>
      <c r="SO78" s="196">
        <v>682.87021532249992</v>
      </c>
      <c r="SP78" s="196">
        <v>-682.87021532249992</v>
      </c>
      <c r="SQ78" s="196">
        <v>-682.87021532249992</v>
      </c>
      <c r="SR78" s="196">
        <v>682.87021532249992</v>
      </c>
      <c r="SS78" s="196">
        <v>-682.87021532249992</v>
      </c>
      <c r="ST78" s="196">
        <v>-682.87021532249992</v>
      </c>
      <c r="SU78" s="196">
        <v>682.87021532249992</v>
      </c>
      <c r="SW78">
        <f t="shared" si="90"/>
        <v>1</v>
      </c>
      <c r="SX78" s="240">
        <v>1</v>
      </c>
      <c r="SY78" s="240">
        <v>-1</v>
      </c>
      <c r="SZ78" s="240">
        <v>1</v>
      </c>
      <c r="TA78" s="214">
        <v>-1</v>
      </c>
      <c r="TB78" s="241">
        <v>4</v>
      </c>
      <c r="TC78">
        <f t="shared" si="91"/>
        <v>1</v>
      </c>
      <c r="TD78">
        <f t="shared" si="92"/>
        <v>-1</v>
      </c>
      <c r="TE78" s="214">
        <v>-1</v>
      </c>
      <c r="TF78">
        <f t="shared" si="140"/>
        <v>0</v>
      </c>
      <c r="TG78">
        <f t="shared" si="93"/>
        <v>1</v>
      </c>
      <c r="TH78">
        <f t="shared" si="132"/>
        <v>0</v>
      </c>
      <c r="TI78">
        <f t="shared" si="94"/>
        <v>1</v>
      </c>
      <c r="TJ78" s="249">
        <v>-3.60427541636E-3</v>
      </c>
      <c r="TK78" s="202">
        <v>42548</v>
      </c>
      <c r="TL78">
        <v>60</v>
      </c>
      <c r="TM78" t="str">
        <f t="shared" ref="TM78:TM92" si="179">IF(SX78="","FALSE","TRUE")</f>
        <v>TRUE</v>
      </c>
      <c r="TN78">
        <f>VLOOKUP($A78,'FuturesInfo (3)'!$A$2:$V$80,22)</f>
        <v>1</v>
      </c>
      <c r="TO78" s="253">
        <v>2</v>
      </c>
      <c r="TP78">
        <f t="shared" si="95"/>
        <v>1</v>
      </c>
      <c r="TQ78" s="138">
        <f>VLOOKUP($A78,'FuturesInfo (3)'!$A$2:$O$80,15)*TN78</f>
        <v>82565.216943531865</v>
      </c>
      <c r="TR78" s="138">
        <f>VLOOKUP($A78,'FuturesInfo (3)'!$A$2:$O$80,15)*TP78</f>
        <v>82565.216943531865</v>
      </c>
      <c r="TS78" s="196">
        <f t="shared" si="96"/>
        <v>-297.58778167600201</v>
      </c>
      <c r="TT78" s="196">
        <f t="shared" si="97"/>
        <v>-297.58778167600201</v>
      </c>
      <c r="TU78" s="196">
        <f t="shared" si="98"/>
        <v>297.58778167600201</v>
      </c>
      <c r="TV78" s="196">
        <f t="shared" si="99"/>
        <v>-297.58778167600201</v>
      </c>
      <c r="TW78" s="196">
        <f t="shared" si="148"/>
        <v>297.58778167600201</v>
      </c>
      <c r="TX78" s="196">
        <f t="shared" si="101"/>
        <v>297.58778167600201</v>
      </c>
      <c r="TY78" s="196">
        <f t="shared" si="133"/>
        <v>-297.58778167600201</v>
      </c>
      <c r="TZ78" s="196">
        <f>IF(IF(sym!$O67=TE78,1,0)=1,ABS(TQ78*TJ78),-ABS(TQ78*TJ78))</f>
        <v>-297.58778167600201</v>
      </c>
      <c r="UA78" s="196">
        <f>IF(IF(sym!$N67=TE78,1,0)=1,ABS(TQ78*TJ78),-ABS(TQ78*TJ78))</f>
        <v>297.58778167600201</v>
      </c>
      <c r="UB78" s="196">
        <f t="shared" si="141"/>
        <v>-297.58778167600201</v>
      </c>
      <c r="UC78" s="196">
        <f t="shared" si="103"/>
        <v>297.58778167600201</v>
      </c>
      <c r="UE78">
        <f t="shared" si="104"/>
        <v>-1</v>
      </c>
      <c r="UF78" s="240">
        <v>1</v>
      </c>
      <c r="UG78" s="240">
        <v>-1</v>
      </c>
      <c r="UH78" s="240">
        <v>1</v>
      </c>
      <c r="UI78" s="214">
        <v>-1</v>
      </c>
      <c r="UJ78" s="241">
        <v>5</v>
      </c>
      <c r="UK78">
        <f t="shared" si="105"/>
        <v>1</v>
      </c>
      <c r="UL78">
        <f t="shared" si="106"/>
        <v>-1</v>
      </c>
      <c r="UM78" s="214"/>
      <c r="UN78">
        <f t="shared" si="153"/>
        <v>0</v>
      </c>
      <c r="UO78">
        <f t="shared" si="151"/>
        <v>0</v>
      </c>
      <c r="UP78">
        <f t="shared" si="134"/>
        <v>0</v>
      </c>
      <c r="UQ78">
        <f t="shared" si="108"/>
        <v>0</v>
      </c>
      <c r="UR78" s="249"/>
      <c r="US78" s="202">
        <v>42548</v>
      </c>
      <c r="UT78">
        <v>60</v>
      </c>
      <c r="UU78" t="str">
        <f t="shared" ref="UU78:UU92" si="180">IF(UF78="","FALSE","TRUE")</f>
        <v>TRUE</v>
      </c>
      <c r="UV78">
        <f>VLOOKUP($A78,'FuturesInfo (3)'!$A$2:$V$80,22)</f>
        <v>1</v>
      </c>
      <c r="UW78" s="253">
        <v>1</v>
      </c>
      <c r="UX78">
        <f t="shared" si="109"/>
        <v>1</v>
      </c>
      <c r="UY78" s="138">
        <f>VLOOKUP($A78,'FuturesInfo (3)'!$A$2:$O$80,15)*UV78</f>
        <v>82565.216943531865</v>
      </c>
      <c r="UZ78" s="138">
        <f>VLOOKUP($A78,'FuturesInfo (3)'!$A$2:$O$80,15)*UX78</f>
        <v>82565.216943531865</v>
      </c>
      <c r="VA78" s="196">
        <f t="shared" si="110"/>
        <v>0</v>
      </c>
      <c r="VB78" s="196">
        <f t="shared" si="111"/>
        <v>0</v>
      </c>
      <c r="VC78" s="196">
        <f t="shared" si="112"/>
        <v>0</v>
      </c>
      <c r="VD78" s="196">
        <f t="shared" si="113"/>
        <v>0</v>
      </c>
      <c r="VE78" s="196">
        <f t="shared" si="149"/>
        <v>0</v>
      </c>
      <c r="VF78" s="196">
        <f t="shared" si="115"/>
        <v>0</v>
      </c>
      <c r="VG78" s="196">
        <f t="shared" si="135"/>
        <v>0</v>
      </c>
      <c r="VH78" s="196">
        <f>IF(IF(sym!$O67=UM78,1,0)=1,ABS(UY78*UR78),-ABS(UY78*UR78))</f>
        <v>0</v>
      </c>
      <c r="VI78" s="196">
        <f>IF(IF(sym!$N67=UM78,1,0)=1,ABS(UY78*UR78),-ABS(UY78*UR78))</f>
        <v>0</v>
      </c>
      <c r="VJ78" s="196">
        <f t="shared" si="144"/>
        <v>0</v>
      </c>
      <c r="VK78" s="196">
        <f t="shared" si="117"/>
        <v>0</v>
      </c>
      <c r="VM78">
        <f t="shared" si="118"/>
        <v>0</v>
      </c>
      <c r="VN78" s="240"/>
      <c r="VO78" s="240"/>
      <c r="VP78" s="240"/>
      <c r="VQ78" s="214"/>
      <c r="VR78" s="241"/>
      <c r="VS78">
        <f t="shared" si="119"/>
        <v>1</v>
      </c>
      <c r="VT78">
        <f t="shared" si="120"/>
        <v>0</v>
      </c>
      <c r="VU78" s="214"/>
      <c r="VV78">
        <f t="shared" si="154"/>
        <v>1</v>
      </c>
      <c r="VW78">
        <f t="shared" si="152"/>
        <v>1</v>
      </c>
      <c r="VX78">
        <f t="shared" si="136"/>
        <v>0</v>
      </c>
      <c r="VY78">
        <f t="shared" si="122"/>
        <v>1</v>
      </c>
      <c r="VZ78" s="249"/>
      <c r="WA78" s="202"/>
      <c r="WB78">
        <v>60</v>
      </c>
      <c r="WC78" t="str">
        <f t="shared" ref="WC78:WC92" si="181">IF(VN78="","FALSE","TRUE")</f>
        <v>FALSE</v>
      </c>
      <c r="WD78">
        <f>VLOOKUP($A78,'FuturesInfo (3)'!$A$2:$V$80,22)</f>
        <v>1</v>
      </c>
      <c r="WE78" s="253"/>
      <c r="WF78">
        <f t="shared" si="123"/>
        <v>1</v>
      </c>
      <c r="WG78" s="138">
        <f>VLOOKUP($A78,'FuturesInfo (3)'!$A$2:$O$80,15)*WD78</f>
        <v>82565.216943531865</v>
      </c>
      <c r="WH78" s="138">
        <f>VLOOKUP($A78,'FuturesInfo (3)'!$A$2:$O$80,15)*WF78</f>
        <v>82565.216943531865</v>
      </c>
      <c r="WI78" s="196">
        <f t="shared" si="124"/>
        <v>0</v>
      </c>
      <c r="WJ78" s="196">
        <f t="shared" si="125"/>
        <v>0</v>
      </c>
      <c r="WK78" s="196">
        <f t="shared" si="126"/>
        <v>0</v>
      </c>
      <c r="WL78" s="196">
        <f t="shared" si="127"/>
        <v>0</v>
      </c>
      <c r="WM78" s="196">
        <f t="shared" si="150"/>
        <v>0</v>
      </c>
      <c r="WN78" s="196">
        <f t="shared" si="129"/>
        <v>0</v>
      </c>
      <c r="WO78" s="196">
        <f t="shared" si="137"/>
        <v>0</v>
      </c>
      <c r="WP78" s="196">
        <f>IF(IF(sym!$O67=VU78,1,0)=1,ABS(WG78*VZ78),-ABS(WG78*VZ78))</f>
        <v>0</v>
      </c>
      <c r="WQ78" s="196">
        <f>IF(IF(sym!$N67=VU78,1,0)=1,ABS(WG78*VZ78),-ABS(WG78*VZ78))</f>
        <v>0</v>
      </c>
      <c r="WR78" s="196">
        <f t="shared" si="147"/>
        <v>0</v>
      </c>
      <c r="WS78" s="196">
        <f t="shared" si="131"/>
        <v>0</v>
      </c>
    </row>
    <row r="79" spans="1:617" x14ac:dyDescent="0.25">
      <c r="A79" s="1" t="s">
        <v>406</v>
      </c>
      <c r="B79" s="150" t="str">
        <f>'FuturesInfo (3)'!M67</f>
        <v>SS</v>
      </c>
      <c r="C79" s="200" t="str">
        <f>VLOOKUP(A79,'FuturesInfo (3)'!$A$2:$K$80,11)</f>
        <v>index</v>
      </c>
      <c r="F79" t="e">
        <f>#REF!</f>
        <v>#REF!</v>
      </c>
      <c r="G79">
        <v>-1</v>
      </c>
      <c r="H79">
        <v>-1</v>
      </c>
      <c r="I79">
        <v>1</v>
      </c>
      <c r="J79">
        <f t="shared" si="164"/>
        <v>0</v>
      </c>
      <c r="K79">
        <f t="shared" si="165"/>
        <v>0</v>
      </c>
      <c r="L79" s="184">
        <v>5.6333494286199999E-3</v>
      </c>
      <c r="M79" s="2">
        <v>10</v>
      </c>
      <c r="N79">
        <v>60</v>
      </c>
      <c r="O79" t="str">
        <f t="shared" si="166"/>
        <v>TRUE</v>
      </c>
      <c r="P79">
        <f>VLOOKUP($A79,'FuturesInfo (3)'!$A$2:$V$80,22)</f>
        <v>2</v>
      </c>
      <c r="Q79">
        <f t="shared" si="167"/>
        <v>2</v>
      </c>
      <c r="R79">
        <f t="shared" si="167"/>
        <v>2</v>
      </c>
      <c r="S79" s="138">
        <f>VLOOKUP($A79,'FuturesInfo (3)'!$A$2:$O$80,15)*Q79</f>
        <v>94029.411764705874</v>
      </c>
      <c r="T79" s="144">
        <f t="shared" si="168"/>
        <v>-529.70053303818054</v>
      </c>
      <c r="U79" s="144">
        <f t="shared" ref="U79:U92" si="182">IF(K79=1,ABS(S79*L79),-ABS(S79*L79))</f>
        <v>-529.70053303818054</v>
      </c>
      <c r="W79">
        <f t="shared" si="169"/>
        <v>-1</v>
      </c>
      <c r="X79">
        <v>1</v>
      </c>
      <c r="Y79">
        <v>-1</v>
      </c>
      <c r="Z79">
        <v>1</v>
      </c>
      <c r="AA79">
        <f t="shared" ref="AA79:AA92" si="183">IF(X79=Z79,1,0)</f>
        <v>1</v>
      </c>
      <c r="AB79">
        <f t="shared" si="170"/>
        <v>0</v>
      </c>
      <c r="AC79" s="1">
        <v>6.7221510883500001E-3</v>
      </c>
      <c r="AD79" s="2">
        <v>10</v>
      </c>
      <c r="AE79">
        <v>60</v>
      </c>
      <c r="AF79" t="str">
        <f t="shared" si="171"/>
        <v>TRUE</v>
      </c>
      <c r="AG79">
        <f>VLOOKUP($A79,'FuturesInfo (3)'!$A$2:$V$80,22)</f>
        <v>2</v>
      </c>
      <c r="AH79">
        <f t="shared" si="172"/>
        <v>2</v>
      </c>
      <c r="AI79">
        <f t="shared" ref="AI79:AI92" si="184">AG79</f>
        <v>2</v>
      </c>
      <c r="AJ79" s="138">
        <f>VLOOKUP($A79,'FuturesInfo (3)'!$A$2:$O$80,15)*AI79</f>
        <v>94029.411764705874</v>
      </c>
      <c r="AK79" s="196">
        <f t="shared" si="173"/>
        <v>632.07991263102792</v>
      </c>
      <c r="AL79" s="196">
        <f t="shared" ref="AL79:AL92" si="185">IF(AB79=1,ABS(AJ79*AC79),-ABS(AJ79*AC79))</f>
        <v>-632.07991263102792</v>
      </c>
      <c r="AN79">
        <f t="shared" si="174"/>
        <v>1</v>
      </c>
      <c r="AO79">
        <v>1</v>
      </c>
      <c r="AP79">
        <v>-1</v>
      </c>
      <c r="AQ79">
        <v>1</v>
      </c>
      <c r="AR79">
        <f t="shared" si="139"/>
        <v>1</v>
      </c>
      <c r="AS79">
        <f t="shared" si="175"/>
        <v>0</v>
      </c>
      <c r="AT79" s="1">
        <v>8.1081081081099994E-3</v>
      </c>
      <c r="AU79" s="2">
        <v>10</v>
      </c>
      <c r="AV79">
        <v>60</v>
      </c>
      <c r="AW79" t="str">
        <f t="shared" si="176"/>
        <v>TRUE</v>
      </c>
      <c r="AX79">
        <f>VLOOKUP($A79,'FuturesInfo (3)'!$A$2:$V$80,22)</f>
        <v>2</v>
      </c>
      <c r="AY79">
        <f t="shared" si="177"/>
        <v>2</v>
      </c>
      <c r="AZ79">
        <f t="shared" ref="AZ79:AZ92" si="186">AX79</f>
        <v>2</v>
      </c>
      <c r="BA79" s="138">
        <f>VLOOKUP($A79,'FuturesInfo (3)'!$A$2:$O$80,15)*AZ79</f>
        <v>94029.411764705874</v>
      </c>
      <c r="BB79" s="196">
        <f t="shared" si="178"/>
        <v>762.40063593022546</v>
      </c>
      <c r="BC79" s="196">
        <f t="shared" ref="BC79:BC92" si="187">IF(AS79=1,ABS(BA79*AT79),-ABS(BA79*AT79))</f>
        <v>-762.40063593022546</v>
      </c>
      <c r="BE79">
        <v>1</v>
      </c>
      <c r="BF79">
        <v>1</v>
      </c>
      <c r="BG79">
        <v>-1</v>
      </c>
      <c r="BH79">
        <v>1</v>
      </c>
      <c r="BI79">
        <v>1</v>
      </c>
      <c r="BJ79">
        <v>0</v>
      </c>
      <c r="BK79" s="1">
        <v>3.9425958050800002E-3</v>
      </c>
      <c r="BL79" s="2">
        <v>10</v>
      </c>
      <c r="BM79">
        <v>60</v>
      </c>
      <c r="BN79" t="s">
        <v>1186</v>
      </c>
      <c r="BO79">
        <v>3</v>
      </c>
      <c r="BP79" s="96">
        <v>0</v>
      </c>
      <c r="BQ79">
        <v>3</v>
      </c>
      <c r="BR79" s="138">
        <v>137867.64705882352</v>
      </c>
      <c r="BS79" s="196">
        <v>543.55640695036766</v>
      </c>
      <c r="BT79" s="196">
        <v>-543.55640695036766</v>
      </c>
      <c r="BV79">
        <v>1</v>
      </c>
      <c r="BW79">
        <v>1</v>
      </c>
      <c r="BX79" s="214">
        <v>-1</v>
      </c>
      <c r="BY79">
        <v>-1</v>
      </c>
      <c r="BZ79">
        <v>-1</v>
      </c>
      <c r="CA79">
        <v>0</v>
      </c>
      <c r="CB79">
        <v>1</v>
      </c>
      <c r="CC79">
        <v>1</v>
      </c>
      <c r="CD79" s="1">
        <v>-1.2566760917399999E-3</v>
      </c>
      <c r="CE79" s="2">
        <v>10</v>
      </c>
      <c r="CF79">
        <v>60</v>
      </c>
      <c r="CG79" t="s">
        <v>1186</v>
      </c>
      <c r="CH79">
        <v>3</v>
      </c>
      <c r="CI79" s="96">
        <v>0</v>
      </c>
      <c r="CJ79">
        <v>3</v>
      </c>
      <c r="CK79" s="138">
        <v>137867.64705882352</v>
      </c>
      <c r="CL79" s="196">
        <v>-173.25497588327204</v>
      </c>
      <c r="CM79" s="196">
        <v>173.25497588327204</v>
      </c>
      <c r="CN79" s="196">
        <v>173.25497588327204</v>
      </c>
      <c r="CP79">
        <v>-1</v>
      </c>
      <c r="CQ79">
        <v>1</v>
      </c>
      <c r="CR79" s="214">
        <v>-1</v>
      </c>
      <c r="CS79">
        <v>-1</v>
      </c>
      <c r="CT79">
        <v>-1</v>
      </c>
      <c r="CU79">
        <v>0</v>
      </c>
      <c r="CV79">
        <v>1</v>
      </c>
      <c r="CW79">
        <v>1</v>
      </c>
      <c r="CX79" s="1">
        <v>-1.6986473733900002E-2</v>
      </c>
      <c r="CY79" s="2">
        <v>10</v>
      </c>
      <c r="CZ79">
        <v>60</v>
      </c>
      <c r="DA79" t="s">
        <v>1186</v>
      </c>
      <c r="DB79">
        <v>3</v>
      </c>
      <c r="DC79" s="96">
        <v>0</v>
      </c>
      <c r="DD79">
        <v>3</v>
      </c>
      <c r="DE79" s="138">
        <v>137867.64705882352</v>
      </c>
      <c r="DF79" s="196">
        <v>-2341.8851655193016</v>
      </c>
      <c r="DG79" s="196">
        <v>2341.8851655193016</v>
      </c>
      <c r="DH79" s="196">
        <v>2341.8851655193016</v>
      </c>
      <c r="DJ79">
        <v>-1</v>
      </c>
      <c r="DK79" s="240">
        <v>1</v>
      </c>
      <c r="DL79" s="214">
        <v>1</v>
      </c>
      <c r="DM79" s="241">
        <v>-16</v>
      </c>
      <c r="DN79">
        <v>1</v>
      </c>
      <c r="DO79">
        <v>-1</v>
      </c>
      <c r="DP79" s="214">
        <v>-1</v>
      </c>
      <c r="DQ79">
        <v>0</v>
      </c>
      <c r="DR79">
        <v>0</v>
      </c>
      <c r="DS79">
        <v>0</v>
      </c>
      <c r="DT79">
        <v>1</v>
      </c>
      <c r="DU79" s="249">
        <v>-1.472E-2</v>
      </c>
      <c r="DV79" s="2">
        <v>10</v>
      </c>
      <c r="DW79">
        <v>60</v>
      </c>
      <c r="DX79" t="s">
        <v>1186</v>
      </c>
      <c r="DY79">
        <v>3</v>
      </c>
      <c r="DZ79" s="96">
        <v>0</v>
      </c>
      <c r="EA79">
        <v>3</v>
      </c>
      <c r="EB79" s="138">
        <v>135838.23529411762</v>
      </c>
      <c r="EC79" s="196">
        <v>-1999.5388235294115</v>
      </c>
      <c r="ED79" s="196">
        <v>-1999.5388235294115</v>
      </c>
      <c r="EE79" s="196">
        <v>-1999.5388235294115</v>
      </c>
      <c r="EF79" s="196">
        <v>1999.5388235294115</v>
      </c>
      <c r="EH79">
        <v>1</v>
      </c>
      <c r="EI79" s="240">
        <v>-1</v>
      </c>
      <c r="EJ79" s="214">
        <v>1</v>
      </c>
      <c r="EK79" s="241">
        <v>-17</v>
      </c>
      <c r="EL79">
        <v>1</v>
      </c>
      <c r="EM79">
        <v>-1</v>
      </c>
      <c r="EN79" s="214">
        <v>-1</v>
      </c>
      <c r="EO79">
        <v>1</v>
      </c>
      <c r="EP79">
        <v>0</v>
      </c>
      <c r="EQ79">
        <v>0</v>
      </c>
      <c r="ER79">
        <v>1</v>
      </c>
      <c r="ES79" s="249">
        <v>-3.4101981162699998E-3</v>
      </c>
      <c r="ET79" s="264">
        <v>42509</v>
      </c>
      <c r="EU79">
        <v>60</v>
      </c>
      <c r="EV79" t="s">
        <v>1186</v>
      </c>
      <c r="EW79">
        <v>3</v>
      </c>
      <c r="EX79" s="253"/>
      <c r="EY79">
        <v>3</v>
      </c>
      <c r="EZ79" s="138">
        <v>135375</v>
      </c>
      <c r="FA79" s="196">
        <v>461.65556999005122</v>
      </c>
      <c r="FB79" s="196">
        <v>-461.65556999005122</v>
      </c>
      <c r="FC79" s="196">
        <v>-461.65556999005122</v>
      </c>
      <c r="FD79" s="196">
        <v>461.65556999005122</v>
      </c>
      <c r="FF79">
        <v>-1</v>
      </c>
      <c r="FG79" s="240">
        <v>1</v>
      </c>
      <c r="FH79" s="214">
        <v>-1</v>
      </c>
      <c r="FI79" s="241">
        <v>4</v>
      </c>
      <c r="FJ79">
        <v>-1</v>
      </c>
      <c r="FK79">
        <v>-1</v>
      </c>
      <c r="FL79" s="214">
        <v>1</v>
      </c>
      <c r="FM79">
        <v>1</v>
      </c>
      <c r="FN79">
        <v>0</v>
      </c>
      <c r="FO79">
        <v>0</v>
      </c>
      <c r="FP79">
        <v>0</v>
      </c>
      <c r="FQ79" s="249">
        <v>2.4441909727900002E-3</v>
      </c>
      <c r="FR79" s="264">
        <v>42509</v>
      </c>
      <c r="FS79">
        <v>60</v>
      </c>
      <c r="FT79" t="s">
        <v>1186</v>
      </c>
      <c r="FU79">
        <v>4</v>
      </c>
      <c r="FV79" s="253">
        <v>2</v>
      </c>
      <c r="FW79">
        <v>5</v>
      </c>
      <c r="FX79" s="138">
        <v>179382.35294117645</v>
      </c>
      <c r="FY79" s="138">
        <v>224227.94117647054</v>
      </c>
      <c r="FZ79" s="196">
        <v>438.44472773665319</v>
      </c>
      <c r="GA79" s="196">
        <v>548.0559096708165</v>
      </c>
      <c r="GB79" s="196">
        <v>-438.44472773665319</v>
      </c>
      <c r="GC79" s="196">
        <v>-438.44472773665319</v>
      </c>
      <c r="GD79" s="196">
        <v>-438.44472773665319</v>
      </c>
      <c r="GF79">
        <v>1</v>
      </c>
      <c r="GG79" s="240">
        <v>1</v>
      </c>
      <c r="GH79" s="214">
        <v>-1</v>
      </c>
      <c r="GI79" s="241">
        <v>5</v>
      </c>
      <c r="GJ79">
        <v>1</v>
      </c>
      <c r="GK79">
        <v>-1</v>
      </c>
      <c r="GL79" s="214">
        <v>-1</v>
      </c>
      <c r="GM79">
        <v>0</v>
      </c>
      <c r="GN79">
        <v>1</v>
      </c>
      <c r="GO79">
        <v>0</v>
      </c>
      <c r="GP79">
        <v>1</v>
      </c>
      <c r="GQ79" s="249">
        <v>-8.6150845253600006E-3</v>
      </c>
      <c r="GR79" s="264">
        <v>42509</v>
      </c>
      <c r="GS79">
        <v>60</v>
      </c>
      <c r="GT79" t="s">
        <v>1186</v>
      </c>
      <c r="GU79">
        <v>4</v>
      </c>
      <c r="GV79" s="253">
        <v>2</v>
      </c>
      <c r="GW79">
        <v>5</v>
      </c>
      <c r="GX79" s="138">
        <v>179382.35294117645</v>
      </c>
      <c r="GY79" s="138">
        <v>224227.94117647054</v>
      </c>
      <c r="GZ79" s="196">
        <v>-1545.3941329461952</v>
      </c>
      <c r="HA79" s="196">
        <v>-1931.742666182744</v>
      </c>
      <c r="HB79" s="196">
        <v>1545.3941329461952</v>
      </c>
      <c r="HC79" s="196">
        <v>-1545.3941329461952</v>
      </c>
      <c r="HD79" s="196">
        <v>1545.3941329461952</v>
      </c>
      <c r="HF79">
        <v>1</v>
      </c>
      <c r="HG79" s="240">
        <v>-1</v>
      </c>
      <c r="HH79" s="214">
        <v>-1</v>
      </c>
      <c r="HI79" s="241">
        <v>6</v>
      </c>
      <c r="HJ79">
        <v>-1</v>
      </c>
      <c r="HK79">
        <v>-1</v>
      </c>
      <c r="HL79" s="214">
        <v>1</v>
      </c>
      <c r="HM79">
        <v>0</v>
      </c>
      <c r="HN79">
        <v>0</v>
      </c>
      <c r="HO79">
        <v>0</v>
      </c>
      <c r="HP79">
        <v>0</v>
      </c>
      <c r="HQ79" s="249">
        <v>5.4107230693599996E-3</v>
      </c>
      <c r="HR79" s="202">
        <v>42509</v>
      </c>
      <c r="HS79">
        <v>60</v>
      </c>
      <c r="HT79" t="s">
        <v>1186</v>
      </c>
      <c r="HU79">
        <v>4</v>
      </c>
      <c r="HV79" s="253">
        <v>2</v>
      </c>
      <c r="HW79">
        <v>5</v>
      </c>
      <c r="HX79" s="138">
        <v>180352.9411764706</v>
      </c>
      <c r="HY79" s="138">
        <v>225441.17647058825</v>
      </c>
      <c r="HZ79" s="196">
        <v>-975.8398194504565</v>
      </c>
      <c r="IA79" s="196">
        <v>-1219.7997743130707</v>
      </c>
      <c r="IB79" s="196">
        <v>-975.8398194504565</v>
      </c>
      <c r="IC79" s="196">
        <v>-975.8398194504565</v>
      </c>
      <c r="ID79" s="196">
        <v>-975.8398194504565</v>
      </c>
      <c r="IF79">
        <v>-1</v>
      </c>
      <c r="IG79">
        <v>-1</v>
      </c>
      <c r="IH79" s="214">
        <v>-1</v>
      </c>
      <c r="II79" s="241">
        <v>7</v>
      </c>
      <c r="IJ79">
        <v>-1</v>
      </c>
      <c r="IK79">
        <v>-1</v>
      </c>
      <c r="IL79" s="214">
        <v>1</v>
      </c>
      <c r="IM79">
        <v>0</v>
      </c>
      <c r="IN79">
        <v>0</v>
      </c>
      <c r="IO79">
        <v>0</v>
      </c>
      <c r="IP79">
        <v>0</v>
      </c>
      <c r="IQ79" s="249">
        <v>1.6470971950399999E-2</v>
      </c>
      <c r="IR79" s="202">
        <v>42529</v>
      </c>
      <c r="IS79">
        <v>60</v>
      </c>
      <c r="IT79" t="s">
        <v>1186</v>
      </c>
      <c r="IU79">
        <v>3</v>
      </c>
      <c r="IV79" s="253">
        <v>1</v>
      </c>
      <c r="IW79">
        <v>3</v>
      </c>
      <c r="IX79" s="138">
        <v>137492.6470588235</v>
      </c>
      <c r="IY79" s="138">
        <v>137492.6470588235</v>
      </c>
      <c r="IZ79" s="196">
        <v>-2264.6375330921287</v>
      </c>
      <c r="JA79" s="196">
        <v>-2264.6375330921287</v>
      </c>
      <c r="JB79" s="196">
        <v>-2264.6375330921287</v>
      </c>
      <c r="JC79" s="196">
        <v>-2264.6375330921287</v>
      </c>
      <c r="JD79" s="196">
        <v>-2264.6375330921287</v>
      </c>
      <c r="JF79">
        <v>-1</v>
      </c>
      <c r="JG79" s="240">
        <v>1</v>
      </c>
      <c r="JH79" s="214">
        <v>-1</v>
      </c>
      <c r="JI79" s="241">
        <v>8</v>
      </c>
      <c r="JJ79">
        <v>-1</v>
      </c>
      <c r="JK79">
        <v>-1</v>
      </c>
      <c r="JL79" s="214">
        <v>-1</v>
      </c>
      <c r="JM79">
        <v>0</v>
      </c>
      <c r="JN79">
        <v>1</v>
      </c>
      <c r="JO79">
        <v>1</v>
      </c>
      <c r="JP79">
        <v>1</v>
      </c>
      <c r="JQ79" s="249">
        <v>-3.85047328734E-3</v>
      </c>
      <c r="JR79" s="202">
        <v>42529</v>
      </c>
      <c r="JS79">
        <v>60</v>
      </c>
      <c r="JT79" t="s">
        <v>1186</v>
      </c>
      <c r="JU79">
        <v>3</v>
      </c>
      <c r="JV79" s="253">
        <v>2</v>
      </c>
      <c r="JW79">
        <v>4</v>
      </c>
      <c r="JX79" s="138">
        <v>136963.23529411765</v>
      </c>
      <c r="JY79" s="138">
        <v>182617.64705882352</v>
      </c>
      <c r="JZ79" s="196">
        <v>-527.37327884766307</v>
      </c>
      <c r="KA79" s="196">
        <v>-703.1643717968841</v>
      </c>
      <c r="KB79" s="196">
        <v>527.37327884766307</v>
      </c>
      <c r="KC79" s="196">
        <v>527.37327884766307</v>
      </c>
      <c r="KD79" s="196">
        <v>527.37327884766307</v>
      </c>
      <c r="KF79">
        <v>1</v>
      </c>
      <c r="KG79" s="240">
        <v>1</v>
      </c>
      <c r="KH79" s="214">
        <v>-1</v>
      </c>
      <c r="KI79" s="241">
        <v>9</v>
      </c>
      <c r="KJ79">
        <v>1</v>
      </c>
      <c r="KK79">
        <v>-1</v>
      </c>
      <c r="KL79" s="214">
        <v>1</v>
      </c>
      <c r="KM79">
        <v>1</v>
      </c>
      <c r="KN79">
        <v>0</v>
      </c>
      <c r="KO79">
        <v>1</v>
      </c>
      <c r="KP79">
        <v>0</v>
      </c>
      <c r="KQ79" s="249">
        <v>2.7379610243200001E-3</v>
      </c>
      <c r="KR79" s="202">
        <v>42529</v>
      </c>
      <c r="KS79">
        <v>60</v>
      </c>
      <c r="KT79" t="s">
        <v>1186</v>
      </c>
      <c r="KU79">
        <v>3</v>
      </c>
      <c r="KV79" s="253">
        <v>2</v>
      </c>
      <c r="KW79">
        <v>2</v>
      </c>
      <c r="KX79" s="138">
        <v>137955.88235294117</v>
      </c>
      <c r="KY79" s="138">
        <v>91970.588235294112</v>
      </c>
      <c r="KZ79" s="196">
        <v>377.71782895802824</v>
      </c>
      <c r="LA79" s="196">
        <v>251.81188597201881</v>
      </c>
      <c r="LB79" s="196">
        <v>-377.71782895802824</v>
      </c>
      <c r="LC79" s="196">
        <v>377.71782895802824</v>
      </c>
      <c r="LD79" s="196">
        <v>-377.71782895802824</v>
      </c>
      <c r="LF79">
        <v>1</v>
      </c>
      <c r="LG79" s="240">
        <v>1</v>
      </c>
      <c r="LH79" s="214">
        <v>-1</v>
      </c>
      <c r="LI79" s="241">
        <v>10</v>
      </c>
      <c r="LJ79">
        <v>1</v>
      </c>
      <c r="LK79">
        <v>-1</v>
      </c>
      <c r="LL79" s="214">
        <v>1</v>
      </c>
      <c r="LM79">
        <v>1</v>
      </c>
      <c r="LN79">
        <v>0</v>
      </c>
      <c r="LO79">
        <v>1</v>
      </c>
      <c r="LP79">
        <v>0</v>
      </c>
      <c r="LQ79" s="249">
        <v>4.4972695149400003E-3</v>
      </c>
      <c r="LR79" s="202">
        <v>42529</v>
      </c>
      <c r="LS79">
        <v>60</v>
      </c>
      <c r="LT79" t="s">
        <v>1186</v>
      </c>
      <c r="LU79">
        <v>3</v>
      </c>
      <c r="LV79" s="253">
        <v>2</v>
      </c>
      <c r="LW79">
        <v>2</v>
      </c>
      <c r="LX79" s="138">
        <v>137955.88235294117</v>
      </c>
      <c r="LY79" s="138">
        <v>91970.588235294112</v>
      </c>
      <c r="LZ79" s="196">
        <v>620.42478411253148</v>
      </c>
      <c r="MA79" s="196">
        <v>413.61652274168762</v>
      </c>
      <c r="MB79" s="196">
        <v>-620.42478411253148</v>
      </c>
      <c r="MC79" s="196">
        <v>620.42478411253148</v>
      </c>
      <c r="MD79" s="196">
        <v>-620.42478411253148</v>
      </c>
      <c r="MF79">
        <v>1</v>
      </c>
      <c r="MG79" s="240">
        <v>-1</v>
      </c>
      <c r="MH79" s="214">
        <v>1</v>
      </c>
      <c r="MI79" s="241">
        <v>-5</v>
      </c>
      <c r="MJ79">
        <v>1</v>
      </c>
      <c r="MK79">
        <v>-1</v>
      </c>
      <c r="ML79" s="214">
        <v>-1</v>
      </c>
      <c r="MM79">
        <v>1</v>
      </c>
      <c r="MN79">
        <v>0</v>
      </c>
      <c r="MO79">
        <v>0</v>
      </c>
      <c r="MP79">
        <v>1</v>
      </c>
      <c r="MQ79" s="249">
        <v>-3.0860249440400001E-2</v>
      </c>
      <c r="MR79" s="202">
        <v>42537</v>
      </c>
      <c r="MS79">
        <v>60</v>
      </c>
      <c r="MT79" t="s">
        <v>1186</v>
      </c>
      <c r="MU79">
        <v>3</v>
      </c>
      <c r="MV79" s="253">
        <v>2</v>
      </c>
      <c r="MW79">
        <v>2</v>
      </c>
      <c r="MX79" s="138">
        <v>133698.5294117647</v>
      </c>
      <c r="MY79" s="138">
        <v>89132.352941176461</v>
      </c>
      <c r="MZ79" s="196">
        <v>4125.969967461715</v>
      </c>
      <c r="NA79" s="196">
        <v>2750.6466449744762</v>
      </c>
      <c r="NB79" s="196">
        <v>-4125.969967461715</v>
      </c>
      <c r="NC79" s="196">
        <v>-4125.969967461715</v>
      </c>
      <c r="ND79" s="196">
        <v>4125.969967461715</v>
      </c>
      <c r="NF79">
        <v>-1</v>
      </c>
      <c r="NG79" s="240">
        <v>1</v>
      </c>
      <c r="NH79" s="214">
        <v>1</v>
      </c>
      <c r="NI79" s="241">
        <v>1</v>
      </c>
      <c r="NJ79">
        <v>-1</v>
      </c>
      <c r="NK79">
        <v>1</v>
      </c>
      <c r="NL79" s="214">
        <v>-1</v>
      </c>
      <c r="NM79">
        <v>0</v>
      </c>
      <c r="NN79">
        <v>0</v>
      </c>
      <c r="NO79">
        <v>1</v>
      </c>
      <c r="NP79">
        <v>0</v>
      </c>
      <c r="NQ79" s="249">
        <v>-1.6498927569699999E-4</v>
      </c>
      <c r="NR79" s="202">
        <v>42537</v>
      </c>
      <c r="NS79">
        <v>60</v>
      </c>
      <c r="NT79" t="s">
        <v>1186</v>
      </c>
      <c r="NU79">
        <v>3</v>
      </c>
      <c r="NV79" s="253">
        <v>2</v>
      </c>
      <c r="NW79">
        <v>2</v>
      </c>
      <c r="NX79" s="138">
        <v>133676.4705882353</v>
      </c>
      <c r="NY79" s="138">
        <v>89117.647058823524</v>
      </c>
      <c r="NZ79" s="196">
        <v>-22.055184060084265</v>
      </c>
      <c r="OA79" s="196">
        <v>-14.703456040056174</v>
      </c>
      <c r="OB79" s="196">
        <v>-22.055184060084265</v>
      </c>
      <c r="OC79" s="196">
        <v>22.055184060084265</v>
      </c>
      <c r="OD79" s="196">
        <v>-22.055184060084265</v>
      </c>
      <c r="OF79">
        <v>1</v>
      </c>
      <c r="OG79" s="240">
        <v>-1</v>
      </c>
      <c r="OH79" s="214">
        <v>1</v>
      </c>
      <c r="OI79" s="241">
        <v>2</v>
      </c>
      <c r="OJ79">
        <v>1</v>
      </c>
      <c r="OK79">
        <v>1</v>
      </c>
      <c r="OL79" s="214">
        <v>1</v>
      </c>
      <c r="OM79">
        <v>0</v>
      </c>
      <c r="ON79">
        <v>1</v>
      </c>
      <c r="OO79">
        <v>1</v>
      </c>
      <c r="OP79">
        <v>1</v>
      </c>
      <c r="OQ79" s="249">
        <v>1.22112211221E-2</v>
      </c>
      <c r="OR79" s="202">
        <v>42537</v>
      </c>
      <c r="OS79">
        <v>60</v>
      </c>
      <c r="OT79" t="s">
        <v>1186</v>
      </c>
      <c r="OU79">
        <v>3</v>
      </c>
      <c r="OV79" s="253">
        <v>1</v>
      </c>
      <c r="OW79">
        <v>4</v>
      </c>
      <c r="OX79" s="138">
        <v>135308.82352941175</v>
      </c>
      <c r="OY79" s="138">
        <v>180411.76470588235</v>
      </c>
      <c r="OZ79" s="196">
        <v>-1652.2859638888542</v>
      </c>
      <c r="PA79" s="196">
        <v>-2203.0479518518059</v>
      </c>
      <c r="PB79" s="196">
        <v>1652.2859638888542</v>
      </c>
      <c r="PC79" s="196">
        <v>1652.2859638888542</v>
      </c>
      <c r="PD79" s="196">
        <v>1652.2859638888542</v>
      </c>
      <c r="PF79">
        <v>-1</v>
      </c>
      <c r="PG79" s="240">
        <v>1</v>
      </c>
      <c r="PH79" s="240">
        <v>1</v>
      </c>
      <c r="PI79" s="214">
        <v>1</v>
      </c>
      <c r="PJ79" s="241">
        <v>1</v>
      </c>
      <c r="PK79">
        <v>1</v>
      </c>
      <c r="PL79">
        <v>1</v>
      </c>
      <c r="PM79" s="214">
        <v>1</v>
      </c>
      <c r="PN79">
        <v>1</v>
      </c>
      <c r="PO79">
        <v>1</v>
      </c>
      <c r="PP79">
        <v>1</v>
      </c>
      <c r="PQ79">
        <v>1</v>
      </c>
      <c r="PR79" s="249">
        <v>1.5650472774700001E-2</v>
      </c>
      <c r="PS79" s="202">
        <v>42537</v>
      </c>
      <c r="PT79">
        <v>60</v>
      </c>
      <c r="PU79" t="s">
        <v>1186</v>
      </c>
      <c r="PV79">
        <v>2</v>
      </c>
      <c r="PW79" s="253">
        <v>2</v>
      </c>
      <c r="PX79">
        <v>2</v>
      </c>
      <c r="PY79" s="138">
        <v>93323.529411764699</v>
      </c>
      <c r="PZ79" s="138">
        <v>93323.529411764699</v>
      </c>
      <c r="QA79" s="196">
        <v>1460.5573562977381</v>
      </c>
      <c r="QB79" s="196">
        <v>1460.5573562977381</v>
      </c>
      <c r="QC79" s="196">
        <v>1460.5573562977381</v>
      </c>
      <c r="QD79" s="196">
        <v>1460.5573562977381</v>
      </c>
      <c r="QE79" s="196">
        <v>1460.5573562977381</v>
      </c>
      <c r="QF79" s="196">
        <v>1460.5573562977381</v>
      </c>
      <c r="QH79">
        <v>1</v>
      </c>
      <c r="QI79" s="240">
        <v>-1</v>
      </c>
      <c r="QJ79" s="240">
        <v>1</v>
      </c>
      <c r="QK79" s="214">
        <v>1</v>
      </c>
      <c r="QL79" s="241">
        <v>2</v>
      </c>
      <c r="QM79">
        <v>-1</v>
      </c>
      <c r="QN79">
        <v>1</v>
      </c>
      <c r="QO79" s="214">
        <v>1</v>
      </c>
      <c r="QP79">
        <v>0</v>
      </c>
      <c r="QQ79">
        <v>1</v>
      </c>
      <c r="QR79">
        <v>0</v>
      </c>
      <c r="QS79">
        <v>1</v>
      </c>
      <c r="QT79" s="249">
        <v>2.0257234726700001E-2</v>
      </c>
      <c r="QU79" s="202">
        <v>42544</v>
      </c>
      <c r="QV79">
        <v>60</v>
      </c>
      <c r="QW79" t="s">
        <v>1186</v>
      </c>
      <c r="QX79">
        <v>2</v>
      </c>
      <c r="QY79" s="253">
        <v>2</v>
      </c>
      <c r="QZ79">
        <v>2</v>
      </c>
      <c r="RA79" s="138">
        <v>93323.529411764699</v>
      </c>
      <c r="RB79" s="138">
        <v>93323.529411764699</v>
      </c>
      <c r="RC79" s="196">
        <v>-1890.4766408182088</v>
      </c>
      <c r="RD79" s="196">
        <v>-1890.4766408182088</v>
      </c>
      <c r="RE79" s="196">
        <v>1890.4766408182088</v>
      </c>
      <c r="RF79" s="196">
        <v>-1890.4766408182088</v>
      </c>
      <c r="RG79" s="196">
        <v>1890.4766408182088</v>
      </c>
      <c r="RH79" s="196">
        <v>1890.4766408182088</v>
      </c>
      <c r="RI79" s="196"/>
      <c r="RJ79" s="196">
        <v>1890.4766408182088</v>
      </c>
      <c r="RK79" s="196">
        <v>-1890.4766408182088</v>
      </c>
      <c r="RL79" s="196">
        <v>-1890.4766408182088</v>
      </c>
      <c r="RM79" s="196">
        <v>1890.4766408182088</v>
      </c>
      <c r="RO79">
        <v>1</v>
      </c>
      <c r="RP79" s="240">
        <v>-1</v>
      </c>
      <c r="RQ79" s="240">
        <v>1</v>
      </c>
      <c r="RR79" s="240">
        <v>-1</v>
      </c>
      <c r="RS79" s="214">
        <v>1</v>
      </c>
      <c r="RT79" s="241">
        <v>3</v>
      </c>
      <c r="RU79">
        <v>-1</v>
      </c>
      <c r="RV79">
        <v>1</v>
      </c>
      <c r="RW79" s="214">
        <v>-1</v>
      </c>
      <c r="RX79">
        <v>1</v>
      </c>
      <c r="RY79">
        <v>0</v>
      </c>
      <c r="RZ79">
        <v>1</v>
      </c>
      <c r="SA79">
        <v>0</v>
      </c>
      <c r="SB79" s="249">
        <v>-2.8364323983600002E-3</v>
      </c>
      <c r="SC79" s="202">
        <v>42544</v>
      </c>
      <c r="SD79">
        <v>60</v>
      </c>
      <c r="SE79" t="s">
        <v>1186</v>
      </c>
      <c r="SF79">
        <v>2</v>
      </c>
      <c r="SG79" s="253">
        <v>2</v>
      </c>
      <c r="SH79">
        <v>2</v>
      </c>
      <c r="SI79" s="138">
        <v>94029.411764705874</v>
      </c>
      <c r="SJ79" s="138">
        <v>94029.411764705874</v>
      </c>
      <c r="SK79" s="196">
        <v>266.70806992814471</v>
      </c>
      <c r="SL79" s="196">
        <v>266.70806992814471</v>
      </c>
      <c r="SM79" s="196">
        <v>-266.70806992814471</v>
      </c>
      <c r="SN79" s="196">
        <v>266.70806992814471</v>
      </c>
      <c r="SO79" s="196">
        <v>-266.70806992814471</v>
      </c>
      <c r="SP79" s="196">
        <v>-266.70806992814471</v>
      </c>
      <c r="SQ79" s="196">
        <v>266.70806992814471</v>
      </c>
      <c r="SR79" s="196">
        <v>-266.70806992814471</v>
      </c>
      <c r="SS79" s="196">
        <v>266.70806992814471</v>
      </c>
      <c r="ST79" s="196">
        <v>-266.70806992814471</v>
      </c>
      <c r="SU79" s="196">
        <v>266.70806992814471</v>
      </c>
      <c r="SW79">
        <f t="shared" ref="SW79:SW92" si="188">RW79</f>
        <v>-1</v>
      </c>
      <c r="SX79" s="240">
        <v>-1</v>
      </c>
      <c r="SY79" s="240">
        <v>1</v>
      </c>
      <c r="SZ79" s="240">
        <v>-1</v>
      </c>
      <c r="TA79" s="214">
        <v>1</v>
      </c>
      <c r="TB79" s="241">
        <v>4</v>
      </c>
      <c r="TC79">
        <f t="shared" ref="TC79:TC92" si="189">IF(TA79=1,-1,1)</f>
        <v>-1</v>
      </c>
      <c r="TD79">
        <f t="shared" ref="TD79:TD92" si="190">IF(TB79&lt;0,TA79*-1,TA79)</f>
        <v>1</v>
      </c>
      <c r="TE79" s="214">
        <v>1</v>
      </c>
      <c r="TF79">
        <f t="shared" si="140"/>
        <v>0</v>
      </c>
      <c r="TG79">
        <f t="shared" ref="TG79:TG92" si="191">IF(TE79=TA79,1,0)</f>
        <v>1</v>
      </c>
      <c r="TH79">
        <f t="shared" ref="TH79:TH92" si="192">IF(TE79=TC79,1,0)</f>
        <v>0</v>
      </c>
      <c r="TI79">
        <f t="shared" ref="TI79:TI92" si="193">IF(TE79=TD79,1,0)</f>
        <v>1</v>
      </c>
      <c r="TJ79" s="249">
        <v>1.04298356511E-2</v>
      </c>
      <c r="TK79" s="202">
        <v>42548</v>
      </c>
      <c r="TL79">
        <v>60</v>
      </c>
      <c r="TM79" t="str">
        <f t="shared" si="179"/>
        <v>TRUE</v>
      </c>
      <c r="TN79">
        <f>VLOOKUP($A79,'FuturesInfo (3)'!$A$2:$V$80,22)</f>
        <v>2</v>
      </c>
      <c r="TO79" s="253">
        <v>2</v>
      </c>
      <c r="TP79">
        <f t="shared" ref="TP79:TP92" si="194">IF(TO79=1,ROUND(TN79*(1+TP$13),0),ROUND(TN79*(1-TP$13),0))</f>
        <v>2</v>
      </c>
      <c r="TQ79" s="138">
        <f>VLOOKUP($A79,'FuturesInfo (3)'!$A$2:$O$80,15)*TN79</f>
        <v>94029.411764705874</v>
      </c>
      <c r="TR79" s="138">
        <f>VLOOKUP($A79,'FuturesInfo (3)'!$A$2:$O$80,15)*TP79</f>
        <v>94029.411764705874</v>
      </c>
      <c r="TS79" s="196">
        <f t="shared" ref="TS79:TS92" si="195">IF(TF79=1,ABS(TQ79*TJ79),-ABS(TQ79*TJ79))</f>
        <v>-980.71131107549115</v>
      </c>
      <c r="TT79" s="196">
        <f t="shared" ref="TT79:TT92" si="196">IF(TF79=1,ABS(TR79*TJ79),-ABS(TR79*TJ79))</f>
        <v>-980.71131107549115</v>
      </c>
      <c r="TU79" s="196">
        <f t="shared" ref="TU79:TU92" si="197">IF(TG79=1,ABS(TQ79*TJ79),-ABS(TQ79*TJ79))</f>
        <v>980.71131107549115</v>
      </c>
      <c r="TV79" s="196">
        <f t="shared" ref="TV79:TV92" si="198">IF(TH79=1,ABS(TQ79*TJ79),-ABS(TQ79*TJ79))</f>
        <v>-980.71131107549115</v>
      </c>
      <c r="TW79" s="196">
        <f t="shared" si="148"/>
        <v>980.71131107549115</v>
      </c>
      <c r="TX79" s="196">
        <f t="shared" ref="TX79:TX92" si="199">IF(IF(SY79=TE79,1,0)=1,ABS(TQ79*TJ79),-ABS(TQ79*TJ79))</f>
        <v>980.71131107549115</v>
      </c>
      <c r="TY79" s="196">
        <f t="shared" si="133"/>
        <v>-980.71131107549115</v>
      </c>
      <c r="TZ79" s="196">
        <f>IF(IF(sym!$O68=TE79,1,0)=1,ABS(TQ79*TJ79),-ABS(TQ79*TJ79))</f>
        <v>980.71131107549115</v>
      </c>
      <c r="UA79" s="196">
        <f>IF(IF(sym!$N68=TE79,1,0)=1,ABS(TQ79*TJ79),-ABS(TQ79*TJ79))</f>
        <v>-980.71131107549115</v>
      </c>
      <c r="UB79" s="196">
        <f t="shared" si="141"/>
        <v>-980.71131107549115</v>
      </c>
      <c r="UC79" s="196">
        <f t="shared" ref="UC79:UC92" si="200">ABS(TQ79*TJ79)</f>
        <v>980.71131107549115</v>
      </c>
      <c r="UE79">
        <f t="shared" ref="UE79:UE92" si="201">TE79</f>
        <v>1</v>
      </c>
      <c r="UF79" s="240">
        <v>1</v>
      </c>
      <c r="UG79" s="240">
        <v>-1</v>
      </c>
      <c r="UH79" s="240">
        <v>1</v>
      </c>
      <c r="UI79" s="214">
        <v>1</v>
      </c>
      <c r="UJ79" s="241">
        <v>5</v>
      </c>
      <c r="UK79">
        <f t="shared" ref="UK79:UK92" si="202">IF(UI79=1,-1,1)</f>
        <v>-1</v>
      </c>
      <c r="UL79">
        <f t="shared" ref="UL79:UL92" si="203">IF(UJ79&lt;0,UI79*-1,UI79)</f>
        <v>1</v>
      </c>
      <c r="UM79" s="214"/>
      <c r="UN79">
        <f t="shared" si="153"/>
        <v>0</v>
      </c>
      <c r="UO79">
        <f t="shared" si="151"/>
        <v>0</v>
      </c>
      <c r="UP79">
        <f t="shared" si="134"/>
        <v>0</v>
      </c>
      <c r="UQ79">
        <f t="shared" ref="UQ79:UQ92" si="204">IF(UM79=UL79,1,0)</f>
        <v>0</v>
      </c>
      <c r="UR79" s="249"/>
      <c r="US79" s="202">
        <v>42548</v>
      </c>
      <c r="UT79">
        <v>60</v>
      </c>
      <c r="UU79" t="str">
        <f t="shared" si="180"/>
        <v>TRUE</v>
      </c>
      <c r="UV79">
        <f>VLOOKUP($A79,'FuturesInfo (3)'!$A$2:$V$80,22)</f>
        <v>2</v>
      </c>
      <c r="UW79" s="253">
        <v>2</v>
      </c>
      <c r="UX79">
        <f t="shared" ref="UX79:UX92" si="205">IF(UW79=1,ROUND(UV79*(1+UX$13),0),ROUND(UV79*(1-UX$13),0))</f>
        <v>2</v>
      </c>
      <c r="UY79" s="138">
        <f>VLOOKUP($A79,'FuturesInfo (3)'!$A$2:$O$80,15)*UV79</f>
        <v>94029.411764705874</v>
      </c>
      <c r="UZ79" s="138">
        <f>VLOOKUP($A79,'FuturesInfo (3)'!$A$2:$O$80,15)*UX79</f>
        <v>94029.411764705874</v>
      </c>
      <c r="VA79" s="196">
        <f t="shared" ref="VA79:VA92" si="206">IF(UN79=1,ABS(UY79*UR79),-ABS(UY79*UR79))</f>
        <v>0</v>
      </c>
      <c r="VB79" s="196">
        <f t="shared" ref="VB79:VB92" si="207">IF(UN79=1,ABS(UZ79*UR79),-ABS(UZ79*UR79))</f>
        <v>0</v>
      </c>
      <c r="VC79" s="196">
        <f t="shared" ref="VC79:VC92" si="208">IF(UO79=1,ABS(UY79*UR79),-ABS(UY79*UR79))</f>
        <v>0</v>
      </c>
      <c r="VD79" s="196">
        <f t="shared" ref="VD79:VD92" si="209">IF(UP79=1,ABS(UY79*UR79),-ABS(UY79*UR79))</f>
        <v>0</v>
      </c>
      <c r="VE79" s="196">
        <f t="shared" si="149"/>
        <v>0</v>
      </c>
      <c r="VF79" s="196">
        <f t="shared" ref="VF79:VF92" si="210">IF(IF(UG79=UM79,1,0)=1,ABS(UY79*UR79),-ABS(UY79*UR79))</f>
        <v>0</v>
      </c>
      <c r="VG79" s="196">
        <f t="shared" si="135"/>
        <v>0</v>
      </c>
      <c r="VH79" s="196">
        <f>IF(IF(sym!$O68=UM79,1,0)=1,ABS(UY79*UR79),-ABS(UY79*UR79))</f>
        <v>0</v>
      </c>
      <c r="VI79" s="196">
        <f>IF(IF(sym!$N68=UM79,1,0)=1,ABS(UY79*UR79),-ABS(UY79*UR79))</f>
        <v>0</v>
      </c>
      <c r="VJ79" s="196">
        <f t="shared" si="144"/>
        <v>0</v>
      </c>
      <c r="VK79" s="196">
        <f t="shared" ref="VK79:VK92" si="211">ABS(UY79*UR79)</f>
        <v>0</v>
      </c>
      <c r="VM79">
        <f t="shared" ref="VM79:VM92" si="212">UM79</f>
        <v>0</v>
      </c>
      <c r="VN79" s="240"/>
      <c r="VO79" s="240"/>
      <c r="VP79" s="240"/>
      <c r="VQ79" s="214"/>
      <c r="VR79" s="241"/>
      <c r="VS79">
        <f t="shared" ref="VS79:VS92" si="213">IF(VQ79=1,-1,1)</f>
        <v>1</v>
      </c>
      <c r="VT79">
        <f t="shared" ref="VT79:VT92" si="214">IF(VR79&lt;0,VQ79*-1,VQ79)</f>
        <v>0</v>
      </c>
      <c r="VU79" s="214"/>
      <c r="VV79">
        <f t="shared" si="154"/>
        <v>1</v>
      </c>
      <c r="VW79">
        <f t="shared" si="152"/>
        <v>1</v>
      </c>
      <c r="VX79">
        <f t="shared" si="136"/>
        <v>0</v>
      </c>
      <c r="VY79">
        <f t="shared" ref="VY79:VY92" si="215">IF(VU79=VT79,1,0)</f>
        <v>1</v>
      </c>
      <c r="VZ79" s="249"/>
      <c r="WA79" s="202"/>
      <c r="WB79">
        <v>60</v>
      </c>
      <c r="WC79" t="str">
        <f t="shared" si="181"/>
        <v>FALSE</v>
      </c>
      <c r="WD79">
        <f>VLOOKUP($A79,'FuturesInfo (3)'!$A$2:$V$80,22)</f>
        <v>2</v>
      </c>
      <c r="WE79" s="253"/>
      <c r="WF79">
        <f t="shared" ref="WF79:WF92" si="216">IF(WE79=1,ROUND(WD79*(1+WF$13),0),ROUND(WD79*(1-WF$13),0))</f>
        <v>2</v>
      </c>
      <c r="WG79" s="138">
        <f>VLOOKUP($A79,'FuturesInfo (3)'!$A$2:$O$80,15)*WD79</f>
        <v>94029.411764705874</v>
      </c>
      <c r="WH79" s="138">
        <f>VLOOKUP($A79,'FuturesInfo (3)'!$A$2:$O$80,15)*WF79</f>
        <v>94029.411764705874</v>
      </c>
      <c r="WI79" s="196">
        <f t="shared" ref="WI79:WI92" si="217">IF(VV79=1,ABS(WG79*VZ79),-ABS(WG79*VZ79))</f>
        <v>0</v>
      </c>
      <c r="WJ79" s="196">
        <f t="shared" ref="WJ79:WJ92" si="218">IF(VV79=1,ABS(WH79*VZ79),-ABS(WH79*VZ79))</f>
        <v>0</v>
      </c>
      <c r="WK79" s="196">
        <f t="shared" ref="WK79:WK92" si="219">IF(VW79=1,ABS(WG79*VZ79),-ABS(WG79*VZ79))</f>
        <v>0</v>
      </c>
      <c r="WL79" s="196">
        <f t="shared" ref="WL79:WL92" si="220">IF(VX79=1,ABS(WG79*VZ79),-ABS(WG79*VZ79))</f>
        <v>0</v>
      </c>
      <c r="WM79" s="196">
        <f t="shared" si="150"/>
        <v>0</v>
      </c>
      <c r="WN79" s="196">
        <f t="shared" ref="WN79:WN92" si="221">IF(IF(VO79=VU79,1,0)=1,ABS(WG79*VZ79),-ABS(WG79*VZ79))</f>
        <v>0</v>
      </c>
      <c r="WO79" s="196">
        <f t="shared" si="137"/>
        <v>0</v>
      </c>
      <c r="WP79" s="196">
        <f>IF(IF(sym!$O68=VU79,1,0)=1,ABS(WG79*VZ79),-ABS(WG79*VZ79))</f>
        <v>0</v>
      </c>
      <c r="WQ79" s="196">
        <f>IF(IF(sym!$N68=VU79,1,0)=1,ABS(WG79*VZ79),-ABS(WG79*VZ79))</f>
        <v>0</v>
      </c>
      <c r="WR79" s="196">
        <f t="shared" si="147"/>
        <v>0</v>
      </c>
      <c r="WS79" s="196">
        <f t="shared" ref="WS79:WS92" si="222">ABS(WG79*VZ79)</f>
        <v>0</v>
      </c>
    </row>
    <row r="80" spans="1:617" x14ac:dyDescent="0.25">
      <c r="A80" s="1" t="s">
        <v>408</v>
      </c>
      <c r="B80" s="150" t="str">
        <f>'FuturesInfo (3)'!M68</f>
        <v>TW</v>
      </c>
      <c r="C80" s="200" t="str">
        <f>VLOOKUP(A80,'FuturesInfo (3)'!$A$2:$K$80,11)</f>
        <v>index</v>
      </c>
      <c r="F80" t="e">
        <f>#REF!</f>
        <v>#REF!</v>
      </c>
      <c r="G80">
        <v>1</v>
      </c>
      <c r="H80">
        <v>1</v>
      </c>
      <c r="I80">
        <v>1</v>
      </c>
      <c r="J80">
        <f t="shared" si="164"/>
        <v>1</v>
      </c>
      <c r="K80">
        <f t="shared" si="165"/>
        <v>1</v>
      </c>
      <c r="L80" s="184">
        <v>5.0890585241700004E-3</v>
      </c>
      <c r="M80" s="2">
        <v>10</v>
      </c>
      <c r="N80">
        <v>60</v>
      </c>
      <c r="O80" t="str">
        <f t="shared" si="166"/>
        <v>TRUE</v>
      </c>
      <c r="P80">
        <f>VLOOKUP($A80,'FuturesInfo (3)'!$A$2:$V$80,22)</f>
        <v>4</v>
      </c>
      <c r="Q80">
        <f t="shared" si="167"/>
        <v>4</v>
      </c>
      <c r="R80">
        <f t="shared" si="167"/>
        <v>4</v>
      </c>
      <c r="S80" s="138">
        <f>VLOOKUP($A80,'FuturesInfo (3)'!$A$2:$O$80,15)*Q80</f>
        <v>128680</v>
      </c>
      <c r="T80" s="144">
        <f t="shared" si="168"/>
        <v>654.86005089019568</v>
      </c>
      <c r="U80" s="144">
        <f t="shared" si="182"/>
        <v>654.86005089019568</v>
      </c>
      <c r="W80">
        <f t="shared" si="169"/>
        <v>1</v>
      </c>
      <c r="X80">
        <v>1</v>
      </c>
      <c r="Y80">
        <v>1</v>
      </c>
      <c r="Z80">
        <v>-1</v>
      </c>
      <c r="AA80">
        <f t="shared" si="183"/>
        <v>0</v>
      </c>
      <c r="AB80">
        <f t="shared" si="170"/>
        <v>0</v>
      </c>
      <c r="AC80" s="1">
        <v>-1.89873417722E-3</v>
      </c>
      <c r="AD80" s="2">
        <v>20</v>
      </c>
      <c r="AE80">
        <v>60</v>
      </c>
      <c r="AF80" t="str">
        <f t="shared" si="171"/>
        <v>TRUE</v>
      </c>
      <c r="AG80">
        <f>VLOOKUP($A80,'FuturesInfo (3)'!$A$2:$V$80,22)</f>
        <v>4</v>
      </c>
      <c r="AH80">
        <f t="shared" si="172"/>
        <v>5</v>
      </c>
      <c r="AI80">
        <f t="shared" si="184"/>
        <v>4</v>
      </c>
      <c r="AJ80" s="138">
        <f>VLOOKUP($A80,'FuturesInfo (3)'!$A$2:$O$80,15)*AI80</f>
        <v>128680</v>
      </c>
      <c r="AK80" s="196">
        <f t="shared" si="173"/>
        <v>-244.3291139246696</v>
      </c>
      <c r="AL80" s="196">
        <f t="shared" si="185"/>
        <v>-244.3291139246696</v>
      </c>
      <c r="AN80">
        <f t="shared" si="174"/>
        <v>1</v>
      </c>
      <c r="AO80">
        <v>1</v>
      </c>
      <c r="AP80">
        <v>-1</v>
      </c>
      <c r="AQ80">
        <v>1</v>
      </c>
      <c r="AR80">
        <f t="shared" si="139"/>
        <v>1</v>
      </c>
      <c r="AS80">
        <f t="shared" si="175"/>
        <v>0</v>
      </c>
      <c r="AT80" s="1">
        <v>1.2682308180100001E-2</v>
      </c>
      <c r="AU80" s="2">
        <v>20</v>
      </c>
      <c r="AV80">
        <v>60</v>
      </c>
      <c r="AW80" t="str">
        <f t="shared" si="176"/>
        <v>TRUE</v>
      </c>
      <c r="AX80">
        <f>VLOOKUP($A80,'FuturesInfo (3)'!$A$2:$V$80,22)</f>
        <v>4</v>
      </c>
      <c r="AY80">
        <f t="shared" si="177"/>
        <v>3</v>
      </c>
      <c r="AZ80">
        <f t="shared" si="186"/>
        <v>4</v>
      </c>
      <c r="BA80" s="138">
        <f>VLOOKUP($A80,'FuturesInfo (3)'!$A$2:$O$80,15)*AZ80</f>
        <v>128680</v>
      </c>
      <c r="BB80" s="196">
        <f t="shared" si="178"/>
        <v>1631.9594166152681</v>
      </c>
      <c r="BC80" s="196">
        <f t="shared" si="187"/>
        <v>-1631.9594166152681</v>
      </c>
      <c r="BE80">
        <v>1</v>
      </c>
      <c r="BF80">
        <v>1</v>
      </c>
      <c r="BG80">
        <v>-1</v>
      </c>
      <c r="BH80">
        <v>1</v>
      </c>
      <c r="BI80">
        <v>1</v>
      </c>
      <c r="BJ80">
        <v>0</v>
      </c>
      <c r="BK80" s="1">
        <v>5.3224796493399999E-3</v>
      </c>
      <c r="BL80" s="2">
        <v>20</v>
      </c>
      <c r="BM80">
        <v>60</v>
      </c>
      <c r="BN80" t="s">
        <v>1186</v>
      </c>
      <c r="BO80">
        <v>5</v>
      </c>
      <c r="BP80" s="96">
        <v>0</v>
      </c>
      <c r="BQ80">
        <v>5</v>
      </c>
      <c r="BR80" s="138">
        <v>160550.00000000003</v>
      </c>
      <c r="BS80" s="196">
        <v>854.5241077015371</v>
      </c>
      <c r="BT80" s="196">
        <v>-854.5241077015371</v>
      </c>
      <c r="BV80">
        <v>1</v>
      </c>
      <c r="BW80">
        <v>1</v>
      </c>
      <c r="BX80" s="214">
        <v>-1</v>
      </c>
      <c r="BY80">
        <v>-1</v>
      </c>
      <c r="BZ80">
        <v>0</v>
      </c>
      <c r="CA80">
        <v>0</v>
      </c>
      <c r="CB80">
        <v>0</v>
      </c>
      <c r="CC80">
        <v>0</v>
      </c>
      <c r="CD80" s="1">
        <v>5.3224796493399999E-3</v>
      </c>
      <c r="CE80" s="2">
        <v>20</v>
      </c>
      <c r="CF80">
        <v>60</v>
      </c>
      <c r="CG80" t="s">
        <v>1186</v>
      </c>
      <c r="CH80">
        <v>5</v>
      </c>
      <c r="CI80" s="96">
        <v>0</v>
      </c>
      <c r="CJ80">
        <v>5</v>
      </c>
      <c r="CK80" s="138">
        <v>160550.00000000003</v>
      </c>
      <c r="CL80" s="196">
        <v>-854.5241077015371</v>
      </c>
      <c r="CM80" s="196">
        <v>-854.5241077015371</v>
      </c>
      <c r="CN80" s="196">
        <v>-854.5241077015371</v>
      </c>
      <c r="CP80">
        <v>0</v>
      </c>
      <c r="CQ80">
        <v>1</v>
      </c>
      <c r="CR80" s="214">
        <v>-1</v>
      </c>
      <c r="CS80">
        <v>-1</v>
      </c>
      <c r="CU80">
        <v>0</v>
      </c>
      <c r="CV80">
        <v>0</v>
      </c>
      <c r="CW80">
        <v>0</v>
      </c>
      <c r="CX80" s="1"/>
      <c r="CY80" s="2">
        <v>20</v>
      </c>
      <c r="CZ80">
        <v>60</v>
      </c>
      <c r="DA80" t="s">
        <v>1186</v>
      </c>
      <c r="DB80">
        <v>5</v>
      </c>
      <c r="DC80" s="96">
        <v>0</v>
      </c>
      <c r="DD80">
        <v>5</v>
      </c>
      <c r="DE80" s="138">
        <v>160550.00000000003</v>
      </c>
      <c r="DF80" s="196">
        <v>0</v>
      </c>
      <c r="DG80" s="196">
        <v>0</v>
      </c>
      <c r="DH80" s="196">
        <v>0</v>
      </c>
      <c r="DJ80">
        <v>0</v>
      </c>
      <c r="DK80" s="240">
        <v>1</v>
      </c>
      <c r="DL80" s="214">
        <v>-1</v>
      </c>
      <c r="DM80" s="241">
        <v>-18</v>
      </c>
      <c r="DN80">
        <v>-1</v>
      </c>
      <c r="DO80">
        <v>1</v>
      </c>
      <c r="DP80" s="214">
        <v>-1</v>
      </c>
      <c r="DQ80">
        <v>0</v>
      </c>
      <c r="DR80">
        <v>1</v>
      </c>
      <c r="DS80">
        <v>1</v>
      </c>
      <c r="DT80">
        <v>0</v>
      </c>
      <c r="DU80" s="249">
        <v>-2.4602927436899999E-2</v>
      </c>
      <c r="DV80" s="2">
        <v>20</v>
      </c>
      <c r="DW80">
        <v>60</v>
      </c>
      <c r="DX80" t="s">
        <v>1186</v>
      </c>
      <c r="DY80">
        <v>5</v>
      </c>
      <c r="DZ80" s="96">
        <v>0</v>
      </c>
      <c r="EA80">
        <v>5</v>
      </c>
      <c r="EB80" s="138">
        <v>156600</v>
      </c>
      <c r="EC80" s="196">
        <v>-3852.8184366185396</v>
      </c>
      <c r="ED80" s="196">
        <v>3852.8184366185396</v>
      </c>
      <c r="EE80" s="196">
        <v>3852.8184366185396</v>
      </c>
      <c r="EF80" s="196">
        <v>-3852.8184366185396</v>
      </c>
      <c r="EH80">
        <v>1</v>
      </c>
      <c r="EI80" s="240">
        <v>1</v>
      </c>
      <c r="EJ80" s="214">
        <v>1</v>
      </c>
      <c r="EK80" s="241">
        <v>-20</v>
      </c>
      <c r="EL80">
        <v>1</v>
      </c>
      <c r="EM80">
        <v>-1</v>
      </c>
      <c r="EN80" s="214">
        <v>1</v>
      </c>
      <c r="EO80">
        <v>1</v>
      </c>
      <c r="EP80">
        <v>1</v>
      </c>
      <c r="EQ80">
        <v>1</v>
      </c>
      <c r="ER80">
        <v>0</v>
      </c>
      <c r="ES80" s="249">
        <v>5.7471264367800002E-3</v>
      </c>
      <c r="ET80" s="264">
        <v>42503</v>
      </c>
      <c r="EU80">
        <v>60</v>
      </c>
      <c r="EV80" t="s">
        <v>1186</v>
      </c>
      <c r="EW80">
        <v>5</v>
      </c>
      <c r="EX80" s="253"/>
      <c r="EY80">
        <v>5</v>
      </c>
      <c r="EZ80" s="138">
        <v>157500</v>
      </c>
      <c r="FA80" s="196">
        <v>905.17241379285008</v>
      </c>
      <c r="FB80" s="196">
        <v>905.17241379285008</v>
      </c>
      <c r="FC80" s="196">
        <v>905.17241379285008</v>
      </c>
      <c r="FD80" s="196">
        <v>-905.17241379285008</v>
      </c>
      <c r="FF80">
        <v>1</v>
      </c>
      <c r="FG80" s="240">
        <v>1</v>
      </c>
      <c r="FH80" s="214">
        <v>1</v>
      </c>
      <c r="FI80" s="241">
        <v>-21</v>
      </c>
      <c r="FJ80">
        <v>1</v>
      </c>
      <c r="FK80">
        <v>-1</v>
      </c>
      <c r="FL80" s="214">
        <v>1</v>
      </c>
      <c r="FM80">
        <v>1</v>
      </c>
      <c r="FN80">
        <v>1</v>
      </c>
      <c r="FO80">
        <v>1</v>
      </c>
      <c r="FP80">
        <v>0</v>
      </c>
      <c r="FQ80" s="249">
        <v>4.1269841269799996E-3</v>
      </c>
      <c r="FR80" s="264">
        <v>42503</v>
      </c>
      <c r="FS80">
        <v>60</v>
      </c>
      <c r="FT80" t="s">
        <v>1186</v>
      </c>
      <c r="FU80">
        <v>4</v>
      </c>
      <c r="FV80" s="253">
        <v>2</v>
      </c>
      <c r="FW80">
        <v>5</v>
      </c>
      <c r="FX80" s="138">
        <v>124400</v>
      </c>
      <c r="FY80" s="138">
        <v>155500</v>
      </c>
      <c r="FZ80" s="196">
        <v>513.39682539631201</v>
      </c>
      <c r="GA80" s="196">
        <v>641.74603174538993</v>
      </c>
      <c r="GB80" s="196">
        <v>513.39682539631201</v>
      </c>
      <c r="GC80" s="196">
        <v>513.39682539631201</v>
      </c>
      <c r="GD80" s="196">
        <v>-513.39682539631201</v>
      </c>
      <c r="GF80">
        <v>1</v>
      </c>
      <c r="GG80" s="240">
        <v>1</v>
      </c>
      <c r="GH80" s="214">
        <v>1</v>
      </c>
      <c r="GI80" s="241">
        <v>-22</v>
      </c>
      <c r="GJ80">
        <v>-1</v>
      </c>
      <c r="GK80">
        <v>-1</v>
      </c>
      <c r="GL80" s="214">
        <v>-1</v>
      </c>
      <c r="GM80">
        <v>0</v>
      </c>
      <c r="GN80">
        <v>0</v>
      </c>
      <c r="GO80">
        <v>1</v>
      </c>
      <c r="GP80">
        <v>1</v>
      </c>
      <c r="GQ80" s="249">
        <v>-1.67562440721E-2</v>
      </c>
      <c r="GR80" s="264">
        <v>42503</v>
      </c>
      <c r="GS80">
        <v>60</v>
      </c>
      <c r="GT80" t="s">
        <v>1186</v>
      </c>
      <c r="GU80">
        <v>4</v>
      </c>
      <c r="GV80" s="253">
        <v>2</v>
      </c>
      <c r="GW80">
        <v>5</v>
      </c>
      <c r="GX80" s="138">
        <v>124400</v>
      </c>
      <c r="GY80" s="138">
        <v>155500</v>
      </c>
      <c r="GZ80" s="196">
        <v>-2084.4767625692398</v>
      </c>
      <c r="HA80" s="196">
        <v>-2605.5959532115498</v>
      </c>
      <c r="HB80" s="196">
        <v>-2084.4767625692398</v>
      </c>
      <c r="HC80" s="196">
        <v>2084.4767625692398</v>
      </c>
      <c r="HD80" s="196">
        <v>2084.4767625692398</v>
      </c>
      <c r="HF80">
        <v>1</v>
      </c>
      <c r="HG80" s="240">
        <v>1</v>
      </c>
      <c r="HH80" s="214">
        <v>1</v>
      </c>
      <c r="HI80" s="241">
        <v>-22</v>
      </c>
      <c r="HJ80">
        <v>1</v>
      </c>
      <c r="HK80">
        <v>-1</v>
      </c>
      <c r="HL80" s="214">
        <v>1</v>
      </c>
      <c r="HM80">
        <v>1</v>
      </c>
      <c r="HN80">
        <v>1</v>
      </c>
      <c r="HO80">
        <v>1</v>
      </c>
      <c r="HP80">
        <v>0</v>
      </c>
      <c r="HQ80" s="249">
        <v>1.1897106109300001E-2</v>
      </c>
      <c r="HR80" s="202">
        <v>42503</v>
      </c>
      <c r="HS80">
        <v>60</v>
      </c>
      <c r="HT80" t="s">
        <v>1186</v>
      </c>
      <c r="HU80">
        <v>4</v>
      </c>
      <c r="HV80" s="253">
        <v>1</v>
      </c>
      <c r="HW80">
        <v>4</v>
      </c>
      <c r="HX80" s="138">
        <v>125880</v>
      </c>
      <c r="HY80" s="138">
        <v>125880</v>
      </c>
      <c r="HZ80" s="196">
        <v>1497.6077170386841</v>
      </c>
      <c r="IA80" s="196">
        <v>1497.6077170386841</v>
      </c>
      <c r="IB80" s="196">
        <v>1497.6077170386841</v>
      </c>
      <c r="IC80" s="196">
        <v>1497.6077170386841</v>
      </c>
      <c r="ID80" s="196">
        <v>-1497.6077170386841</v>
      </c>
      <c r="IF80">
        <v>1</v>
      </c>
      <c r="IG80">
        <v>-1</v>
      </c>
      <c r="IH80" s="214">
        <v>1</v>
      </c>
      <c r="II80" s="241">
        <v>-23</v>
      </c>
      <c r="IJ80">
        <v>1</v>
      </c>
      <c r="IK80">
        <v>-1</v>
      </c>
      <c r="IL80" s="214">
        <v>1</v>
      </c>
      <c r="IM80">
        <v>0</v>
      </c>
      <c r="IN80">
        <v>1</v>
      </c>
      <c r="IO80">
        <v>1</v>
      </c>
      <c r="IP80">
        <v>0</v>
      </c>
      <c r="IQ80" s="249">
        <v>8.5795996186799998E-3</v>
      </c>
      <c r="IR80" s="202">
        <v>42529</v>
      </c>
      <c r="IS80">
        <v>60</v>
      </c>
      <c r="IT80" t="s">
        <v>1186</v>
      </c>
      <c r="IU80">
        <v>4</v>
      </c>
      <c r="IV80" s="253">
        <v>1</v>
      </c>
      <c r="IW80">
        <v>4</v>
      </c>
      <c r="IX80" s="138">
        <v>126959.99999999999</v>
      </c>
      <c r="IY80" s="138">
        <v>126959.99999999999</v>
      </c>
      <c r="IZ80" s="196">
        <v>-1089.2659675876127</v>
      </c>
      <c r="JA80" s="196">
        <v>-1089.2659675876127</v>
      </c>
      <c r="JB80" s="196">
        <v>1089.2659675876127</v>
      </c>
      <c r="JC80" s="196">
        <v>1089.2659675876127</v>
      </c>
      <c r="JD80" s="196">
        <v>-1089.2659675876127</v>
      </c>
      <c r="JF80">
        <v>-1</v>
      </c>
      <c r="JG80" s="240">
        <v>-1</v>
      </c>
      <c r="JH80" s="214">
        <v>-1</v>
      </c>
      <c r="JI80" s="241">
        <v>6</v>
      </c>
      <c r="JJ80">
        <v>-1</v>
      </c>
      <c r="JK80">
        <v>-1</v>
      </c>
      <c r="JL80" s="214">
        <v>1</v>
      </c>
      <c r="JM80">
        <v>0</v>
      </c>
      <c r="JN80">
        <v>0</v>
      </c>
      <c r="JO80">
        <v>0</v>
      </c>
      <c r="JP80">
        <v>0</v>
      </c>
      <c r="JQ80" s="249">
        <v>5.9861373661E-3</v>
      </c>
      <c r="JR80" s="202">
        <v>42529</v>
      </c>
      <c r="JS80">
        <v>60</v>
      </c>
      <c r="JT80" t="s">
        <v>1186</v>
      </c>
      <c r="JU80">
        <v>4</v>
      </c>
      <c r="JV80" s="253">
        <v>2</v>
      </c>
      <c r="JW80">
        <v>5</v>
      </c>
      <c r="JX80" s="138">
        <v>127720</v>
      </c>
      <c r="JY80" s="138">
        <v>159650</v>
      </c>
      <c r="JZ80" s="196">
        <v>-764.549464398292</v>
      </c>
      <c r="KA80" s="196">
        <v>-955.686830497865</v>
      </c>
      <c r="KB80" s="196">
        <v>-764.549464398292</v>
      </c>
      <c r="KC80" s="196">
        <v>-764.549464398292</v>
      </c>
      <c r="KD80" s="196">
        <v>-764.549464398292</v>
      </c>
      <c r="KF80">
        <v>-1</v>
      </c>
      <c r="KG80" s="240">
        <v>-1</v>
      </c>
      <c r="KH80" s="214">
        <v>-1</v>
      </c>
      <c r="KI80" s="241">
        <v>-3</v>
      </c>
      <c r="KJ80">
        <v>1</v>
      </c>
      <c r="KK80">
        <v>1</v>
      </c>
      <c r="KL80" s="214">
        <v>-1</v>
      </c>
      <c r="KM80">
        <v>1</v>
      </c>
      <c r="KN80">
        <v>1</v>
      </c>
      <c r="KO80">
        <v>0</v>
      </c>
      <c r="KP80">
        <v>0</v>
      </c>
      <c r="KQ80" s="249">
        <v>-6.2637018477900005E-4</v>
      </c>
      <c r="KR80" s="202">
        <v>42529</v>
      </c>
      <c r="KS80">
        <v>60</v>
      </c>
      <c r="KT80" t="s">
        <v>1186</v>
      </c>
      <c r="KU80">
        <v>5</v>
      </c>
      <c r="KV80" s="253">
        <v>1</v>
      </c>
      <c r="KW80">
        <v>6</v>
      </c>
      <c r="KX80" s="138">
        <v>159750</v>
      </c>
      <c r="KY80" s="138">
        <v>191700</v>
      </c>
      <c r="KZ80" s="196">
        <v>100.06263701844526</v>
      </c>
      <c r="LA80" s="196">
        <v>120.07516442213431</v>
      </c>
      <c r="LB80" s="196">
        <v>100.06263701844526</v>
      </c>
      <c r="LC80" s="196">
        <v>-100.06263701844526</v>
      </c>
      <c r="LD80" s="196">
        <v>-100.06263701844526</v>
      </c>
      <c r="LF80">
        <v>-1</v>
      </c>
      <c r="LG80" s="240">
        <v>1</v>
      </c>
      <c r="LH80" s="214">
        <v>-1</v>
      </c>
      <c r="LI80" s="241">
        <v>4</v>
      </c>
      <c r="LJ80">
        <v>1</v>
      </c>
      <c r="LK80">
        <v>-1</v>
      </c>
      <c r="LL80" s="214">
        <v>1</v>
      </c>
      <c r="LM80">
        <v>1</v>
      </c>
      <c r="LN80">
        <v>0</v>
      </c>
      <c r="LO80">
        <v>1</v>
      </c>
      <c r="LP80">
        <v>0</v>
      </c>
      <c r="LQ80" s="249">
        <v>1.2535255405799999E-3</v>
      </c>
      <c r="LR80" s="202">
        <v>42537</v>
      </c>
      <c r="LS80">
        <v>60</v>
      </c>
      <c r="LT80" t="s">
        <v>1186</v>
      </c>
      <c r="LU80">
        <v>5</v>
      </c>
      <c r="LV80" s="253">
        <v>1</v>
      </c>
      <c r="LW80">
        <v>6</v>
      </c>
      <c r="LX80" s="138">
        <v>159750</v>
      </c>
      <c r="LY80" s="138">
        <v>191700</v>
      </c>
      <c r="LZ80" s="196">
        <v>200.25070510765499</v>
      </c>
      <c r="MA80" s="196">
        <v>240.300846129186</v>
      </c>
      <c r="MB80" s="196">
        <v>-200.25070510765499</v>
      </c>
      <c r="MC80" s="196">
        <v>200.25070510765499</v>
      </c>
      <c r="MD80" s="196">
        <v>-200.25070510765499</v>
      </c>
      <c r="MF80">
        <v>1</v>
      </c>
      <c r="MG80" s="240">
        <v>-1</v>
      </c>
      <c r="MH80" s="214">
        <v>1</v>
      </c>
      <c r="MI80" s="241">
        <v>-1</v>
      </c>
      <c r="MJ80">
        <v>1</v>
      </c>
      <c r="MK80">
        <v>-1</v>
      </c>
      <c r="ML80" s="214">
        <v>-1</v>
      </c>
      <c r="MM80">
        <v>1</v>
      </c>
      <c r="MN80">
        <v>0</v>
      </c>
      <c r="MO80">
        <v>0</v>
      </c>
      <c r="MP80">
        <v>1</v>
      </c>
      <c r="MQ80" s="249">
        <v>-3.0359937402199999E-2</v>
      </c>
      <c r="MR80" s="202">
        <v>42537</v>
      </c>
      <c r="MS80">
        <v>60</v>
      </c>
      <c r="MT80" t="s">
        <v>1186</v>
      </c>
      <c r="MU80">
        <v>4</v>
      </c>
      <c r="MV80" s="253">
        <v>2</v>
      </c>
      <c r="MW80">
        <v>3</v>
      </c>
      <c r="MX80" s="138">
        <v>123920</v>
      </c>
      <c r="MY80" s="138">
        <v>92940</v>
      </c>
      <c r="MZ80" s="196">
        <v>3762.2034428806237</v>
      </c>
      <c r="NA80" s="196">
        <v>2821.6525821604678</v>
      </c>
      <c r="NB80" s="196">
        <v>-3762.2034428806237</v>
      </c>
      <c r="NC80" s="196">
        <v>-3762.2034428806237</v>
      </c>
      <c r="ND80" s="196">
        <v>3762.2034428806237</v>
      </c>
      <c r="NF80">
        <v>-1</v>
      </c>
      <c r="NG80" s="240">
        <v>1</v>
      </c>
      <c r="NH80" s="214">
        <v>1</v>
      </c>
      <c r="NI80" s="241">
        <v>6</v>
      </c>
      <c r="NJ80">
        <v>-1</v>
      </c>
      <c r="NK80">
        <v>1</v>
      </c>
      <c r="NL80" s="214">
        <v>1</v>
      </c>
      <c r="NM80">
        <v>1</v>
      </c>
      <c r="NN80">
        <v>1</v>
      </c>
      <c r="NO80">
        <v>0</v>
      </c>
      <c r="NP80">
        <v>1</v>
      </c>
      <c r="NQ80" s="249">
        <v>7.7469335054899998E-3</v>
      </c>
      <c r="NR80" s="202">
        <v>42537</v>
      </c>
      <c r="NS80">
        <v>60</v>
      </c>
      <c r="NT80" t="s">
        <v>1186</v>
      </c>
      <c r="NU80">
        <v>4</v>
      </c>
      <c r="NV80" s="253">
        <v>2</v>
      </c>
      <c r="NW80">
        <v>3</v>
      </c>
      <c r="NX80" s="138">
        <v>124880</v>
      </c>
      <c r="NY80" s="138">
        <v>93660</v>
      </c>
      <c r="NZ80" s="196">
        <v>967.43705616559123</v>
      </c>
      <c r="OA80" s="196">
        <v>725.57779212419337</v>
      </c>
      <c r="OB80" s="196">
        <v>967.43705616559123</v>
      </c>
      <c r="OC80" s="196">
        <v>-967.43705616559123</v>
      </c>
      <c r="OD80" s="196">
        <v>967.43705616559123</v>
      </c>
      <c r="OF80">
        <v>1</v>
      </c>
      <c r="OG80" s="240">
        <v>1</v>
      </c>
      <c r="OH80" s="214">
        <v>1</v>
      </c>
      <c r="OI80" s="241">
        <v>7</v>
      </c>
      <c r="OJ80">
        <v>1</v>
      </c>
      <c r="OK80">
        <v>1</v>
      </c>
      <c r="OL80" s="214">
        <v>1</v>
      </c>
      <c r="OM80">
        <v>1</v>
      </c>
      <c r="ON80">
        <v>1</v>
      </c>
      <c r="OO80">
        <v>1</v>
      </c>
      <c r="OP80">
        <v>1</v>
      </c>
      <c r="OQ80" s="249">
        <v>6.4061499039099997E-3</v>
      </c>
      <c r="OR80" s="202">
        <v>42537</v>
      </c>
      <c r="OS80">
        <v>60</v>
      </c>
      <c r="OT80" t="s">
        <v>1186</v>
      </c>
      <c r="OU80">
        <v>4</v>
      </c>
      <c r="OV80" s="253">
        <v>2</v>
      </c>
      <c r="OW80">
        <v>3</v>
      </c>
      <c r="OX80" s="138">
        <v>125680</v>
      </c>
      <c r="OY80" s="138">
        <v>94260</v>
      </c>
      <c r="OZ80" s="196">
        <v>805.12491992340881</v>
      </c>
      <c r="PA80" s="196">
        <v>603.84368994255658</v>
      </c>
      <c r="PB80" s="196">
        <v>805.12491992340881</v>
      </c>
      <c r="PC80" s="196">
        <v>805.12491992340881</v>
      </c>
      <c r="PD80" s="196">
        <v>805.12491992340881</v>
      </c>
      <c r="PF80">
        <v>1</v>
      </c>
      <c r="PG80" s="240">
        <v>1</v>
      </c>
      <c r="PH80" s="240">
        <v>-1</v>
      </c>
      <c r="PI80" s="214">
        <v>1</v>
      </c>
      <c r="PJ80" s="241">
        <v>8</v>
      </c>
      <c r="PK80">
        <v>1</v>
      </c>
      <c r="PL80">
        <v>1</v>
      </c>
      <c r="PM80" s="214">
        <v>1</v>
      </c>
      <c r="PN80">
        <v>1</v>
      </c>
      <c r="PO80">
        <v>1</v>
      </c>
      <c r="PP80">
        <v>1</v>
      </c>
      <c r="PQ80">
        <v>1</v>
      </c>
      <c r="PR80" s="249">
        <v>1.17759389079E-2</v>
      </c>
      <c r="PS80" s="202">
        <v>42537</v>
      </c>
      <c r="PT80">
        <v>60</v>
      </c>
      <c r="PU80" t="s">
        <v>1186</v>
      </c>
      <c r="PV80">
        <v>4</v>
      </c>
      <c r="PW80" s="253">
        <v>2</v>
      </c>
      <c r="PX80">
        <v>3</v>
      </c>
      <c r="PY80" s="138">
        <v>127000</v>
      </c>
      <c r="PZ80" s="138">
        <v>95250</v>
      </c>
      <c r="QA80" s="196">
        <v>1495.5442413032999</v>
      </c>
      <c r="QB80" s="196">
        <v>1121.658180977475</v>
      </c>
      <c r="QC80" s="196">
        <v>1495.5442413032999</v>
      </c>
      <c r="QD80" s="196">
        <v>1495.5442413032999</v>
      </c>
      <c r="QE80" s="196">
        <v>1495.5442413032999</v>
      </c>
      <c r="QF80" s="196">
        <v>-1495.5442413032999</v>
      </c>
      <c r="QH80">
        <v>1</v>
      </c>
      <c r="QI80" s="240">
        <v>1</v>
      </c>
      <c r="QJ80" s="240">
        <v>1</v>
      </c>
      <c r="QK80" s="214">
        <v>1</v>
      </c>
      <c r="QL80" s="241">
        <v>-3</v>
      </c>
      <c r="QM80">
        <v>-1</v>
      </c>
      <c r="QN80">
        <v>-1</v>
      </c>
      <c r="QO80" s="214">
        <v>1</v>
      </c>
      <c r="QP80">
        <v>1</v>
      </c>
      <c r="QQ80">
        <v>1</v>
      </c>
      <c r="QR80">
        <v>0</v>
      </c>
      <c r="QS80">
        <v>0</v>
      </c>
      <c r="QT80" s="249">
        <v>1.4053018205E-2</v>
      </c>
      <c r="QU80" s="202">
        <v>42544</v>
      </c>
      <c r="QV80">
        <v>60</v>
      </c>
      <c r="QW80" t="s">
        <v>1186</v>
      </c>
      <c r="QX80">
        <v>4</v>
      </c>
      <c r="QY80" s="253">
        <v>2</v>
      </c>
      <c r="QZ80">
        <v>3</v>
      </c>
      <c r="RA80" s="138">
        <v>127000</v>
      </c>
      <c r="RB80" s="138">
        <v>95250</v>
      </c>
      <c r="RC80" s="196">
        <v>1784.7333120349999</v>
      </c>
      <c r="RD80" s="196">
        <v>1338.5499840262501</v>
      </c>
      <c r="RE80" s="196">
        <v>1784.7333120349999</v>
      </c>
      <c r="RF80" s="196">
        <v>-1784.7333120349999</v>
      </c>
      <c r="RG80" s="196">
        <v>-1784.7333120349999</v>
      </c>
      <c r="RH80" s="196">
        <v>1784.7333120349999</v>
      </c>
      <c r="RI80" s="196"/>
      <c r="RJ80" s="196">
        <v>1784.7333120349999</v>
      </c>
      <c r="RK80" s="196">
        <v>-1784.7333120349999</v>
      </c>
      <c r="RL80" s="196">
        <v>-1784.7333120349999</v>
      </c>
      <c r="RM80" s="196">
        <v>1784.7333120349999</v>
      </c>
      <c r="RO80">
        <v>1</v>
      </c>
      <c r="RP80" s="240">
        <v>1</v>
      </c>
      <c r="RQ80" s="240">
        <v>1</v>
      </c>
      <c r="RR80" s="240">
        <v>1</v>
      </c>
      <c r="RS80" s="214">
        <v>1</v>
      </c>
      <c r="RT80" s="241">
        <v>-4</v>
      </c>
      <c r="RU80">
        <v>-1</v>
      </c>
      <c r="RV80">
        <v>-1</v>
      </c>
      <c r="RW80" s="214">
        <v>1</v>
      </c>
      <c r="RX80">
        <v>1</v>
      </c>
      <c r="RY80">
        <v>1</v>
      </c>
      <c r="RZ80">
        <v>0</v>
      </c>
      <c r="SA80">
        <v>0</v>
      </c>
      <c r="SB80" s="249">
        <v>1.25984251969E-2</v>
      </c>
      <c r="SC80" s="202">
        <v>42545</v>
      </c>
      <c r="SD80">
        <v>60</v>
      </c>
      <c r="SE80" t="s">
        <v>1186</v>
      </c>
      <c r="SF80">
        <v>4</v>
      </c>
      <c r="SG80" s="253">
        <v>2</v>
      </c>
      <c r="SH80">
        <v>3</v>
      </c>
      <c r="SI80" s="138">
        <v>128680</v>
      </c>
      <c r="SJ80" s="138">
        <v>96510</v>
      </c>
      <c r="SK80" s="196">
        <v>1621.1653543370919</v>
      </c>
      <c r="SL80" s="196">
        <v>1215.8740157528189</v>
      </c>
      <c r="SM80" s="196">
        <v>1621.1653543370919</v>
      </c>
      <c r="SN80" s="196">
        <v>-1621.1653543370919</v>
      </c>
      <c r="SO80" s="196">
        <v>-1621.1653543370919</v>
      </c>
      <c r="SP80" s="196">
        <v>1621.1653543370919</v>
      </c>
      <c r="SQ80" s="196">
        <v>1621.1653543370919</v>
      </c>
      <c r="SR80" s="196">
        <v>1621.1653543370919</v>
      </c>
      <c r="SS80" s="196">
        <v>-1621.1653543370919</v>
      </c>
      <c r="ST80" s="196">
        <v>-1621.1653543370919</v>
      </c>
      <c r="SU80" s="196">
        <v>1621.1653543370919</v>
      </c>
      <c r="SW80">
        <f t="shared" si="188"/>
        <v>1</v>
      </c>
      <c r="SX80" s="240">
        <v>1</v>
      </c>
      <c r="SY80" s="240">
        <v>-1</v>
      </c>
      <c r="SZ80" s="240">
        <v>1</v>
      </c>
      <c r="TA80" s="214">
        <v>1</v>
      </c>
      <c r="TB80" s="241">
        <v>5</v>
      </c>
      <c r="TC80">
        <f t="shared" si="189"/>
        <v>-1</v>
      </c>
      <c r="TD80">
        <f t="shared" si="190"/>
        <v>1</v>
      </c>
      <c r="TE80" s="214">
        <v>1</v>
      </c>
      <c r="TF80">
        <f t="shared" si="140"/>
        <v>1</v>
      </c>
      <c r="TG80">
        <f t="shared" si="191"/>
        <v>1</v>
      </c>
      <c r="TH80">
        <f t="shared" si="192"/>
        <v>0</v>
      </c>
      <c r="TI80">
        <f t="shared" si="193"/>
        <v>1</v>
      </c>
      <c r="TJ80" s="249">
        <v>6.22083981337E-4</v>
      </c>
      <c r="TK80" s="202">
        <v>42545</v>
      </c>
      <c r="TL80">
        <v>60</v>
      </c>
      <c r="TM80" t="str">
        <f t="shared" si="179"/>
        <v>TRUE</v>
      </c>
      <c r="TN80">
        <f>VLOOKUP($A80,'FuturesInfo (3)'!$A$2:$V$80,22)</f>
        <v>4</v>
      </c>
      <c r="TO80" s="253">
        <v>2</v>
      </c>
      <c r="TP80">
        <f t="shared" si="194"/>
        <v>3</v>
      </c>
      <c r="TQ80" s="138">
        <f>VLOOKUP($A80,'FuturesInfo (3)'!$A$2:$O$80,15)*TN80</f>
        <v>128680</v>
      </c>
      <c r="TR80" s="138">
        <f>VLOOKUP($A80,'FuturesInfo (3)'!$A$2:$O$80,15)*TP80</f>
        <v>96510</v>
      </c>
      <c r="TS80" s="196">
        <f t="shared" si="195"/>
        <v>80.049766718445156</v>
      </c>
      <c r="TT80" s="196">
        <f t="shared" si="196"/>
        <v>60.03732503883387</v>
      </c>
      <c r="TU80" s="196">
        <f t="shared" si="197"/>
        <v>80.049766718445156</v>
      </c>
      <c r="TV80" s="196">
        <f t="shared" si="198"/>
        <v>-80.049766718445156</v>
      </c>
      <c r="TW80" s="196">
        <f t="shared" si="148"/>
        <v>80.049766718445156</v>
      </c>
      <c r="TX80" s="196">
        <f t="shared" si="199"/>
        <v>-80.049766718445156</v>
      </c>
      <c r="TY80" s="196">
        <f t="shared" ref="TY80:TY92" si="223">IF(IF(SZ80=TE80,1,0)=1,ABS(TQ80*TJ80),-ABS(TQ80*TJ80))</f>
        <v>80.049766718445156</v>
      </c>
      <c r="TZ80" s="196">
        <f>IF(IF(sym!$O69=TE80,1,0)=1,ABS(TQ80*TJ80),-ABS(TQ80*TJ80))</f>
        <v>80.049766718445156</v>
      </c>
      <c r="UA80" s="196">
        <f>IF(IF(sym!$N69=TE80,1,0)=1,ABS(TQ80*TJ80),-ABS(TQ80*TJ80))</f>
        <v>-80.049766718445156</v>
      </c>
      <c r="UB80" s="196">
        <f t="shared" si="141"/>
        <v>-80.049766718445156</v>
      </c>
      <c r="UC80" s="196">
        <f t="shared" si="200"/>
        <v>80.049766718445156</v>
      </c>
      <c r="UE80">
        <f t="shared" si="201"/>
        <v>1</v>
      </c>
      <c r="UF80" s="240">
        <v>1</v>
      </c>
      <c r="UG80" s="240">
        <v>-1</v>
      </c>
      <c r="UH80" s="240">
        <v>1</v>
      </c>
      <c r="UI80" s="214">
        <v>1</v>
      </c>
      <c r="UJ80" s="241">
        <v>6</v>
      </c>
      <c r="UK80">
        <f t="shared" si="202"/>
        <v>-1</v>
      </c>
      <c r="UL80">
        <f t="shared" si="203"/>
        <v>1</v>
      </c>
      <c r="UM80" s="214"/>
      <c r="UN80">
        <f t="shared" si="153"/>
        <v>0</v>
      </c>
      <c r="UO80">
        <f t="shared" si="151"/>
        <v>0</v>
      </c>
      <c r="UP80">
        <f t="shared" ref="UP80:UP92" si="224">IF(UM80=UK80,1,0)</f>
        <v>0</v>
      </c>
      <c r="UQ80">
        <f t="shared" si="204"/>
        <v>0</v>
      </c>
      <c r="UR80" s="249"/>
      <c r="US80" s="202">
        <v>42545</v>
      </c>
      <c r="UT80">
        <v>60</v>
      </c>
      <c r="UU80" t="str">
        <f t="shared" si="180"/>
        <v>TRUE</v>
      </c>
      <c r="UV80">
        <f>VLOOKUP($A80,'FuturesInfo (3)'!$A$2:$V$80,22)</f>
        <v>4</v>
      </c>
      <c r="UW80" s="253">
        <v>2</v>
      </c>
      <c r="UX80">
        <f t="shared" si="205"/>
        <v>3</v>
      </c>
      <c r="UY80" s="138">
        <f>VLOOKUP($A80,'FuturesInfo (3)'!$A$2:$O$80,15)*UV80</f>
        <v>128680</v>
      </c>
      <c r="UZ80" s="138">
        <f>VLOOKUP($A80,'FuturesInfo (3)'!$A$2:$O$80,15)*UX80</f>
        <v>96510</v>
      </c>
      <c r="VA80" s="196">
        <f t="shared" si="206"/>
        <v>0</v>
      </c>
      <c r="VB80" s="196">
        <f t="shared" si="207"/>
        <v>0</v>
      </c>
      <c r="VC80" s="196">
        <f t="shared" si="208"/>
        <v>0</v>
      </c>
      <c r="VD80" s="196">
        <f t="shared" si="209"/>
        <v>0</v>
      </c>
      <c r="VE80" s="196">
        <f t="shared" si="149"/>
        <v>0</v>
      </c>
      <c r="VF80" s="196">
        <f t="shared" si="210"/>
        <v>0</v>
      </c>
      <c r="VG80" s="196">
        <f t="shared" ref="VG80:VG92" si="225">IF(IF(UH80=UM80,1,0)=1,ABS(UY80*UR80),-ABS(UY80*UR80))</f>
        <v>0</v>
      </c>
      <c r="VH80" s="196">
        <f>IF(IF(sym!$O69=UM80,1,0)=1,ABS(UY80*UR80),-ABS(UY80*UR80))</f>
        <v>0</v>
      </c>
      <c r="VI80" s="196">
        <f>IF(IF(sym!$N69=UM80,1,0)=1,ABS(UY80*UR80),-ABS(UY80*UR80))</f>
        <v>0</v>
      </c>
      <c r="VJ80" s="196">
        <f t="shared" si="144"/>
        <v>0</v>
      </c>
      <c r="VK80" s="196">
        <f t="shared" si="211"/>
        <v>0</v>
      </c>
      <c r="VM80">
        <f t="shared" si="212"/>
        <v>0</v>
      </c>
      <c r="VN80" s="240"/>
      <c r="VO80" s="240"/>
      <c r="VP80" s="240"/>
      <c r="VQ80" s="214"/>
      <c r="VR80" s="241"/>
      <c r="VS80">
        <f t="shared" si="213"/>
        <v>1</v>
      </c>
      <c r="VT80">
        <f t="shared" si="214"/>
        <v>0</v>
      </c>
      <c r="VU80" s="214"/>
      <c r="VV80">
        <f t="shared" si="154"/>
        <v>1</v>
      </c>
      <c r="VW80">
        <f t="shared" si="152"/>
        <v>1</v>
      </c>
      <c r="VX80">
        <f t="shared" ref="VX80:VX92" si="226">IF(VU80=VS80,1,0)</f>
        <v>0</v>
      </c>
      <c r="VY80">
        <f t="shared" si="215"/>
        <v>1</v>
      </c>
      <c r="VZ80" s="249"/>
      <c r="WA80" s="202"/>
      <c r="WB80">
        <v>60</v>
      </c>
      <c r="WC80" t="str">
        <f t="shared" si="181"/>
        <v>FALSE</v>
      </c>
      <c r="WD80">
        <f>VLOOKUP($A80,'FuturesInfo (3)'!$A$2:$V$80,22)</f>
        <v>4</v>
      </c>
      <c r="WE80" s="253"/>
      <c r="WF80">
        <f t="shared" si="216"/>
        <v>3</v>
      </c>
      <c r="WG80" s="138">
        <f>VLOOKUP($A80,'FuturesInfo (3)'!$A$2:$O$80,15)*WD80</f>
        <v>128680</v>
      </c>
      <c r="WH80" s="138">
        <f>VLOOKUP($A80,'FuturesInfo (3)'!$A$2:$O$80,15)*WF80</f>
        <v>96510</v>
      </c>
      <c r="WI80" s="196">
        <f t="shared" si="217"/>
        <v>0</v>
      </c>
      <c r="WJ80" s="196">
        <f t="shared" si="218"/>
        <v>0</v>
      </c>
      <c r="WK80" s="196">
        <f t="shared" si="219"/>
        <v>0</v>
      </c>
      <c r="WL80" s="196">
        <f t="shared" si="220"/>
        <v>0</v>
      </c>
      <c r="WM80" s="196">
        <f t="shared" si="150"/>
        <v>0</v>
      </c>
      <c r="WN80" s="196">
        <f t="shared" si="221"/>
        <v>0</v>
      </c>
      <c r="WO80" s="196">
        <f t="shared" ref="WO80:WO92" si="227">IF(IF(VP80=VU80,1,0)=1,ABS(WG80*VZ80),-ABS(WG80*VZ80))</f>
        <v>0</v>
      </c>
      <c r="WP80" s="196">
        <f>IF(IF(sym!$O69=VU80,1,0)=1,ABS(WG80*VZ80),-ABS(WG80*VZ80))</f>
        <v>0</v>
      </c>
      <c r="WQ80" s="196">
        <f>IF(IF(sym!$N69=VU80,1,0)=1,ABS(WG80*VZ80),-ABS(WG80*VZ80))</f>
        <v>0</v>
      </c>
      <c r="WR80" s="196">
        <f t="shared" si="147"/>
        <v>0</v>
      </c>
      <c r="WS80" s="196">
        <f t="shared" si="222"/>
        <v>0</v>
      </c>
    </row>
    <row r="81" spans="1:617" x14ac:dyDescent="0.25">
      <c r="A81" s="1" t="s">
        <v>411</v>
      </c>
      <c r="B81" s="150" t="str">
        <f>'FuturesInfo (3)'!M69</f>
        <v>EX</v>
      </c>
      <c r="C81" s="200" t="str">
        <f>VLOOKUP(A81,'FuturesInfo (3)'!$A$2:$K$80,11)</f>
        <v>index</v>
      </c>
      <c r="D81" s="3"/>
      <c r="F81" t="e">
        <f>#REF!</f>
        <v>#REF!</v>
      </c>
      <c r="G81">
        <v>-1</v>
      </c>
      <c r="H81">
        <v>-1</v>
      </c>
      <c r="I81">
        <v>-1</v>
      </c>
      <c r="J81">
        <f t="shared" si="164"/>
        <v>1</v>
      </c>
      <c r="K81">
        <f t="shared" si="165"/>
        <v>1</v>
      </c>
      <c r="L81" s="184">
        <v>-1.3856812933E-2</v>
      </c>
      <c r="M81" s="2">
        <v>10</v>
      </c>
      <c r="N81">
        <v>60</v>
      </c>
      <c r="O81" t="str">
        <f t="shared" si="166"/>
        <v>TRUE</v>
      </c>
      <c r="P81">
        <f>VLOOKUP($A81,'FuturesInfo (3)'!$A$2:$V$80,22)</f>
        <v>2</v>
      </c>
      <c r="Q81">
        <f t="shared" si="167"/>
        <v>2</v>
      </c>
      <c r="R81">
        <f t="shared" si="167"/>
        <v>2</v>
      </c>
      <c r="S81" s="138">
        <f>VLOOKUP($A81,'FuturesInfo (3)'!$A$2:$O$80,15)*Q81</f>
        <v>63692.81519999999</v>
      </c>
      <c r="T81" s="144">
        <f t="shared" si="168"/>
        <v>882.57942540253885</v>
      </c>
      <c r="U81" s="144">
        <f t="shared" si="182"/>
        <v>882.57942540253885</v>
      </c>
      <c r="W81">
        <f t="shared" si="169"/>
        <v>-1</v>
      </c>
      <c r="X81">
        <v>-1</v>
      </c>
      <c r="Y81">
        <v>-1</v>
      </c>
      <c r="Z81">
        <v>1</v>
      </c>
      <c r="AA81">
        <f t="shared" si="183"/>
        <v>0</v>
      </c>
      <c r="AB81">
        <f t="shared" si="170"/>
        <v>0</v>
      </c>
      <c r="AC81" s="1">
        <v>4.0147206423599997E-3</v>
      </c>
      <c r="AD81" s="2">
        <v>10</v>
      </c>
      <c r="AE81">
        <v>60</v>
      </c>
      <c r="AF81" t="str">
        <f t="shared" si="171"/>
        <v>TRUE</v>
      </c>
      <c r="AG81">
        <f>VLOOKUP($A81,'FuturesInfo (3)'!$A$2:$V$80,22)</f>
        <v>2</v>
      </c>
      <c r="AH81">
        <f t="shared" si="172"/>
        <v>3</v>
      </c>
      <c r="AI81">
        <f t="shared" si="184"/>
        <v>2</v>
      </c>
      <c r="AJ81" s="138">
        <f>VLOOKUP($A81,'FuturesInfo (3)'!$A$2:$O$80,15)*AI81</f>
        <v>63692.81519999999</v>
      </c>
      <c r="AK81" s="196">
        <f t="shared" si="173"/>
        <v>-255.70885995346072</v>
      </c>
      <c r="AL81" s="196">
        <f t="shared" si="185"/>
        <v>-255.70885995346072</v>
      </c>
      <c r="AN81">
        <f t="shared" si="174"/>
        <v>-1</v>
      </c>
      <c r="AO81">
        <v>1</v>
      </c>
      <c r="AP81">
        <v>-1</v>
      </c>
      <c r="AQ81">
        <v>1</v>
      </c>
      <c r="AR81">
        <f t="shared" ref="AR81:AR92" si="228">IF(AO81=AQ81,1,0)</f>
        <v>1</v>
      </c>
      <c r="AS81">
        <f t="shared" si="175"/>
        <v>0</v>
      </c>
      <c r="AT81" s="1">
        <v>1.26624458514E-2</v>
      </c>
      <c r="AU81" s="2">
        <v>10</v>
      </c>
      <c r="AV81">
        <v>60</v>
      </c>
      <c r="AW81" t="str">
        <f t="shared" si="176"/>
        <v>TRUE</v>
      </c>
      <c r="AX81">
        <f>VLOOKUP($A81,'FuturesInfo (3)'!$A$2:$V$80,22)</f>
        <v>2</v>
      </c>
      <c r="AY81">
        <f t="shared" si="177"/>
        <v>2</v>
      </c>
      <c r="AZ81">
        <f t="shared" si="186"/>
        <v>2</v>
      </c>
      <c r="BA81" s="138">
        <f>VLOOKUP($A81,'FuturesInfo (3)'!$A$2:$O$80,15)*AZ81</f>
        <v>63692.81519999999</v>
      </c>
      <c r="BB81" s="196">
        <f t="shared" si="178"/>
        <v>806.50682359322673</v>
      </c>
      <c r="BC81" s="196">
        <f t="shared" si="187"/>
        <v>-806.50682359322673</v>
      </c>
      <c r="BE81">
        <v>1</v>
      </c>
      <c r="BF81">
        <v>1</v>
      </c>
      <c r="BG81">
        <v>-1</v>
      </c>
      <c r="BH81">
        <v>-1</v>
      </c>
      <c r="BI81">
        <v>0</v>
      </c>
      <c r="BJ81">
        <v>1</v>
      </c>
      <c r="BK81" s="1">
        <v>-8.2263902599500009E-3</v>
      </c>
      <c r="BL81" s="2">
        <v>10</v>
      </c>
      <c r="BM81">
        <v>60</v>
      </c>
      <c r="BN81" t="s">
        <v>1186</v>
      </c>
      <c r="BO81">
        <v>4</v>
      </c>
      <c r="BP81" s="96">
        <v>0</v>
      </c>
      <c r="BQ81">
        <v>4</v>
      </c>
      <c r="BR81" s="138">
        <v>131813.42720000001</v>
      </c>
      <c r="BS81" s="196">
        <v>-1084.3486936487086</v>
      </c>
      <c r="BT81" s="196">
        <v>1084.3486936487086</v>
      </c>
      <c r="BV81">
        <v>1</v>
      </c>
      <c r="BW81">
        <v>-1</v>
      </c>
      <c r="BX81" s="214">
        <v>-1</v>
      </c>
      <c r="BY81">
        <v>-1</v>
      </c>
      <c r="BZ81">
        <v>-1</v>
      </c>
      <c r="CA81">
        <v>1</v>
      </c>
      <c r="CB81">
        <v>1</v>
      </c>
      <c r="CC81">
        <v>1</v>
      </c>
      <c r="CD81" s="1">
        <v>-8.6264100862600002E-3</v>
      </c>
      <c r="CE81" s="2">
        <v>10</v>
      </c>
      <c r="CF81">
        <v>60</v>
      </c>
      <c r="CG81" t="s">
        <v>1186</v>
      </c>
      <c r="CH81">
        <v>4</v>
      </c>
      <c r="CI81" s="96">
        <v>0</v>
      </c>
      <c r="CJ81">
        <v>4</v>
      </c>
      <c r="CK81" s="138">
        <v>131813.42720000001</v>
      </c>
      <c r="CL81" s="196">
        <v>1137.0766779025782</v>
      </c>
      <c r="CM81" s="196">
        <v>1137.0766779025782</v>
      </c>
      <c r="CN81" s="196">
        <v>1137.0766779025782</v>
      </c>
      <c r="CP81">
        <v>-1</v>
      </c>
      <c r="CQ81">
        <v>-1</v>
      </c>
      <c r="CR81" s="214">
        <v>-1</v>
      </c>
      <c r="CS81">
        <v>-1</v>
      </c>
      <c r="CT81">
        <v>-1</v>
      </c>
      <c r="CU81">
        <v>1</v>
      </c>
      <c r="CV81">
        <v>1</v>
      </c>
      <c r="CW81">
        <v>1</v>
      </c>
      <c r="CX81" s="1">
        <v>-2.5435073627799999E-2</v>
      </c>
      <c r="CY81" s="2">
        <v>10</v>
      </c>
      <c r="CZ81">
        <v>60</v>
      </c>
      <c r="DA81" t="s">
        <v>1186</v>
      </c>
      <c r="DB81">
        <v>4</v>
      </c>
      <c r="DC81" s="96">
        <v>0</v>
      </c>
      <c r="DD81">
        <v>4</v>
      </c>
      <c r="DE81" s="138">
        <v>131813.42720000001</v>
      </c>
      <c r="DF81" s="196">
        <v>3352.6842259646551</v>
      </c>
      <c r="DG81" s="196">
        <v>3352.6842259646551</v>
      </c>
      <c r="DH81" s="196">
        <v>3352.6842259646551</v>
      </c>
      <c r="DJ81">
        <v>-1</v>
      </c>
      <c r="DK81" s="240">
        <v>-1</v>
      </c>
      <c r="DL81" s="214">
        <v>-1</v>
      </c>
      <c r="DM81" s="241">
        <v>8</v>
      </c>
      <c r="DN81">
        <v>-1</v>
      </c>
      <c r="DO81">
        <v>-1</v>
      </c>
      <c r="DP81" s="214">
        <v>-1</v>
      </c>
      <c r="DQ81">
        <v>1</v>
      </c>
      <c r="DR81">
        <v>1</v>
      </c>
      <c r="DS81">
        <v>1</v>
      </c>
      <c r="DT81">
        <v>1</v>
      </c>
      <c r="DU81" s="249">
        <v>-1.7513736263700001E-2</v>
      </c>
      <c r="DV81" s="2">
        <v>10</v>
      </c>
      <c r="DW81">
        <v>60</v>
      </c>
      <c r="DX81" t="s">
        <v>1186</v>
      </c>
      <c r="DY81">
        <v>4</v>
      </c>
      <c r="DZ81" s="96">
        <v>0</v>
      </c>
      <c r="EA81">
        <v>4</v>
      </c>
      <c r="EB81" s="138">
        <v>129504.88160000001</v>
      </c>
      <c r="EC81" s="196">
        <v>2268.1143412040951</v>
      </c>
      <c r="ED81" s="196">
        <v>2268.1143412040951</v>
      </c>
      <c r="EE81" s="196">
        <v>2268.1143412040951</v>
      </c>
      <c r="EF81" s="196">
        <v>2268.1143412040951</v>
      </c>
      <c r="EH81">
        <v>-1</v>
      </c>
      <c r="EI81" s="240">
        <v>1</v>
      </c>
      <c r="EJ81" s="214">
        <v>1</v>
      </c>
      <c r="EK81" s="241">
        <v>9</v>
      </c>
      <c r="EL81">
        <v>1</v>
      </c>
      <c r="EM81">
        <v>1</v>
      </c>
      <c r="EN81" s="214">
        <v>-1</v>
      </c>
      <c r="EO81">
        <v>0</v>
      </c>
      <c r="EP81">
        <v>0</v>
      </c>
      <c r="EQ81">
        <v>0</v>
      </c>
      <c r="ER81">
        <v>0</v>
      </c>
      <c r="ES81" s="249">
        <v>-2.3418385180000001E-2</v>
      </c>
      <c r="ET81" s="264">
        <v>42514</v>
      </c>
      <c r="EU81">
        <v>60</v>
      </c>
      <c r="EV81" t="s">
        <v>1186</v>
      </c>
      <c r="EW81">
        <v>4</v>
      </c>
      <c r="EX81" s="253"/>
      <c r="EY81">
        <v>4</v>
      </c>
      <c r="EZ81" s="138">
        <v>125583.59440000002</v>
      </c>
      <c r="FA81" s="196">
        <v>-2940.9649859480915</v>
      </c>
      <c r="FB81" s="196">
        <v>-2940.9649859480915</v>
      </c>
      <c r="FC81" s="196">
        <v>-2940.9649859480915</v>
      </c>
      <c r="FD81" s="196">
        <v>-2940.9649859480915</v>
      </c>
      <c r="FF81">
        <v>1</v>
      </c>
      <c r="FG81" s="240">
        <v>-1</v>
      </c>
      <c r="FH81" s="214">
        <v>1</v>
      </c>
      <c r="FI81" s="241">
        <v>10</v>
      </c>
      <c r="FJ81">
        <v>1</v>
      </c>
      <c r="FK81">
        <v>1</v>
      </c>
      <c r="FL81" s="214">
        <v>1</v>
      </c>
      <c r="FM81">
        <v>0</v>
      </c>
      <c r="FN81">
        <v>1</v>
      </c>
      <c r="FO81">
        <v>1</v>
      </c>
      <c r="FP81">
        <v>1</v>
      </c>
      <c r="FQ81" s="249">
        <v>1.39584824624E-2</v>
      </c>
      <c r="FR81" s="264">
        <v>42514</v>
      </c>
      <c r="FS81">
        <v>60</v>
      </c>
      <c r="FT81" t="s">
        <v>1186</v>
      </c>
      <c r="FU81">
        <v>4</v>
      </c>
      <c r="FV81" s="253">
        <v>2</v>
      </c>
      <c r="FW81">
        <v>5</v>
      </c>
      <c r="FX81" s="138">
        <v>126203.78039999999</v>
      </c>
      <c r="FY81" s="138">
        <v>157754.7255</v>
      </c>
      <c r="FZ81" s="196">
        <v>-1761.6132554019807</v>
      </c>
      <c r="GA81" s="196">
        <v>-2202.0165692524761</v>
      </c>
      <c r="GB81" s="196">
        <v>1761.6132554019807</v>
      </c>
      <c r="GC81" s="196">
        <v>1761.6132554019807</v>
      </c>
      <c r="GD81" s="196">
        <v>1761.6132554019807</v>
      </c>
      <c r="GF81">
        <v>-1</v>
      </c>
      <c r="GG81" s="240">
        <v>1</v>
      </c>
      <c r="GH81" s="214">
        <v>1</v>
      </c>
      <c r="GI81" s="241">
        <v>11</v>
      </c>
      <c r="GJ81">
        <v>-1</v>
      </c>
      <c r="GK81">
        <v>1</v>
      </c>
      <c r="GL81" s="214">
        <v>-1</v>
      </c>
      <c r="GM81">
        <v>0</v>
      </c>
      <c r="GN81">
        <v>0</v>
      </c>
      <c r="GO81">
        <v>1</v>
      </c>
      <c r="GP81">
        <v>0</v>
      </c>
      <c r="GQ81" s="249">
        <v>-3.8828097430000002E-3</v>
      </c>
      <c r="GR81" s="264">
        <v>42514</v>
      </c>
      <c r="GS81">
        <v>60</v>
      </c>
      <c r="GT81" t="s">
        <v>1186</v>
      </c>
      <c r="GU81">
        <v>4</v>
      </c>
      <c r="GV81" s="253">
        <v>1</v>
      </c>
      <c r="GW81">
        <v>4</v>
      </c>
      <c r="GX81" s="138">
        <v>126203.78039999999</v>
      </c>
      <c r="GY81" s="138">
        <v>126203.78039999999</v>
      </c>
      <c r="GZ81" s="196">
        <v>-490.02526814055238</v>
      </c>
      <c r="HA81" s="196">
        <v>-490.02526814055238</v>
      </c>
      <c r="HB81" s="196">
        <v>-490.02526814055238</v>
      </c>
      <c r="HC81" s="196">
        <v>490.02526814055238</v>
      </c>
      <c r="HD81" s="196">
        <v>-490.02526814055238</v>
      </c>
      <c r="HF81">
        <v>1</v>
      </c>
      <c r="HG81" s="240">
        <v>-1</v>
      </c>
      <c r="HH81" s="214">
        <v>1</v>
      </c>
      <c r="HI81" s="241">
        <v>12</v>
      </c>
      <c r="HJ81">
        <v>1</v>
      </c>
      <c r="HK81">
        <v>1</v>
      </c>
      <c r="HL81" s="214">
        <v>1</v>
      </c>
      <c r="HM81">
        <v>0</v>
      </c>
      <c r="HN81">
        <v>1</v>
      </c>
      <c r="HO81">
        <v>1</v>
      </c>
      <c r="HP81">
        <v>1</v>
      </c>
      <c r="HQ81" s="249">
        <v>7.4706510138699998E-3</v>
      </c>
      <c r="HR81" s="202">
        <v>42513</v>
      </c>
      <c r="HS81">
        <v>60</v>
      </c>
      <c r="HT81" t="s">
        <v>1186</v>
      </c>
      <c r="HU81">
        <v>4</v>
      </c>
      <c r="HV81" s="253">
        <v>2</v>
      </c>
      <c r="HW81">
        <v>5</v>
      </c>
      <c r="HX81" s="138">
        <v>128168.39039999999</v>
      </c>
      <c r="HY81" s="138">
        <v>160210.48799999998</v>
      </c>
      <c r="HZ81" s="196">
        <v>-957.50131568784582</v>
      </c>
      <c r="IA81" s="196">
        <v>-1196.8766446098073</v>
      </c>
      <c r="IB81" s="196">
        <v>957.50131568784582</v>
      </c>
      <c r="IC81" s="196">
        <v>957.50131568784582</v>
      </c>
      <c r="ID81" s="196">
        <v>957.50131568784582</v>
      </c>
      <c r="IF81">
        <v>-1</v>
      </c>
      <c r="IG81">
        <v>-1</v>
      </c>
      <c r="IH81" s="214">
        <v>1</v>
      </c>
      <c r="II81" s="241">
        <v>13</v>
      </c>
      <c r="IJ81">
        <v>1</v>
      </c>
      <c r="IK81">
        <v>1</v>
      </c>
      <c r="IL81" s="214">
        <v>1</v>
      </c>
      <c r="IM81">
        <v>0</v>
      </c>
      <c r="IN81">
        <v>1</v>
      </c>
      <c r="IO81">
        <v>1</v>
      </c>
      <c r="IP81">
        <v>1</v>
      </c>
      <c r="IQ81" s="249">
        <v>3.6723163841800001E-2</v>
      </c>
      <c r="IR81" s="202">
        <v>42521</v>
      </c>
      <c r="IS81">
        <v>60</v>
      </c>
      <c r="IT81" t="s">
        <v>1186</v>
      </c>
      <c r="IU81">
        <v>4</v>
      </c>
      <c r="IV81" s="253">
        <v>1</v>
      </c>
      <c r="IW81">
        <v>4</v>
      </c>
      <c r="IX81" s="138">
        <v>132875.13919999998</v>
      </c>
      <c r="IY81" s="138">
        <v>132875.13919999998</v>
      </c>
      <c r="IZ81" s="196">
        <v>-4879.5955073435807</v>
      </c>
      <c r="JA81" s="196">
        <v>-4879.5955073435807</v>
      </c>
      <c r="JB81" s="196">
        <v>4879.5955073435807</v>
      </c>
      <c r="JC81" s="196">
        <v>4879.5955073435807</v>
      </c>
      <c r="JD81" s="196">
        <v>4879.5955073435807</v>
      </c>
      <c r="JF81">
        <v>-1</v>
      </c>
      <c r="JG81" s="240">
        <v>1</v>
      </c>
      <c r="JH81" s="214">
        <v>-1</v>
      </c>
      <c r="JI81" s="241">
        <v>4</v>
      </c>
      <c r="JJ81">
        <v>-1</v>
      </c>
      <c r="JK81">
        <v>-1</v>
      </c>
      <c r="JL81" s="214">
        <v>1</v>
      </c>
      <c r="JM81">
        <v>1</v>
      </c>
      <c r="JN81">
        <v>0</v>
      </c>
      <c r="JO81">
        <v>0</v>
      </c>
      <c r="JP81">
        <v>0</v>
      </c>
      <c r="JQ81" s="249">
        <v>1.05585831063E-2</v>
      </c>
      <c r="JR81" s="202">
        <v>42535</v>
      </c>
      <c r="JS81">
        <v>60</v>
      </c>
      <c r="JT81" t="s">
        <v>1186</v>
      </c>
      <c r="JU81">
        <v>3</v>
      </c>
      <c r="JV81" s="253">
        <v>2</v>
      </c>
      <c r="JW81">
        <v>4</v>
      </c>
      <c r="JX81" s="138">
        <v>100064.1519</v>
      </c>
      <c r="JY81" s="138">
        <v>133418.86919999999</v>
      </c>
      <c r="JZ81" s="196">
        <v>1056.5356637975769</v>
      </c>
      <c r="KA81" s="196">
        <v>1408.7142183967692</v>
      </c>
      <c r="KB81" s="196">
        <v>-1056.5356637975769</v>
      </c>
      <c r="KC81" s="196">
        <v>-1056.5356637975769</v>
      </c>
      <c r="KD81" s="196">
        <v>-1056.5356637975769</v>
      </c>
      <c r="KF81">
        <v>1</v>
      </c>
      <c r="KG81" s="240">
        <v>1</v>
      </c>
      <c r="KH81" s="214">
        <v>-1</v>
      </c>
      <c r="KI81" s="241">
        <v>-2</v>
      </c>
      <c r="KJ81">
        <v>1</v>
      </c>
      <c r="KK81">
        <v>1</v>
      </c>
      <c r="KL81" s="214">
        <v>1</v>
      </c>
      <c r="KM81">
        <v>1</v>
      </c>
      <c r="KN81">
        <v>0</v>
      </c>
      <c r="KO81">
        <v>1</v>
      </c>
      <c r="KP81">
        <v>1</v>
      </c>
      <c r="KQ81" s="249">
        <v>8.4260195483700003E-3</v>
      </c>
      <c r="KR81" s="202">
        <v>42535</v>
      </c>
      <c r="KS81">
        <v>60</v>
      </c>
      <c r="KT81" t="s">
        <v>1186</v>
      </c>
      <c r="KU81">
        <v>3</v>
      </c>
      <c r="KV81" s="253">
        <v>2</v>
      </c>
      <c r="KW81">
        <v>2</v>
      </c>
      <c r="KX81" s="138">
        <v>103379.01209999999</v>
      </c>
      <c r="KY81" s="138">
        <v>68919.34139999999</v>
      </c>
      <c r="KZ81" s="196">
        <v>871.07357684577869</v>
      </c>
      <c r="LA81" s="196">
        <v>580.71571789718575</v>
      </c>
      <c r="LB81" s="196">
        <v>-871.07357684577869</v>
      </c>
      <c r="LC81" s="196">
        <v>871.07357684577869</v>
      </c>
      <c r="LD81" s="196">
        <v>871.07357684577869</v>
      </c>
      <c r="LF81">
        <v>1</v>
      </c>
      <c r="LG81" s="240">
        <v>1</v>
      </c>
      <c r="LH81" s="214">
        <v>-1</v>
      </c>
      <c r="LI81" s="241">
        <v>-3</v>
      </c>
      <c r="LJ81">
        <v>1</v>
      </c>
      <c r="LK81">
        <v>1</v>
      </c>
      <c r="LL81" s="214">
        <v>1</v>
      </c>
      <c r="LM81">
        <v>1</v>
      </c>
      <c r="LN81">
        <v>0</v>
      </c>
      <c r="LO81">
        <v>1</v>
      </c>
      <c r="LP81">
        <v>1</v>
      </c>
      <c r="LQ81" s="249">
        <v>1.1697860962600001E-2</v>
      </c>
      <c r="LR81" s="202">
        <v>42535</v>
      </c>
      <c r="LS81">
        <v>60</v>
      </c>
      <c r="LT81" t="s">
        <v>1186</v>
      </c>
      <c r="LU81">
        <v>3</v>
      </c>
      <c r="LV81" s="253">
        <v>2</v>
      </c>
      <c r="LW81">
        <v>2</v>
      </c>
      <c r="LX81" s="138">
        <v>103379.01209999999</v>
      </c>
      <c r="LY81" s="138">
        <v>68919.34139999999</v>
      </c>
      <c r="LZ81" s="196">
        <v>1209.3133099967431</v>
      </c>
      <c r="MA81" s="196">
        <v>806.20887333116195</v>
      </c>
      <c r="MB81" s="196">
        <v>-1209.3133099967431</v>
      </c>
      <c r="MC81" s="196">
        <v>1209.3133099967431</v>
      </c>
      <c r="MD81" s="196">
        <v>1209.3133099967431</v>
      </c>
      <c r="MF81">
        <v>1</v>
      </c>
      <c r="MG81" s="240">
        <v>1</v>
      </c>
      <c r="MH81" s="214">
        <v>1</v>
      </c>
      <c r="MI81" s="241">
        <v>-4</v>
      </c>
      <c r="MJ81">
        <v>1</v>
      </c>
      <c r="MK81">
        <v>-1</v>
      </c>
      <c r="ML81" s="214">
        <v>-1</v>
      </c>
      <c r="MM81">
        <v>0</v>
      </c>
      <c r="MN81">
        <v>0</v>
      </c>
      <c r="MO81">
        <v>0</v>
      </c>
      <c r="MP81">
        <v>1</v>
      </c>
      <c r="MQ81" s="249">
        <v>-8.5563263957700003E-2</v>
      </c>
      <c r="MR81" s="202">
        <v>42538</v>
      </c>
      <c r="MS81">
        <v>60</v>
      </c>
      <c r="MT81" t="s">
        <v>1186</v>
      </c>
      <c r="MU81">
        <v>2</v>
      </c>
      <c r="MV81" s="253">
        <v>2</v>
      </c>
      <c r="MW81">
        <v>2</v>
      </c>
      <c r="MX81" s="138">
        <v>61807.779200000004</v>
      </c>
      <c r="MY81" s="138">
        <v>61807.779200000004</v>
      </c>
      <c r="MZ81" s="196">
        <v>-5288.4753263288403</v>
      </c>
      <c r="NA81" s="196">
        <v>-5288.4753263288403</v>
      </c>
      <c r="NB81" s="196">
        <v>-5288.4753263288403</v>
      </c>
      <c r="NC81" s="196">
        <v>-5288.4753263288403</v>
      </c>
      <c r="ND81" s="196">
        <v>5288.4753263288403</v>
      </c>
      <c r="NF81">
        <v>1</v>
      </c>
      <c r="NG81" s="240">
        <v>1</v>
      </c>
      <c r="NH81" s="214">
        <v>-1</v>
      </c>
      <c r="NI81" s="241">
        <v>1</v>
      </c>
      <c r="NJ81">
        <v>1</v>
      </c>
      <c r="NK81">
        <v>-1</v>
      </c>
      <c r="NL81" s="214">
        <v>-1</v>
      </c>
      <c r="NM81">
        <v>0</v>
      </c>
      <c r="NN81">
        <v>1</v>
      </c>
      <c r="NO81">
        <v>0</v>
      </c>
      <c r="NP81">
        <v>1</v>
      </c>
      <c r="NQ81" s="249">
        <v>-2.9624277456599998E-2</v>
      </c>
      <c r="NR81" s="202">
        <v>42538</v>
      </c>
      <c r="NS81">
        <v>60</v>
      </c>
      <c r="NT81" t="s">
        <v>1186</v>
      </c>
      <c r="NU81">
        <v>2</v>
      </c>
      <c r="NV81" s="253">
        <v>2</v>
      </c>
      <c r="NW81">
        <v>2</v>
      </c>
      <c r="NX81" s="138">
        <v>59291.301200000002</v>
      </c>
      <c r="NY81" s="138">
        <v>59291.301200000002</v>
      </c>
      <c r="NZ81" s="196">
        <v>-1756.4619575116405</v>
      </c>
      <c r="OA81" s="196">
        <v>-1756.4619575116405</v>
      </c>
      <c r="OB81" s="196">
        <v>1756.4619575116405</v>
      </c>
      <c r="OC81" s="196">
        <v>-1756.4619575116405</v>
      </c>
      <c r="OD81" s="196">
        <v>1756.4619575116405</v>
      </c>
      <c r="OF81">
        <v>1</v>
      </c>
      <c r="OG81" s="240">
        <v>-1</v>
      </c>
      <c r="OH81" s="214">
        <v>1</v>
      </c>
      <c r="OI81" s="241">
        <v>2</v>
      </c>
      <c r="OJ81">
        <v>1</v>
      </c>
      <c r="OK81">
        <v>1</v>
      </c>
      <c r="OL81" s="214">
        <v>1</v>
      </c>
      <c r="OM81">
        <v>0</v>
      </c>
      <c r="ON81">
        <v>1</v>
      </c>
      <c r="OO81">
        <v>1</v>
      </c>
      <c r="OP81">
        <v>1</v>
      </c>
      <c r="OQ81" s="249">
        <v>2.1221146686499999E-2</v>
      </c>
      <c r="OR81" s="202">
        <v>42538</v>
      </c>
      <c r="OS81">
        <v>60</v>
      </c>
      <c r="OT81" t="s">
        <v>1186</v>
      </c>
      <c r="OU81">
        <v>2</v>
      </c>
      <c r="OV81" s="253">
        <v>2</v>
      </c>
      <c r="OW81">
        <v>2</v>
      </c>
      <c r="OX81" s="138">
        <v>61014.743399999999</v>
      </c>
      <c r="OY81" s="138">
        <v>61014.743399999999</v>
      </c>
      <c r="OZ81" s="196">
        <v>-1294.8028197305578</v>
      </c>
      <c r="PA81" s="196">
        <v>-1294.8028197305578</v>
      </c>
      <c r="PB81" s="196">
        <v>1294.8028197305578</v>
      </c>
      <c r="PC81" s="196">
        <v>1294.8028197305578</v>
      </c>
      <c r="PD81" s="196">
        <v>1294.8028197305578</v>
      </c>
      <c r="PF81">
        <v>-1</v>
      </c>
      <c r="PG81" s="240">
        <v>1</v>
      </c>
      <c r="PH81" s="240">
        <v>-1</v>
      </c>
      <c r="PI81" s="214">
        <v>1</v>
      </c>
      <c r="PJ81" s="241">
        <v>-1</v>
      </c>
      <c r="PK81">
        <v>1</v>
      </c>
      <c r="PL81">
        <v>-1</v>
      </c>
      <c r="PM81" s="214">
        <v>1</v>
      </c>
      <c r="PN81">
        <v>1</v>
      </c>
      <c r="PO81">
        <v>1</v>
      </c>
      <c r="PP81">
        <v>1</v>
      </c>
      <c r="PQ81">
        <v>0</v>
      </c>
      <c r="PR81" s="249">
        <v>2.7706890266100001E-2</v>
      </c>
      <c r="PS81" s="202">
        <v>42538</v>
      </c>
      <c r="PT81">
        <v>60</v>
      </c>
      <c r="PU81" t="s">
        <v>1186</v>
      </c>
      <c r="PV81">
        <v>2</v>
      </c>
      <c r="PW81" s="253">
        <v>2</v>
      </c>
      <c r="PX81">
        <v>2</v>
      </c>
      <c r="PY81" s="138">
        <v>63223.403999999995</v>
      </c>
      <c r="PZ81" s="138">
        <v>63223.403999999995</v>
      </c>
      <c r="QA81" s="196">
        <v>1751.7239168773078</v>
      </c>
      <c r="QB81" s="196">
        <v>1751.7239168773078</v>
      </c>
      <c r="QC81" s="196">
        <v>1751.7239168773078</v>
      </c>
      <c r="QD81" s="196">
        <v>1751.7239168773078</v>
      </c>
      <c r="QE81" s="196">
        <v>-1751.7239168773078</v>
      </c>
      <c r="QF81" s="196">
        <v>-1751.7239168773078</v>
      </c>
      <c r="QH81">
        <v>1</v>
      </c>
      <c r="QI81" s="240">
        <v>1</v>
      </c>
      <c r="QJ81" s="240">
        <v>-1</v>
      </c>
      <c r="QK81" s="214">
        <v>1</v>
      </c>
      <c r="QL81" s="241">
        <v>4</v>
      </c>
      <c r="QM81">
        <v>-1</v>
      </c>
      <c r="QN81">
        <v>1</v>
      </c>
      <c r="QO81" s="214">
        <v>1</v>
      </c>
      <c r="QP81">
        <v>1</v>
      </c>
      <c r="QQ81">
        <v>1</v>
      </c>
      <c r="QR81">
        <v>0</v>
      </c>
      <c r="QS81">
        <v>1</v>
      </c>
      <c r="QT81" s="249">
        <v>1.2770485987899999E-2</v>
      </c>
      <c r="QU81" s="202">
        <v>42544</v>
      </c>
      <c r="QV81">
        <v>60</v>
      </c>
      <c r="QW81" t="s">
        <v>1186</v>
      </c>
      <c r="QX81">
        <v>2</v>
      </c>
      <c r="QY81" s="253">
        <v>2</v>
      </c>
      <c r="QZ81">
        <v>2</v>
      </c>
      <c r="RA81" s="138">
        <v>63223.403999999995</v>
      </c>
      <c r="RB81" s="138">
        <v>63223.403999999995</v>
      </c>
      <c r="RC81" s="196">
        <v>807.39359488934076</v>
      </c>
      <c r="RD81" s="196">
        <v>807.39359488934076</v>
      </c>
      <c r="RE81" s="196">
        <v>807.39359488934076</v>
      </c>
      <c r="RF81" s="196">
        <v>-807.39359488934076</v>
      </c>
      <c r="RG81" s="196">
        <v>807.39359488934076</v>
      </c>
      <c r="RH81" s="196">
        <v>-807.39359488934076</v>
      </c>
      <c r="RI81" s="196"/>
      <c r="RJ81" s="196">
        <v>807.39359488934076</v>
      </c>
      <c r="RK81" s="196">
        <v>-807.39359488934076</v>
      </c>
      <c r="RL81" s="196">
        <v>-807.39359488934076</v>
      </c>
      <c r="RM81" s="196">
        <v>807.39359488934076</v>
      </c>
      <c r="RO81">
        <v>1</v>
      </c>
      <c r="RP81" s="240">
        <v>-1</v>
      </c>
      <c r="RQ81" s="240">
        <v>-1</v>
      </c>
      <c r="RR81" s="240">
        <v>-1</v>
      </c>
      <c r="RS81" s="214">
        <v>1</v>
      </c>
      <c r="RT81" s="241">
        <v>5</v>
      </c>
      <c r="RU81">
        <v>-1</v>
      </c>
      <c r="RV81">
        <v>1</v>
      </c>
      <c r="RW81" s="214">
        <v>1</v>
      </c>
      <c r="RX81">
        <v>0</v>
      </c>
      <c r="RY81">
        <v>1</v>
      </c>
      <c r="RZ81">
        <v>0</v>
      </c>
      <c r="SA81">
        <v>1</v>
      </c>
      <c r="SB81" s="249">
        <v>5.9544658493900001E-3</v>
      </c>
      <c r="SC81" s="202">
        <v>42544</v>
      </c>
      <c r="SD81">
        <v>60</v>
      </c>
      <c r="SE81" t="s">
        <v>1186</v>
      </c>
      <c r="SF81">
        <v>2</v>
      </c>
      <c r="SG81" s="253">
        <v>2</v>
      </c>
      <c r="SH81">
        <v>2</v>
      </c>
      <c r="SI81" s="138">
        <v>63692.81519999999</v>
      </c>
      <c r="SJ81" s="138">
        <v>63692.81519999999</v>
      </c>
      <c r="SK81" s="196">
        <v>-379.25669295990826</v>
      </c>
      <c r="SL81" s="196">
        <v>-379.25669295990826</v>
      </c>
      <c r="SM81" s="196">
        <v>379.25669295990826</v>
      </c>
      <c r="SN81" s="196">
        <v>-379.25669295990826</v>
      </c>
      <c r="SO81" s="196">
        <v>379.25669295990826</v>
      </c>
      <c r="SP81" s="196">
        <v>-379.25669295990826</v>
      </c>
      <c r="SQ81" s="196">
        <v>-379.25669295990826</v>
      </c>
      <c r="SR81" s="196">
        <v>379.25669295990826</v>
      </c>
      <c r="SS81" s="196">
        <v>-379.25669295990826</v>
      </c>
      <c r="ST81" s="196">
        <v>-379.25669295990826</v>
      </c>
      <c r="SU81" s="196">
        <v>379.25669295990826</v>
      </c>
      <c r="SW81">
        <f t="shared" si="188"/>
        <v>1</v>
      </c>
      <c r="SX81" s="240">
        <v>1</v>
      </c>
      <c r="SY81" s="240">
        <v>-1</v>
      </c>
      <c r="SZ81" s="240">
        <v>1</v>
      </c>
      <c r="TA81" s="214">
        <v>-1</v>
      </c>
      <c r="TB81" s="241">
        <v>6</v>
      </c>
      <c r="TC81">
        <f t="shared" si="189"/>
        <v>1</v>
      </c>
      <c r="TD81">
        <f t="shared" si="190"/>
        <v>-1</v>
      </c>
      <c r="TE81" s="214">
        <v>-1</v>
      </c>
      <c r="TF81">
        <f t="shared" ref="TF81:TF92" si="229">IF(SX81=TE81,1,0)</f>
        <v>0</v>
      </c>
      <c r="TG81">
        <f t="shared" si="191"/>
        <v>1</v>
      </c>
      <c r="TH81">
        <f t="shared" si="192"/>
        <v>0</v>
      </c>
      <c r="TI81">
        <f t="shared" si="193"/>
        <v>1</v>
      </c>
      <c r="TJ81" s="249">
        <v>-5.2228412256299997E-3</v>
      </c>
      <c r="TK81" s="202">
        <v>42548</v>
      </c>
      <c r="TL81">
        <v>60</v>
      </c>
      <c r="TM81" t="str">
        <f t="shared" si="179"/>
        <v>TRUE</v>
      </c>
      <c r="TN81">
        <f>VLOOKUP($A81,'FuturesInfo (3)'!$A$2:$V$80,22)</f>
        <v>2</v>
      </c>
      <c r="TO81" s="253">
        <v>2</v>
      </c>
      <c r="TP81">
        <f t="shared" si="194"/>
        <v>2</v>
      </c>
      <c r="TQ81" s="138">
        <f>VLOOKUP($A81,'FuturesInfo (3)'!$A$2:$O$80,15)*TN81</f>
        <v>63692.81519999999</v>
      </c>
      <c r="TR81" s="138">
        <f>VLOOKUP($A81,'FuturesInfo (3)'!$A$2:$O$80,15)*TP81</f>
        <v>63692.81519999999</v>
      </c>
      <c r="TS81" s="196">
        <f t="shared" si="195"/>
        <v>-332.65746100299305</v>
      </c>
      <c r="TT81" s="196">
        <f t="shared" si="196"/>
        <v>-332.65746100299305</v>
      </c>
      <c r="TU81" s="196">
        <f t="shared" si="197"/>
        <v>332.65746100299305</v>
      </c>
      <c r="TV81" s="196">
        <f t="shared" si="198"/>
        <v>-332.65746100299305</v>
      </c>
      <c r="TW81" s="196">
        <f t="shared" si="148"/>
        <v>332.65746100299305</v>
      </c>
      <c r="TX81" s="196">
        <f t="shared" si="199"/>
        <v>332.65746100299305</v>
      </c>
      <c r="TY81" s="196">
        <f t="shared" si="223"/>
        <v>-332.65746100299305</v>
      </c>
      <c r="TZ81" s="196">
        <f>IF(IF(sym!$O70=TE81,1,0)=1,ABS(TQ81*TJ81),-ABS(TQ81*TJ81))</f>
        <v>-332.65746100299305</v>
      </c>
      <c r="UA81" s="196">
        <f>IF(IF(sym!$N70=TE81,1,0)=1,ABS(TQ81*TJ81),-ABS(TQ81*TJ81))</f>
        <v>332.65746100299305</v>
      </c>
      <c r="UB81" s="196">
        <f t="shared" ref="UB81:UB92" si="230">IF(IF(TE81=TE81,0,1)=1,ABS(TQ81*TJ81),-ABS(TQ81*TJ81))</f>
        <v>-332.65746100299305</v>
      </c>
      <c r="UC81" s="196">
        <f t="shared" si="200"/>
        <v>332.65746100299305</v>
      </c>
      <c r="UE81">
        <f t="shared" si="201"/>
        <v>-1</v>
      </c>
      <c r="UF81" s="240">
        <v>1</v>
      </c>
      <c r="UG81" s="240">
        <v>-1</v>
      </c>
      <c r="UH81" s="240">
        <v>1</v>
      </c>
      <c r="UI81" s="214">
        <v>-1</v>
      </c>
      <c r="UJ81" s="241">
        <v>7</v>
      </c>
      <c r="UK81">
        <f t="shared" si="202"/>
        <v>1</v>
      </c>
      <c r="UL81">
        <f t="shared" si="203"/>
        <v>-1</v>
      </c>
      <c r="UM81" s="214"/>
      <c r="UN81">
        <f t="shared" si="153"/>
        <v>0</v>
      </c>
      <c r="UO81">
        <f t="shared" si="151"/>
        <v>0</v>
      </c>
      <c r="UP81">
        <f t="shared" si="224"/>
        <v>0</v>
      </c>
      <c r="UQ81">
        <f t="shared" si="204"/>
        <v>0</v>
      </c>
      <c r="UR81" s="249"/>
      <c r="US81" s="202">
        <v>42548</v>
      </c>
      <c r="UT81">
        <v>60</v>
      </c>
      <c r="UU81" t="str">
        <f t="shared" si="180"/>
        <v>TRUE</v>
      </c>
      <c r="UV81">
        <f>VLOOKUP($A81,'FuturesInfo (3)'!$A$2:$V$80,22)</f>
        <v>2</v>
      </c>
      <c r="UW81" s="253">
        <v>1</v>
      </c>
      <c r="UX81">
        <f t="shared" si="205"/>
        <v>3</v>
      </c>
      <c r="UY81" s="138">
        <f>VLOOKUP($A81,'FuturesInfo (3)'!$A$2:$O$80,15)*UV81</f>
        <v>63692.81519999999</v>
      </c>
      <c r="UZ81" s="138">
        <f>VLOOKUP($A81,'FuturesInfo (3)'!$A$2:$O$80,15)*UX81</f>
        <v>95539.222799999989</v>
      </c>
      <c r="VA81" s="196">
        <f t="shared" si="206"/>
        <v>0</v>
      </c>
      <c r="VB81" s="196">
        <f t="shared" si="207"/>
        <v>0</v>
      </c>
      <c r="VC81" s="196">
        <f t="shared" si="208"/>
        <v>0</v>
      </c>
      <c r="VD81" s="196">
        <f t="shared" si="209"/>
        <v>0</v>
      </c>
      <c r="VE81" s="196">
        <f t="shared" si="149"/>
        <v>0</v>
      </c>
      <c r="VF81" s="196">
        <f t="shared" si="210"/>
        <v>0</v>
      </c>
      <c r="VG81" s="196">
        <f t="shared" si="225"/>
        <v>0</v>
      </c>
      <c r="VH81" s="196">
        <f>IF(IF(sym!$O70=UM81,1,0)=1,ABS(UY81*UR81),-ABS(UY81*UR81))</f>
        <v>0</v>
      </c>
      <c r="VI81" s="196">
        <f>IF(IF(sym!$N70=UM81,1,0)=1,ABS(UY81*UR81),-ABS(UY81*UR81))</f>
        <v>0</v>
      </c>
      <c r="VJ81" s="196">
        <f t="shared" ref="VJ81:VJ92" si="231">IF(IF(UM81=UM81,0,1)=1,ABS(UY81*UR81),-ABS(UY81*UR81))</f>
        <v>0</v>
      </c>
      <c r="VK81" s="196">
        <f t="shared" si="211"/>
        <v>0</v>
      </c>
      <c r="VM81">
        <f t="shared" si="212"/>
        <v>0</v>
      </c>
      <c r="VN81" s="240"/>
      <c r="VO81" s="240"/>
      <c r="VP81" s="240"/>
      <c r="VQ81" s="214"/>
      <c r="VR81" s="241"/>
      <c r="VS81">
        <f t="shared" si="213"/>
        <v>1</v>
      </c>
      <c r="VT81">
        <f t="shared" si="214"/>
        <v>0</v>
      </c>
      <c r="VU81" s="214"/>
      <c r="VV81">
        <f t="shared" si="154"/>
        <v>1</v>
      </c>
      <c r="VW81">
        <f t="shared" si="152"/>
        <v>1</v>
      </c>
      <c r="VX81">
        <f t="shared" si="226"/>
        <v>0</v>
      </c>
      <c r="VY81">
        <f t="shared" si="215"/>
        <v>1</v>
      </c>
      <c r="VZ81" s="249"/>
      <c r="WA81" s="202"/>
      <c r="WB81">
        <v>60</v>
      </c>
      <c r="WC81" t="str">
        <f t="shared" si="181"/>
        <v>FALSE</v>
      </c>
      <c r="WD81">
        <f>VLOOKUP($A81,'FuturesInfo (3)'!$A$2:$V$80,22)</f>
        <v>2</v>
      </c>
      <c r="WE81" s="253"/>
      <c r="WF81">
        <f t="shared" si="216"/>
        <v>2</v>
      </c>
      <c r="WG81" s="138">
        <f>VLOOKUP($A81,'FuturesInfo (3)'!$A$2:$O$80,15)*WD81</f>
        <v>63692.81519999999</v>
      </c>
      <c r="WH81" s="138">
        <f>VLOOKUP($A81,'FuturesInfo (3)'!$A$2:$O$80,15)*WF81</f>
        <v>63692.81519999999</v>
      </c>
      <c r="WI81" s="196">
        <f t="shared" si="217"/>
        <v>0</v>
      </c>
      <c r="WJ81" s="196">
        <f t="shared" si="218"/>
        <v>0</v>
      </c>
      <c r="WK81" s="196">
        <f t="shared" si="219"/>
        <v>0</v>
      </c>
      <c r="WL81" s="196">
        <f t="shared" si="220"/>
        <v>0</v>
      </c>
      <c r="WM81" s="196">
        <f t="shared" si="150"/>
        <v>0</v>
      </c>
      <c r="WN81" s="196">
        <f t="shared" si="221"/>
        <v>0</v>
      </c>
      <c r="WO81" s="196">
        <f t="shared" si="227"/>
        <v>0</v>
      </c>
      <c r="WP81" s="196">
        <f>IF(IF(sym!$O70=VU81,1,0)=1,ABS(WG81*VZ81),-ABS(WG81*VZ81))</f>
        <v>0</v>
      </c>
      <c r="WQ81" s="196">
        <f>IF(IF(sym!$N70=VU81,1,0)=1,ABS(WG81*VZ81),-ABS(WG81*VZ81))</f>
        <v>0</v>
      </c>
      <c r="WR81" s="196">
        <f t="shared" ref="WR81:WR92" si="232">IF(IF(VU81=VU81,0,1)=1,ABS(WG81*VZ81),-ABS(WG81*VZ81))</f>
        <v>0</v>
      </c>
      <c r="WS81" s="196">
        <f t="shared" si="222"/>
        <v>0</v>
      </c>
    </row>
    <row r="82" spans="1:617" x14ac:dyDescent="0.25">
      <c r="A82" s="1" t="s">
        <v>413</v>
      </c>
      <c r="B82" s="150" t="str">
        <f>'FuturesInfo (3)'!M70</f>
        <v>@TFS</v>
      </c>
      <c r="C82" s="200" t="str">
        <f>VLOOKUP(A82,'FuturesInfo (3)'!$A$2:$K$80,11)</f>
        <v>index</v>
      </c>
      <c r="F82" t="e">
        <f>#REF!</f>
        <v>#REF!</v>
      </c>
      <c r="G82">
        <v>1</v>
      </c>
      <c r="H82">
        <v>-1</v>
      </c>
      <c r="I82">
        <v>-1</v>
      </c>
      <c r="J82">
        <f t="shared" si="164"/>
        <v>0</v>
      </c>
      <c r="K82">
        <f t="shared" si="165"/>
        <v>1</v>
      </c>
      <c r="L82" s="184">
        <v>-7.7704722056199998E-3</v>
      </c>
      <c r="M82" s="2">
        <v>10</v>
      </c>
      <c r="N82">
        <v>60</v>
      </c>
      <c r="O82" t="str">
        <f t="shared" si="166"/>
        <v>TRUE</v>
      </c>
      <c r="P82">
        <f>VLOOKUP($A82,'FuturesInfo (3)'!$A$2:$V$80,22)</f>
        <v>1</v>
      </c>
      <c r="Q82">
        <f t="shared" si="167"/>
        <v>1</v>
      </c>
      <c r="R82">
        <f t="shared" si="167"/>
        <v>1</v>
      </c>
      <c r="S82" s="138">
        <f>VLOOKUP($A82,'FuturesInfo (3)'!$A$2:$O$80,15)*Q82</f>
        <v>115420</v>
      </c>
      <c r="T82" s="144">
        <f t="shared" si="168"/>
        <v>-896.86790197266043</v>
      </c>
      <c r="U82" s="144">
        <f t="shared" si="182"/>
        <v>896.86790197266043</v>
      </c>
      <c r="W82">
        <f t="shared" si="169"/>
        <v>1</v>
      </c>
      <c r="X82">
        <v>1</v>
      </c>
      <c r="Y82">
        <v>-1</v>
      </c>
      <c r="Z82">
        <v>1</v>
      </c>
      <c r="AA82">
        <f t="shared" si="183"/>
        <v>1</v>
      </c>
      <c r="AB82">
        <f t="shared" si="170"/>
        <v>0</v>
      </c>
      <c r="AC82" s="1">
        <v>1.23063683305E-2</v>
      </c>
      <c r="AD82" s="2">
        <v>10</v>
      </c>
      <c r="AE82">
        <v>60</v>
      </c>
      <c r="AF82" t="str">
        <f t="shared" si="171"/>
        <v>TRUE</v>
      </c>
      <c r="AG82">
        <f>VLOOKUP($A82,'FuturesInfo (3)'!$A$2:$V$80,22)</f>
        <v>1</v>
      </c>
      <c r="AH82">
        <f t="shared" si="172"/>
        <v>1</v>
      </c>
      <c r="AI82">
        <f t="shared" si="184"/>
        <v>1</v>
      </c>
      <c r="AJ82" s="138">
        <f>VLOOKUP($A82,'FuturesInfo (3)'!$A$2:$O$80,15)*AI82</f>
        <v>115420</v>
      </c>
      <c r="AK82" s="196">
        <f t="shared" si="173"/>
        <v>1420.4010327063102</v>
      </c>
      <c r="AL82" s="196">
        <f t="shared" si="185"/>
        <v>-1420.4010327063102</v>
      </c>
      <c r="AN82">
        <f t="shared" si="174"/>
        <v>1</v>
      </c>
      <c r="AO82">
        <v>1</v>
      </c>
      <c r="AP82">
        <v>-1</v>
      </c>
      <c r="AQ82">
        <v>1</v>
      </c>
      <c r="AR82">
        <f t="shared" si="228"/>
        <v>1</v>
      </c>
      <c r="AS82">
        <f t="shared" si="175"/>
        <v>0</v>
      </c>
      <c r="AT82" s="1">
        <v>2.63538213041E-3</v>
      </c>
      <c r="AU82" s="2">
        <v>10</v>
      </c>
      <c r="AV82">
        <v>60</v>
      </c>
      <c r="AW82" t="str">
        <f t="shared" si="176"/>
        <v>TRUE</v>
      </c>
      <c r="AX82">
        <f>VLOOKUP($A82,'FuturesInfo (3)'!$A$2:$V$80,22)</f>
        <v>1</v>
      </c>
      <c r="AY82">
        <f t="shared" si="177"/>
        <v>1</v>
      </c>
      <c r="AZ82">
        <f t="shared" si="186"/>
        <v>1</v>
      </c>
      <c r="BA82" s="138">
        <f>VLOOKUP($A82,'FuturesInfo (3)'!$A$2:$O$80,15)*AZ82</f>
        <v>115420</v>
      </c>
      <c r="BB82" s="196">
        <f t="shared" si="178"/>
        <v>304.17580549192218</v>
      </c>
      <c r="BC82" s="196">
        <f t="shared" si="187"/>
        <v>-304.17580549192218</v>
      </c>
      <c r="BE82">
        <v>1</v>
      </c>
      <c r="BF82">
        <v>1</v>
      </c>
      <c r="BG82">
        <v>-1</v>
      </c>
      <c r="BH82">
        <v>1</v>
      </c>
      <c r="BI82">
        <v>1</v>
      </c>
      <c r="BJ82">
        <v>0</v>
      </c>
      <c r="BK82" s="1">
        <v>7.88536544005E-3</v>
      </c>
      <c r="BL82" s="2">
        <v>10</v>
      </c>
      <c r="BM82">
        <v>60</v>
      </c>
      <c r="BN82" t="s">
        <v>1186</v>
      </c>
      <c r="BO82">
        <v>1</v>
      </c>
      <c r="BP82" s="96">
        <v>0</v>
      </c>
      <c r="BQ82">
        <v>1</v>
      </c>
      <c r="BR82" s="138">
        <v>116420</v>
      </c>
      <c r="BS82" s="196">
        <v>918.014244530621</v>
      </c>
      <c r="BT82" s="196">
        <v>-918.014244530621</v>
      </c>
      <c r="BV82">
        <v>1</v>
      </c>
      <c r="BW82">
        <v>1</v>
      </c>
      <c r="BX82" s="214">
        <v>-1</v>
      </c>
      <c r="BY82">
        <v>-1</v>
      </c>
      <c r="BZ82">
        <v>-1</v>
      </c>
      <c r="CA82">
        <v>0</v>
      </c>
      <c r="CB82">
        <v>1</v>
      </c>
      <c r="CC82">
        <v>1</v>
      </c>
      <c r="CD82" s="1">
        <v>-7.6554218894600004E-3</v>
      </c>
      <c r="CE82" s="2">
        <v>10</v>
      </c>
      <c r="CF82">
        <v>60</v>
      </c>
      <c r="CG82" t="s">
        <v>1186</v>
      </c>
      <c r="CH82">
        <v>1</v>
      </c>
      <c r="CI82" s="96">
        <v>0</v>
      </c>
      <c r="CJ82">
        <v>1</v>
      </c>
      <c r="CK82" s="138">
        <v>116420</v>
      </c>
      <c r="CL82" s="196">
        <v>-891.24421637093326</v>
      </c>
      <c r="CM82" s="196">
        <v>891.24421637093326</v>
      </c>
      <c r="CN82" s="196">
        <v>891.24421637093326</v>
      </c>
      <c r="CP82">
        <v>-1</v>
      </c>
      <c r="CQ82">
        <v>1</v>
      </c>
      <c r="CR82" s="214">
        <v>-1</v>
      </c>
      <c r="CS82">
        <v>-1</v>
      </c>
      <c r="CT82">
        <v>-1</v>
      </c>
      <c r="CU82">
        <v>0</v>
      </c>
      <c r="CV82">
        <v>1</v>
      </c>
      <c r="CW82">
        <v>1</v>
      </c>
      <c r="CX82" s="1">
        <v>-1.30552729739E-2</v>
      </c>
      <c r="CY82" s="2">
        <v>10</v>
      </c>
      <c r="CZ82">
        <v>60</v>
      </c>
      <c r="DA82" t="s">
        <v>1186</v>
      </c>
      <c r="DB82">
        <v>1</v>
      </c>
      <c r="DC82" s="96">
        <v>0</v>
      </c>
      <c r="DD82">
        <v>1</v>
      </c>
      <c r="DE82" s="138">
        <v>116420</v>
      </c>
      <c r="DF82" s="196">
        <v>-1519.8948796214381</v>
      </c>
      <c r="DG82" s="196">
        <v>1519.8948796214381</v>
      </c>
      <c r="DH82" s="196">
        <v>1519.8948796214381</v>
      </c>
      <c r="DJ82">
        <v>-1</v>
      </c>
      <c r="DK82" s="240">
        <v>-1</v>
      </c>
      <c r="DL82" s="214">
        <v>-1</v>
      </c>
      <c r="DM82" s="241">
        <v>-9</v>
      </c>
      <c r="DN82">
        <v>-1</v>
      </c>
      <c r="DO82">
        <v>1</v>
      </c>
      <c r="DP82" s="214">
        <v>-1</v>
      </c>
      <c r="DQ82">
        <v>1</v>
      </c>
      <c r="DR82">
        <v>1</v>
      </c>
      <c r="DS82">
        <v>1</v>
      </c>
      <c r="DT82">
        <v>0</v>
      </c>
      <c r="DU82" s="249">
        <v>-1.2798488232300001E-2</v>
      </c>
      <c r="DV82" s="2">
        <v>10</v>
      </c>
      <c r="DW82">
        <v>60</v>
      </c>
      <c r="DX82" t="s">
        <v>1186</v>
      </c>
      <c r="DY82">
        <v>1</v>
      </c>
      <c r="DZ82" s="96">
        <v>0</v>
      </c>
      <c r="EA82">
        <v>1</v>
      </c>
      <c r="EB82" s="138">
        <v>114930</v>
      </c>
      <c r="EC82" s="196">
        <v>1470.9302525382391</v>
      </c>
      <c r="ED82" s="196">
        <v>1470.9302525382391</v>
      </c>
      <c r="EE82" s="196">
        <v>1470.9302525382391</v>
      </c>
      <c r="EF82" s="196">
        <v>-1470.9302525382391</v>
      </c>
      <c r="EH82">
        <v>-1</v>
      </c>
      <c r="EI82" s="240">
        <v>1</v>
      </c>
      <c r="EJ82" s="214">
        <v>1</v>
      </c>
      <c r="EK82" s="241">
        <v>-10</v>
      </c>
      <c r="EL82">
        <v>1</v>
      </c>
      <c r="EM82">
        <v>-1</v>
      </c>
      <c r="EN82" s="214">
        <v>-1</v>
      </c>
      <c r="EO82">
        <v>0</v>
      </c>
      <c r="EP82">
        <v>0</v>
      </c>
      <c r="EQ82">
        <v>0</v>
      </c>
      <c r="ER82">
        <v>1</v>
      </c>
      <c r="ES82" s="249">
        <v>-3.4803793613500002E-4</v>
      </c>
      <c r="ET82" s="264">
        <v>42509</v>
      </c>
      <c r="EU82">
        <v>60</v>
      </c>
      <c r="EV82" t="s">
        <v>1186</v>
      </c>
      <c r="EW82">
        <v>1</v>
      </c>
      <c r="EX82" s="253"/>
      <c r="EY82">
        <v>1</v>
      </c>
      <c r="EZ82" s="138">
        <v>114890.00000000001</v>
      </c>
      <c r="FA82" s="196">
        <v>-39.986078482550155</v>
      </c>
      <c r="FB82" s="196">
        <v>-39.986078482550155</v>
      </c>
      <c r="FC82" s="196">
        <v>-39.986078482550155</v>
      </c>
      <c r="FD82" s="196">
        <v>39.986078482550155</v>
      </c>
      <c r="FF82">
        <v>1</v>
      </c>
      <c r="FG82" s="240">
        <v>-1</v>
      </c>
      <c r="FH82" s="214">
        <v>1</v>
      </c>
      <c r="FI82" s="241">
        <v>-11</v>
      </c>
      <c r="FJ82">
        <v>1</v>
      </c>
      <c r="FK82">
        <v>-1</v>
      </c>
      <c r="FL82" s="214">
        <v>1</v>
      </c>
      <c r="FM82">
        <v>0</v>
      </c>
      <c r="FN82">
        <v>1</v>
      </c>
      <c r="FO82">
        <v>1</v>
      </c>
      <c r="FP82">
        <v>0</v>
      </c>
      <c r="FQ82" s="249">
        <v>3.4815911175100001E-4</v>
      </c>
      <c r="FR82" s="264">
        <v>42509</v>
      </c>
      <c r="FS82">
        <v>60</v>
      </c>
      <c r="FT82" t="s">
        <v>1186</v>
      </c>
      <c r="FU82">
        <v>2</v>
      </c>
      <c r="FV82" s="253">
        <v>2</v>
      </c>
      <c r="FW82">
        <v>3</v>
      </c>
      <c r="FX82" s="138">
        <v>229000</v>
      </c>
      <c r="FY82" s="138">
        <v>343500</v>
      </c>
      <c r="FZ82" s="196">
        <v>-79.728436590979001</v>
      </c>
      <c r="GA82" s="196">
        <v>-119.59265488646851</v>
      </c>
      <c r="GB82" s="196">
        <v>79.728436590979001</v>
      </c>
      <c r="GC82" s="196">
        <v>79.728436590979001</v>
      </c>
      <c r="GD82" s="196">
        <v>-79.728436590979001</v>
      </c>
      <c r="GF82">
        <v>-1</v>
      </c>
      <c r="GG82" s="240">
        <v>1</v>
      </c>
      <c r="GH82" s="214">
        <v>1</v>
      </c>
      <c r="GI82" s="241">
        <v>-12</v>
      </c>
      <c r="GJ82">
        <v>-1</v>
      </c>
      <c r="GK82">
        <v>-1</v>
      </c>
      <c r="GL82" s="214">
        <v>1</v>
      </c>
      <c r="GM82">
        <v>1</v>
      </c>
      <c r="GN82">
        <v>1</v>
      </c>
      <c r="GO82">
        <v>0</v>
      </c>
      <c r="GP82">
        <v>0</v>
      </c>
      <c r="GQ82" s="249">
        <v>6.9917846530299997E-4</v>
      </c>
      <c r="GR82" s="264">
        <v>42509</v>
      </c>
      <c r="GS82">
        <v>60</v>
      </c>
      <c r="GT82" t="s">
        <v>1186</v>
      </c>
      <c r="GU82">
        <v>2</v>
      </c>
      <c r="GV82" s="253">
        <v>1</v>
      </c>
      <c r="GW82">
        <v>2</v>
      </c>
      <c r="GX82" s="138">
        <v>229000</v>
      </c>
      <c r="GY82" s="138">
        <v>229000</v>
      </c>
      <c r="GZ82" s="196">
        <v>160.111868554387</v>
      </c>
      <c r="HA82" s="196">
        <v>160.111868554387</v>
      </c>
      <c r="HB82" s="196">
        <v>160.111868554387</v>
      </c>
      <c r="HC82" s="196">
        <v>-160.111868554387</v>
      </c>
      <c r="HD82" s="196">
        <v>-160.111868554387</v>
      </c>
      <c r="HF82">
        <v>1</v>
      </c>
      <c r="HG82" s="240">
        <v>-1</v>
      </c>
      <c r="HH82" s="214">
        <v>1</v>
      </c>
      <c r="HI82" s="241">
        <v>-13</v>
      </c>
      <c r="HJ82">
        <v>1</v>
      </c>
      <c r="HK82">
        <v>-1</v>
      </c>
      <c r="HL82" s="214">
        <v>-1</v>
      </c>
      <c r="HM82">
        <v>1</v>
      </c>
      <c r="HN82">
        <v>0</v>
      </c>
      <c r="HO82">
        <v>0</v>
      </c>
      <c r="HP82">
        <v>1</v>
      </c>
      <c r="HQ82" s="249">
        <v>-6.2882096069900003E-3</v>
      </c>
      <c r="HR82" s="202">
        <v>42509</v>
      </c>
      <c r="HS82">
        <v>60</v>
      </c>
      <c r="HT82" t="s">
        <v>1186</v>
      </c>
      <c r="HU82">
        <v>1</v>
      </c>
      <c r="HV82" s="253">
        <v>1</v>
      </c>
      <c r="HW82">
        <v>1</v>
      </c>
      <c r="HX82" s="138">
        <v>113780</v>
      </c>
      <c r="HY82" s="138">
        <v>113780</v>
      </c>
      <c r="HZ82" s="196">
        <v>715.47248908332222</v>
      </c>
      <c r="IA82" s="196">
        <v>715.47248908332222</v>
      </c>
      <c r="IB82" s="196">
        <v>-715.47248908332222</v>
      </c>
      <c r="IC82" s="196">
        <v>-715.47248908332222</v>
      </c>
      <c r="ID82" s="196">
        <v>715.47248908332222</v>
      </c>
      <c r="IF82">
        <v>-1</v>
      </c>
      <c r="IG82">
        <v>-1</v>
      </c>
      <c r="IH82" s="214">
        <v>1</v>
      </c>
      <c r="II82" s="241">
        <v>7</v>
      </c>
      <c r="IJ82">
        <v>1</v>
      </c>
      <c r="IK82">
        <v>1</v>
      </c>
      <c r="IL82" s="214">
        <v>1</v>
      </c>
      <c r="IM82">
        <v>0</v>
      </c>
      <c r="IN82">
        <v>1</v>
      </c>
      <c r="IO82">
        <v>1</v>
      </c>
      <c r="IP82">
        <v>1</v>
      </c>
      <c r="IQ82" s="249">
        <v>1.13376691861E-2</v>
      </c>
      <c r="IR82" s="202">
        <v>42529</v>
      </c>
      <c r="IS82">
        <v>60</v>
      </c>
      <c r="IT82" t="s">
        <v>1186</v>
      </c>
      <c r="IU82">
        <v>2</v>
      </c>
      <c r="IV82" s="253">
        <v>2</v>
      </c>
      <c r="IW82">
        <v>3</v>
      </c>
      <c r="IX82" s="138">
        <v>230140</v>
      </c>
      <c r="IY82" s="138">
        <v>345210</v>
      </c>
      <c r="IZ82" s="196">
        <v>-2609.2511864890539</v>
      </c>
      <c r="JA82" s="196">
        <v>-3913.8767797335809</v>
      </c>
      <c r="JB82" s="196">
        <v>2609.2511864890539</v>
      </c>
      <c r="JC82" s="196">
        <v>2609.2511864890539</v>
      </c>
      <c r="JD82" s="196">
        <v>2609.2511864890539</v>
      </c>
      <c r="JF82">
        <v>-1</v>
      </c>
      <c r="JG82" s="240">
        <v>1</v>
      </c>
      <c r="JH82" s="214">
        <v>1</v>
      </c>
      <c r="JI82" s="241">
        <v>8</v>
      </c>
      <c r="JJ82">
        <v>1</v>
      </c>
      <c r="JK82">
        <v>1</v>
      </c>
      <c r="JL82" s="214">
        <v>-1</v>
      </c>
      <c r="JM82">
        <v>0</v>
      </c>
      <c r="JN82">
        <v>0</v>
      </c>
      <c r="JO82">
        <v>0</v>
      </c>
      <c r="JP82">
        <v>0</v>
      </c>
      <c r="JQ82" s="249">
        <v>-1.91187972538E-3</v>
      </c>
      <c r="JR82" s="202">
        <v>42529</v>
      </c>
      <c r="JS82">
        <v>60</v>
      </c>
      <c r="JT82" t="s">
        <v>1186</v>
      </c>
      <c r="JU82">
        <v>1</v>
      </c>
      <c r="JV82" s="253">
        <v>2</v>
      </c>
      <c r="JW82">
        <v>1</v>
      </c>
      <c r="JX82" s="138">
        <v>114850</v>
      </c>
      <c r="JY82" s="138">
        <v>114850</v>
      </c>
      <c r="JZ82" s="196">
        <v>-219.57938645989299</v>
      </c>
      <c r="KA82" s="196">
        <v>-219.57938645989299</v>
      </c>
      <c r="KB82" s="196">
        <v>-219.57938645989299</v>
      </c>
      <c r="KC82" s="196">
        <v>-219.57938645989299</v>
      </c>
      <c r="KD82" s="196">
        <v>-219.57938645989299</v>
      </c>
      <c r="KF82">
        <v>1</v>
      </c>
      <c r="KG82" s="240">
        <v>1</v>
      </c>
      <c r="KH82" s="214">
        <v>1</v>
      </c>
      <c r="KI82" s="241">
        <v>9</v>
      </c>
      <c r="KJ82">
        <v>-1</v>
      </c>
      <c r="KK82">
        <v>1</v>
      </c>
      <c r="KL82" s="214">
        <v>-1</v>
      </c>
      <c r="KM82">
        <v>0</v>
      </c>
      <c r="KN82">
        <v>0</v>
      </c>
      <c r="KO82">
        <v>1</v>
      </c>
      <c r="KP82">
        <v>0</v>
      </c>
      <c r="KQ82" s="249">
        <v>-4.7017849368699996E-3</v>
      </c>
      <c r="KR82" s="202">
        <v>42529</v>
      </c>
      <c r="KS82">
        <v>60</v>
      </c>
      <c r="KT82" t="s">
        <v>1186</v>
      </c>
      <c r="KU82">
        <v>1</v>
      </c>
      <c r="KV82" s="253">
        <v>1</v>
      </c>
      <c r="KW82">
        <v>1</v>
      </c>
      <c r="KX82" s="138">
        <v>116980</v>
      </c>
      <c r="KY82" s="138">
        <v>116980</v>
      </c>
      <c r="KZ82" s="196">
        <v>-550.01480191505254</v>
      </c>
      <c r="LA82" s="196">
        <v>-550.01480191505254</v>
      </c>
      <c r="LB82" s="196">
        <v>-550.01480191505254</v>
      </c>
      <c r="LC82" s="196">
        <v>550.01480191505254</v>
      </c>
      <c r="LD82" s="196">
        <v>-550.01480191505254</v>
      </c>
      <c r="LF82">
        <v>1</v>
      </c>
      <c r="LG82" s="240">
        <v>-1</v>
      </c>
      <c r="LH82" s="214">
        <v>1</v>
      </c>
      <c r="LI82" s="241">
        <v>10</v>
      </c>
      <c r="LJ82">
        <v>-1</v>
      </c>
      <c r="LK82">
        <v>1</v>
      </c>
      <c r="LL82" s="214">
        <v>1</v>
      </c>
      <c r="LM82">
        <v>0</v>
      </c>
      <c r="LN82">
        <v>1</v>
      </c>
      <c r="LO82">
        <v>0</v>
      </c>
      <c r="LP82">
        <v>1</v>
      </c>
      <c r="LQ82" s="249">
        <v>2.3357536523499998E-2</v>
      </c>
      <c r="LR82" s="202">
        <v>42529</v>
      </c>
      <c r="LS82">
        <v>60</v>
      </c>
      <c r="LT82" t="s">
        <v>1186</v>
      </c>
      <c r="LU82">
        <v>1</v>
      </c>
      <c r="LV82" s="253">
        <v>2</v>
      </c>
      <c r="LW82">
        <v>1</v>
      </c>
      <c r="LX82" s="138">
        <v>116980</v>
      </c>
      <c r="LY82" s="138">
        <v>116980</v>
      </c>
      <c r="LZ82" s="196">
        <v>-2732.36462251903</v>
      </c>
      <c r="MA82" s="196">
        <v>-2732.36462251903</v>
      </c>
      <c r="MB82" s="196">
        <v>2732.36462251903</v>
      </c>
      <c r="MC82" s="196">
        <v>-2732.36462251903</v>
      </c>
      <c r="MD82" s="196">
        <v>2732.36462251903</v>
      </c>
      <c r="MF82">
        <v>-1</v>
      </c>
      <c r="MG82" s="240">
        <v>1</v>
      </c>
      <c r="MH82" s="214">
        <v>1</v>
      </c>
      <c r="MI82" s="241">
        <v>-4</v>
      </c>
      <c r="MJ82">
        <v>1</v>
      </c>
      <c r="MK82">
        <v>-1</v>
      </c>
      <c r="ML82" s="214">
        <v>-1</v>
      </c>
      <c r="MM82">
        <v>0</v>
      </c>
      <c r="MN82">
        <v>0</v>
      </c>
      <c r="MO82">
        <v>0</v>
      </c>
      <c r="MP82">
        <v>1</v>
      </c>
      <c r="MQ82" s="249">
        <v>-4.67601299367E-2</v>
      </c>
      <c r="MR82" s="202">
        <v>42538</v>
      </c>
      <c r="MS82">
        <v>60</v>
      </c>
      <c r="MT82" t="s">
        <v>1186</v>
      </c>
      <c r="MU82">
        <v>1</v>
      </c>
      <c r="MV82" s="253">
        <v>2</v>
      </c>
      <c r="MW82">
        <v>1</v>
      </c>
      <c r="MX82" s="138">
        <v>111509.99999999999</v>
      </c>
      <c r="MY82" s="138">
        <v>111509.99999999999</v>
      </c>
      <c r="MZ82" s="196">
        <v>-5214.2220892414161</v>
      </c>
      <c r="NA82" s="196">
        <v>-5214.2220892414161</v>
      </c>
      <c r="NB82" s="196">
        <v>-5214.2220892414161</v>
      </c>
      <c r="NC82" s="196">
        <v>-5214.2220892414161</v>
      </c>
      <c r="ND82" s="196">
        <v>5214.2220892414161</v>
      </c>
      <c r="NF82">
        <v>1</v>
      </c>
      <c r="NG82" s="240">
        <v>-1</v>
      </c>
      <c r="NH82" s="214">
        <v>1</v>
      </c>
      <c r="NI82" s="241">
        <v>1</v>
      </c>
      <c r="NJ82">
        <v>-1</v>
      </c>
      <c r="NK82">
        <v>1</v>
      </c>
      <c r="NL82" s="214">
        <v>-1</v>
      </c>
      <c r="NM82">
        <v>1</v>
      </c>
      <c r="NN82">
        <v>0</v>
      </c>
      <c r="NO82">
        <v>1</v>
      </c>
      <c r="NP82">
        <v>0</v>
      </c>
      <c r="NQ82" s="249">
        <v>-3.1835709801799998E-2</v>
      </c>
      <c r="NR82" s="202">
        <v>42538</v>
      </c>
      <c r="NS82">
        <v>60</v>
      </c>
      <c r="NT82" t="s">
        <v>1186</v>
      </c>
      <c r="NU82">
        <v>1</v>
      </c>
      <c r="NV82" s="253">
        <v>1</v>
      </c>
      <c r="NW82">
        <v>1</v>
      </c>
      <c r="NX82" s="138">
        <v>107959.99999999999</v>
      </c>
      <c r="NY82" s="138">
        <v>107959.99999999999</v>
      </c>
      <c r="NZ82" s="196">
        <v>3436.9832302023274</v>
      </c>
      <c r="OA82" s="196">
        <v>3436.9832302023274</v>
      </c>
      <c r="OB82" s="196">
        <v>-3436.9832302023274</v>
      </c>
      <c r="OC82" s="196">
        <v>3436.9832302023274</v>
      </c>
      <c r="OD82" s="196">
        <v>-3436.9832302023274</v>
      </c>
      <c r="OF82">
        <v>-1</v>
      </c>
      <c r="OG82" s="240">
        <v>-1</v>
      </c>
      <c r="OH82" s="214">
        <v>1</v>
      </c>
      <c r="OI82" s="241">
        <v>2</v>
      </c>
      <c r="OJ82">
        <v>1</v>
      </c>
      <c r="OK82">
        <v>1</v>
      </c>
      <c r="OL82" s="214">
        <v>1</v>
      </c>
      <c r="OM82">
        <v>0</v>
      </c>
      <c r="ON82">
        <v>1</v>
      </c>
      <c r="OO82">
        <v>1</v>
      </c>
      <c r="OP82">
        <v>1</v>
      </c>
      <c r="OQ82" s="249">
        <v>2.36198592071E-2</v>
      </c>
      <c r="OR82" s="202">
        <v>42538</v>
      </c>
      <c r="OS82">
        <v>60</v>
      </c>
      <c r="OT82" t="s">
        <v>1186</v>
      </c>
      <c r="OU82">
        <v>1</v>
      </c>
      <c r="OV82" s="253">
        <v>2</v>
      </c>
      <c r="OW82">
        <v>1</v>
      </c>
      <c r="OX82" s="138">
        <v>110509.99999999999</v>
      </c>
      <c r="OY82" s="138">
        <v>110509.99999999999</v>
      </c>
      <c r="OZ82" s="196">
        <v>-2610.2306409766206</v>
      </c>
      <c r="PA82" s="196">
        <v>-2610.2306409766206</v>
      </c>
      <c r="PB82" s="196">
        <v>2610.2306409766206</v>
      </c>
      <c r="PC82" s="196">
        <v>2610.2306409766206</v>
      </c>
      <c r="PD82" s="196">
        <v>2610.2306409766206</v>
      </c>
      <c r="PF82">
        <v>-1</v>
      </c>
      <c r="PG82" s="240">
        <v>-1</v>
      </c>
      <c r="PH82" s="240">
        <v>1</v>
      </c>
      <c r="PI82" s="214">
        <v>1</v>
      </c>
      <c r="PJ82" s="241">
        <v>3</v>
      </c>
      <c r="PK82">
        <v>1</v>
      </c>
      <c r="PL82">
        <v>1</v>
      </c>
      <c r="PM82" s="214">
        <v>1</v>
      </c>
      <c r="PN82">
        <v>0</v>
      </c>
      <c r="PO82">
        <v>1</v>
      </c>
      <c r="PP82">
        <v>1</v>
      </c>
      <c r="PQ82">
        <v>1</v>
      </c>
      <c r="PR82" s="249">
        <v>2.1717491629699999E-2</v>
      </c>
      <c r="PS82" s="202">
        <v>42538</v>
      </c>
      <c r="PT82">
        <v>60</v>
      </c>
      <c r="PU82" t="s">
        <v>1186</v>
      </c>
      <c r="PV82">
        <v>1</v>
      </c>
      <c r="PW82" s="253">
        <v>1</v>
      </c>
      <c r="PX82">
        <v>1</v>
      </c>
      <c r="PY82" s="138">
        <v>114740.00000000001</v>
      </c>
      <c r="PZ82" s="138">
        <v>114740.00000000001</v>
      </c>
      <c r="QA82" s="196">
        <v>-2491.8649895917783</v>
      </c>
      <c r="QB82" s="196">
        <v>-2491.8649895917783</v>
      </c>
      <c r="QC82" s="196">
        <v>2491.8649895917783</v>
      </c>
      <c r="QD82" s="196">
        <v>2491.8649895917783</v>
      </c>
      <c r="QE82" s="196">
        <v>2491.8649895917783</v>
      </c>
      <c r="QF82" s="196">
        <v>2491.8649895917783</v>
      </c>
      <c r="QH82">
        <v>1</v>
      </c>
      <c r="QI82" s="240">
        <v>1</v>
      </c>
      <c r="QJ82" s="240">
        <v>-1</v>
      </c>
      <c r="QK82" s="214">
        <v>1</v>
      </c>
      <c r="QL82" s="241">
        <v>-2</v>
      </c>
      <c r="QM82">
        <v>-1</v>
      </c>
      <c r="QN82">
        <v>-1</v>
      </c>
      <c r="QO82" s="214">
        <v>1</v>
      </c>
      <c r="QP82">
        <v>1</v>
      </c>
      <c r="QQ82">
        <v>1</v>
      </c>
      <c r="QR82">
        <v>0</v>
      </c>
      <c r="QS82">
        <v>0</v>
      </c>
      <c r="QT82" s="249">
        <v>1.6207598972600001E-2</v>
      </c>
      <c r="QU82" s="202">
        <v>42544</v>
      </c>
      <c r="QV82">
        <v>60</v>
      </c>
      <c r="QW82" t="s">
        <v>1186</v>
      </c>
      <c r="QX82">
        <v>1</v>
      </c>
      <c r="QY82" s="253">
        <v>1</v>
      </c>
      <c r="QZ82">
        <v>1</v>
      </c>
      <c r="RA82" s="138">
        <v>114740.00000000001</v>
      </c>
      <c r="RB82" s="138">
        <v>114740.00000000001</v>
      </c>
      <c r="RC82" s="196">
        <v>1859.6599061161244</v>
      </c>
      <c r="RD82" s="196">
        <v>1859.6599061161244</v>
      </c>
      <c r="RE82" s="196">
        <v>1859.6599061161244</v>
      </c>
      <c r="RF82" s="196">
        <v>-1859.6599061161244</v>
      </c>
      <c r="RG82" s="196">
        <v>-1859.6599061161244</v>
      </c>
      <c r="RH82" s="196">
        <v>-1859.6599061161244</v>
      </c>
      <c r="RI82" s="196"/>
      <c r="RJ82" s="196">
        <v>1859.6599061161244</v>
      </c>
      <c r="RK82" s="196">
        <v>-1859.6599061161244</v>
      </c>
      <c r="RL82" s="196">
        <v>-1859.6599061161244</v>
      </c>
      <c r="RM82" s="196">
        <v>1859.6599061161244</v>
      </c>
      <c r="RO82">
        <v>1</v>
      </c>
      <c r="RP82" s="240">
        <v>1</v>
      </c>
      <c r="RQ82" s="240">
        <v>-1</v>
      </c>
      <c r="RR82" s="240">
        <v>1</v>
      </c>
      <c r="RS82" s="214">
        <v>1</v>
      </c>
      <c r="RT82" s="241">
        <v>-3</v>
      </c>
      <c r="RU82">
        <v>-1</v>
      </c>
      <c r="RV82">
        <v>-1</v>
      </c>
      <c r="RW82" s="214">
        <v>1</v>
      </c>
      <c r="RX82">
        <v>1</v>
      </c>
      <c r="RY82">
        <v>1</v>
      </c>
      <c r="RZ82">
        <v>0</v>
      </c>
      <c r="SA82">
        <v>0</v>
      </c>
      <c r="SB82" s="249">
        <v>5.9264423914899998E-3</v>
      </c>
      <c r="SC82" s="202">
        <v>42544</v>
      </c>
      <c r="SD82">
        <v>60</v>
      </c>
      <c r="SE82" t="s">
        <v>1186</v>
      </c>
      <c r="SF82">
        <v>1</v>
      </c>
      <c r="SG82" s="253">
        <v>2</v>
      </c>
      <c r="SH82">
        <v>1</v>
      </c>
      <c r="SI82" s="138">
        <v>115420</v>
      </c>
      <c r="SJ82" s="138">
        <v>115420</v>
      </c>
      <c r="SK82" s="196">
        <v>684.02998082577574</v>
      </c>
      <c r="SL82" s="196">
        <v>684.02998082577574</v>
      </c>
      <c r="SM82" s="196">
        <v>684.02998082577574</v>
      </c>
      <c r="SN82" s="196">
        <v>-684.02998082577574</v>
      </c>
      <c r="SO82" s="196">
        <v>-684.02998082577574</v>
      </c>
      <c r="SP82" s="196">
        <v>-684.02998082577574</v>
      </c>
      <c r="SQ82" s="196">
        <v>684.02998082577574</v>
      </c>
      <c r="SR82" s="196">
        <v>684.02998082577574</v>
      </c>
      <c r="SS82" s="196">
        <v>-684.02998082577574</v>
      </c>
      <c r="ST82" s="196">
        <v>-684.02998082577574</v>
      </c>
      <c r="SU82" s="196">
        <v>684.02998082577574</v>
      </c>
      <c r="SW82">
        <f t="shared" si="188"/>
        <v>1</v>
      </c>
      <c r="SX82" s="240">
        <v>1</v>
      </c>
      <c r="SY82" s="240">
        <v>-1</v>
      </c>
      <c r="SZ82" s="240">
        <v>1</v>
      </c>
      <c r="TA82" s="214">
        <v>1</v>
      </c>
      <c r="TB82" s="241">
        <v>-4</v>
      </c>
      <c r="TC82">
        <f t="shared" si="189"/>
        <v>-1</v>
      </c>
      <c r="TD82">
        <f t="shared" si="190"/>
        <v>-1</v>
      </c>
      <c r="TE82" s="214">
        <v>1</v>
      </c>
      <c r="TF82">
        <f t="shared" si="229"/>
        <v>1</v>
      </c>
      <c r="TG82">
        <f t="shared" si="191"/>
        <v>1</v>
      </c>
      <c r="TH82">
        <f t="shared" si="192"/>
        <v>0</v>
      </c>
      <c r="TI82">
        <f t="shared" si="193"/>
        <v>0</v>
      </c>
      <c r="TJ82" s="249">
        <v>0</v>
      </c>
      <c r="TK82" s="202">
        <v>42548</v>
      </c>
      <c r="TL82">
        <v>60</v>
      </c>
      <c r="TM82" t="str">
        <f t="shared" si="179"/>
        <v>TRUE</v>
      </c>
      <c r="TN82">
        <f>VLOOKUP($A82,'FuturesInfo (3)'!$A$2:$V$80,22)</f>
        <v>1</v>
      </c>
      <c r="TO82" s="253">
        <v>2</v>
      </c>
      <c r="TP82">
        <f t="shared" si="194"/>
        <v>1</v>
      </c>
      <c r="TQ82" s="138">
        <f>VLOOKUP($A82,'FuturesInfo (3)'!$A$2:$O$80,15)*TN82</f>
        <v>115420</v>
      </c>
      <c r="TR82" s="138">
        <f>VLOOKUP($A82,'FuturesInfo (3)'!$A$2:$O$80,15)*TP82</f>
        <v>115420</v>
      </c>
      <c r="TS82" s="196">
        <f t="shared" si="195"/>
        <v>0</v>
      </c>
      <c r="TT82" s="196">
        <f t="shared" si="196"/>
        <v>0</v>
      </c>
      <c r="TU82" s="196">
        <f t="shared" si="197"/>
        <v>0</v>
      </c>
      <c r="TV82" s="196">
        <f t="shared" si="198"/>
        <v>0</v>
      </c>
      <c r="TW82" s="196">
        <f t="shared" si="148"/>
        <v>0</v>
      </c>
      <c r="TX82" s="196">
        <f t="shared" si="199"/>
        <v>0</v>
      </c>
      <c r="TY82" s="196">
        <f t="shared" si="223"/>
        <v>0</v>
      </c>
      <c r="TZ82" s="196">
        <f>IF(IF(sym!$O71=TE82,1,0)=1,ABS(TQ82*TJ82),-ABS(TQ82*TJ82))</f>
        <v>0</v>
      </c>
      <c r="UA82" s="196">
        <f>IF(IF(sym!$N71=TE82,1,0)=1,ABS(TQ82*TJ82),-ABS(TQ82*TJ82))</f>
        <v>0</v>
      </c>
      <c r="UB82" s="196">
        <f t="shared" si="230"/>
        <v>0</v>
      </c>
      <c r="UC82" s="196">
        <f t="shared" si="200"/>
        <v>0</v>
      </c>
      <c r="UE82">
        <f t="shared" si="201"/>
        <v>1</v>
      </c>
      <c r="UF82" s="240">
        <v>1</v>
      </c>
      <c r="UG82" s="240">
        <v>1</v>
      </c>
      <c r="UH82" s="240">
        <v>1</v>
      </c>
      <c r="UI82" s="214">
        <v>-1</v>
      </c>
      <c r="UJ82" s="241">
        <v>-5</v>
      </c>
      <c r="UK82">
        <f t="shared" si="202"/>
        <v>1</v>
      </c>
      <c r="UL82">
        <f t="shared" si="203"/>
        <v>1</v>
      </c>
      <c r="UM82" s="214"/>
      <c r="UN82">
        <f t="shared" si="153"/>
        <v>0</v>
      </c>
      <c r="UO82">
        <f t="shared" si="151"/>
        <v>0</v>
      </c>
      <c r="UP82">
        <f t="shared" si="224"/>
        <v>0</v>
      </c>
      <c r="UQ82">
        <f t="shared" si="204"/>
        <v>0</v>
      </c>
      <c r="UR82" s="249"/>
      <c r="US82" s="202">
        <v>42548</v>
      </c>
      <c r="UT82">
        <v>60</v>
      </c>
      <c r="UU82" t="str">
        <f t="shared" si="180"/>
        <v>TRUE</v>
      </c>
      <c r="UV82">
        <f>VLOOKUP($A82,'FuturesInfo (3)'!$A$2:$V$80,22)</f>
        <v>1</v>
      </c>
      <c r="UW82" s="253">
        <v>1</v>
      </c>
      <c r="UX82">
        <f t="shared" si="205"/>
        <v>1</v>
      </c>
      <c r="UY82" s="138">
        <f>VLOOKUP($A82,'FuturesInfo (3)'!$A$2:$O$80,15)*UV82</f>
        <v>115420</v>
      </c>
      <c r="UZ82" s="138">
        <f>VLOOKUP($A82,'FuturesInfo (3)'!$A$2:$O$80,15)*UX82</f>
        <v>115420</v>
      </c>
      <c r="VA82" s="196">
        <f t="shared" si="206"/>
        <v>0</v>
      </c>
      <c r="VB82" s="196">
        <f t="shared" si="207"/>
        <v>0</v>
      </c>
      <c r="VC82" s="196">
        <f t="shared" si="208"/>
        <v>0</v>
      </c>
      <c r="VD82" s="196">
        <f t="shared" si="209"/>
        <v>0</v>
      </c>
      <c r="VE82" s="196">
        <f t="shared" si="149"/>
        <v>0</v>
      </c>
      <c r="VF82" s="196">
        <f t="shared" si="210"/>
        <v>0</v>
      </c>
      <c r="VG82" s="196">
        <f t="shared" si="225"/>
        <v>0</v>
      </c>
      <c r="VH82" s="196">
        <f>IF(IF(sym!$O71=UM82,1,0)=1,ABS(UY82*UR82),-ABS(UY82*UR82))</f>
        <v>0</v>
      </c>
      <c r="VI82" s="196">
        <f>IF(IF(sym!$N71=UM82,1,0)=1,ABS(UY82*UR82),-ABS(UY82*UR82))</f>
        <v>0</v>
      </c>
      <c r="VJ82" s="196">
        <f t="shared" si="231"/>
        <v>0</v>
      </c>
      <c r="VK82" s="196">
        <f t="shared" si="211"/>
        <v>0</v>
      </c>
      <c r="VM82">
        <f t="shared" si="212"/>
        <v>0</v>
      </c>
      <c r="VN82" s="240"/>
      <c r="VO82" s="240"/>
      <c r="VP82" s="240"/>
      <c r="VQ82" s="214"/>
      <c r="VR82" s="241"/>
      <c r="VS82">
        <f t="shared" si="213"/>
        <v>1</v>
      </c>
      <c r="VT82">
        <f t="shared" si="214"/>
        <v>0</v>
      </c>
      <c r="VU82" s="214"/>
      <c r="VV82">
        <f t="shared" si="154"/>
        <v>1</v>
      </c>
      <c r="VW82">
        <f t="shared" si="152"/>
        <v>1</v>
      </c>
      <c r="VX82">
        <f t="shared" si="226"/>
        <v>0</v>
      </c>
      <c r="VY82">
        <f t="shared" si="215"/>
        <v>1</v>
      </c>
      <c r="VZ82" s="249"/>
      <c r="WA82" s="202"/>
      <c r="WB82">
        <v>60</v>
      </c>
      <c r="WC82" t="str">
        <f t="shared" si="181"/>
        <v>FALSE</v>
      </c>
      <c r="WD82">
        <f>VLOOKUP($A82,'FuturesInfo (3)'!$A$2:$V$80,22)</f>
        <v>1</v>
      </c>
      <c r="WE82" s="253"/>
      <c r="WF82">
        <f t="shared" si="216"/>
        <v>1</v>
      </c>
      <c r="WG82" s="138">
        <f>VLOOKUP($A82,'FuturesInfo (3)'!$A$2:$O$80,15)*WD82</f>
        <v>115420</v>
      </c>
      <c r="WH82" s="138">
        <f>VLOOKUP($A82,'FuturesInfo (3)'!$A$2:$O$80,15)*WF82</f>
        <v>115420</v>
      </c>
      <c r="WI82" s="196">
        <f t="shared" si="217"/>
        <v>0</v>
      </c>
      <c r="WJ82" s="196">
        <f t="shared" si="218"/>
        <v>0</v>
      </c>
      <c r="WK82" s="196">
        <f t="shared" si="219"/>
        <v>0</v>
      </c>
      <c r="WL82" s="196">
        <f t="shared" si="220"/>
        <v>0</v>
      </c>
      <c r="WM82" s="196">
        <f t="shared" si="150"/>
        <v>0</v>
      </c>
      <c r="WN82" s="196">
        <f t="shared" si="221"/>
        <v>0</v>
      </c>
      <c r="WO82" s="196">
        <f t="shared" si="227"/>
        <v>0</v>
      </c>
      <c r="WP82" s="196">
        <f>IF(IF(sym!$O71=VU82,1,0)=1,ABS(WG82*VZ82),-ABS(WG82*VZ82))</f>
        <v>0</v>
      </c>
      <c r="WQ82" s="196">
        <f>IF(IF(sym!$N71=VU82,1,0)=1,ABS(WG82*VZ82),-ABS(WG82*VZ82))</f>
        <v>0</v>
      </c>
      <c r="WR82" s="196">
        <f t="shared" si="232"/>
        <v>0</v>
      </c>
      <c r="WS82" s="196">
        <f t="shared" si="222"/>
        <v>0</v>
      </c>
    </row>
    <row r="83" spans="1:617" x14ac:dyDescent="0.25">
      <c r="A83" s="1" t="s">
        <v>415</v>
      </c>
      <c r="B83" s="150" t="str">
        <f>'FuturesInfo (3)'!M71</f>
        <v>@TU</v>
      </c>
      <c r="C83" s="200" t="str">
        <f>VLOOKUP(A83,'FuturesInfo (3)'!$A$2:$K$80,11)</f>
        <v>rates</v>
      </c>
      <c r="F83" t="e">
        <f>#REF!</f>
        <v>#REF!</v>
      </c>
      <c r="G83">
        <v>-1</v>
      </c>
      <c r="H83">
        <v>1</v>
      </c>
      <c r="I83">
        <v>1</v>
      </c>
      <c r="J83">
        <f t="shared" si="164"/>
        <v>0</v>
      </c>
      <c r="K83">
        <f t="shared" si="165"/>
        <v>1</v>
      </c>
      <c r="L83" s="184">
        <v>2.3669487878400001E-3</v>
      </c>
      <c r="M83" s="2">
        <v>10</v>
      </c>
      <c r="N83">
        <v>60</v>
      </c>
      <c r="O83" t="str">
        <f t="shared" si="166"/>
        <v>TRUE</v>
      </c>
      <c r="P83">
        <f>VLOOKUP($A83,'FuturesInfo (3)'!$A$2:$V$80,22)</f>
        <v>7</v>
      </c>
      <c r="Q83">
        <f t="shared" si="167"/>
        <v>7</v>
      </c>
      <c r="R83">
        <f t="shared" si="167"/>
        <v>7</v>
      </c>
      <c r="S83" s="138">
        <f>VLOOKUP($A83,'FuturesInfo (3)'!$A$2:$O$80,15)*Q83</f>
        <v>1534859.375</v>
      </c>
      <c r="T83" s="144">
        <f t="shared" si="168"/>
        <v>-3632.9335371611101</v>
      </c>
      <c r="U83" s="144">
        <f t="shared" si="182"/>
        <v>3632.9335371611101</v>
      </c>
      <c r="W83">
        <f t="shared" si="169"/>
        <v>-1</v>
      </c>
      <c r="X83">
        <v>1</v>
      </c>
      <c r="Y83">
        <v>1</v>
      </c>
      <c r="Z83">
        <v>-1</v>
      </c>
      <c r="AA83">
        <f t="shared" si="183"/>
        <v>0</v>
      </c>
      <c r="AB83">
        <f t="shared" si="170"/>
        <v>0</v>
      </c>
      <c r="AC83" s="1">
        <v>-2.86225402504E-4</v>
      </c>
      <c r="AD83" s="2">
        <v>10</v>
      </c>
      <c r="AE83">
        <v>60</v>
      </c>
      <c r="AF83" t="str">
        <f t="shared" si="171"/>
        <v>TRUE</v>
      </c>
      <c r="AG83">
        <f>VLOOKUP($A83,'FuturesInfo (3)'!$A$2:$V$80,22)</f>
        <v>7</v>
      </c>
      <c r="AH83">
        <f t="shared" si="172"/>
        <v>9</v>
      </c>
      <c r="AI83">
        <f t="shared" si="184"/>
        <v>7</v>
      </c>
      <c r="AJ83" s="138">
        <f>VLOOKUP($A83,'FuturesInfo (3)'!$A$2:$O$80,15)*AI83</f>
        <v>1534859.375</v>
      </c>
      <c r="AK83" s="196">
        <f t="shared" si="173"/>
        <v>-439.31574239641287</v>
      </c>
      <c r="AL83" s="196">
        <f t="shared" si="185"/>
        <v>-439.31574239641287</v>
      </c>
      <c r="AN83">
        <f t="shared" si="174"/>
        <v>1</v>
      </c>
      <c r="AO83">
        <v>-1</v>
      </c>
      <c r="AP83">
        <v>1</v>
      </c>
      <c r="AQ83">
        <v>1</v>
      </c>
      <c r="AR83">
        <f t="shared" si="228"/>
        <v>0</v>
      </c>
      <c r="AS83">
        <f t="shared" si="175"/>
        <v>1</v>
      </c>
      <c r="AT83" s="1">
        <v>2.8630735094100002E-4</v>
      </c>
      <c r="AU83" s="2">
        <v>10</v>
      </c>
      <c r="AV83">
        <v>60</v>
      </c>
      <c r="AW83" t="str">
        <f t="shared" si="176"/>
        <v>TRUE</v>
      </c>
      <c r="AX83">
        <f>VLOOKUP($A83,'FuturesInfo (3)'!$A$2:$V$80,22)</f>
        <v>7</v>
      </c>
      <c r="AY83">
        <f t="shared" si="177"/>
        <v>5</v>
      </c>
      <c r="AZ83">
        <f t="shared" si="186"/>
        <v>7</v>
      </c>
      <c r="BA83" s="138">
        <f>VLOOKUP($A83,'FuturesInfo (3)'!$A$2:$O$80,15)*AZ83</f>
        <v>1534859.375</v>
      </c>
      <c r="BB83" s="196">
        <f t="shared" si="178"/>
        <v>-439.44152172320895</v>
      </c>
      <c r="BC83" s="196">
        <f t="shared" si="187"/>
        <v>439.44152172320895</v>
      </c>
      <c r="BE83">
        <v>-1</v>
      </c>
      <c r="BF83">
        <v>1</v>
      </c>
      <c r="BG83">
        <v>1</v>
      </c>
      <c r="BH83">
        <v>1</v>
      </c>
      <c r="BI83">
        <v>1</v>
      </c>
      <c r="BJ83">
        <v>1</v>
      </c>
      <c r="BK83" s="1">
        <v>7.1556350626199994E-5</v>
      </c>
      <c r="BL83" s="2">
        <v>10</v>
      </c>
      <c r="BM83">
        <v>60</v>
      </c>
      <c r="BN83" t="s">
        <v>1186</v>
      </c>
      <c r="BO83">
        <v>10</v>
      </c>
      <c r="BP83" s="96">
        <v>0</v>
      </c>
      <c r="BQ83">
        <v>10</v>
      </c>
      <c r="BR83" s="138">
        <v>2186093.75</v>
      </c>
      <c r="BS83" s="196">
        <v>156.42889087674439</v>
      </c>
      <c r="BT83" s="196">
        <v>156.42889087674439</v>
      </c>
      <c r="BV83">
        <v>1</v>
      </c>
      <c r="BW83">
        <v>-1</v>
      </c>
      <c r="BX83" s="214">
        <v>1</v>
      </c>
      <c r="BY83">
        <v>1</v>
      </c>
      <c r="BZ83">
        <v>1</v>
      </c>
      <c r="CA83">
        <v>0</v>
      </c>
      <c r="CB83">
        <v>1</v>
      </c>
      <c r="CC83">
        <v>1</v>
      </c>
      <c r="CD83" s="1">
        <v>3.5775615340600002E-4</v>
      </c>
      <c r="CE83" s="2">
        <v>10</v>
      </c>
      <c r="CF83">
        <v>60</v>
      </c>
      <c r="CG83" t="s">
        <v>1186</v>
      </c>
      <c r="CH83">
        <v>10</v>
      </c>
      <c r="CI83" s="96">
        <v>0</v>
      </c>
      <c r="CJ83">
        <v>10</v>
      </c>
      <c r="CK83" s="138">
        <v>2186093.75</v>
      </c>
      <c r="CL83" s="196">
        <v>-782.08849098489782</v>
      </c>
      <c r="CM83" s="196">
        <v>782.08849098489782</v>
      </c>
      <c r="CN83" s="196">
        <v>782.08849098489782</v>
      </c>
      <c r="CP83">
        <v>1</v>
      </c>
      <c r="CQ83">
        <v>1</v>
      </c>
      <c r="CR83" s="214">
        <v>1</v>
      </c>
      <c r="CS83">
        <v>1</v>
      </c>
      <c r="CT83">
        <v>1</v>
      </c>
      <c r="CU83">
        <v>1</v>
      </c>
      <c r="CV83">
        <v>1</v>
      </c>
      <c r="CW83">
        <v>1</v>
      </c>
      <c r="CX83" s="1">
        <v>7.1525641942599995E-4</v>
      </c>
      <c r="CY83" s="2">
        <v>10</v>
      </c>
      <c r="CZ83">
        <v>60</v>
      </c>
      <c r="DA83" t="s">
        <v>1186</v>
      </c>
      <c r="DB83">
        <v>10</v>
      </c>
      <c r="DC83" s="96">
        <v>0</v>
      </c>
      <c r="DD83">
        <v>10</v>
      </c>
      <c r="DE83" s="138">
        <v>2186093.75</v>
      </c>
      <c r="DF83" s="196">
        <v>1563.6175881545571</v>
      </c>
      <c r="DG83" s="196">
        <v>1563.6175881545571</v>
      </c>
      <c r="DH83" s="196">
        <v>1563.6175881545571</v>
      </c>
      <c r="DJ83">
        <v>1</v>
      </c>
      <c r="DK83" s="240">
        <v>1</v>
      </c>
      <c r="DL83" s="214">
        <v>1</v>
      </c>
      <c r="DM83" s="241">
        <v>-5</v>
      </c>
      <c r="DN83">
        <v>1</v>
      </c>
      <c r="DO83">
        <v>-1</v>
      </c>
      <c r="DP83" s="214">
        <v>1</v>
      </c>
      <c r="DQ83">
        <v>1</v>
      </c>
      <c r="DR83">
        <v>1</v>
      </c>
      <c r="DS83">
        <v>1</v>
      </c>
      <c r="DT83">
        <v>0</v>
      </c>
      <c r="DU83" s="249">
        <v>4.2884711600300001E-4</v>
      </c>
      <c r="DV83" s="2">
        <v>10</v>
      </c>
      <c r="DW83">
        <v>60</v>
      </c>
      <c r="DX83" t="s">
        <v>1186</v>
      </c>
      <c r="DY83">
        <v>10</v>
      </c>
      <c r="DZ83" s="96">
        <v>0</v>
      </c>
      <c r="EA83">
        <v>10</v>
      </c>
      <c r="EB83" s="138">
        <v>2187031.25</v>
      </c>
      <c r="EC83" s="196">
        <v>937.90204417093616</v>
      </c>
      <c r="ED83" s="196">
        <v>937.90204417093616</v>
      </c>
      <c r="EE83" s="196">
        <v>937.90204417093616</v>
      </c>
      <c r="EF83" s="196">
        <v>-937.90204417093616</v>
      </c>
      <c r="EH83">
        <v>1</v>
      </c>
      <c r="EI83" s="240">
        <v>1</v>
      </c>
      <c r="EJ83" s="214">
        <v>1</v>
      </c>
      <c r="EK83" s="241">
        <v>-6</v>
      </c>
      <c r="EL83">
        <v>1</v>
      </c>
      <c r="EM83">
        <v>-1</v>
      </c>
      <c r="EN83" s="214">
        <v>-1</v>
      </c>
      <c r="EO83">
        <v>0</v>
      </c>
      <c r="EP83">
        <v>0</v>
      </c>
      <c r="EQ83">
        <v>0</v>
      </c>
      <c r="ER83">
        <v>1</v>
      </c>
      <c r="ES83" s="249">
        <v>-7.1443880831600001E-5</v>
      </c>
      <c r="ET83" s="264">
        <v>42508</v>
      </c>
      <c r="EU83">
        <v>60</v>
      </c>
      <c r="EV83" t="s">
        <v>1186</v>
      </c>
      <c r="EW83">
        <v>10</v>
      </c>
      <c r="EX83" s="253"/>
      <c r="EY83">
        <v>10</v>
      </c>
      <c r="EZ83" s="138">
        <v>2186875</v>
      </c>
      <c r="FA83" s="196">
        <v>-156.23883689360525</v>
      </c>
      <c r="FB83" s="196">
        <v>-156.23883689360525</v>
      </c>
      <c r="FC83" s="196">
        <v>-156.23883689360525</v>
      </c>
      <c r="FD83" s="196">
        <v>156.23883689360525</v>
      </c>
      <c r="FF83">
        <v>1</v>
      </c>
      <c r="FG83" s="240">
        <v>1</v>
      </c>
      <c r="FH83" s="214">
        <v>-1</v>
      </c>
      <c r="FI83" s="241">
        <v>-7</v>
      </c>
      <c r="FJ83">
        <v>1</v>
      </c>
      <c r="FK83">
        <v>1</v>
      </c>
      <c r="FL83" s="214">
        <v>1</v>
      </c>
      <c r="FM83">
        <v>1</v>
      </c>
      <c r="FN83">
        <v>0</v>
      </c>
      <c r="FO83">
        <v>1</v>
      </c>
      <c r="FP83">
        <v>1</v>
      </c>
      <c r="FQ83" s="249">
        <v>8.5738782509300004E-4</v>
      </c>
      <c r="FR83" s="264">
        <v>42508</v>
      </c>
      <c r="FS83">
        <v>60</v>
      </c>
      <c r="FT83" t="s">
        <v>1186</v>
      </c>
      <c r="FU83">
        <v>9</v>
      </c>
      <c r="FV83" s="253">
        <v>2</v>
      </c>
      <c r="FW83">
        <v>11</v>
      </c>
      <c r="FX83" s="138">
        <v>1969875</v>
      </c>
      <c r="FY83" s="138">
        <v>2407625</v>
      </c>
      <c r="FZ83" s="196">
        <v>1688.9468419550735</v>
      </c>
      <c r="GA83" s="196">
        <v>2064.2683623895341</v>
      </c>
      <c r="GB83" s="196">
        <v>-1688.9468419550735</v>
      </c>
      <c r="GC83" s="196">
        <v>1688.9468419550735</v>
      </c>
      <c r="GD83" s="196">
        <v>1688.9468419550735</v>
      </c>
      <c r="GF83">
        <v>1</v>
      </c>
      <c r="GG83" s="240">
        <v>1</v>
      </c>
      <c r="GH83" s="214">
        <v>-1</v>
      </c>
      <c r="GI83" s="241">
        <v>3</v>
      </c>
      <c r="GJ83">
        <v>-1</v>
      </c>
      <c r="GK83">
        <v>-1</v>
      </c>
      <c r="GL83" s="214">
        <v>1</v>
      </c>
      <c r="GM83">
        <v>1</v>
      </c>
      <c r="GN83">
        <v>0</v>
      </c>
      <c r="GO83">
        <v>0</v>
      </c>
      <c r="GP83">
        <v>0</v>
      </c>
      <c r="GQ83" s="249">
        <v>0</v>
      </c>
      <c r="GR83" s="264">
        <v>42508</v>
      </c>
      <c r="GS83">
        <v>60</v>
      </c>
      <c r="GT83" t="s">
        <v>1186</v>
      </c>
      <c r="GU83">
        <v>9</v>
      </c>
      <c r="GV83" s="253">
        <v>2</v>
      </c>
      <c r="GW83">
        <v>11</v>
      </c>
      <c r="GX83" s="138">
        <v>1969875</v>
      </c>
      <c r="GY83" s="138">
        <v>2407625</v>
      </c>
      <c r="GZ83" s="196">
        <v>0</v>
      </c>
      <c r="HA83" s="196">
        <v>0</v>
      </c>
      <c r="HB83" s="196">
        <v>0</v>
      </c>
      <c r="HC83" s="196">
        <v>0</v>
      </c>
      <c r="HD83" s="196">
        <v>0</v>
      </c>
      <c r="HF83">
        <v>1</v>
      </c>
      <c r="HG83" s="240">
        <v>1</v>
      </c>
      <c r="HH83" s="214">
        <v>-1</v>
      </c>
      <c r="HI83" s="241">
        <v>4</v>
      </c>
      <c r="HJ83">
        <v>-1</v>
      </c>
      <c r="HK83">
        <v>-1</v>
      </c>
      <c r="HL83" s="214">
        <v>-1</v>
      </c>
      <c r="HM83">
        <v>0</v>
      </c>
      <c r="HN83">
        <v>1</v>
      </c>
      <c r="HO83">
        <v>1</v>
      </c>
      <c r="HP83">
        <v>1</v>
      </c>
      <c r="HQ83" s="249">
        <v>-2.8555111364899998E-4</v>
      </c>
      <c r="HR83" s="202">
        <v>42508</v>
      </c>
      <c r="HS83">
        <v>60</v>
      </c>
      <c r="HT83" t="s">
        <v>1186</v>
      </c>
      <c r="HU83">
        <v>9</v>
      </c>
      <c r="HV83" s="253">
        <v>2</v>
      </c>
      <c r="HW83">
        <v>11</v>
      </c>
      <c r="HX83" s="138">
        <v>1969312.5</v>
      </c>
      <c r="HY83" s="138">
        <v>2406937.5</v>
      </c>
      <c r="HZ83" s="196">
        <v>-562.33937749789629</v>
      </c>
      <c r="IA83" s="196">
        <v>-687.30368360853993</v>
      </c>
      <c r="IB83" s="196">
        <v>562.33937749789629</v>
      </c>
      <c r="IC83" s="196">
        <v>562.33937749789629</v>
      </c>
      <c r="ID83" s="196">
        <v>562.33937749789629</v>
      </c>
      <c r="IF83">
        <v>1</v>
      </c>
      <c r="IG83">
        <v>1</v>
      </c>
      <c r="IH83" s="214">
        <v>-1</v>
      </c>
      <c r="II83" s="241">
        <v>5</v>
      </c>
      <c r="IJ83">
        <v>1</v>
      </c>
      <c r="IK83">
        <v>-1</v>
      </c>
      <c r="IL83" s="214">
        <v>-1</v>
      </c>
      <c r="IM83">
        <v>0</v>
      </c>
      <c r="IN83">
        <v>1</v>
      </c>
      <c r="IO83">
        <v>0</v>
      </c>
      <c r="IP83">
        <v>1</v>
      </c>
      <c r="IQ83" s="249">
        <v>-6.4267352185099999E-4</v>
      </c>
      <c r="IR83" s="202">
        <v>42531</v>
      </c>
      <c r="IS83">
        <v>60</v>
      </c>
      <c r="IT83" t="s">
        <v>1186</v>
      </c>
      <c r="IU83">
        <v>9</v>
      </c>
      <c r="IV83" s="253">
        <v>2</v>
      </c>
      <c r="IW83">
        <v>11</v>
      </c>
      <c r="IX83" s="138">
        <v>1968046.875</v>
      </c>
      <c r="IY83" s="138">
        <v>2405390.625</v>
      </c>
      <c r="IZ83" s="196">
        <v>-1264.8116163241048</v>
      </c>
      <c r="JA83" s="196">
        <v>-1545.8808643961281</v>
      </c>
      <c r="JB83" s="196">
        <v>1264.8116163241048</v>
      </c>
      <c r="JC83" s="196">
        <v>-1264.8116163241048</v>
      </c>
      <c r="JD83" s="196">
        <v>1264.8116163241048</v>
      </c>
      <c r="JF83">
        <v>1</v>
      </c>
      <c r="JG83" s="240">
        <v>1</v>
      </c>
      <c r="JH83" s="214">
        <v>1</v>
      </c>
      <c r="JI83" s="241">
        <v>-1</v>
      </c>
      <c r="JJ83">
        <v>-1</v>
      </c>
      <c r="JK83">
        <v>-1</v>
      </c>
      <c r="JL83" s="214">
        <v>-1</v>
      </c>
      <c r="JM83">
        <v>0</v>
      </c>
      <c r="JN83">
        <v>0</v>
      </c>
      <c r="JO83">
        <v>1</v>
      </c>
      <c r="JP83">
        <v>1</v>
      </c>
      <c r="JQ83" s="249">
        <v>-2.1436227224E-4</v>
      </c>
      <c r="JR83" s="202">
        <v>42531</v>
      </c>
      <c r="JS83">
        <v>60</v>
      </c>
      <c r="JT83" t="s">
        <v>1186</v>
      </c>
      <c r="JU83">
        <v>9</v>
      </c>
      <c r="JV83" s="253">
        <v>1</v>
      </c>
      <c r="JW83">
        <v>9</v>
      </c>
      <c r="JX83" s="138">
        <v>1967625</v>
      </c>
      <c r="JY83" s="138">
        <v>1967625</v>
      </c>
      <c r="JZ83" s="196">
        <v>-421.78456591623001</v>
      </c>
      <c r="KA83" s="196">
        <v>-421.78456591623001</v>
      </c>
      <c r="KB83" s="196">
        <v>-421.78456591623001</v>
      </c>
      <c r="KC83" s="196">
        <v>421.78456591623001</v>
      </c>
      <c r="KD83" s="196">
        <v>421.78456591623001</v>
      </c>
      <c r="KF83">
        <v>1</v>
      </c>
      <c r="KG83" s="240">
        <v>1</v>
      </c>
      <c r="KH83" s="214">
        <v>1</v>
      </c>
      <c r="KI83" s="241">
        <v>-2</v>
      </c>
      <c r="KJ83">
        <v>-1</v>
      </c>
      <c r="KK83">
        <v>-1</v>
      </c>
      <c r="KL83" s="214">
        <v>1</v>
      </c>
      <c r="KM83">
        <v>1</v>
      </c>
      <c r="KN83">
        <v>1</v>
      </c>
      <c r="KO83">
        <v>0</v>
      </c>
      <c r="KP83">
        <v>0</v>
      </c>
      <c r="KQ83" s="249">
        <v>2.8587764436800001E-4</v>
      </c>
      <c r="KR83" s="202">
        <v>42531</v>
      </c>
      <c r="KS83">
        <v>60</v>
      </c>
      <c r="KT83" t="s">
        <v>1186</v>
      </c>
      <c r="KU83">
        <v>9</v>
      </c>
      <c r="KV83" s="253">
        <v>1</v>
      </c>
      <c r="KW83">
        <v>11</v>
      </c>
      <c r="KX83" s="138">
        <v>1966500</v>
      </c>
      <c r="KY83" s="138">
        <v>2403500</v>
      </c>
      <c r="KZ83" s="196">
        <v>562.178387649672</v>
      </c>
      <c r="LA83" s="196">
        <v>687.10691823848799</v>
      </c>
      <c r="LB83" s="196">
        <v>562.178387649672</v>
      </c>
      <c r="LC83" s="196">
        <v>-562.178387649672</v>
      </c>
      <c r="LD83" s="196">
        <v>-562.178387649672</v>
      </c>
      <c r="LF83">
        <v>1</v>
      </c>
      <c r="LG83" s="240">
        <v>-1</v>
      </c>
      <c r="LH83" s="214">
        <v>1</v>
      </c>
      <c r="LI83" s="241">
        <v>-3</v>
      </c>
      <c r="LJ83">
        <v>1</v>
      </c>
      <c r="LK83">
        <v>-1</v>
      </c>
      <c r="LL83" s="214">
        <v>-1</v>
      </c>
      <c r="LM83">
        <v>1</v>
      </c>
      <c r="LN83">
        <v>0</v>
      </c>
      <c r="LO83">
        <v>0</v>
      </c>
      <c r="LP83">
        <v>1</v>
      </c>
      <c r="LQ83" s="249">
        <v>-8.5738782509300004E-4</v>
      </c>
      <c r="LR83" s="202">
        <v>42531</v>
      </c>
      <c r="LS83">
        <v>60</v>
      </c>
      <c r="LT83" t="s">
        <v>1186</v>
      </c>
      <c r="LU83">
        <v>9</v>
      </c>
      <c r="LV83" s="253">
        <v>1</v>
      </c>
      <c r="LW83">
        <v>11</v>
      </c>
      <c r="LX83" s="138">
        <v>1966500</v>
      </c>
      <c r="LY83" s="138">
        <v>2403500</v>
      </c>
      <c r="LZ83" s="196">
        <v>1686.0531580453846</v>
      </c>
      <c r="MA83" s="196">
        <v>2060.7316376110257</v>
      </c>
      <c r="MB83" s="196">
        <v>-1686.0531580453846</v>
      </c>
      <c r="MC83" s="196">
        <v>-1686.0531580453846</v>
      </c>
      <c r="MD83" s="196">
        <v>1686.0531580453846</v>
      </c>
      <c r="MF83">
        <v>-1</v>
      </c>
      <c r="MG83" s="240">
        <v>-1</v>
      </c>
      <c r="MH83" s="214">
        <v>1</v>
      </c>
      <c r="MI83" s="241">
        <v>4</v>
      </c>
      <c r="MJ83">
        <v>-1</v>
      </c>
      <c r="MK83">
        <v>1</v>
      </c>
      <c r="ML83" s="214">
        <v>1</v>
      </c>
      <c r="MM83">
        <v>0</v>
      </c>
      <c r="MN83">
        <v>1</v>
      </c>
      <c r="MO83">
        <v>0</v>
      </c>
      <c r="MP83">
        <v>1</v>
      </c>
      <c r="MQ83" s="249">
        <v>2.7173913043500001E-3</v>
      </c>
      <c r="MR83" s="202">
        <v>42538</v>
      </c>
      <c r="MS83">
        <v>60</v>
      </c>
      <c r="MT83" t="s">
        <v>1186</v>
      </c>
      <c r="MU83">
        <v>7</v>
      </c>
      <c r="MV83" s="253">
        <v>2</v>
      </c>
      <c r="MW83">
        <v>5</v>
      </c>
      <c r="MX83" s="138">
        <v>1533656.25</v>
      </c>
      <c r="MY83" s="138">
        <v>1095468.75</v>
      </c>
      <c r="MZ83" s="196">
        <v>-4167.5441576120302</v>
      </c>
      <c r="NA83" s="196">
        <v>-2976.817255437164</v>
      </c>
      <c r="NB83" s="196">
        <v>4167.5441576120302</v>
      </c>
      <c r="NC83" s="196">
        <v>-4167.5441576120302</v>
      </c>
      <c r="ND83" s="196">
        <v>4167.5441576120302</v>
      </c>
      <c r="NF83">
        <v>-1</v>
      </c>
      <c r="NG83" s="240">
        <v>1</v>
      </c>
      <c r="NH83" s="214">
        <v>1</v>
      </c>
      <c r="NI83" s="241">
        <v>-1</v>
      </c>
      <c r="NJ83">
        <v>1</v>
      </c>
      <c r="NK83">
        <v>-1</v>
      </c>
      <c r="NL83" s="214">
        <v>1</v>
      </c>
      <c r="NM83">
        <v>1</v>
      </c>
      <c r="NN83">
        <v>1</v>
      </c>
      <c r="NO83">
        <v>1</v>
      </c>
      <c r="NP83">
        <v>0</v>
      </c>
      <c r="NQ83" s="249">
        <v>8.55798031665E-4</v>
      </c>
      <c r="NR83" s="202">
        <v>42538</v>
      </c>
      <c r="NS83">
        <v>60</v>
      </c>
      <c r="NT83" t="s">
        <v>1186</v>
      </c>
      <c r="NU83">
        <v>7</v>
      </c>
      <c r="NV83" s="253">
        <v>1</v>
      </c>
      <c r="NW83">
        <v>9</v>
      </c>
      <c r="NX83" s="138">
        <v>1534968.75</v>
      </c>
      <c r="NY83" s="138">
        <v>1973531.25</v>
      </c>
      <c r="NZ83" s="196">
        <v>1313.6232349172856</v>
      </c>
      <c r="OA83" s="196">
        <v>1688.944159179367</v>
      </c>
      <c r="OB83" s="196">
        <v>1313.6232349172856</v>
      </c>
      <c r="OC83" s="196">
        <v>1313.6232349172856</v>
      </c>
      <c r="OD83" s="196">
        <v>-1313.6232349172856</v>
      </c>
      <c r="OF83">
        <v>1</v>
      </c>
      <c r="OG83" s="240">
        <v>1</v>
      </c>
      <c r="OH83" s="214">
        <v>1</v>
      </c>
      <c r="OI83" s="241">
        <v>-2</v>
      </c>
      <c r="OJ83">
        <v>1</v>
      </c>
      <c r="OK83">
        <v>-1</v>
      </c>
      <c r="OL83" s="214">
        <v>-1</v>
      </c>
      <c r="OM83">
        <v>0</v>
      </c>
      <c r="ON83">
        <v>0</v>
      </c>
      <c r="OO83">
        <v>0</v>
      </c>
      <c r="OP83">
        <v>1</v>
      </c>
      <c r="OQ83" s="249">
        <v>-1.42511044606E-4</v>
      </c>
      <c r="OR83" s="202">
        <v>42538</v>
      </c>
      <c r="OS83">
        <v>60</v>
      </c>
      <c r="OT83" t="s">
        <v>1186</v>
      </c>
      <c r="OU83">
        <v>7</v>
      </c>
      <c r="OV83" s="253">
        <v>2</v>
      </c>
      <c r="OW83">
        <v>5</v>
      </c>
      <c r="OX83" s="138">
        <v>1534750</v>
      </c>
      <c r="OY83" s="138">
        <v>1096250</v>
      </c>
      <c r="OZ83" s="196">
        <v>-218.71882570905851</v>
      </c>
      <c r="PA83" s="196">
        <v>-156.22773264932749</v>
      </c>
      <c r="PB83" s="196">
        <v>-218.71882570905851</v>
      </c>
      <c r="PC83" s="196">
        <v>-218.71882570905851</v>
      </c>
      <c r="PD83" s="196">
        <v>218.71882570905851</v>
      </c>
      <c r="PF83">
        <v>1</v>
      </c>
      <c r="PG83" s="240">
        <v>1</v>
      </c>
      <c r="PH83" s="240">
        <v>1</v>
      </c>
      <c r="PI83" s="214">
        <v>1</v>
      </c>
      <c r="PJ83" s="241">
        <v>7</v>
      </c>
      <c r="PK83">
        <v>1</v>
      </c>
      <c r="PL83">
        <v>1</v>
      </c>
      <c r="PM83" s="214">
        <v>-1</v>
      </c>
      <c r="PN83">
        <v>0</v>
      </c>
      <c r="PO83">
        <v>0</v>
      </c>
      <c r="PP83">
        <v>0</v>
      </c>
      <c r="PQ83">
        <v>0</v>
      </c>
      <c r="PR83" s="249">
        <v>-2.8506271379700001E-4</v>
      </c>
      <c r="PS83" s="202">
        <v>42538</v>
      </c>
      <c r="PT83">
        <v>60</v>
      </c>
      <c r="PU83" t="s">
        <v>1186</v>
      </c>
      <c r="PV83">
        <v>7</v>
      </c>
      <c r="PW83" s="253">
        <v>1</v>
      </c>
      <c r="PX83">
        <v>9</v>
      </c>
      <c r="PY83" s="138">
        <v>1535296.875</v>
      </c>
      <c r="PZ83" s="138">
        <v>1973953.125</v>
      </c>
      <c r="QA83" s="196">
        <v>-437.65589367155349</v>
      </c>
      <c r="QB83" s="196">
        <v>-562.70043472056875</v>
      </c>
      <c r="QC83" s="196">
        <v>-437.65589367155349</v>
      </c>
      <c r="QD83" s="196">
        <v>-437.65589367155349</v>
      </c>
      <c r="QE83" s="196">
        <v>-437.65589367155349</v>
      </c>
      <c r="QF83" s="196">
        <v>-437.65589367155349</v>
      </c>
      <c r="QH83">
        <v>1</v>
      </c>
      <c r="QI83" s="240">
        <v>1</v>
      </c>
      <c r="QJ83" s="240">
        <v>1</v>
      </c>
      <c r="QK83" s="214">
        <v>1</v>
      </c>
      <c r="QL83" s="241">
        <v>8</v>
      </c>
      <c r="QM83">
        <v>-1</v>
      </c>
      <c r="QN83">
        <v>1</v>
      </c>
      <c r="QO83" s="214">
        <v>1</v>
      </c>
      <c r="QP83">
        <v>1</v>
      </c>
      <c r="QQ83">
        <v>1</v>
      </c>
      <c r="QR83">
        <v>0</v>
      </c>
      <c r="QS83">
        <v>1</v>
      </c>
      <c r="QT83" s="249">
        <v>6.4157399486699997E-4</v>
      </c>
      <c r="QU83" s="202">
        <v>42544</v>
      </c>
      <c r="QV83">
        <v>60</v>
      </c>
      <c r="QW83" t="s">
        <v>1186</v>
      </c>
      <c r="QX83">
        <v>7</v>
      </c>
      <c r="QY83" s="253">
        <v>1</v>
      </c>
      <c r="QZ83">
        <v>9</v>
      </c>
      <c r="RA83" s="138">
        <v>1535296.875</v>
      </c>
      <c r="RB83" s="138">
        <v>1973953.125</v>
      </c>
      <c r="RC83" s="196">
        <v>985.00654940057109</v>
      </c>
      <c r="RD83" s="196">
        <v>1266.4369920864485</v>
      </c>
      <c r="RE83" s="196">
        <v>985.00654940057109</v>
      </c>
      <c r="RF83" s="196">
        <v>-985.00654940057109</v>
      </c>
      <c r="RG83" s="196">
        <v>985.00654940057109</v>
      </c>
      <c r="RH83" s="196">
        <v>985.00654940057109</v>
      </c>
      <c r="RI83" s="196"/>
      <c r="RJ83" s="196">
        <v>-985.00654940057109</v>
      </c>
      <c r="RK83" s="196">
        <v>985.00654940057109</v>
      </c>
      <c r="RL83" s="196">
        <v>-985.00654940057109</v>
      </c>
      <c r="RM83" s="196">
        <v>985.00654940057109</v>
      </c>
      <c r="RO83">
        <v>1</v>
      </c>
      <c r="RP83" s="240">
        <v>1</v>
      </c>
      <c r="RQ83" s="240">
        <v>1</v>
      </c>
      <c r="RR83" s="240">
        <v>1</v>
      </c>
      <c r="RS83" s="214">
        <v>1</v>
      </c>
      <c r="RT83" s="241">
        <v>9</v>
      </c>
      <c r="RU83">
        <v>-1</v>
      </c>
      <c r="RV83">
        <v>1</v>
      </c>
      <c r="RW83" s="214">
        <v>-1</v>
      </c>
      <c r="RX83">
        <v>0</v>
      </c>
      <c r="RY83">
        <v>0</v>
      </c>
      <c r="RZ83">
        <v>1</v>
      </c>
      <c r="SA83">
        <v>0</v>
      </c>
      <c r="SB83" s="249">
        <v>-2.8496117403999999E-4</v>
      </c>
      <c r="SC83" s="202">
        <v>42544</v>
      </c>
      <c r="SD83">
        <v>60</v>
      </c>
      <c r="SE83" t="s">
        <v>1186</v>
      </c>
      <c r="SF83">
        <v>7</v>
      </c>
      <c r="SG83" s="253">
        <v>2</v>
      </c>
      <c r="SH83">
        <v>5</v>
      </c>
      <c r="SI83" s="138">
        <v>1534859.375</v>
      </c>
      <c r="SJ83" s="138">
        <v>1096328.125</v>
      </c>
      <c r="SK83" s="196">
        <v>-437.37532948630059</v>
      </c>
      <c r="SL83" s="196">
        <v>-312.41094963307188</v>
      </c>
      <c r="SM83" s="196">
        <v>-437.37532948630059</v>
      </c>
      <c r="SN83" s="196">
        <v>437.37532948630059</v>
      </c>
      <c r="SO83" s="196">
        <v>-437.37532948630059</v>
      </c>
      <c r="SP83" s="196">
        <v>-437.37532948630059</v>
      </c>
      <c r="SQ83" s="196">
        <v>-437.37532948630059</v>
      </c>
      <c r="SR83" s="196">
        <v>437.37532948630059</v>
      </c>
      <c r="SS83" s="196">
        <v>-437.37532948630059</v>
      </c>
      <c r="ST83" s="196">
        <v>-437.37532948630059</v>
      </c>
      <c r="SU83" s="196">
        <v>437.37532948630059</v>
      </c>
      <c r="SW83">
        <f t="shared" si="188"/>
        <v>-1</v>
      </c>
      <c r="SX83" s="240">
        <v>1</v>
      </c>
      <c r="SY83" s="240">
        <v>1</v>
      </c>
      <c r="SZ83" s="240">
        <v>1</v>
      </c>
      <c r="TA83" s="214">
        <v>1</v>
      </c>
      <c r="TB83" s="241">
        <v>10</v>
      </c>
      <c r="TC83">
        <f t="shared" si="189"/>
        <v>-1</v>
      </c>
      <c r="TD83">
        <f t="shared" si="190"/>
        <v>1</v>
      </c>
      <c r="TE83" s="214">
        <v>-1</v>
      </c>
      <c r="TF83">
        <f t="shared" si="229"/>
        <v>0</v>
      </c>
      <c r="TG83">
        <f t="shared" si="191"/>
        <v>0</v>
      </c>
      <c r="TH83">
        <f t="shared" si="192"/>
        <v>1</v>
      </c>
      <c r="TI83">
        <f t="shared" si="193"/>
        <v>0</v>
      </c>
      <c r="TJ83" s="249"/>
      <c r="TK83" s="202">
        <v>42544</v>
      </c>
      <c r="TL83">
        <v>60</v>
      </c>
      <c r="TM83" t="str">
        <f t="shared" si="179"/>
        <v>TRUE</v>
      </c>
      <c r="TN83">
        <f>VLOOKUP($A83,'FuturesInfo (3)'!$A$2:$V$80,22)</f>
        <v>7</v>
      </c>
      <c r="TO83" s="253">
        <v>1</v>
      </c>
      <c r="TP83">
        <f t="shared" si="194"/>
        <v>9</v>
      </c>
      <c r="TQ83" s="138">
        <f>VLOOKUP($A83,'FuturesInfo (3)'!$A$2:$O$80,15)*TN83</f>
        <v>1534859.375</v>
      </c>
      <c r="TR83" s="138">
        <f>VLOOKUP($A83,'FuturesInfo (3)'!$A$2:$O$80,15)*TP83</f>
        <v>1973390.625</v>
      </c>
      <c r="TS83" s="196">
        <f t="shared" si="195"/>
        <v>0</v>
      </c>
      <c r="TT83" s="196">
        <f t="shared" si="196"/>
        <v>0</v>
      </c>
      <c r="TU83" s="196">
        <f t="shared" si="197"/>
        <v>0</v>
      </c>
      <c r="TV83" s="196">
        <f t="shared" si="198"/>
        <v>0</v>
      </c>
      <c r="TW83" s="196">
        <f t="shared" si="148"/>
        <v>0</v>
      </c>
      <c r="TX83" s="196">
        <f t="shared" si="199"/>
        <v>0</v>
      </c>
      <c r="TY83" s="196">
        <f t="shared" si="223"/>
        <v>0</v>
      </c>
      <c r="TZ83" s="196">
        <f>IF(IF(sym!$O72=TE83,1,0)=1,ABS(TQ83*TJ83),-ABS(TQ83*TJ83))</f>
        <v>0</v>
      </c>
      <c r="UA83" s="196">
        <f>IF(IF(sym!$N72=TE83,1,0)=1,ABS(TQ83*TJ83),-ABS(TQ83*TJ83))</f>
        <v>0</v>
      </c>
      <c r="UB83" s="196">
        <f t="shared" si="230"/>
        <v>0</v>
      </c>
      <c r="UC83" s="196">
        <f t="shared" si="200"/>
        <v>0</v>
      </c>
      <c r="UE83">
        <f t="shared" si="201"/>
        <v>-1</v>
      </c>
      <c r="UF83" s="240">
        <v>1</v>
      </c>
      <c r="UG83" s="240">
        <v>1</v>
      </c>
      <c r="UH83" s="240">
        <v>1</v>
      </c>
      <c r="UI83" s="214">
        <v>1</v>
      </c>
      <c r="UJ83" s="241">
        <v>10</v>
      </c>
      <c r="UK83">
        <f t="shared" si="202"/>
        <v>-1</v>
      </c>
      <c r="UL83">
        <f t="shared" si="203"/>
        <v>1</v>
      </c>
      <c r="UM83" s="214"/>
      <c r="UN83">
        <f t="shared" si="153"/>
        <v>0</v>
      </c>
      <c r="UO83">
        <f t="shared" si="151"/>
        <v>0</v>
      </c>
      <c r="UP83">
        <f t="shared" si="224"/>
        <v>0</v>
      </c>
      <c r="UQ83">
        <f t="shared" si="204"/>
        <v>0</v>
      </c>
      <c r="UR83" s="249"/>
      <c r="US83" s="202">
        <v>42544</v>
      </c>
      <c r="UT83">
        <v>60</v>
      </c>
      <c r="UU83" t="str">
        <f t="shared" si="180"/>
        <v>TRUE</v>
      </c>
      <c r="UV83">
        <f>VLOOKUP($A83,'FuturesInfo (3)'!$A$2:$V$80,22)</f>
        <v>7</v>
      </c>
      <c r="UW83" s="253">
        <v>1</v>
      </c>
      <c r="UX83">
        <f t="shared" si="205"/>
        <v>9</v>
      </c>
      <c r="UY83" s="138">
        <f>VLOOKUP($A83,'FuturesInfo (3)'!$A$2:$O$80,15)*UV83</f>
        <v>1534859.375</v>
      </c>
      <c r="UZ83" s="138">
        <f>VLOOKUP($A83,'FuturesInfo (3)'!$A$2:$O$80,15)*UX83</f>
        <v>1973390.625</v>
      </c>
      <c r="VA83" s="196">
        <f t="shared" si="206"/>
        <v>0</v>
      </c>
      <c r="VB83" s="196">
        <f t="shared" si="207"/>
        <v>0</v>
      </c>
      <c r="VC83" s="196">
        <f t="shared" si="208"/>
        <v>0</v>
      </c>
      <c r="VD83" s="196">
        <f t="shared" si="209"/>
        <v>0</v>
      </c>
      <c r="VE83" s="196">
        <f t="shared" si="149"/>
        <v>0</v>
      </c>
      <c r="VF83" s="196">
        <f t="shared" si="210"/>
        <v>0</v>
      </c>
      <c r="VG83" s="196">
        <f t="shared" si="225"/>
        <v>0</v>
      </c>
      <c r="VH83" s="196">
        <f>IF(IF(sym!$O72=UM83,1,0)=1,ABS(UY83*UR83),-ABS(UY83*UR83))</f>
        <v>0</v>
      </c>
      <c r="VI83" s="196">
        <f>IF(IF(sym!$N72=UM83,1,0)=1,ABS(UY83*UR83),-ABS(UY83*UR83))</f>
        <v>0</v>
      </c>
      <c r="VJ83" s="196">
        <f t="shared" si="231"/>
        <v>0</v>
      </c>
      <c r="VK83" s="196">
        <f t="shared" si="211"/>
        <v>0</v>
      </c>
      <c r="VM83">
        <f t="shared" si="212"/>
        <v>0</v>
      </c>
      <c r="VN83" s="240"/>
      <c r="VO83" s="240"/>
      <c r="VP83" s="240"/>
      <c r="VQ83" s="214"/>
      <c r="VR83" s="241"/>
      <c r="VS83">
        <f t="shared" si="213"/>
        <v>1</v>
      </c>
      <c r="VT83">
        <f t="shared" si="214"/>
        <v>0</v>
      </c>
      <c r="VU83" s="214"/>
      <c r="VV83">
        <f t="shared" si="154"/>
        <v>1</v>
      </c>
      <c r="VW83">
        <f t="shared" si="152"/>
        <v>1</v>
      </c>
      <c r="VX83">
        <f t="shared" si="226"/>
        <v>0</v>
      </c>
      <c r="VY83">
        <f t="shared" si="215"/>
        <v>1</v>
      </c>
      <c r="VZ83" s="249"/>
      <c r="WA83" s="202"/>
      <c r="WB83">
        <v>60</v>
      </c>
      <c r="WC83" t="str">
        <f t="shared" si="181"/>
        <v>FALSE</v>
      </c>
      <c r="WD83">
        <f>VLOOKUP($A83,'FuturesInfo (3)'!$A$2:$V$80,22)</f>
        <v>7</v>
      </c>
      <c r="WE83" s="253"/>
      <c r="WF83">
        <f t="shared" si="216"/>
        <v>5</v>
      </c>
      <c r="WG83" s="138">
        <f>VLOOKUP($A83,'FuturesInfo (3)'!$A$2:$O$80,15)*WD83</f>
        <v>1534859.375</v>
      </c>
      <c r="WH83" s="138">
        <f>VLOOKUP($A83,'FuturesInfo (3)'!$A$2:$O$80,15)*WF83</f>
        <v>1096328.125</v>
      </c>
      <c r="WI83" s="196">
        <f t="shared" si="217"/>
        <v>0</v>
      </c>
      <c r="WJ83" s="196">
        <f t="shared" si="218"/>
        <v>0</v>
      </c>
      <c r="WK83" s="196">
        <f t="shared" si="219"/>
        <v>0</v>
      </c>
      <c r="WL83" s="196">
        <f t="shared" si="220"/>
        <v>0</v>
      </c>
      <c r="WM83" s="196">
        <f t="shared" si="150"/>
        <v>0</v>
      </c>
      <c r="WN83" s="196">
        <f t="shared" si="221"/>
        <v>0</v>
      </c>
      <c r="WO83" s="196">
        <f t="shared" si="227"/>
        <v>0</v>
      </c>
      <c r="WP83" s="196">
        <f>IF(IF(sym!$O72=VU83,1,0)=1,ABS(WG83*VZ83),-ABS(WG83*VZ83))</f>
        <v>0</v>
      </c>
      <c r="WQ83" s="196">
        <f>IF(IF(sym!$N72=VU83,1,0)=1,ABS(WG83*VZ83),-ABS(WG83*VZ83))</f>
        <v>0</v>
      </c>
      <c r="WR83" s="196">
        <f t="shared" si="232"/>
        <v>0</v>
      </c>
      <c r="WS83" s="196">
        <f t="shared" si="222"/>
        <v>0</v>
      </c>
    </row>
    <row r="84" spans="1:617" x14ac:dyDescent="0.25">
      <c r="A84" s="1" t="s">
        <v>416</v>
      </c>
      <c r="B84" s="150" t="str">
        <f>'FuturesInfo (3)'!M72</f>
        <v>@TY</v>
      </c>
      <c r="C84" s="200" t="str">
        <f>VLOOKUP(A84,'FuturesInfo (3)'!$A$2:$K$80,11)</f>
        <v>rates</v>
      </c>
      <c r="F84" t="e">
        <f>#REF!</f>
        <v>#REF!</v>
      </c>
      <c r="G84">
        <v>-1</v>
      </c>
      <c r="H84">
        <v>1</v>
      </c>
      <c r="I84">
        <v>1</v>
      </c>
      <c r="J84">
        <f t="shared" si="164"/>
        <v>0</v>
      </c>
      <c r="K84">
        <f t="shared" si="165"/>
        <v>1</v>
      </c>
      <c r="L84" s="184">
        <v>8.4215591915300005E-3</v>
      </c>
      <c r="M84" s="2">
        <v>10</v>
      </c>
      <c r="N84">
        <v>60</v>
      </c>
      <c r="O84" t="str">
        <f t="shared" si="166"/>
        <v>TRUE</v>
      </c>
      <c r="P84">
        <f>VLOOKUP($A84,'FuturesInfo (3)'!$A$2:$V$80,22)</f>
        <v>3</v>
      </c>
      <c r="Q84">
        <f t="shared" si="167"/>
        <v>3</v>
      </c>
      <c r="R84">
        <f t="shared" si="167"/>
        <v>3</v>
      </c>
      <c r="S84" s="138">
        <f>VLOOKUP($A84,'FuturesInfo (3)'!$A$2:$O$80,15)*Q84</f>
        <v>399234.375</v>
      </c>
      <c r="T84" s="144">
        <f t="shared" si="168"/>
        <v>-3362.175920355985</v>
      </c>
      <c r="U84" s="144">
        <f t="shared" si="182"/>
        <v>3362.175920355985</v>
      </c>
      <c r="W84">
        <f t="shared" si="169"/>
        <v>-1</v>
      </c>
      <c r="X84">
        <v>1</v>
      </c>
      <c r="Y84">
        <v>1</v>
      </c>
      <c r="Z84">
        <v>-1</v>
      </c>
      <c r="AA84">
        <f t="shared" si="183"/>
        <v>0</v>
      </c>
      <c r="AB84">
        <f t="shared" si="170"/>
        <v>0</v>
      </c>
      <c r="AC84" s="1">
        <v>-7.1581961345699996E-4</v>
      </c>
      <c r="AD84" s="2">
        <v>10</v>
      </c>
      <c r="AE84">
        <v>60</v>
      </c>
      <c r="AF84" t="str">
        <f t="shared" si="171"/>
        <v>TRUE</v>
      </c>
      <c r="AG84">
        <f>VLOOKUP($A84,'FuturesInfo (3)'!$A$2:$V$80,22)</f>
        <v>3</v>
      </c>
      <c r="AH84">
        <f t="shared" si="172"/>
        <v>4</v>
      </c>
      <c r="AI84">
        <f t="shared" si="184"/>
        <v>3</v>
      </c>
      <c r="AJ84" s="138">
        <f>VLOOKUP($A84,'FuturesInfo (3)'!$A$2:$O$80,15)*AI84</f>
        <v>399234.375</v>
      </c>
      <c r="AK84" s="196">
        <f t="shared" si="173"/>
        <v>-285.77979599124694</v>
      </c>
      <c r="AL84" s="196">
        <f t="shared" si="185"/>
        <v>-285.77979599124694</v>
      </c>
      <c r="AN84">
        <f t="shared" si="174"/>
        <v>1</v>
      </c>
      <c r="AO84">
        <v>1</v>
      </c>
      <c r="AP84">
        <v>1</v>
      </c>
      <c r="AQ84">
        <v>1</v>
      </c>
      <c r="AR84">
        <f t="shared" si="228"/>
        <v>1</v>
      </c>
      <c r="AS84">
        <f t="shared" si="175"/>
        <v>1</v>
      </c>
      <c r="AT84" s="1">
        <v>5.9694364852000002E-4</v>
      </c>
      <c r="AU84" s="2">
        <v>10</v>
      </c>
      <c r="AV84">
        <v>60</v>
      </c>
      <c r="AW84" t="str">
        <f t="shared" si="176"/>
        <v>TRUE</v>
      </c>
      <c r="AX84">
        <f>VLOOKUP($A84,'FuturesInfo (3)'!$A$2:$V$80,22)</f>
        <v>3</v>
      </c>
      <c r="AY84">
        <f t="shared" si="177"/>
        <v>4</v>
      </c>
      <c r="AZ84">
        <f t="shared" si="186"/>
        <v>3</v>
      </c>
      <c r="BA84" s="138">
        <f>VLOOKUP($A84,'FuturesInfo (3)'!$A$2:$O$80,15)*AZ84</f>
        <v>399234.375</v>
      </c>
      <c r="BB84" s="196">
        <f t="shared" si="178"/>
        <v>238.3204244271019</v>
      </c>
      <c r="BC84" s="196">
        <f t="shared" si="187"/>
        <v>238.3204244271019</v>
      </c>
      <c r="BE84">
        <v>1</v>
      </c>
      <c r="BF84">
        <v>1</v>
      </c>
      <c r="BG84">
        <v>1</v>
      </c>
      <c r="BH84">
        <v>-1</v>
      </c>
      <c r="BI84">
        <v>0</v>
      </c>
      <c r="BJ84">
        <v>0</v>
      </c>
      <c r="BK84" s="1">
        <v>-3.5795251163400001E-4</v>
      </c>
      <c r="BL84" s="2">
        <v>10</v>
      </c>
      <c r="BM84">
        <v>60</v>
      </c>
      <c r="BN84" t="s">
        <v>1186</v>
      </c>
      <c r="BO84">
        <v>4</v>
      </c>
      <c r="BP84" s="96">
        <v>0</v>
      </c>
      <c r="BQ84">
        <v>4</v>
      </c>
      <c r="BR84" s="138">
        <v>526125</v>
      </c>
      <c r="BS84" s="196">
        <v>-188.32776518343826</v>
      </c>
      <c r="BT84" s="196">
        <v>-188.32776518343826</v>
      </c>
      <c r="BV84">
        <v>1</v>
      </c>
      <c r="BW84">
        <v>1</v>
      </c>
      <c r="BX84" s="214">
        <v>1</v>
      </c>
      <c r="BY84">
        <v>1</v>
      </c>
      <c r="BZ84">
        <v>1</v>
      </c>
      <c r="CA84">
        <v>1</v>
      </c>
      <c r="CB84">
        <v>1</v>
      </c>
      <c r="CC84">
        <v>1</v>
      </c>
      <c r="CD84" s="1">
        <v>1.43232275006E-3</v>
      </c>
      <c r="CE84" s="2">
        <v>10</v>
      </c>
      <c r="CF84">
        <v>60</v>
      </c>
      <c r="CG84" t="s">
        <v>1186</v>
      </c>
      <c r="CH84">
        <v>4</v>
      </c>
      <c r="CI84" s="96">
        <v>0</v>
      </c>
      <c r="CJ84">
        <v>4</v>
      </c>
      <c r="CK84" s="138">
        <v>526125</v>
      </c>
      <c r="CL84" s="196">
        <v>753.58080687531753</v>
      </c>
      <c r="CM84" s="196">
        <v>753.58080687531753</v>
      </c>
      <c r="CN84" s="196">
        <v>753.58080687531753</v>
      </c>
      <c r="CP84">
        <v>1</v>
      </c>
      <c r="CQ84">
        <v>1</v>
      </c>
      <c r="CR84" s="214">
        <v>1</v>
      </c>
      <c r="CS84">
        <v>1</v>
      </c>
      <c r="CT84">
        <v>1</v>
      </c>
      <c r="CU84">
        <v>1</v>
      </c>
      <c r="CV84">
        <v>1</v>
      </c>
      <c r="CW84">
        <v>1</v>
      </c>
      <c r="CX84" s="1">
        <v>3.3373063170400001E-3</v>
      </c>
      <c r="CY84" s="2">
        <v>10</v>
      </c>
      <c r="CZ84">
        <v>60</v>
      </c>
      <c r="DA84" t="s">
        <v>1186</v>
      </c>
      <c r="DB84">
        <v>4</v>
      </c>
      <c r="DC84" s="96">
        <v>0</v>
      </c>
      <c r="DD84">
        <v>4</v>
      </c>
      <c r="DE84" s="138">
        <v>526125</v>
      </c>
      <c r="DF84" s="196">
        <v>1755.8402860526701</v>
      </c>
      <c r="DG84" s="196">
        <v>1755.8402860526701</v>
      </c>
      <c r="DH84" s="196">
        <v>1755.8402860526701</v>
      </c>
      <c r="DJ84">
        <v>1</v>
      </c>
      <c r="DK84" s="240">
        <v>1</v>
      </c>
      <c r="DL84" s="214">
        <v>1</v>
      </c>
      <c r="DM84" s="241">
        <v>16</v>
      </c>
      <c r="DN84">
        <v>1</v>
      </c>
      <c r="DO84">
        <v>1</v>
      </c>
      <c r="DP84" s="214">
        <v>1</v>
      </c>
      <c r="DQ84">
        <v>1</v>
      </c>
      <c r="DR84">
        <v>1</v>
      </c>
      <c r="DS84">
        <v>1</v>
      </c>
      <c r="DT84">
        <v>1</v>
      </c>
      <c r="DU84" s="249">
        <v>1.7818959372800001E-3</v>
      </c>
      <c r="DV84" s="2">
        <v>10</v>
      </c>
      <c r="DW84">
        <v>60</v>
      </c>
      <c r="DX84" t="s">
        <v>1186</v>
      </c>
      <c r="DY84">
        <v>5</v>
      </c>
      <c r="DZ84" s="96">
        <v>0</v>
      </c>
      <c r="EA84">
        <v>5</v>
      </c>
      <c r="EB84" s="138">
        <v>658828.125</v>
      </c>
      <c r="EC84" s="196">
        <v>1173.9631593033</v>
      </c>
      <c r="ED84" s="196">
        <v>1173.9631593033</v>
      </c>
      <c r="EE84" s="196">
        <v>1173.9631593033</v>
      </c>
      <c r="EF84" s="196">
        <v>1173.9631593033</v>
      </c>
      <c r="EH84">
        <v>1</v>
      </c>
      <c r="EI84" s="240">
        <v>1</v>
      </c>
      <c r="EJ84" s="214">
        <v>1</v>
      </c>
      <c r="EK84" s="241">
        <v>17</v>
      </c>
      <c r="EL84">
        <v>1</v>
      </c>
      <c r="EM84">
        <v>1</v>
      </c>
      <c r="EN84" s="214">
        <v>1</v>
      </c>
      <c r="EO84">
        <v>1</v>
      </c>
      <c r="EP84">
        <v>1</v>
      </c>
      <c r="EQ84">
        <v>1</v>
      </c>
      <c r="ER84">
        <v>1</v>
      </c>
      <c r="ES84" s="249">
        <v>1.18581762125E-4</v>
      </c>
      <c r="ET84" s="264">
        <v>42508</v>
      </c>
      <c r="EU84">
        <v>60</v>
      </c>
      <c r="EV84" t="s">
        <v>1186</v>
      </c>
      <c r="EW84">
        <v>4</v>
      </c>
      <c r="EX84" s="253"/>
      <c r="EY84">
        <v>4</v>
      </c>
      <c r="EZ84" s="138">
        <v>527125</v>
      </c>
      <c r="FA84" s="196">
        <v>62.507411360140622</v>
      </c>
      <c r="FB84" s="196">
        <v>62.507411360140622</v>
      </c>
      <c r="FC84" s="196">
        <v>62.507411360140622</v>
      </c>
      <c r="FD84" s="196">
        <v>62.507411360140622</v>
      </c>
      <c r="FF84">
        <v>1</v>
      </c>
      <c r="FG84" s="240">
        <v>1</v>
      </c>
      <c r="FH84" s="214">
        <v>1</v>
      </c>
      <c r="FI84" s="241">
        <v>18</v>
      </c>
      <c r="FJ84">
        <v>-1</v>
      </c>
      <c r="FK84">
        <v>1</v>
      </c>
      <c r="FL84" s="214">
        <v>1</v>
      </c>
      <c r="FM84">
        <v>1</v>
      </c>
      <c r="FN84">
        <v>1</v>
      </c>
      <c r="FO84">
        <v>0</v>
      </c>
      <c r="FP84">
        <v>1</v>
      </c>
      <c r="FQ84" s="249">
        <v>2.252786341E-3</v>
      </c>
      <c r="FR84" s="264">
        <v>42508</v>
      </c>
      <c r="FS84">
        <v>60</v>
      </c>
      <c r="FT84" t="s">
        <v>1186</v>
      </c>
      <c r="FU84">
        <v>5</v>
      </c>
      <c r="FV84" s="253">
        <v>2</v>
      </c>
      <c r="FW84">
        <v>6</v>
      </c>
      <c r="FX84" s="138">
        <v>661406.25</v>
      </c>
      <c r="FY84" s="138">
        <v>793687.5</v>
      </c>
      <c r="FZ84" s="196">
        <v>1490.0069658520313</v>
      </c>
      <c r="GA84" s="196">
        <v>1788.0083590224376</v>
      </c>
      <c r="GB84" s="196">
        <v>1490.0069658520313</v>
      </c>
      <c r="GC84" s="196">
        <v>-1490.0069658520313</v>
      </c>
      <c r="GD84" s="196">
        <v>1490.0069658520313</v>
      </c>
      <c r="GF84">
        <v>1</v>
      </c>
      <c r="GG84" s="240">
        <v>1</v>
      </c>
      <c r="GH84" s="214">
        <v>1</v>
      </c>
      <c r="GI84" s="241">
        <v>19</v>
      </c>
      <c r="GJ84">
        <v>1</v>
      </c>
      <c r="GK84">
        <v>1</v>
      </c>
      <c r="GL84" s="214">
        <v>1</v>
      </c>
      <c r="GM84">
        <v>1</v>
      </c>
      <c r="GN84">
        <v>1</v>
      </c>
      <c r="GO84">
        <v>1</v>
      </c>
      <c r="GP84">
        <v>1</v>
      </c>
      <c r="GQ84" s="249">
        <v>1.53791553295E-3</v>
      </c>
      <c r="GR84" s="264">
        <v>42508</v>
      </c>
      <c r="GS84">
        <v>60</v>
      </c>
      <c r="GT84" t="s">
        <v>1186</v>
      </c>
      <c r="GU84">
        <v>5</v>
      </c>
      <c r="GV84" s="253">
        <v>2</v>
      </c>
      <c r="GW84">
        <v>6</v>
      </c>
      <c r="GX84" s="138">
        <v>661406.25</v>
      </c>
      <c r="GY84" s="138">
        <v>793687.5</v>
      </c>
      <c r="GZ84" s="196">
        <v>1017.186945465211</v>
      </c>
      <c r="HA84" s="196">
        <v>1220.6243345582532</v>
      </c>
      <c r="HB84" s="196">
        <v>1017.186945465211</v>
      </c>
      <c r="HC84" s="196">
        <v>1017.186945465211</v>
      </c>
      <c r="HD84" s="196">
        <v>1017.186945465211</v>
      </c>
      <c r="HF84">
        <v>1</v>
      </c>
      <c r="HG84" s="240">
        <v>1</v>
      </c>
      <c r="HH84" s="214">
        <v>1</v>
      </c>
      <c r="HI84" s="241">
        <v>-1</v>
      </c>
      <c r="HJ84">
        <v>1</v>
      </c>
      <c r="HK84">
        <v>-1</v>
      </c>
      <c r="HL84" s="214">
        <v>-1</v>
      </c>
      <c r="HM84">
        <v>0</v>
      </c>
      <c r="HN84">
        <v>0</v>
      </c>
      <c r="HO84">
        <v>0</v>
      </c>
      <c r="HP84">
        <v>1</v>
      </c>
      <c r="HQ84" s="249">
        <v>-3.18922749823E-3</v>
      </c>
      <c r="HR84" s="202">
        <v>42508</v>
      </c>
      <c r="HS84">
        <v>60</v>
      </c>
      <c r="HT84" t="s">
        <v>1186</v>
      </c>
      <c r="HU84">
        <v>4</v>
      </c>
      <c r="HV84" s="253">
        <v>2</v>
      </c>
      <c r="HW84">
        <v>5</v>
      </c>
      <c r="HX84" s="138">
        <v>527437.5</v>
      </c>
      <c r="HY84" s="138">
        <v>659296.875</v>
      </c>
      <c r="HZ84" s="196">
        <v>-1682.1181785976855</v>
      </c>
      <c r="IA84" s="196">
        <v>-2102.647723247107</v>
      </c>
      <c r="IB84" s="196">
        <v>-1682.1181785976855</v>
      </c>
      <c r="IC84" s="196">
        <v>-1682.1181785976855</v>
      </c>
      <c r="ID84" s="196">
        <v>1682.1181785976855</v>
      </c>
      <c r="IF84">
        <v>1</v>
      </c>
      <c r="IG84">
        <v>1</v>
      </c>
      <c r="IH84" s="214">
        <v>1</v>
      </c>
      <c r="II84" s="241">
        <v>21</v>
      </c>
      <c r="IJ84">
        <v>-1</v>
      </c>
      <c r="IK84">
        <v>1</v>
      </c>
      <c r="IL84" s="214">
        <v>-1</v>
      </c>
      <c r="IM84">
        <v>0</v>
      </c>
      <c r="IN84">
        <v>0</v>
      </c>
      <c r="IO84">
        <v>1</v>
      </c>
      <c r="IP84">
        <v>0</v>
      </c>
      <c r="IQ84" s="249">
        <v>-3.0809337599199999E-3</v>
      </c>
      <c r="IR84" s="202">
        <v>42508</v>
      </c>
      <c r="IS84">
        <v>60</v>
      </c>
      <c r="IT84" t="s">
        <v>1186</v>
      </c>
      <c r="IU84">
        <v>4</v>
      </c>
      <c r="IV84" s="253">
        <v>1</v>
      </c>
      <c r="IW84">
        <v>4</v>
      </c>
      <c r="IX84" s="138">
        <v>525812.5</v>
      </c>
      <c r="IY84" s="138">
        <v>525812.5</v>
      </c>
      <c r="IZ84" s="196">
        <v>-1619.9934826379349</v>
      </c>
      <c r="JA84" s="196">
        <v>-1619.9934826379349</v>
      </c>
      <c r="JB84" s="196">
        <v>-1619.9934826379349</v>
      </c>
      <c r="JC84" s="196">
        <v>1619.9934826379349</v>
      </c>
      <c r="JD84" s="196">
        <v>-1619.9934826379349</v>
      </c>
      <c r="JF84">
        <v>1</v>
      </c>
      <c r="JG84" s="240">
        <v>1</v>
      </c>
      <c r="JH84" s="214">
        <v>1</v>
      </c>
      <c r="JI84" s="241">
        <v>22</v>
      </c>
      <c r="JJ84">
        <v>-1</v>
      </c>
      <c r="JK84">
        <v>1</v>
      </c>
      <c r="JL84" s="214">
        <v>-1</v>
      </c>
      <c r="JM84">
        <v>0</v>
      </c>
      <c r="JN84">
        <v>0</v>
      </c>
      <c r="JO84">
        <v>1</v>
      </c>
      <c r="JP84">
        <v>0</v>
      </c>
      <c r="JQ84" s="249">
        <v>-1.54522762392E-3</v>
      </c>
      <c r="JR84" s="202">
        <v>42508</v>
      </c>
      <c r="JS84">
        <v>60</v>
      </c>
      <c r="JT84" t="s">
        <v>1186</v>
      </c>
      <c r="JU84">
        <v>4</v>
      </c>
      <c r="JV84" s="253">
        <v>2</v>
      </c>
      <c r="JW84">
        <v>5</v>
      </c>
      <c r="JX84" s="138">
        <v>525000</v>
      </c>
      <c r="JY84" s="138">
        <v>656250</v>
      </c>
      <c r="JZ84" s="196">
        <v>-811.24450255800002</v>
      </c>
      <c r="KA84" s="196">
        <v>-1014.0556281975</v>
      </c>
      <c r="KB84" s="196">
        <v>-811.24450255800002</v>
      </c>
      <c r="KC84" s="196">
        <v>811.24450255800002</v>
      </c>
      <c r="KD84" s="196">
        <v>-811.24450255800002</v>
      </c>
      <c r="KF84">
        <v>1</v>
      </c>
      <c r="KG84" s="240">
        <v>-1</v>
      </c>
      <c r="KH84" s="214">
        <v>1</v>
      </c>
      <c r="KI84" s="241">
        <v>-3</v>
      </c>
      <c r="KJ84">
        <v>-1</v>
      </c>
      <c r="KK84">
        <v>-1</v>
      </c>
      <c r="KL84" s="214">
        <v>1</v>
      </c>
      <c r="KM84">
        <v>0</v>
      </c>
      <c r="KN84">
        <v>1</v>
      </c>
      <c r="KO84">
        <v>0</v>
      </c>
      <c r="KP84">
        <v>0</v>
      </c>
      <c r="KQ84" s="249">
        <v>7.1428571428599997E-4</v>
      </c>
      <c r="KR84" s="202">
        <v>42508</v>
      </c>
      <c r="KS84">
        <v>60</v>
      </c>
      <c r="KT84" t="s">
        <v>1186</v>
      </c>
      <c r="KU84">
        <v>4</v>
      </c>
      <c r="KV84" s="253">
        <v>2</v>
      </c>
      <c r="KW84">
        <v>3</v>
      </c>
      <c r="KX84" s="138">
        <v>523250</v>
      </c>
      <c r="KY84" s="138">
        <v>392437.5</v>
      </c>
      <c r="KZ84" s="196">
        <v>-373.7500000001495</v>
      </c>
      <c r="LA84" s="196">
        <v>-280.3125000001121</v>
      </c>
      <c r="LB84" s="196">
        <v>373.7500000001495</v>
      </c>
      <c r="LC84" s="196">
        <v>-373.7500000001495</v>
      </c>
      <c r="LD84" s="196">
        <v>-373.7500000001495</v>
      </c>
      <c r="LF84">
        <v>-1</v>
      </c>
      <c r="LG84" s="240">
        <v>-1</v>
      </c>
      <c r="LH84" s="214">
        <v>1</v>
      </c>
      <c r="LI84" s="241">
        <v>-4</v>
      </c>
      <c r="LJ84">
        <v>1</v>
      </c>
      <c r="LK84">
        <v>-1</v>
      </c>
      <c r="LL84" s="214">
        <v>-1</v>
      </c>
      <c r="LM84">
        <v>1</v>
      </c>
      <c r="LN84">
        <v>0</v>
      </c>
      <c r="LO84">
        <v>0</v>
      </c>
      <c r="LP84">
        <v>1</v>
      </c>
      <c r="LQ84" s="249">
        <v>-4.04472995479E-3</v>
      </c>
      <c r="LR84" s="202">
        <v>42537</v>
      </c>
      <c r="LS84">
        <v>60</v>
      </c>
      <c r="LT84" t="s">
        <v>1186</v>
      </c>
      <c r="LU84">
        <v>4</v>
      </c>
      <c r="LV84" s="253">
        <v>1</v>
      </c>
      <c r="LW84">
        <v>5</v>
      </c>
      <c r="LX84" s="138">
        <v>523250</v>
      </c>
      <c r="LY84" s="138">
        <v>654062.5</v>
      </c>
      <c r="LZ84" s="196">
        <v>2116.4049488438677</v>
      </c>
      <c r="MA84" s="196">
        <v>2645.5061860548344</v>
      </c>
      <c r="MB84" s="196">
        <v>-2116.4049488438677</v>
      </c>
      <c r="MC84" s="196">
        <v>-2116.4049488438677</v>
      </c>
      <c r="MD84" s="196">
        <v>2116.4049488438677</v>
      </c>
      <c r="MF84">
        <v>-1</v>
      </c>
      <c r="MG84" s="240">
        <v>-1</v>
      </c>
      <c r="MH84" s="214">
        <v>1</v>
      </c>
      <c r="MI84" s="241">
        <v>-5</v>
      </c>
      <c r="MJ84">
        <v>-1</v>
      </c>
      <c r="MK84">
        <v>-1</v>
      </c>
      <c r="ML84" s="214">
        <v>1</v>
      </c>
      <c r="MM84">
        <v>0</v>
      </c>
      <c r="MN84">
        <v>1</v>
      </c>
      <c r="MO84">
        <v>0</v>
      </c>
      <c r="MP84">
        <v>0</v>
      </c>
      <c r="MQ84" s="249">
        <v>1.1944577162E-2</v>
      </c>
      <c r="MR84" s="202">
        <v>42537</v>
      </c>
      <c r="MS84">
        <v>60</v>
      </c>
      <c r="MT84" t="s">
        <v>1186</v>
      </c>
      <c r="MU84">
        <v>3</v>
      </c>
      <c r="MV84" s="253">
        <v>2</v>
      </c>
      <c r="MW84">
        <v>2</v>
      </c>
      <c r="MX84" s="138">
        <v>397125</v>
      </c>
      <c r="MY84" s="138">
        <v>264750</v>
      </c>
      <c r="MZ84" s="196">
        <v>-4743.4902054592503</v>
      </c>
      <c r="NA84" s="196">
        <v>-3162.3268036394998</v>
      </c>
      <c r="NB84" s="196">
        <v>4743.4902054592503</v>
      </c>
      <c r="NC84" s="196">
        <v>-4743.4902054592503</v>
      </c>
      <c r="ND84" s="196">
        <v>-4743.4902054592503</v>
      </c>
      <c r="NF84">
        <v>-1</v>
      </c>
      <c r="NG84" s="240">
        <v>1</v>
      </c>
      <c r="NH84" s="214">
        <v>1</v>
      </c>
      <c r="NI84" s="241">
        <v>1</v>
      </c>
      <c r="NJ84">
        <v>1</v>
      </c>
      <c r="NK84">
        <v>1</v>
      </c>
      <c r="NL84" s="214">
        <v>1</v>
      </c>
      <c r="NM84">
        <v>1</v>
      </c>
      <c r="NN84">
        <v>1</v>
      </c>
      <c r="NO84">
        <v>1</v>
      </c>
      <c r="NP84">
        <v>1</v>
      </c>
      <c r="NQ84" s="249">
        <v>6.8460812086899997E-3</v>
      </c>
      <c r="NR84" s="202">
        <v>42537</v>
      </c>
      <c r="NS84">
        <v>60</v>
      </c>
      <c r="NT84" t="s">
        <v>1186</v>
      </c>
      <c r="NU84">
        <v>3</v>
      </c>
      <c r="NV84" s="253">
        <v>2</v>
      </c>
      <c r="NW84">
        <v>2</v>
      </c>
      <c r="NX84" s="138">
        <v>399843.75</v>
      </c>
      <c r="NY84" s="138">
        <v>266562.5</v>
      </c>
      <c r="NZ84" s="196">
        <v>2737.3627832871421</v>
      </c>
      <c r="OA84" s="196">
        <v>1824.9085221914281</v>
      </c>
      <c r="OB84" s="196">
        <v>2737.3627832871421</v>
      </c>
      <c r="OC84" s="196">
        <v>2737.3627832871421</v>
      </c>
      <c r="OD84" s="196">
        <v>2737.3627832871421</v>
      </c>
      <c r="OF84">
        <v>1</v>
      </c>
      <c r="OG84" s="240">
        <v>1</v>
      </c>
      <c r="OH84" s="214">
        <v>1</v>
      </c>
      <c r="OI84" s="241">
        <v>2</v>
      </c>
      <c r="OJ84">
        <v>1</v>
      </c>
      <c r="OK84">
        <v>1</v>
      </c>
      <c r="OL84" s="214">
        <v>-1</v>
      </c>
      <c r="OM84">
        <v>0</v>
      </c>
      <c r="ON84">
        <v>0</v>
      </c>
      <c r="OO84">
        <v>0</v>
      </c>
      <c r="OP84">
        <v>0</v>
      </c>
      <c r="OQ84" s="249">
        <v>-2.3446658851100001E-4</v>
      </c>
      <c r="OR84" s="202">
        <v>42537</v>
      </c>
      <c r="OS84">
        <v>60</v>
      </c>
      <c r="OT84" t="s">
        <v>1186</v>
      </c>
      <c r="OU84">
        <v>3</v>
      </c>
      <c r="OV84" s="253">
        <v>1</v>
      </c>
      <c r="OW84">
        <v>4</v>
      </c>
      <c r="OX84" s="138">
        <v>399750</v>
      </c>
      <c r="OY84" s="138">
        <v>533000</v>
      </c>
      <c r="OZ84" s="196">
        <v>-93.728018757272253</v>
      </c>
      <c r="PA84" s="196">
        <v>-124.970691676363</v>
      </c>
      <c r="PB84" s="196">
        <v>-93.728018757272253</v>
      </c>
      <c r="PC84" s="196">
        <v>-93.728018757272253</v>
      </c>
      <c r="PD84" s="196">
        <v>-93.728018757272253</v>
      </c>
      <c r="PF84">
        <v>1</v>
      </c>
      <c r="PG84" s="240">
        <v>1</v>
      </c>
      <c r="PH84" s="240">
        <v>1</v>
      </c>
      <c r="PI84" s="214">
        <v>1</v>
      </c>
      <c r="PJ84" s="241">
        <v>3</v>
      </c>
      <c r="PK84">
        <v>1</v>
      </c>
      <c r="PL84">
        <v>1</v>
      </c>
      <c r="PM84" s="214">
        <v>-1</v>
      </c>
      <c r="PN84">
        <v>0</v>
      </c>
      <c r="PO84">
        <v>0</v>
      </c>
      <c r="PP84">
        <v>0</v>
      </c>
      <c r="PQ84">
        <v>0</v>
      </c>
      <c r="PR84" s="249">
        <v>-1.4071294559100001E-3</v>
      </c>
      <c r="PS84" s="202">
        <v>42537</v>
      </c>
      <c r="PT84">
        <v>60</v>
      </c>
      <c r="PU84" t="s">
        <v>1186</v>
      </c>
      <c r="PV84">
        <v>3</v>
      </c>
      <c r="PW84" s="253">
        <v>1</v>
      </c>
      <c r="PX84">
        <v>4</v>
      </c>
      <c r="PY84" s="138">
        <v>398953.125</v>
      </c>
      <c r="PZ84" s="138">
        <v>531937.5</v>
      </c>
      <c r="QA84" s="196">
        <v>-561.3786937148443</v>
      </c>
      <c r="QB84" s="196">
        <v>-748.50492495312562</v>
      </c>
      <c r="QC84" s="196">
        <v>-561.3786937148443</v>
      </c>
      <c r="QD84" s="196">
        <v>-561.3786937148443</v>
      </c>
      <c r="QE84" s="196">
        <v>-561.3786937148443</v>
      </c>
      <c r="QF84" s="196">
        <v>-561.3786937148443</v>
      </c>
      <c r="QH84">
        <v>1</v>
      </c>
      <c r="QI84" s="240">
        <v>1</v>
      </c>
      <c r="QJ84" s="240">
        <v>1</v>
      </c>
      <c r="QK84" s="214">
        <v>1</v>
      </c>
      <c r="QL84" s="241">
        <v>4</v>
      </c>
      <c r="QM84">
        <v>-1</v>
      </c>
      <c r="QN84">
        <v>1</v>
      </c>
      <c r="QO84" s="214">
        <v>-1</v>
      </c>
      <c r="QP84">
        <v>0</v>
      </c>
      <c r="QQ84">
        <v>0</v>
      </c>
      <c r="QR84">
        <v>1</v>
      </c>
      <c r="QS84">
        <v>0</v>
      </c>
      <c r="QT84" s="249">
        <v>-5.8713010803199996E-4</v>
      </c>
      <c r="QU84" s="202">
        <v>42544</v>
      </c>
      <c r="QV84">
        <v>60</v>
      </c>
      <c r="QW84" t="s">
        <v>1186</v>
      </c>
      <c r="QX84">
        <v>3</v>
      </c>
      <c r="QY84" s="253">
        <v>2</v>
      </c>
      <c r="QZ84">
        <v>2</v>
      </c>
      <c r="RA84" s="138">
        <v>398953.125</v>
      </c>
      <c r="RB84" s="138">
        <v>265968.75</v>
      </c>
      <c r="RC84" s="196">
        <v>-234.23739138095399</v>
      </c>
      <c r="RD84" s="196">
        <v>-156.158260920636</v>
      </c>
      <c r="RE84" s="196">
        <v>-234.23739138095399</v>
      </c>
      <c r="RF84" s="196">
        <v>234.23739138095399</v>
      </c>
      <c r="RG84" s="196">
        <v>-234.23739138095399</v>
      </c>
      <c r="RH84" s="196">
        <v>-234.23739138095399</v>
      </c>
      <c r="RI84" s="196"/>
      <c r="RJ84" s="196">
        <v>234.23739138095399</v>
      </c>
      <c r="RK84" s="196">
        <v>-234.23739138095399</v>
      </c>
      <c r="RL84" s="196">
        <v>-234.23739138095399</v>
      </c>
      <c r="RM84" s="196">
        <v>234.23739138095399</v>
      </c>
      <c r="RO84">
        <v>-1</v>
      </c>
      <c r="RP84" s="240">
        <v>1</v>
      </c>
      <c r="RQ84" s="240">
        <v>1</v>
      </c>
      <c r="RR84" s="240">
        <v>1</v>
      </c>
      <c r="RS84" s="214">
        <v>1</v>
      </c>
      <c r="RT84" s="241">
        <v>5</v>
      </c>
      <c r="RU84">
        <v>-1</v>
      </c>
      <c r="RV84">
        <v>1</v>
      </c>
      <c r="RW84" s="214">
        <v>1</v>
      </c>
      <c r="RX84">
        <v>1</v>
      </c>
      <c r="RY84">
        <v>1</v>
      </c>
      <c r="RZ84">
        <v>0</v>
      </c>
      <c r="SA84">
        <v>1</v>
      </c>
      <c r="SB84" s="249">
        <v>7.0497003877299997E-4</v>
      </c>
      <c r="SC84" s="202">
        <v>42544</v>
      </c>
      <c r="SD84">
        <v>60</v>
      </c>
      <c r="SE84" t="s">
        <v>1186</v>
      </c>
      <c r="SF84">
        <v>3</v>
      </c>
      <c r="SG84" s="253">
        <v>1</v>
      </c>
      <c r="SH84">
        <v>4</v>
      </c>
      <c r="SI84" s="138">
        <v>399234.375</v>
      </c>
      <c r="SJ84" s="138">
        <v>532312.5</v>
      </c>
      <c r="SK84" s="196">
        <v>281.4482728232644</v>
      </c>
      <c r="SL84" s="196">
        <v>375.26436376435254</v>
      </c>
      <c r="SM84" s="196">
        <v>281.4482728232644</v>
      </c>
      <c r="SN84" s="196">
        <v>-281.4482728232644</v>
      </c>
      <c r="SO84" s="196">
        <v>281.4482728232644</v>
      </c>
      <c r="SP84" s="196">
        <v>281.4482728232644</v>
      </c>
      <c r="SQ84" s="196">
        <v>281.4482728232644</v>
      </c>
      <c r="SR84" s="196">
        <v>-281.4482728232644</v>
      </c>
      <c r="SS84" s="196">
        <v>281.4482728232644</v>
      </c>
      <c r="ST84" s="196">
        <v>-281.4482728232644</v>
      </c>
      <c r="SU84" s="196">
        <v>281.4482728232644</v>
      </c>
      <c r="SW84">
        <f t="shared" si="188"/>
        <v>1</v>
      </c>
      <c r="SX84" s="240">
        <v>1</v>
      </c>
      <c r="SY84" s="240">
        <v>1</v>
      </c>
      <c r="SZ84" s="240">
        <v>1</v>
      </c>
      <c r="TA84" s="214">
        <v>1</v>
      </c>
      <c r="TB84" s="241">
        <v>6</v>
      </c>
      <c r="TC84">
        <f t="shared" si="189"/>
        <v>-1</v>
      </c>
      <c r="TD84">
        <f t="shared" si="190"/>
        <v>1</v>
      </c>
      <c r="TE84" s="214">
        <v>1</v>
      </c>
      <c r="TF84">
        <f t="shared" si="229"/>
        <v>1</v>
      </c>
      <c r="TG84">
        <f t="shared" si="191"/>
        <v>1</v>
      </c>
      <c r="TH84">
        <f t="shared" si="192"/>
        <v>0</v>
      </c>
      <c r="TI84">
        <f t="shared" si="193"/>
        <v>1</v>
      </c>
      <c r="TJ84" s="249"/>
      <c r="TK84" s="202">
        <v>42544</v>
      </c>
      <c r="TL84">
        <v>60</v>
      </c>
      <c r="TM84" t="str">
        <f t="shared" si="179"/>
        <v>TRUE</v>
      </c>
      <c r="TN84">
        <f>VLOOKUP($A84,'FuturesInfo (3)'!$A$2:$V$80,22)</f>
        <v>3</v>
      </c>
      <c r="TO84" s="253">
        <v>1</v>
      </c>
      <c r="TP84">
        <f t="shared" si="194"/>
        <v>4</v>
      </c>
      <c r="TQ84" s="138">
        <f>VLOOKUP($A84,'FuturesInfo (3)'!$A$2:$O$80,15)*TN84</f>
        <v>399234.375</v>
      </c>
      <c r="TR84" s="138">
        <f>VLOOKUP($A84,'FuturesInfo (3)'!$A$2:$O$80,15)*TP84</f>
        <v>532312.5</v>
      </c>
      <c r="TS84" s="196">
        <f t="shared" si="195"/>
        <v>0</v>
      </c>
      <c r="TT84" s="196">
        <f t="shared" si="196"/>
        <v>0</v>
      </c>
      <c r="TU84" s="196">
        <f t="shared" si="197"/>
        <v>0</v>
      </c>
      <c r="TV84" s="196">
        <f t="shared" si="198"/>
        <v>0</v>
      </c>
      <c r="TW84" s="196">
        <f t="shared" si="148"/>
        <v>0</v>
      </c>
      <c r="TX84" s="196">
        <f t="shared" si="199"/>
        <v>0</v>
      </c>
      <c r="TY84" s="196">
        <f t="shared" si="223"/>
        <v>0</v>
      </c>
      <c r="TZ84" s="196">
        <f>IF(IF(sym!$O73=TE84,1,0)=1,ABS(TQ84*TJ84),-ABS(TQ84*TJ84))</f>
        <v>0</v>
      </c>
      <c r="UA84" s="196">
        <f>IF(IF(sym!$N73=TE84,1,0)=1,ABS(TQ84*TJ84),-ABS(TQ84*TJ84))</f>
        <v>0</v>
      </c>
      <c r="UB84" s="196">
        <f t="shared" si="230"/>
        <v>0</v>
      </c>
      <c r="UC84" s="196">
        <f t="shared" si="200"/>
        <v>0</v>
      </c>
      <c r="UE84">
        <f t="shared" si="201"/>
        <v>1</v>
      </c>
      <c r="UF84" s="240">
        <v>1</v>
      </c>
      <c r="UG84" s="240">
        <v>1</v>
      </c>
      <c r="UH84" s="240">
        <v>1</v>
      </c>
      <c r="UI84" s="214">
        <v>1</v>
      </c>
      <c r="UJ84" s="241">
        <v>6</v>
      </c>
      <c r="UK84">
        <f t="shared" si="202"/>
        <v>-1</v>
      </c>
      <c r="UL84">
        <f t="shared" si="203"/>
        <v>1</v>
      </c>
      <c r="UM84" s="214"/>
      <c r="UN84">
        <f t="shared" si="153"/>
        <v>0</v>
      </c>
      <c r="UO84">
        <f t="shared" si="151"/>
        <v>0</v>
      </c>
      <c r="UP84">
        <f t="shared" si="224"/>
        <v>0</v>
      </c>
      <c r="UQ84">
        <f t="shared" si="204"/>
        <v>0</v>
      </c>
      <c r="UR84" s="249"/>
      <c r="US84" s="202">
        <v>42544</v>
      </c>
      <c r="UT84">
        <v>60</v>
      </c>
      <c r="UU84" t="str">
        <f t="shared" si="180"/>
        <v>TRUE</v>
      </c>
      <c r="UV84">
        <f>VLOOKUP($A84,'FuturesInfo (3)'!$A$2:$V$80,22)</f>
        <v>3</v>
      </c>
      <c r="UW84" s="253">
        <v>2</v>
      </c>
      <c r="UX84">
        <f t="shared" si="205"/>
        <v>2</v>
      </c>
      <c r="UY84" s="138">
        <f>VLOOKUP($A84,'FuturesInfo (3)'!$A$2:$O$80,15)*UV84</f>
        <v>399234.375</v>
      </c>
      <c r="UZ84" s="138">
        <f>VLOOKUP($A84,'FuturesInfo (3)'!$A$2:$O$80,15)*UX84</f>
        <v>266156.25</v>
      </c>
      <c r="VA84" s="196">
        <f t="shared" si="206"/>
        <v>0</v>
      </c>
      <c r="VB84" s="196">
        <f t="shared" si="207"/>
        <v>0</v>
      </c>
      <c r="VC84" s="196">
        <f t="shared" si="208"/>
        <v>0</v>
      </c>
      <c r="VD84" s="196">
        <f t="shared" si="209"/>
        <v>0</v>
      </c>
      <c r="VE84" s="196">
        <f t="shared" si="149"/>
        <v>0</v>
      </c>
      <c r="VF84" s="196">
        <f t="shared" si="210"/>
        <v>0</v>
      </c>
      <c r="VG84" s="196">
        <f t="shared" si="225"/>
        <v>0</v>
      </c>
      <c r="VH84" s="196">
        <f>IF(IF(sym!$O73=UM84,1,0)=1,ABS(UY84*UR84),-ABS(UY84*UR84))</f>
        <v>0</v>
      </c>
      <c r="VI84" s="196">
        <f>IF(IF(sym!$N73=UM84,1,0)=1,ABS(UY84*UR84),-ABS(UY84*UR84))</f>
        <v>0</v>
      </c>
      <c r="VJ84" s="196">
        <f t="shared" si="231"/>
        <v>0</v>
      </c>
      <c r="VK84" s="196">
        <f t="shared" si="211"/>
        <v>0</v>
      </c>
      <c r="VM84">
        <f t="shared" si="212"/>
        <v>0</v>
      </c>
      <c r="VN84" s="240"/>
      <c r="VO84" s="240"/>
      <c r="VP84" s="240"/>
      <c r="VQ84" s="214"/>
      <c r="VR84" s="241"/>
      <c r="VS84">
        <f t="shared" si="213"/>
        <v>1</v>
      </c>
      <c r="VT84">
        <f t="shared" si="214"/>
        <v>0</v>
      </c>
      <c r="VU84" s="214"/>
      <c r="VV84">
        <f t="shared" si="154"/>
        <v>1</v>
      </c>
      <c r="VW84">
        <f t="shared" si="152"/>
        <v>1</v>
      </c>
      <c r="VX84">
        <f t="shared" si="226"/>
        <v>0</v>
      </c>
      <c r="VY84">
        <f t="shared" si="215"/>
        <v>1</v>
      </c>
      <c r="VZ84" s="249"/>
      <c r="WA84" s="202"/>
      <c r="WB84">
        <v>60</v>
      </c>
      <c r="WC84" t="str">
        <f t="shared" si="181"/>
        <v>FALSE</v>
      </c>
      <c r="WD84">
        <f>VLOOKUP($A84,'FuturesInfo (3)'!$A$2:$V$80,22)</f>
        <v>3</v>
      </c>
      <c r="WE84" s="253"/>
      <c r="WF84">
        <f t="shared" si="216"/>
        <v>2</v>
      </c>
      <c r="WG84" s="138">
        <f>VLOOKUP($A84,'FuturesInfo (3)'!$A$2:$O$80,15)*WD84</f>
        <v>399234.375</v>
      </c>
      <c r="WH84" s="138">
        <f>VLOOKUP($A84,'FuturesInfo (3)'!$A$2:$O$80,15)*WF84</f>
        <v>266156.25</v>
      </c>
      <c r="WI84" s="196">
        <f t="shared" si="217"/>
        <v>0</v>
      </c>
      <c r="WJ84" s="196">
        <f t="shared" si="218"/>
        <v>0</v>
      </c>
      <c r="WK84" s="196">
        <f t="shared" si="219"/>
        <v>0</v>
      </c>
      <c r="WL84" s="196">
        <f t="shared" si="220"/>
        <v>0</v>
      </c>
      <c r="WM84" s="196">
        <f t="shared" si="150"/>
        <v>0</v>
      </c>
      <c r="WN84" s="196">
        <f t="shared" si="221"/>
        <v>0</v>
      </c>
      <c r="WO84" s="196">
        <f t="shared" si="227"/>
        <v>0</v>
      </c>
      <c r="WP84" s="196">
        <f>IF(IF(sym!$O73=VU84,1,0)=1,ABS(WG84*VZ84),-ABS(WG84*VZ84))</f>
        <v>0</v>
      </c>
      <c r="WQ84" s="196">
        <f>IF(IF(sym!$N73=VU84,1,0)=1,ABS(WG84*VZ84),-ABS(WG84*VZ84))</f>
        <v>0</v>
      </c>
      <c r="WR84" s="196">
        <f t="shared" si="232"/>
        <v>0</v>
      </c>
      <c r="WS84" s="196">
        <f t="shared" si="222"/>
        <v>0</v>
      </c>
    </row>
    <row r="85" spans="1:617" x14ac:dyDescent="0.25">
      <c r="A85" s="1" t="s">
        <v>417</v>
      </c>
      <c r="B85" s="150" t="str">
        <f>'FuturesInfo (3)'!M73</f>
        <v>@US</v>
      </c>
      <c r="C85" s="200" t="str">
        <f>VLOOKUP(A85,'FuturesInfo (3)'!$A$2:$K$80,11)</f>
        <v>rates</v>
      </c>
      <c r="F85" t="e">
        <f>#REF!</f>
        <v>#REF!</v>
      </c>
      <c r="G85">
        <v>1</v>
      </c>
      <c r="H85">
        <v>1</v>
      </c>
      <c r="I85">
        <v>1</v>
      </c>
      <c r="J85">
        <f t="shared" si="164"/>
        <v>1</v>
      </c>
      <c r="K85">
        <f t="shared" si="165"/>
        <v>1</v>
      </c>
      <c r="L85" s="184">
        <v>1.1766938697999999E-2</v>
      </c>
      <c r="M85" s="2">
        <v>10</v>
      </c>
      <c r="N85">
        <v>60</v>
      </c>
      <c r="O85" t="str">
        <f t="shared" si="166"/>
        <v>TRUE</v>
      </c>
      <c r="P85">
        <f>VLOOKUP($A85,'FuturesInfo (3)'!$A$2:$V$80,22)</f>
        <v>1</v>
      </c>
      <c r="Q85">
        <f t="shared" si="167"/>
        <v>1</v>
      </c>
      <c r="R85">
        <f t="shared" si="167"/>
        <v>1</v>
      </c>
      <c r="S85" s="138">
        <f>VLOOKUP($A85,'FuturesInfo (3)'!$A$2:$O$80,15)*Q85</f>
        <v>173687.5</v>
      </c>
      <c r="T85" s="144">
        <f t="shared" si="168"/>
        <v>2043.7701651088748</v>
      </c>
      <c r="U85" s="144">
        <f t="shared" si="182"/>
        <v>2043.7701651088748</v>
      </c>
      <c r="W85">
        <f t="shared" si="169"/>
        <v>1</v>
      </c>
      <c r="X85">
        <v>1</v>
      </c>
      <c r="Y85">
        <v>1</v>
      </c>
      <c r="Z85">
        <v>-1</v>
      </c>
      <c r="AA85">
        <f t="shared" si="183"/>
        <v>0</v>
      </c>
      <c r="AB85">
        <f t="shared" si="170"/>
        <v>0</v>
      </c>
      <c r="AC85" s="1">
        <v>-3.0013130744699999E-3</v>
      </c>
      <c r="AD85" s="2">
        <v>10</v>
      </c>
      <c r="AE85">
        <v>60</v>
      </c>
      <c r="AF85" t="str">
        <f t="shared" si="171"/>
        <v>TRUE</v>
      </c>
      <c r="AG85">
        <f>VLOOKUP($A85,'FuturesInfo (3)'!$A$2:$V$80,22)</f>
        <v>1</v>
      </c>
      <c r="AH85">
        <f t="shared" si="172"/>
        <v>1</v>
      </c>
      <c r="AI85">
        <f t="shared" si="184"/>
        <v>1</v>
      </c>
      <c r="AJ85" s="138">
        <f>VLOOKUP($A85,'FuturesInfo (3)'!$A$2:$O$80,15)*AI85</f>
        <v>173687.5</v>
      </c>
      <c r="AK85" s="196">
        <f t="shared" si="173"/>
        <v>-521.29056462200811</v>
      </c>
      <c r="AL85" s="196">
        <f t="shared" si="185"/>
        <v>-521.29056462200811</v>
      </c>
      <c r="AN85">
        <f t="shared" si="174"/>
        <v>1</v>
      </c>
      <c r="AO85">
        <v>-1</v>
      </c>
      <c r="AP85">
        <v>1</v>
      </c>
      <c r="AQ85">
        <v>1</v>
      </c>
      <c r="AR85">
        <f t="shared" si="228"/>
        <v>0</v>
      </c>
      <c r="AS85">
        <f t="shared" si="175"/>
        <v>1</v>
      </c>
      <c r="AT85" s="1">
        <v>2.25776105362E-3</v>
      </c>
      <c r="AU85" s="2">
        <v>10</v>
      </c>
      <c r="AV85">
        <v>60</v>
      </c>
      <c r="AW85" t="str">
        <f t="shared" si="176"/>
        <v>TRUE</v>
      </c>
      <c r="AX85">
        <f>VLOOKUP($A85,'FuturesInfo (3)'!$A$2:$V$80,22)</f>
        <v>1</v>
      </c>
      <c r="AY85">
        <f t="shared" si="177"/>
        <v>1</v>
      </c>
      <c r="AZ85">
        <f t="shared" si="186"/>
        <v>1</v>
      </c>
      <c r="BA85" s="138">
        <f>VLOOKUP($A85,'FuturesInfo (3)'!$A$2:$O$80,15)*AZ85</f>
        <v>173687.5</v>
      </c>
      <c r="BB85" s="196">
        <f t="shared" si="178"/>
        <v>-392.14487300062376</v>
      </c>
      <c r="BC85" s="196">
        <f t="shared" si="187"/>
        <v>392.14487300062376</v>
      </c>
      <c r="BE85">
        <v>-1</v>
      </c>
      <c r="BF85">
        <v>-1</v>
      </c>
      <c r="BG85">
        <v>1</v>
      </c>
      <c r="BH85">
        <v>1</v>
      </c>
      <c r="BI85">
        <v>0</v>
      </c>
      <c r="BJ85">
        <v>1</v>
      </c>
      <c r="BK85" s="1">
        <v>2.2526750516199999E-3</v>
      </c>
      <c r="BL85" s="2">
        <v>10</v>
      </c>
      <c r="BM85">
        <v>60</v>
      </c>
      <c r="BN85" t="s">
        <v>1186</v>
      </c>
      <c r="BO85">
        <v>2</v>
      </c>
      <c r="BP85" s="96">
        <v>0</v>
      </c>
      <c r="BQ85">
        <v>2</v>
      </c>
      <c r="BR85" s="138">
        <v>336687.5</v>
      </c>
      <c r="BS85" s="196">
        <v>-758.44753144230867</v>
      </c>
      <c r="BT85" s="196">
        <v>758.44753144230867</v>
      </c>
      <c r="BV85">
        <v>-1</v>
      </c>
      <c r="BW85">
        <v>1</v>
      </c>
      <c r="BX85" s="214">
        <v>1</v>
      </c>
      <c r="BY85">
        <v>1</v>
      </c>
      <c r="BZ85">
        <v>1</v>
      </c>
      <c r="CA85">
        <v>1</v>
      </c>
      <c r="CB85">
        <v>1</v>
      </c>
      <c r="CC85">
        <v>1</v>
      </c>
      <c r="CD85" s="1">
        <v>4.1206218392999998E-3</v>
      </c>
      <c r="CE85" s="2">
        <v>10</v>
      </c>
      <c r="CF85">
        <v>60</v>
      </c>
      <c r="CG85" t="s">
        <v>1186</v>
      </c>
      <c r="CH85">
        <v>2</v>
      </c>
      <c r="CI85" s="96">
        <v>0</v>
      </c>
      <c r="CJ85">
        <v>2</v>
      </c>
      <c r="CK85" s="138">
        <v>336687.5</v>
      </c>
      <c r="CL85" s="196">
        <v>1387.3618655193186</v>
      </c>
      <c r="CM85" s="196">
        <v>1387.3618655193186</v>
      </c>
      <c r="CN85" s="196">
        <v>1387.3618655193186</v>
      </c>
      <c r="CP85">
        <v>1</v>
      </c>
      <c r="CQ85">
        <v>1</v>
      </c>
      <c r="CR85" s="214">
        <v>1</v>
      </c>
      <c r="CS85">
        <v>1</v>
      </c>
      <c r="CT85">
        <v>1</v>
      </c>
      <c r="CU85">
        <v>1</v>
      </c>
      <c r="CV85">
        <v>1</v>
      </c>
      <c r="CW85">
        <v>1</v>
      </c>
      <c r="CX85" s="1">
        <v>4.8498414474899996E-3</v>
      </c>
      <c r="CY85" s="2">
        <v>10</v>
      </c>
      <c r="CZ85">
        <v>60</v>
      </c>
      <c r="DA85" t="s">
        <v>1186</v>
      </c>
      <c r="DB85">
        <v>2</v>
      </c>
      <c r="DC85" s="96">
        <v>0</v>
      </c>
      <c r="DD85">
        <v>2</v>
      </c>
      <c r="DE85" s="138">
        <v>336687.5</v>
      </c>
      <c r="DF85" s="196">
        <v>1632.8809923517892</v>
      </c>
      <c r="DG85" s="196">
        <v>1632.8809923517892</v>
      </c>
      <c r="DH85" s="196">
        <v>1632.8809923517892</v>
      </c>
      <c r="DJ85">
        <v>1</v>
      </c>
      <c r="DK85" s="240">
        <v>1</v>
      </c>
      <c r="DL85" s="214">
        <v>1</v>
      </c>
      <c r="DM85" s="241">
        <v>30</v>
      </c>
      <c r="DN85">
        <v>1</v>
      </c>
      <c r="DO85">
        <v>1</v>
      </c>
      <c r="DP85" s="214">
        <v>1</v>
      </c>
      <c r="DQ85">
        <v>1</v>
      </c>
      <c r="DR85">
        <v>1</v>
      </c>
      <c r="DS85">
        <v>1</v>
      </c>
      <c r="DT85">
        <v>1</v>
      </c>
      <c r="DU85" s="249">
        <v>2.5988490811199999E-3</v>
      </c>
      <c r="DV85" s="2">
        <v>10</v>
      </c>
      <c r="DW85">
        <v>60</v>
      </c>
      <c r="DX85" t="s">
        <v>1186</v>
      </c>
      <c r="DY85">
        <v>2</v>
      </c>
      <c r="DZ85" s="96">
        <v>0</v>
      </c>
      <c r="EA85">
        <v>2</v>
      </c>
      <c r="EB85" s="138">
        <v>337562.5</v>
      </c>
      <c r="EC85" s="196">
        <v>877.27399294556994</v>
      </c>
      <c r="ED85" s="196">
        <v>877.27399294556994</v>
      </c>
      <c r="EE85" s="196">
        <v>877.27399294556994</v>
      </c>
      <c r="EF85" s="196">
        <v>877.27399294556994</v>
      </c>
      <c r="EH85">
        <v>1</v>
      </c>
      <c r="EI85" s="240">
        <v>-1</v>
      </c>
      <c r="EJ85" s="214">
        <v>1</v>
      </c>
      <c r="EK85" s="241">
        <v>31</v>
      </c>
      <c r="EL85">
        <v>1</v>
      </c>
      <c r="EM85">
        <v>1</v>
      </c>
      <c r="EN85" s="214">
        <v>1</v>
      </c>
      <c r="EO85">
        <v>0</v>
      </c>
      <c r="EP85">
        <v>1</v>
      </c>
      <c r="EQ85">
        <v>1</v>
      </c>
      <c r="ER85">
        <v>1</v>
      </c>
      <c r="ES85" s="249">
        <v>9.2575448990899996E-4</v>
      </c>
      <c r="ET85" s="264">
        <v>42488</v>
      </c>
      <c r="EU85">
        <v>60</v>
      </c>
      <c r="EV85" t="s">
        <v>1186</v>
      </c>
      <c r="EW85">
        <v>2</v>
      </c>
      <c r="EX85" s="253"/>
      <c r="EY85">
        <v>2</v>
      </c>
      <c r="EZ85" s="138">
        <v>337875</v>
      </c>
      <c r="FA85" s="196">
        <v>-312.78929827800334</v>
      </c>
      <c r="FB85" s="196">
        <v>312.78929827800334</v>
      </c>
      <c r="FC85" s="196">
        <v>312.78929827800334</v>
      </c>
      <c r="FD85" s="196">
        <v>312.78929827800334</v>
      </c>
      <c r="FF85">
        <v>-1</v>
      </c>
      <c r="FG85" s="240">
        <v>1</v>
      </c>
      <c r="FH85" s="214">
        <v>1</v>
      </c>
      <c r="FI85" s="241">
        <v>32</v>
      </c>
      <c r="FJ85">
        <v>-1</v>
      </c>
      <c r="FK85">
        <v>1</v>
      </c>
      <c r="FL85" s="214">
        <v>1</v>
      </c>
      <c r="FM85">
        <v>1</v>
      </c>
      <c r="FN85">
        <v>1</v>
      </c>
      <c r="FO85">
        <v>0</v>
      </c>
      <c r="FP85">
        <v>1</v>
      </c>
      <c r="FQ85" s="249">
        <v>1.6648168701399999E-3</v>
      </c>
      <c r="FR85" s="264">
        <v>42488</v>
      </c>
      <c r="FS85">
        <v>60</v>
      </c>
      <c r="FT85" t="s">
        <v>1186</v>
      </c>
      <c r="FU85">
        <v>2</v>
      </c>
      <c r="FV85" s="253">
        <v>1</v>
      </c>
      <c r="FW85">
        <v>2</v>
      </c>
      <c r="FX85" s="138">
        <v>340375</v>
      </c>
      <c r="FY85" s="138">
        <v>340375</v>
      </c>
      <c r="FZ85" s="196">
        <v>566.66204217390248</v>
      </c>
      <c r="GA85" s="196">
        <v>566.66204217390248</v>
      </c>
      <c r="GB85" s="196">
        <v>566.66204217390248</v>
      </c>
      <c r="GC85" s="196">
        <v>-566.66204217390248</v>
      </c>
      <c r="GD85" s="196">
        <v>566.66204217390248</v>
      </c>
      <c r="GF85">
        <v>1</v>
      </c>
      <c r="GG85" s="240">
        <v>1</v>
      </c>
      <c r="GH85" s="214">
        <v>1</v>
      </c>
      <c r="GI85" s="241">
        <v>33</v>
      </c>
      <c r="GJ85">
        <v>1</v>
      </c>
      <c r="GK85">
        <v>1</v>
      </c>
      <c r="GL85" s="214">
        <v>1</v>
      </c>
      <c r="GM85">
        <v>1</v>
      </c>
      <c r="GN85">
        <v>1</v>
      </c>
      <c r="GO85">
        <v>1</v>
      </c>
      <c r="GP85">
        <v>1</v>
      </c>
      <c r="GQ85" s="249">
        <v>5.7248384118200003E-3</v>
      </c>
      <c r="GR85" s="264">
        <v>42488</v>
      </c>
      <c r="GS85">
        <v>60</v>
      </c>
      <c r="GT85" t="s">
        <v>1186</v>
      </c>
      <c r="GU85">
        <v>2</v>
      </c>
      <c r="GV85" s="253">
        <v>1</v>
      </c>
      <c r="GW85">
        <v>2</v>
      </c>
      <c r="GX85" s="138">
        <v>340375</v>
      </c>
      <c r="GY85" s="138">
        <v>340375</v>
      </c>
      <c r="GZ85" s="196">
        <v>1948.5918744232326</v>
      </c>
      <c r="HA85" s="196">
        <v>1948.5918744232326</v>
      </c>
      <c r="HB85" s="196">
        <v>1948.5918744232326</v>
      </c>
      <c r="HC85" s="196">
        <v>1948.5918744232326</v>
      </c>
      <c r="HD85" s="196">
        <v>1948.5918744232326</v>
      </c>
      <c r="HF85">
        <v>1</v>
      </c>
      <c r="HG85" s="240">
        <v>1</v>
      </c>
      <c r="HH85" s="214">
        <v>1</v>
      </c>
      <c r="HI85" s="241">
        <v>34</v>
      </c>
      <c r="HJ85">
        <v>1</v>
      </c>
      <c r="HK85">
        <v>1</v>
      </c>
      <c r="HL85" s="214">
        <v>-1</v>
      </c>
      <c r="HM85">
        <v>0</v>
      </c>
      <c r="HN85">
        <v>0</v>
      </c>
      <c r="HO85">
        <v>0</v>
      </c>
      <c r="HP85">
        <v>0</v>
      </c>
      <c r="HQ85" s="249">
        <v>-6.0594932060199997E-3</v>
      </c>
      <c r="HR85" s="202">
        <v>42488</v>
      </c>
      <c r="HS85">
        <v>60</v>
      </c>
      <c r="HT85" t="s">
        <v>1186</v>
      </c>
      <c r="HU85">
        <v>2</v>
      </c>
      <c r="HV85" s="253">
        <v>1</v>
      </c>
      <c r="HW85">
        <v>2</v>
      </c>
      <c r="HX85" s="138">
        <v>338312.5</v>
      </c>
      <c r="HY85" s="138">
        <v>338312.5</v>
      </c>
      <c r="HZ85" s="196">
        <v>-2050.0022952616409</v>
      </c>
      <c r="IA85" s="196">
        <v>-2050.0022952616409</v>
      </c>
      <c r="IB85" s="196">
        <v>-2050.0022952616409</v>
      </c>
      <c r="IC85" s="196">
        <v>-2050.0022952616409</v>
      </c>
      <c r="ID85" s="196">
        <v>-2050.0022952616409</v>
      </c>
      <c r="IF85">
        <v>1</v>
      </c>
      <c r="IG85">
        <v>1</v>
      </c>
      <c r="IH85" s="214">
        <v>1</v>
      </c>
      <c r="II85" s="241">
        <v>35</v>
      </c>
      <c r="IJ85">
        <v>-1</v>
      </c>
      <c r="IK85">
        <v>1</v>
      </c>
      <c r="IL85" s="214">
        <v>-1</v>
      </c>
      <c r="IM85">
        <v>0</v>
      </c>
      <c r="IN85">
        <v>0</v>
      </c>
      <c r="IO85">
        <v>1</v>
      </c>
      <c r="IP85">
        <v>0</v>
      </c>
      <c r="IQ85" s="249">
        <v>-6.6506558285600002E-3</v>
      </c>
      <c r="IR85" s="202">
        <v>42508</v>
      </c>
      <c r="IS85">
        <v>60</v>
      </c>
      <c r="IT85" t="s">
        <v>1186</v>
      </c>
      <c r="IU85">
        <v>2</v>
      </c>
      <c r="IV85" s="253">
        <v>2</v>
      </c>
      <c r="IW85">
        <v>3</v>
      </c>
      <c r="IX85" s="138">
        <v>336062.5</v>
      </c>
      <c r="IY85" s="138">
        <v>504093.75</v>
      </c>
      <c r="IZ85" s="196">
        <v>-2235.0360243854452</v>
      </c>
      <c r="JA85" s="196">
        <v>-3352.5540365781676</v>
      </c>
      <c r="JB85" s="196">
        <v>-2235.0360243854452</v>
      </c>
      <c r="JC85" s="196">
        <v>2235.0360243854452</v>
      </c>
      <c r="JD85" s="196">
        <v>-2235.0360243854452</v>
      </c>
      <c r="JF85">
        <v>1</v>
      </c>
      <c r="JG85" s="240">
        <v>-1</v>
      </c>
      <c r="JH85" s="214">
        <v>1</v>
      </c>
      <c r="JI85" s="241">
        <v>22</v>
      </c>
      <c r="JJ85">
        <v>-1</v>
      </c>
      <c r="JK85">
        <v>1</v>
      </c>
      <c r="JL85" s="214">
        <v>-1</v>
      </c>
      <c r="JM85">
        <v>1</v>
      </c>
      <c r="JN85">
        <v>0</v>
      </c>
      <c r="JO85">
        <v>1</v>
      </c>
      <c r="JP85">
        <v>0</v>
      </c>
      <c r="JQ85" s="249">
        <v>-2.6036823507500002E-3</v>
      </c>
      <c r="JR85" s="202">
        <v>42508</v>
      </c>
      <c r="JS85">
        <v>60</v>
      </c>
      <c r="JT85" t="s">
        <v>1186</v>
      </c>
      <c r="JU85">
        <v>2</v>
      </c>
      <c r="JV85" s="253">
        <v>2</v>
      </c>
      <c r="JW85">
        <v>3</v>
      </c>
      <c r="JX85" s="138">
        <v>335187.5</v>
      </c>
      <c r="JY85" s="138">
        <v>502781.25</v>
      </c>
      <c r="JZ85" s="196">
        <v>872.72177794201571</v>
      </c>
      <c r="KA85" s="196">
        <v>1309.0826669130236</v>
      </c>
      <c r="KB85" s="196">
        <v>-872.72177794201571</v>
      </c>
      <c r="KC85" s="196">
        <v>872.72177794201571</v>
      </c>
      <c r="KD85" s="196">
        <v>-872.72177794201571</v>
      </c>
      <c r="KF85">
        <v>-1</v>
      </c>
      <c r="KG85" s="240">
        <v>-1</v>
      </c>
      <c r="KH85" s="214">
        <v>1</v>
      </c>
      <c r="KI85" s="241">
        <v>-3</v>
      </c>
      <c r="KJ85">
        <v>-1</v>
      </c>
      <c r="KK85">
        <v>-1</v>
      </c>
      <c r="KL85" s="214">
        <v>1</v>
      </c>
      <c r="KM85">
        <v>0</v>
      </c>
      <c r="KN85">
        <v>1</v>
      </c>
      <c r="KO85">
        <v>0</v>
      </c>
      <c r="KP85">
        <v>0</v>
      </c>
      <c r="KQ85" s="249">
        <v>7.4585120268500003E-4</v>
      </c>
      <c r="KR85" s="202">
        <v>42508</v>
      </c>
      <c r="KS85">
        <v>60</v>
      </c>
      <c r="KT85" t="s">
        <v>1186</v>
      </c>
      <c r="KU85">
        <v>2</v>
      </c>
      <c r="KV85" s="253">
        <v>2</v>
      </c>
      <c r="KW85">
        <v>2</v>
      </c>
      <c r="KX85" s="138">
        <v>332187.5</v>
      </c>
      <c r="KY85" s="138">
        <v>332187.5</v>
      </c>
      <c r="KZ85" s="196">
        <v>-247.76244639192345</v>
      </c>
      <c r="LA85" s="196">
        <v>-247.76244639192345</v>
      </c>
      <c r="LB85" s="196">
        <v>247.76244639192345</v>
      </c>
      <c r="LC85" s="196">
        <v>-247.76244639192345</v>
      </c>
      <c r="LD85" s="196">
        <v>-247.76244639192345</v>
      </c>
      <c r="LF85">
        <v>-1</v>
      </c>
      <c r="LG85" s="240">
        <v>-1</v>
      </c>
      <c r="LH85" s="214">
        <v>1</v>
      </c>
      <c r="LI85" s="241">
        <v>-4</v>
      </c>
      <c r="LJ85">
        <v>1</v>
      </c>
      <c r="LK85">
        <v>-1</v>
      </c>
      <c r="LL85" s="214">
        <v>-1</v>
      </c>
      <c r="LM85">
        <v>1</v>
      </c>
      <c r="LN85">
        <v>0</v>
      </c>
      <c r="LO85">
        <v>0</v>
      </c>
      <c r="LP85">
        <v>1</v>
      </c>
      <c r="LQ85" s="249">
        <v>-9.6888392025299992E-3</v>
      </c>
      <c r="LR85" s="202">
        <v>42537</v>
      </c>
      <c r="LS85">
        <v>60</v>
      </c>
      <c r="LT85" t="s">
        <v>1186</v>
      </c>
      <c r="LU85">
        <v>2</v>
      </c>
      <c r="LV85" s="253">
        <v>1</v>
      </c>
      <c r="LW85">
        <v>3</v>
      </c>
      <c r="LX85" s="138">
        <v>332187.5</v>
      </c>
      <c r="LY85" s="138">
        <v>498281.25</v>
      </c>
      <c r="LZ85" s="196">
        <v>3218.5112725904341</v>
      </c>
      <c r="MA85" s="196">
        <v>4827.766908885651</v>
      </c>
      <c r="MB85" s="196">
        <v>-3218.5112725904341</v>
      </c>
      <c r="MC85" s="196">
        <v>-3218.5112725904341</v>
      </c>
      <c r="MD85" s="196">
        <v>3218.5112725904341</v>
      </c>
      <c r="MF85">
        <v>-1</v>
      </c>
      <c r="MG85" s="240">
        <v>1</v>
      </c>
      <c r="MH85" s="214">
        <v>1</v>
      </c>
      <c r="MI85" s="241">
        <v>-5</v>
      </c>
      <c r="MJ85">
        <v>-1</v>
      </c>
      <c r="MK85">
        <v>-1</v>
      </c>
      <c r="ML85" s="214">
        <v>1</v>
      </c>
      <c r="MM85">
        <v>1</v>
      </c>
      <c r="MN85">
        <v>1</v>
      </c>
      <c r="MO85">
        <v>0</v>
      </c>
      <c r="MP85">
        <v>0</v>
      </c>
      <c r="MQ85" s="249">
        <v>2.3330197554099999E-2</v>
      </c>
      <c r="MR85" s="202">
        <v>42537</v>
      </c>
      <c r="MS85">
        <v>60</v>
      </c>
      <c r="MT85" t="s">
        <v>1186</v>
      </c>
      <c r="MU85">
        <v>1</v>
      </c>
      <c r="MV85" s="253">
        <v>2</v>
      </c>
      <c r="MW85">
        <v>1</v>
      </c>
      <c r="MX85" s="138">
        <v>169968.75</v>
      </c>
      <c r="MY85" s="138">
        <v>169968.75</v>
      </c>
      <c r="MZ85" s="196">
        <v>3965.4045155234344</v>
      </c>
      <c r="NA85" s="196">
        <v>3965.4045155234344</v>
      </c>
      <c r="NB85" s="196">
        <v>3965.4045155234344</v>
      </c>
      <c r="NC85" s="196">
        <v>-3965.4045155234344</v>
      </c>
      <c r="ND85" s="196">
        <v>-3965.4045155234344</v>
      </c>
      <c r="NF85">
        <v>1</v>
      </c>
      <c r="NG85" s="240">
        <v>-1</v>
      </c>
      <c r="NH85" s="214">
        <v>1</v>
      </c>
      <c r="NI85" s="241">
        <v>1</v>
      </c>
      <c r="NJ85">
        <v>1</v>
      </c>
      <c r="NK85">
        <v>1</v>
      </c>
      <c r="NL85" s="214">
        <v>1</v>
      </c>
      <c r="NM85">
        <v>0</v>
      </c>
      <c r="NN85">
        <v>1</v>
      </c>
      <c r="NO85">
        <v>1</v>
      </c>
      <c r="NP85">
        <v>1</v>
      </c>
      <c r="NQ85" s="249">
        <v>1.8753447324899999E-2</v>
      </c>
      <c r="NR85" s="202">
        <v>42537</v>
      </c>
      <c r="NS85">
        <v>60</v>
      </c>
      <c r="NT85" t="s">
        <v>1186</v>
      </c>
      <c r="NU85">
        <v>1</v>
      </c>
      <c r="NV85" s="253">
        <v>1</v>
      </c>
      <c r="NW85">
        <v>1</v>
      </c>
      <c r="NX85" s="138">
        <v>173156.25</v>
      </c>
      <c r="NY85" s="138">
        <v>173156.25</v>
      </c>
      <c r="NZ85" s="196">
        <v>-3247.2766133522155</v>
      </c>
      <c r="OA85" s="196">
        <v>-3247.2766133522155</v>
      </c>
      <c r="OB85" s="196">
        <v>3247.2766133522155</v>
      </c>
      <c r="OC85" s="196">
        <v>3247.2766133522155</v>
      </c>
      <c r="OD85" s="196">
        <v>3247.2766133522155</v>
      </c>
      <c r="OF85">
        <v>-1</v>
      </c>
      <c r="OG85" s="240">
        <v>1</v>
      </c>
      <c r="OH85" s="214">
        <v>1</v>
      </c>
      <c r="OI85" s="241">
        <v>2</v>
      </c>
      <c r="OJ85">
        <v>1</v>
      </c>
      <c r="OK85">
        <v>1</v>
      </c>
      <c r="OL85" s="214">
        <v>-1</v>
      </c>
      <c r="OM85">
        <v>0</v>
      </c>
      <c r="ON85">
        <v>0</v>
      </c>
      <c r="OO85">
        <v>0</v>
      </c>
      <c r="OP85">
        <v>0</v>
      </c>
      <c r="OQ85" s="249">
        <v>-3.60945677676E-4</v>
      </c>
      <c r="OR85" s="202">
        <v>42537</v>
      </c>
      <c r="OS85">
        <v>60</v>
      </c>
      <c r="OT85" t="s">
        <v>1186</v>
      </c>
      <c r="OU85">
        <v>1</v>
      </c>
      <c r="OV85" s="253">
        <v>1</v>
      </c>
      <c r="OW85">
        <v>1</v>
      </c>
      <c r="OX85" s="138">
        <v>173093.75</v>
      </c>
      <c r="OY85" s="138">
        <v>173093.75</v>
      </c>
      <c r="OZ85" s="196">
        <v>-62.477440895230124</v>
      </c>
      <c r="PA85" s="196">
        <v>-62.477440895230124</v>
      </c>
      <c r="PB85" s="196">
        <v>-62.477440895230124</v>
      </c>
      <c r="PC85" s="196">
        <v>-62.477440895230124</v>
      </c>
      <c r="PD85" s="196">
        <v>-62.477440895230124</v>
      </c>
      <c r="PF85">
        <v>1</v>
      </c>
      <c r="PG85" s="240">
        <v>1</v>
      </c>
      <c r="PH85" s="240">
        <v>1</v>
      </c>
      <c r="PI85" s="214">
        <v>1</v>
      </c>
      <c r="PJ85" s="241">
        <v>3</v>
      </c>
      <c r="PK85">
        <v>1</v>
      </c>
      <c r="PL85">
        <v>1</v>
      </c>
      <c r="PM85" s="214">
        <v>-1</v>
      </c>
      <c r="PN85">
        <v>0</v>
      </c>
      <c r="PO85">
        <v>0</v>
      </c>
      <c r="PP85">
        <v>0</v>
      </c>
      <c r="PQ85">
        <v>0</v>
      </c>
      <c r="PR85" s="249">
        <v>-5.4161400974900005E-4</v>
      </c>
      <c r="PS85" s="202">
        <v>42537</v>
      </c>
      <c r="PT85">
        <v>60</v>
      </c>
      <c r="PU85" t="s">
        <v>1186</v>
      </c>
      <c r="PV85">
        <v>1</v>
      </c>
      <c r="PW85" s="253">
        <v>2</v>
      </c>
      <c r="PX85">
        <v>1</v>
      </c>
      <c r="PY85" s="138">
        <v>172343.75</v>
      </c>
      <c r="PZ85" s="138">
        <v>172343.75</v>
      </c>
      <c r="QA85" s="196">
        <v>-93.343789492679221</v>
      </c>
      <c r="QB85" s="196">
        <v>-93.343789492679221</v>
      </c>
      <c r="QC85" s="196">
        <v>-93.343789492679221</v>
      </c>
      <c r="QD85" s="196">
        <v>-93.343789492679221</v>
      </c>
      <c r="QE85" s="196">
        <v>-93.343789492679221</v>
      </c>
      <c r="QF85" s="196">
        <v>-93.343789492679221</v>
      </c>
      <c r="QH85">
        <v>1</v>
      </c>
      <c r="QI85" s="240">
        <v>1</v>
      </c>
      <c r="QJ85" s="240">
        <v>1</v>
      </c>
      <c r="QK85" s="214">
        <v>1</v>
      </c>
      <c r="QL85" s="241">
        <v>4</v>
      </c>
      <c r="QM85">
        <v>-1</v>
      </c>
      <c r="QN85">
        <v>1</v>
      </c>
      <c r="QO85" s="214">
        <v>-1</v>
      </c>
      <c r="QP85">
        <v>0</v>
      </c>
      <c r="QQ85">
        <v>0</v>
      </c>
      <c r="QR85">
        <v>1</v>
      </c>
      <c r="QS85">
        <v>0</v>
      </c>
      <c r="QT85" s="249">
        <v>-3.7933526011600001E-3</v>
      </c>
      <c r="QU85" s="202">
        <v>42544</v>
      </c>
      <c r="QV85">
        <v>60</v>
      </c>
      <c r="QW85" t="s">
        <v>1186</v>
      </c>
      <c r="QX85">
        <v>1</v>
      </c>
      <c r="QY85" s="253">
        <v>2</v>
      </c>
      <c r="QZ85">
        <v>1</v>
      </c>
      <c r="RA85" s="138">
        <v>172343.75</v>
      </c>
      <c r="RB85" s="138">
        <v>172343.75</v>
      </c>
      <c r="RC85" s="196">
        <v>-653.76061235616874</v>
      </c>
      <c r="RD85" s="196">
        <v>-653.76061235616874</v>
      </c>
      <c r="RE85" s="196">
        <v>-653.76061235616874</v>
      </c>
      <c r="RF85" s="196">
        <v>653.76061235616874</v>
      </c>
      <c r="RG85" s="196">
        <v>-653.76061235616874</v>
      </c>
      <c r="RH85" s="196">
        <v>-653.76061235616874</v>
      </c>
      <c r="RI85" s="196"/>
      <c r="RJ85" s="196">
        <v>653.76061235616874</v>
      </c>
      <c r="RK85" s="196">
        <v>-653.76061235616874</v>
      </c>
      <c r="RL85" s="196">
        <v>-653.76061235616874</v>
      </c>
      <c r="RM85" s="196">
        <v>653.76061235616874</v>
      </c>
      <c r="RO85">
        <v>-1</v>
      </c>
      <c r="RP85" s="240">
        <v>1</v>
      </c>
      <c r="RQ85" s="240">
        <v>1</v>
      </c>
      <c r="RR85" s="240">
        <v>1</v>
      </c>
      <c r="RS85" s="214">
        <v>1</v>
      </c>
      <c r="RT85" s="241">
        <v>5</v>
      </c>
      <c r="RU85">
        <v>-1</v>
      </c>
      <c r="RV85">
        <v>1</v>
      </c>
      <c r="RW85" s="214">
        <v>1</v>
      </c>
      <c r="RX85">
        <v>1</v>
      </c>
      <c r="RY85">
        <v>1</v>
      </c>
      <c r="RZ85">
        <v>0</v>
      </c>
      <c r="SA85">
        <v>1</v>
      </c>
      <c r="SB85" s="249">
        <v>7.79691749773E-3</v>
      </c>
      <c r="SC85" s="202">
        <v>42544</v>
      </c>
      <c r="SD85">
        <v>60</v>
      </c>
      <c r="SE85" t="s">
        <v>1186</v>
      </c>
      <c r="SF85">
        <v>1</v>
      </c>
      <c r="SG85" s="253">
        <v>1</v>
      </c>
      <c r="SH85">
        <v>1</v>
      </c>
      <c r="SI85" s="138">
        <v>173687.5</v>
      </c>
      <c r="SJ85" s="138">
        <v>173687.5</v>
      </c>
      <c r="SK85" s="196">
        <v>1354.2271078869794</v>
      </c>
      <c r="SL85" s="196">
        <v>1354.2271078869794</v>
      </c>
      <c r="SM85" s="196">
        <v>1354.2271078869794</v>
      </c>
      <c r="SN85" s="196">
        <v>-1354.2271078869794</v>
      </c>
      <c r="SO85" s="196">
        <v>1354.2271078869794</v>
      </c>
      <c r="SP85" s="196">
        <v>1354.2271078869794</v>
      </c>
      <c r="SQ85" s="196">
        <v>1354.2271078869794</v>
      </c>
      <c r="SR85" s="196">
        <v>-1354.2271078869794</v>
      </c>
      <c r="SS85" s="196">
        <v>1354.2271078869794</v>
      </c>
      <c r="ST85" s="196">
        <v>-1354.2271078869794</v>
      </c>
      <c r="SU85" s="196">
        <v>1354.2271078869794</v>
      </c>
      <c r="SW85">
        <f t="shared" si="188"/>
        <v>1</v>
      </c>
      <c r="SX85" s="240">
        <v>1</v>
      </c>
      <c r="SY85" s="240">
        <v>1</v>
      </c>
      <c r="SZ85" s="240">
        <v>1</v>
      </c>
      <c r="TA85" s="214">
        <v>1</v>
      </c>
      <c r="TB85" s="241">
        <v>6</v>
      </c>
      <c r="TC85">
        <f t="shared" si="189"/>
        <v>-1</v>
      </c>
      <c r="TD85">
        <f t="shared" si="190"/>
        <v>1</v>
      </c>
      <c r="TE85" s="214">
        <v>1</v>
      </c>
      <c r="TF85">
        <f t="shared" si="229"/>
        <v>1</v>
      </c>
      <c r="TG85">
        <f t="shared" si="191"/>
        <v>1</v>
      </c>
      <c r="TH85">
        <f t="shared" si="192"/>
        <v>0</v>
      </c>
      <c r="TI85">
        <f t="shared" si="193"/>
        <v>1</v>
      </c>
      <c r="TJ85" s="249"/>
      <c r="TK85" s="202">
        <v>42544</v>
      </c>
      <c r="TL85">
        <v>60</v>
      </c>
      <c r="TM85" t="str">
        <f t="shared" si="179"/>
        <v>TRUE</v>
      </c>
      <c r="TN85">
        <f>VLOOKUP($A85,'FuturesInfo (3)'!$A$2:$V$80,22)</f>
        <v>1</v>
      </c>
      <c r="TO85" s="253">
        <v>1</v>
      </c>
      <c r="TP85">
        <f t="shared" si="194"/>
        <v>1</v>
      </c>
      <c r="TQ85" s="138">
        <f>VLOOKUP($A85,'FuturesInfo (3)'!$A$2:$O$80,15)*TN85</f>
        <v>173687.5</v>
      </c>
      <c r="TR85" s="138">
        <f>VLOOKUP($A85,'FuturesInfo (3)'!$A$2:$O$80,15)*TP85</f>
        <v>173687.5</v>
      </c>
      <c r="TS85" s="196">
        <f t="shared" si="195"/>
        <v>0</v>
      </c>
      <c r="TT85" s="196">
        <f t="shared" si="196"/>
        <v>0</v>
      </c>
      <c r="TU85" s="196">
        <f t="shared" si="197"/>
        <v>0</v>
      </c>
      <c r="TV85" s="196">
        <f t="shared" si="198"/>
        <v>0</v>
      </c>
      <c r="TW85" s="196">
        <f t="shared" si="148"/>
        <v>0</v>
      </c>
      <c r="TX85" s="196">
        <f t="shared" si="199"/>
        <v>0</v>
      </c>
      <c r="TY85" s="196">
        <f t="shared" si="223"/>
        <v>0</v>
      </c>
      <c r="TZ85" s="196">
        <f>IF(IF(sym!$O74=TE85,1,0)=1,ABS(TQ85*TJ85),-ABS(TQ85*TJ85))</f>
        <v>0</v>
      </c>
      <c r="UA85" s="196">
        <f>IF(IF(sym!$N74=TE85,1,0)=1,ABS(TQ85*TJ85),-ABS(TQ85*TJ85))</f>
        <v>0</v>
      </c>
      <c r="UB85" s="196">
        <f t="shared" si="230"/>
        <v>0</v>
      </c>
      <c r="UC85" s="196">
        <f t="shared" si="200"/>
        <v>0</v>
      </c>
      <c r="UE85">
        <f t="shared" si="201"/>
        <v>1</v>
      </c>
      <c r="UF85" s="240">
        <v>1</v>
      </c>
      <c r="UG85" s="240">
        <v>1</v>
      </c>
      <c r="UH85" s="240">
        <v>1</v>
      </c>
      <c r="UI85" s="214">
        <v>1</v>
      </c>
      <c r="UJ85" s="241">
        <v>6</v>
      </c>
      <c r="UK85">
        <f t="shared" si="202"/>
        <v>-1</v>
      </c>
      <c r="UL85">
        <f t="shared" si="203"/>
        <v>1</v>
      </c>
      <c r="UM85" s="214"/>
      <c r="UN85">
        <f t="shared" si="153"/>
        <v>0</v>
      </c>
      <c r="UO85">
        <f t="shared" si="151"/>
        <v>0</v>
      </c>
      <c r="UP85">
        <f t="shared" si="224"/>
        <v>0</v>
      </c>
      <c r="UQ85">
        <f t="shared" si="204"/>
        <v>0</v>
      </c>
      <c r="UR85" s="249"/>
      <c r="US85" s="202">
        <v>42544</v>
      </c>
      <c r="UT85">
        <v>60</v>
      </c>
      <c r="UU85" t="str">
        <f t="shared" si="180"/>
        <v>TRUE</v>
      </c>
      <c r="UV85">
        <f>VLOOKUP($A85,'FuturesInfo (3)'!$A$2:$V$80,22)</f>
        <v>1</v>
      </c>
      <c r="UW85" s="253">
        <v>1</v>
      </c>
      <c r="UX85">
        <f t="shared" si="205"/>
        <v>1</v>
      </c>
      <c r="UY85" s="138">
        <f>VLOOKUP($A85,'FuturesInfo (3)'!$A$2:$O$80,15)*UV85</f>
        <v>173687.5</v>
      </c>
      <c r="UZ85" s="138">
        <f>VLOOKUP($A85,'FuturesInfo (3)'!$A$2:$O$80,15)*UX85</f>
        <v>173687.5</v>
      </c>
      <c r="VA85" s="196">
        <f t="shared" si="206"/>
        <v>0</v>
      </c>
      <c r="VB85" s="196">
        <f t="shared" si="207"/>
        <v>0</v>
      </c>
      <c r="VC85" s="196">
        <f t="shared" si="208"/>
        <v>0</v>
      </c>
      <c r="VD85" s="196">
        <f t="shared" si="209"/>
        <v>0</v>
      </c>
      <c r="VE85" s="196">
        <f t="shared" si="149"/>
        <v>0</v>
      </c>
      <c r="VF85" s="196">
        <f t="shared" si="210"/>
        <v>0</v>
      </c>
      <c r="VG85" s="196">
        <f t="shared" si="225"/>
        <v>0</v>
      </c>
      <c r="VH85" s="196">
        <f>IF(IF(sym!$O74=UM85,1,0)=1,ABS(UY85*UR85),-ABS(UY85*UR85))</f>
        <v>0</v>
      </c>
      <c r="VI85" s="196">
        <f>IF(IF(sym!$N74=UM85,1,0)=1,ABS(UY85*UR85),-ABS(UY85*UR85))</f>
        <v>0</v>
      </c>
      <c r="VJ85" s="196">
        <f t="shared" si="231"/>
        <v>0</v>
      </c>
      <c r="VK85" s="196">
        <f t="shared" si="211"/>
        <v>0</v>
      </c>
      <c r="VM85">
        <f t="shared" si="212"/>
        <v>0</v>
      </c>
      <c r="VN85" s="240"/>
      <c r="VO85" s="240"/>
      <c r="VP85" s="240"/>
      <c r="VQ85" s="214"/>
      <c r="VR85" s="241"/>
      <c r="VS85">
        <f t="shared" si="213"/>
        <v>1</v>
      </c>
      <c r="VT85">
        <f t="shared" si="214"/>
        <v>0</v>
      </c>
      <c r="VU85" s="214"/>
      <c r="VV85">
        <f t="shared" si="154"/>
        <v>1</v>
      </c>
      <c r="VW85">
        <f t="shared" si="152"/>
        <v>1</v>
      </c>
      <c r="VX85">
        <f t="shared" si="226"/>
        <v>0</v>
      </c>
      <c r="VY85">
        <f t="shared" si="215"/>
        <v>1</v>
      </c>
      <c r="VZ85" s="249"/>
      <c r="WA85" s="202"/>
      <c r="WB85">
        <v>60</v>
      </c>
      <c r="WC85" t="str">
        <f t="shared" si="181"/>
        <v>FALSE</v>
      </c>
      <c r="WD85">
        <f>VLOOKUP($A85,'FuturesInfo (3)'!$A$2:$V$80,22)</f>
        <v>1</v>
      </c>
      <c r="WE85" s="253"/>
      <c r="WF85">
        <f t="shared" si="216"/>
        <v>1</v>
      </c>
      <c r="WG85" s="138">
        <f>VLOOKUP($A85,'FuturesInfo (3)'!$A$2:$O$80,15)*WD85</f>
        <v>173687.5</v>
      </c>
      <c r="WH85" s="138">
        <f>VLOOKUP($A85,'FuturesInfo (3)'!$A$2:$O$80,15)*WF85</f>
        <v>173687.5</v>
      </c>
      <c r="WI85" s="196">
        <f t="shared" si="217"/>
        <v>0</v>
      </c>
      <c r="WJ85" s="196">
        <f t="shared" si="218"/>
        <v>0</v>
      </c>
      <c r="WK85" s="196">
        <f t="shared" si="219"/>
        <v>0</v>
      </c>
      <c r="WL85" s="196">
        <f t="shared" si="220"/>
        <v>0</v>
      </c>
      <c r="WM85" s="196">
        <f t="shared" si="150"/>
        <v>0</v>
      </c>
      <c r="WN85" s="196">
        <f t="shared" si="221"/>
        <v>0</v>
      </c>
      <c r="WO85" s="196">
        <f t="shared" si="227"/>
        <v>0</v>
      </c>
      <c r="WP85" s="196">
        <f>IF(IF(sym!$O74=VU85,1,0)=1,ABS(WG85*VZ85),-ABS(WG85*VZ85))</f>
        <v>0</v>
      </c>
      <c r="WQ85" s="196">
        <f>IF(IF(sym!$N74=VU85,1,0)=1,ABS(WG85*VZ85),-ABS(WG85*VZ85))</f>
        <v>0</v>
      </c>
      <c r="WR85" s="196">
        <f t="shared" si="232"/>
        <v>0</v>
      </c>
      <c r="WS85" s="196">
        <f t="shared" si="222"/>
        <v>0</v>
      </c>
    </row>
    <row r="86" spans="1:617" x14ac:dyDescent="0.25">
      <c r="A86" s="1" t="s">
        <v>419</v>
      </c>
      <c r="B86" s="150" t="str">
        <f>'FuturesInfo (3)'!M74</f>
        <v>@VX</v>
      </c>
      <c r="C86" s="200" t="str">
        <f>VLOOKUP(A86,'FuturesInfo (3)'!$A$2:$K$80,11)</f>
        <v>index</v>
      </c>
      <c r="F86" t="e">
        <f>#REF!</f>
        <v>#REF!</v>
      </c>
      <c r="G86">
        <v>-1</v>
      </c>
      <c r="H86">
        <v>1</v>
      </c>
      <c r="I86">
        <v>-1</v>
      </c>
      <c r="J86">
        <f t="shared" si="164"/>
        <v>1</v>
      </c>
      <c r="K86">
        <f t="shared" si="165"/>
        <v>0</v>
      </c>
      <c r="L86" s="184">
        <v>-6.7453625632400002E-3</v>
      </c>
      <c r="M86" s="2">
        <v>10</v>
      </c>
      <c r="N86">
        <v>60</v>
      </c>
      <c r="O86" t="str">
        <f t="shared" si="166"/>
        <v>TRUE</v>
      </c>
      <c r="P86">
        <f>VLOOKUP($A86,'FuturesInfo (3)'!$A$2:$V$80,22)</f>
        <v>1</v>
      </c>
      <c r="Q86">
        <f t="shared" si="167"/>
        <v>1</v>
      </c>
      <c r="R86">
        <f t="shared" si="167"/>
        <v>1</v>
      </c>
      <c r="S86" s="138">
        <f>VLOOKUP($A86,'FuturesInfo (3)'!$A$2:$O$80,15)*Q86</f>
        <v>16775</v>
      </c>
      <c r="T86" s="144">
        <f t="shared" si="168"/>
        <v>113.153456998351</v>
      </c>
      <c r="U86" s="144">
        <f t="shared" si="182"/>
        <v>-113.153456998351</v>
      </c>
      <c r="W86">
        <f t="shared" si="169"/>
        <v>-1</v>
      </c>
      <c r="X86">
        <v>-1</v>
      </c>
      <c r="Y86">
        <v>1</v>
      </c>
      <c r="Z86">
        <v>-1</v>
      </c>
      <c r="AA86">
        <f t="shared" si="183"/>
        <v>1</v>
      </c>
      <c r="AB86">
        <f t="shared" si="170"/>
        <v>0</v>
      </c>
      <c r="AC86" s="1">
        <v>-1.6977928692700001E-2</v>
      </c>
      <c r="AD86" s="2">
        <v>10</v>
      </c>
      <c r="AE86">
        <v>60</v>
      </c>
      <c r="AF86" t="str">
        <f t="shared" si="171"/>
        <v>TRUE</v>
      </c>
      <c r="AG86">
        <f>VLOOKUP($A86,'FuturesInfo (3)'!$A$2:$V$80,22)</f>
        <v>1</v>
      </c>
      <c r="AH86">
        <f t="shared" si="172"/>
        <v>1</v>
      </c>
      <c r="AI86">
        <f t="shared" si="184"/>
        <v>1</v>
      </c>
      <c r="AJ86" s="138">
        <f>VLOOKUP($A86,'FuturesInfo (3)'!$A$2:$O$80,15)*AI86</f>
        <v>16775</v>
      </c>
      <c r="AK86" s="196">
        <f t="shared" si="173"/>
        <v>284.80475382004255</v>
      </c>
      <c r="AL86" s="196">
        <f t="shared" si="185"/>
        <v>-284.80475382004255</v>
      </c>
      <c r="AN86">
        <f t="shared" si="174"/>
        <v>-1</v>
      </c>
      <c r="AO86">
        <v>-1</v>
      </c>
      <c r="AP86">
        <v>1</v>
      </c>
      <c r="AQ86">
        <v>1</v>
      </c>
      <c r="AR86">
        <f t="shared" si="228"/>
        <v>0</v>
      </c>
      <c r="AS86">
        <f t="shared" si="175"/>
        <v>1</v>
      </c>
      <c r="AT86" s="1">
        <v>1.7271157167499999E-2</v>
      </c>
      <c r="AU86" s="2">
        <v>10</v>
      </c>
      <c r="AV86">
        <v>60</v>
      </c>
      <c r="AW86" t="str">
        <f t="shared" si="176"/>
        <v>TRUE</v>
      </c>
      <c r="AX86">
        <f>VLOOKUP($A86,'FuturesInfo (3)'!$A$2:$V$80,22)</f>
        <v>1</v>
      </c>
      <c r="AY86">
        <f t="shared" si="177"/>
        <v>1</v>
      </c>
      <c r="AZ86">
        <f t="shared" si="186"/>
        <v>1</v>
      </c>
      <c r="BA86" s="138">
        <f>VLOOKUP($A86,'FuturesInfo (3)'!$A$2:$O$80,15)*AZ86</f>
        <v>16775</v>
      </c>
      <c r="BB86" s="196">
        <f t="shared" si="178"/>
        <v>-289.72366148481245</v>
      </c>
      <c r="BC86" s="196">
        <f t="shared" si="187"/>
        <v>289.72366148481245</v>
      </c>
      <c r="BE86">
        <v>-1</v>
      </c>
      <c r="BF86">
        <v>1</v>
      </c>
      <c r="BG86">
        <v>1</v>
      </c>
      <c r="BH86">
        <v>1</v>
      </c>
      <c r="BI86">
        <v>1</v>
      </c>
      <c r="BJ86">
        <v>1</v>
      </c>
      <c r="BK86" s="1">
        <v>1.6977928536200001E-2</v>
      </c>
      <c r="BL86" s="2">
        <v>10</v>
      </c>
      <c r="BM86">
        <v>60</v>
      </c>
      <c r="BN86" t="s">
        <v>1186</v>
      </c>
      <c r="BO86">
        <v>2</v>
      </c>
      <c r="BP86" s="96">
        <v>0</v>
      </c>
      <c r="BQ86">
        <v>2</v>
      </c>
      <c r="BR86" s="138">
        <v>36850</v>
      </c>
      <c r="BS86" s="196">
        <v>625.63666655896998</v>
      </c>
      <c r="BT86" s="196">
        <v>625.63666655896998</v>
      </c>
      <c r="BV86">
        <v>1</v>
      </c>
      <c r="BW86">
        <v>1</v>
      </c>
      <c r="BX86" s="214">
        <v>1</v>
      </c>
      <c r="BY86">
        <v>1</v>
      </c>
      <c r="BZ86">
        <v>1</v>
      </c>
      <c r="CA86">
        <v>1</v>
      </c>
      <c r="CB86">
        <v>1</v>
      </c>
      <c r="CC86">
        <v>1</v>
      </c>
      <c r="CD86" s="1">
        <v>1.77777777778E-2</v>
      </c>
      <c r="CE86" s="2">
        <v>10</v>
      </c>
      <c r="CF86">
        <v>60</v>
      </c>
      <c r="CG86" t="s">
        <v>1186</v>
      </c>
      <c r="CH86">
        <v>2</v>
      </c>
      <c r="CI86" s="96">
        <v>0</v>
      </c>
      <c r="CJ86">
        <v>2</v>
      </c>
      <c r="CK86" s="138">
        <v>36850</v>
      </c>
      <c r="CL86" s="196">
        <v>655.11111111192997</v>
      </c>
      <c r="CM86" s="196">
        <v>655.11111111192997</v>
      </c>
      <c r="CN86" s="196">
        <v>655.11111111192997</v>
      </c>
      <c r="CP86">
        <v>1</v>
      </c>
      <c r="CQ86">
        <v>1</v>
      </c>
      <c r="CR86" s="214">
        <v>1</v>
      </c>
      <c r="CS86">
        <v>1</v>
      </c>
      <c r="CT86">
        <v>1</v>
      </c>
      <c r="CU86">
        <v>1</v>
      </c>
      <c r="CV86">
        <v>1</v>
      </c>
      <c r="CW86">
        <v>1</v>
      </c>
      <c r="CX86" s="1">
        <v>7.2780203784599998E-2</v>
      </c>
      <c r="CY86" s="2">
        <v>10</v>
      </c>
      <c r="CZ86">
        <v>60</v>
      </c>
      <c r="DA86" t="s">
        <v>1186</v>
      </c>
      <c r="DB86">
        <v>2</v>
      </c>
      <c r="DC86" s="96">
        <v>0</v>
      </c>
      <c r="DD86">
        <v>2</v>
      </c>
      <c r="DE86" s="138">
        <v>36850</v>
      </c>
      <c r="DF86" s="196">
        <v>2681.9505094625101</v>
      </c>
      <c r="DG86" s="196">
        <v>2681.9505094625101</v>
      </c>
      <c r="DH86" s="196">
        <v>2681.9505094625101</v>
      </c>
      <c r="DJ86">
        <v>1</v>
      </c>
      <c r="DK86" s="240">
        <v>1</v>
      </c>
      <c r="DL86" s="214">
        <v>-1</v>
      </c>
      <c r="DM86" s="241">
        <v>-44</v>
      </c>
      <c r="DN86">
        <v>-1</v>
      </c>
      <c r="DO86">
        <v>1</v>
      </c>
      <c r="DP86" s="214">
        <v>1</v>
      </c>
      <c r="DQ86">
        <v>1</v>
      </c>
      <c r="DR86">
        <v>0</v>
      </c>
      <c r="DS86">
        <v>0</v>
      </c>
      <c r="DT86">
        <v>1</v>
      </c>
      <c r="DU86" s="249">
        <v>0.15196743555</v>
      </c>
      <c r="DV86" s="2">
        <v>10</v>
      </c>
      <c r="DW86">
        <v>60</v>
      </c>
      <c r="DX86" t="s">
        <v>1186</v>
      </c>
      <c r="DY86">
        <v>2</v>
      </c>
      <c r="DZ86" s="96">
        <v>0</v>
      </c>
      <c r="EA86">
        <v>2</v>
      </c>
      <c r="EB86" s="138">
        <v>42450</v>
      </c>
      <c r="EC86" s="196">
        <v>6451.0176390975003</v>
      </c>
      <c r="ED86" s="196">
        <v>-6451.0176390975003</v>
      </c>
      <c r="EE86" s="196">
        <v>-6451.0176390975003</v>
      </c>
      <c r="EF86" s="196">
        <v>6451.0176390975003</v>
      </c>
      <c r="EH86">
        <v>1</v>
      </c>
      <c r="EI86" s="240">
        <v>-1</v>
      </c>
      <c r="EJ86" s="214">
        <v>-1</v>
      </c>
      <c r="EK86" s="241">
        <v>5</v>
      </c>
      <c r="EL86">
        <v>-1</v>
      </c>
      <c r="EM86">
        <v>-1</v>
      </c>
      <c r="EN86" s="214">
        <v>-1</v>
      </c>
      <c r="EO86">
        <v>1</v>
      </c>
      <c r="EP86">
        <v>1</v>
      </c>
      <c r="EQ86">
        <v>1</v>
      </c>
      <c r="ER86">
        <v>1</v>
      </c>
      <c r="ES86" s="249">
        <v>-1.64899882214E-2</v>
      </c>
      <c r="ET86" s="264">
        <v>42468</v>
      </c>
      <c r="EU86">
        <v>60</v>
      </c>
      <c r="EV86" t="s">
        <v>1186</v>
      </c>
      <c r="EW86">
        <v>2</v>
      </c>
      <c r="EX86" s="253"/>
      <c r="EY86">
        <v>2</v>
      </c>
      <c r="EZ86" s="138">
        <v>41750</v>
      </c>
      <c r="FA86" s="196">
        <v>688.45700824344999</v>
      </c>
      <c r="FB86" s="196">
        <v>688.45700824344999</v>
      </c>
      <c r="FC86" s="196">
        <v>688.45700824344999</v>
      </c>
      <c r="FD86" s="196">
        <v>688.45700824344999</v>
      </c>
      <c r="FF86">
        <v>-1</v>
      </c>
      <c r="FG86" s="240">
        <v>-1</v>
      </c>
      <c r="FH86" s="214">
        <v>-1</v>
      </c>
      <c r="FI86" s="241">
        <v>6</v>
      </c>
      <c r="FJ86">
        <v>-1</v>
      </c>
      <c r="FK86">
        <v>-1</v>
      </c>
      <c r="FL86" s="214">
        <v>-1</v>
      </c>
      <c r="FM86">
        <v>1</v>
      </c>
      <c r="FN86">
        <v>1</v>
      </c>
      <c r="FO86">
        <v>1</v>
      </c>
      <c r="FP86">
        <v>1</v>
      </c>
      <c r="FQ86" s="249">
        <v>-1.4371257485E-2</v>
      </c>
      <c r="FR86" s="264">
        <v>42468</v>
      </c>
      <c r="FS86">
        <v>60</v>
      </c>
      <c r="FT86" t="s">
        <v>1186</v>
      </c>
      <c r="FU86">
        <v>2</v>
      </c>
      <c r="FV86" s="253">
        <v>1</v>
      </c>
      <c r="FW86">
        <v>2</v>
      </c>
      <c r="FX86" s="138">
        <v>40050</v>
      </c>
      <c r="FY86" s="138">
        <v>40050</v>
      </c>
      <c r="FZ86" s="196">
        <v>575.56886227425002</v>
      </c>
      <c r="GA86" s="196">
        <v>575.56886227425002</v>
      </c>
      <c r="GB86" s="196">
        <v>575.56886227425002</v>
      </c>
      <c r="GC86" s="196">
        <v>575.56886227425002</v>
      </c>
      <c r="GD86" s="196">
        <v>575.56886227425002</v>
      </c>
      <c r="GF86">
        <v>-1</v>
      </c>
      <c r="GG86" s="240">
        <v>-1</v>
      </c>
      <c r="GH86" s="214">
        <v>-1</v>
      </c>
      <c r="GI86" s="241">
        <v>7</v>
      </c>
      <c r="GJ86">
        <v>1</v>
      </c>
      <c r="GK86">
        <v>-1</v>
      </c>
      <c r="GL86" s="214">
        <v>-1</v>
      </c>
      <c r="GM86">
        <v>1</v>
      </c>
      <c r="GN86">
        <v>1</v>
      </c>
      <c r="GO86">
        <v>0</v>
      </c>
      <c r="GP86">
        <v>1</v>
      </c>
      <c r="GQ86" s="249">
        <v>-2.6731470230900001E-2</v>
      </c>
      <c r="GR86" s="264">
        <v>42468</v>
      </c>
      <c r="GS86">
        <v>60</v>
      </c>
      <c r="GT86" t="s">
        <v>1186</v>
      </c>
      <c r="GU86">
        <v>2</v>
      </c>
      <c r="GV86" s="253">
        <v>1</v>
      </c>
      <c r="GW86">
        <v>2</v>
      </c>
      <c r="GX86" s="138">
        <v>40050</v>
      </c>
      <c r="GY86" s="138">
        <v>40050</v>
      </c>
      <c r="GZ86" s="196">
        <v>1070.595382747545</v>
      </c>
      <c r="HA86" s="196">
        <v>1070.595382747545</v>
      </c>
      <c r="HB86" s="196">
        <v>1070.595382747545</v>
      </c>
      <c r="HC86" s="196">
        <v>-1070.595382747545</v>
      </c>
      <c r="HD86" s="196">
        <v>1070.595382747545</v>
      </c>
      <c r="HF86">
        <v>-1</v>
      </c>
      <c r="HG86" s="240">
        <v>-1</v>
      </c>
      <c r="HH86" s="214">
        <v>-1</v>
      </c>
      <c r="HI86" s="241">
        <v>8</v>
      </c>
      <c r="HJ86">
        <v>-1</v>
      </c>
      <c r="HK86">
        <v>-1</v>
      </c>
      <c r="HL86" s="214">
        <v>1</v>
      </c>
      <c r="HM86">
        <v>0</v>
      </c>
      <c r="HN86">
        <v>0</v>
      </c>
      <c r="HO86">
        <v>0</v>
      </c>
      <c r="HP86">
        <v>0</v>
      </c>
      <c r="HQ86" s="249">
        <v>2.49687890137E-3</v>
      </c>
      <c r="HR86" s="202">
        <v>42468</v>
      </c>
      <c r="HS86">
        <v>60</v>
      </c>
      <c r="HT86" t="s">
        <v>1186</v>
      </c>
      <c r="HU86">
        <v>2</v>
      </c>
      <c r="HV86" s="253">
        <v>1</v>
      </c>
      <c r="HW86">
        <v>2</v>
      </c>
      <c r="HX86" s="138">
        <v>40150</v>
      </c>
      <c r="HY86" s="138">
        <v>40150</v>
      </c>
      <c r="HZ86" s="196">
        <v>-100.2496878900055</v>
      </c>
      <c r="IA86" s="196">
        <v>-100.2496878900055</v>
      </c>
      <c r="IB86" s="196">
        <v>-100.2496878900055</v>
      </c>
      <c r="IC86" s="196">
        <v>-100.2496878900055</v>
      </c>
      <c r="ID86" s="196">
        <v>-100.2496878900055</v>
      </c>
      <c r="IF86">
        <v>-1</v>
      </c>
      <c r="IG86">
        <v>1</v>
      </c>
      <c r="IH86" s="214">
        <v>-1</v>
      </c>
      <c r="II86" s="241">
        <v>9</v>
      </c>
      <c r="IJ86">
        <v>-1</v>
      </c>
      <c r="IK86">
        <v>-1</v>
      </c>
      <c r="IL86" s="214">
        <v>-1</v>
      </c>
      <c r="IM86">
        <v>0</v>
      </c>
      <c r="IN86">
        <v>1</v>
      </c>
      <c r="IO86">
        <v>1</v>
      </c>
      <c r="IP86">
        <v>1</v>
      </c>
      <c r="IQ86" s="249">
        <v>-7.9701120796999994E-2</v>
      </c>
      <c r="IR86" s="202">
        <v>42527</v>
      </c>
      <c r="IS86">
        <v>60</v>
      </c>
      <c r="IT86" t="s">
        <v>1186</v>
      </c>
      <c r="IU86">
        <v>2</v>
      </c>
      <c r="IV86" s="253">
        <v>1</v>
      </c>
      <c r="IW86">
        <v>2</v>
      </c>
      <c r="IX86" s="138">
        <v>36950</v>
      </c>
      <c r="IY86" s="138">
        <v>36950</v>
      </c>
      <c r="IZ86" s="196">
        <v>-2944.9564134491497</v>
      </c>
      <c r="JA86" s="196">
        <v>-2944.9564134491497</v>
      </c>
      <c r="JB86" s="196">
        <v>2944.9564134491497</v>
      </c>
      <c r="JC86" s="196">
        <v>2944.9564134491497</v>
      </c>
      <c r="JD86" s="196">
        <v>2944.9564134491497</v>
      </c>
      <c r="JF86">
        <v>1</v>
      </c>
      <c r="JG86" s="240">
        <v>1</v>
      </c>
      <c r="JH86" s="214">
        <v>-1</v>
      </c>
      <c r="JI86" s="241">
        <v>-5</v>
      </c>
      <c r="JJ86">
        <v>-1</v>
      </c>
      <c r="JK86">
        <v>1</v>
      </c>
      <c r="JL86" s="214">
        <v>1</v>
      </c>
      <c r="JM86">
        <v>1</v>
      </c>
      <c r="JN86">
        <v>0</v>
      </c>
      <c r="JO86">
        <v>0</v>
      </c>
      <c r="JP86">
        <v>1</v>
      </c>
      <c r="JQ86" s="249">
        <v>1.08254397835E-2</v>
      </c>
      <c r="JR86" s="202">
        <v>42534</v>
      </c>
      <c r="JS86">
        <v>60</v>
      </c>
      <c r="JT86" t="s">
        <v>1186</v>
      </c>
      <c r="JU86">
        <v>2</v>
      </c>
      <c r="JV86" s="253">
        <v>1</v>
      </c>
      <c r="JW86">
        <v>2</v>
      </c>
      <c r="JX86" s="138">
        <v>37350</v>
      </c>
      <c r="JY86" s="138">
        <v>37350</v>
      </c>
      <c r="JZ86" s="196">
        <v>404.33017591372499</v>
      </c>
      <c r="KA86" s="196">
        <v>404.33017591372499</v>
      </c>
      <c r="KB86" s="196">
        <v>-404.33017591372499</v>
      </c>
      <c r="KC86" s="196">
        <v>-404.33017591372499</v>
      </c>
      <c r="KD86" s="196">
        <v>404.33017591372499</v>
      </c>
      <c r="KF86">
        <v>1</v>
      </c>
      <c r="KG86" s="240">
        <v>1</v>
      </c>
      <c r="KH86" s="214">
        <v>-1</v>
      </c>
      <c r="KI86" s="241">
        <v>-6</v>
      </c>
      <c r="KJ86">
        <v>1</v>
      </c>
      <c r="KK86">
        <v>1</v>
      </c>
      <c r="KL86" s="214">
        <v>1</v>
      </c>
      <c r="KM86">
        <v>1</v>
      </c>
      <c r="KN86">
        <v>0</v>
      </c>
      <c r="KO86">
        <v>1</v>
      </c>
      <c r="KP86">
        <v>1</v>
      </c>
      <c r="KQ86" s="249">
        <v>4.0160642570299998E-2</v>
      </c>
      <c r="KR86" s="202">
        <v>42534</v>
      </c>
      <c r="KS86">
        <v>60</v>
      </c>
      <c r="KT86" t="s">
        <v>1186</v>
      </c>
      <c r="KU86">
        <v>2</v>
      </c>
      <c r="KV86" s="253">
        <v>2</v>
      </c>
      <c r="KW86">
        <v>2</v>
      </c>
      <c r="KX86" s="138">
        <v>33350</v>
      </c>
      <c r="KY86" s="138">
        <v>33350</v>
      </c>
      <c r="KZ86" s="196">
        <v>1339.357429719505</v>
      </c>
      <c r="LA86" s="196">
        <v>1339.357429719505</v>
      </c>
      <c r="LB86" s="196">
        <v>-1339.357429719505</v>
      </c>
      <c r="LC86" s="196">
        <v>1339.357429719505</v>
      </c>
      <c r="LD86" s="196">
        <v>1339.357429719505</v>
      </c>
      <c r="LF86">
        <v>1</v>
      </c>
      <c r="LG86" s="240">
        <v>1</v>
      </c>
      <c r="LH86" s="214">
        <v>-1</v>
      </c>
      <c r="LI86" s="241">
        <v>-7</v>
      </c>
      <c r="LJ86">
        <v>1</v>
      </c>
      <c r="LK86">
        <v>1</v>
      </c>
      <c r="LL86" s="214">
        <v>-1</v>
      </c>
      <c r="LM86">
        <v>0</v>
      </c>
      <c r="LN86">
        <v>1</v>
      </c>
      <c r="LO86">
        <v>0</v>
      </c>
      <c r="LP86">
        <v>0</v>
      </c>
      <c r="LQ86" s="249">
        <v>-0.14157014157</v>
      </c>
      <c r="LR86" s="202">
        <v>42534</v>
      </c>
      <c r="LS86">
        <v>60</v>
      </c>
      <c r="LT86" t="s">
        <v>1186</v>
      </c>
      <c r="LU86">
        <v>2</v>
      </c>
      <c r="LV86" s="253">
        <v>2</v>
      </c>
      <c r="LW86">
        <v>2</v>
      </c>
      <c r="LX86" s="138">
        <v>33350</v>
      </c>
      <c r="LY86" s="138">
        <v>33350</v>
      </c>
      <c r="LZ86" s="196">
        <v>-4721.3642213595003</v>
      </c>
      <c r="MA86" s="196">
        <v>-4721.3642213595003</v>
      </c>
      <c r="MB86" s="196">
        <v>4721.3642213595003</v>
      </c>
      <c r="MC86" s="196">
        <v>-4721.3642213595003</v>
      </c>
      <c r="MD86" s="196">
        <v>-4721.3642213595003</v>
      </c>
      <c r="MF86">
        <v>1</v>
      </c>
      <c r="MG86" s="240">
        <v>-1</v>
      </c>
      <c r="MH86" s="214">
        <v>-1</v>
      </c>
      <c r="MI86" s="241">
        <v>-8</v>
      </c>
      <c r="MJ86">
        <v>-1</v>
      </c>
      <c r="MK86">
        <v>1</v>
      </c>
      <c r="ML86" s="214">
        <v>1</v>
      </c>
      <c r="MM86">
        <v>0</v>
      </c>
      <c r="MN86">
        <v>0</v>
      </c>
      <c r="MO86">
        <v>0</v>
      </c>
      <c r="MP86">
        <v>1</v>
      </c>
      <c r="MQ86" s="249">
        <v>0.35832083957999999</v>
      </c>
      <c r="MR86" s="202">
        <v>42534</v>
      </c>
      <c r="MS86">
        <v>60</v>
      </c>
      <c r="MT86" t="s">
        <v>1186</v>
      </c>
      <c r="MU86">
        <v>1</v>
      </c>
      <c r="MV86" s="253">
        <v>2</v>
      </c>
      <c r="MW86">
        <v>1</v>
      </c>
      <c r="MX86" s="138">
        <v>22650</v>
      </c>
      <c r="MY86" s="138">
        <v>22650</v>
      </c>
      <c r="MZ86" s="196">
        <v>-8115.9670164869995</v>
      </c>
      <c r="NA86" s="196">
        <v>-8115.9670164869995</v>
      </c>
      <c r="NB86" s="196">
        <v>-8115.9670164869995</v>
      </c>
      <c r="NC86" s="196">
        <v>-8115.9670164869995</v>
      </c>
      <c r="ND86" s="196">
        <v>8115.9670164869995</v>
      </c>
      <c r="NF86">
        <v>-1</v>
      </c>
      <c r="NG86" s="240">
        <v>-1</v>
      </c>
      <c r="NH86" s="214">
        <v>-1</v>
      </c>
      <c r="NI86" s="241">
        <v>1</v>
      </c>
      <c r="NJ86">
        <v>1</v>
      </c>
      <c r="NK86">
        <v>-1</v>
      </c>
      <c r="NL86" s="214">
        <v>1</v>
      </c>
      <c r="NM86">
        <v>0</v>
      </c>
      <c r="NN86">
        <v>0</v>
      </c>
      <c r="NO86">
        <v>1</v>
      </c>
      <c r="NP86">
        <v>0</v>
      </c>
      <c r="NQ86" s="249">
        <v>4.4150110375299999E-2</v>
      </c>
      <c r="NR86" s="202">
        <v>42534</v>
      </c>
      <c r="NS86">
        <v>60</v>
      </c>
      <c r="NT86" t="s">
        <v>1186</v>
      </c>
      <c r="NU86">
        <v>1</v>
      </c>
      <c r="NV86" s="253">
        <v>2</v>
      </c>
      <c r="NW86">
        <v>1</v>
      </c>
      <c r="NX86" s="138">
        <v>23650</v>
      </c>
      <c r="NY86" s="138">
        <v>23650</v>
      </c>
      <c r="NZ86" s="196">
        <v>-1044.1501103758449</v>
      </c>
      <c r="OA86" s="196">
        <v>-1044.1501103758449</v>
      </c>
      <c r="OB86" s="196">
        <v>-1044.1501103758449</v>
      </c>
      <c r="OC86" s="196">
        <v>1044.1501103758449</v>
      </c>
      <c r="OD86" s="196">
        <v>-1044.1501103758449</v>
      </c>
      <c r="OF86">
        <v>-1</v>
      </c>
      <c r="OG86" s="240">
        <v>1</v>
      </c>
      <c r="OH86" s="214">
        <v>-1</v>
      </c>
      <c r="OI86" s="241">
        <v>2</v>
      </c>
      <c r="OJ86">
        <v>-1</v>
      </c>
      <c r="OK86">
        <v>-1</v>
      </c>
      <c r="OL86" s="214">
        <v>-1</v>
      </c>
      <c r="OM86">
        <v>0</v>
      </c>
      <c r="ON86">
        <v>1</v>
      </c>
      <c r="OO86">
        <v>1</v>
      </c>
      <c r="OP86">
        <v>1</v>
      </c>
      <c r="OQ86" s="249">
        <v>-0.20190274841399999</v>
      </c>
      <c r="OR86" s="202">
        <v>42534</v>
      </c>
      <c r="OS86">
        <v>60</v>
      </c>
      <c r="OT86" t="s">
        <v>1186</v>
      </c>
      <c r="OU86">
        <v>1</v>
      </c>
      <c r="OV86" s="253">
        <v>1</v>
      </c>
      <c r="OW86">
        <v>1</v>
      </c>
      <c r="OX86" s="138">
        <v>18875</v>
      </c>
      <c r="OY86" s="138">
        <v>18875</v>
      </c>
      <c r="OZ86" s="196">
        <v>-3810.9143763142497</v>
      </c>
      <c r="PA86" s="196">
        <v>-3810.9143763142497</v>
      </c>
      <c r="PB86" s="196">
        <v>3810.9143763142497</v>
      </c>
      <c r="PC86" s="196">
        <v>3810.9143763142497</v>
      </c>
      <c r="PD86" s="196">
        <v>3810.9143763142497</v>
      </c>
      <c r="PF86">
        <v>1</v>
      </c>
      <c r="PG86" s="240">
        <v>-1</v>
      </c>
      <c r="PH86" s="240">
        <v>-1</v>
      </c>
      <c r="PI86" s="214">
        <v>-1</v>
      </c>
      <c r="PJ86" s="241">
        <v>-1</v>
      </c>
      <c r="PK86">
        <v>-1</v>
      </c>
      <c r="PL86">
        <v>1</v>
      </c>
      <c r="PM86" s="214">
        <v>-1</v>
      </c>
      <c r="PN86">
        <v>1</v>
      </c>
      <c r="PO86">
        <v>1</v>
      </c>
      <c r="PP86">
        <v>1</v>
      </c>
      <c r="PQ86">
        <v>0</v>
      </c>
      <c r="PR86" s="249">
        <v>-7.4172185430499998E-2</v>
      </c>
      <c r="PS86" s="202">
        <v>42534</v>
      </c>
      <c r="PT86">
        <v>60</v>
      </c>
      <c r="PU86" t="s">
        <v>1186</v>
      </c>
      <c r="PV86">
        <v>1</v>
      </c>
      <c r="PW86" s="253">
        <v>1</v>
      </c>
      <c r="PX86">
        <v>1</v>
      </c>
      <c r="PY86" s="138">
        <v>16975</v>
      </c>
      <c r="PZ86" s="138">
        <v>16975</v>
      </c>
      <c r="QA86" s="196">
        <v>1259.0728476827376</v>
      </c>
      <c r="QB86" s="196">
        <v>1259.0728476827376</v>
      </c>
      <c r="QC86" s="196">
        <v>1259.0728476827376</v>
      </c>
      <c r="QD86" s="196">
        <v>1259.0728476827376</v>
      </c>
      <c r="QE86" s="196">
        <v>-1259.0728476827376</v>
      </c>
      <c r="QF86" s="196">
        <v>1259.0728476827376</v>
      </c>
      <c r="QH86">
        <v>-1</v>
      </c>
      <c r="QI86" s="240">
        <v>1</v>
      </c>
      <c r="QJ86" s="240">
        <v>-1</v>
      </c>
      <c r="QK86" s="214">
        <v>-1</v>
      </c>
      <c r="QL86" s="241">
        <v>-2</v>
      </c>
      <c r="QM86">
        <v>1</v>
      </c>
      <c r="QN86">
        <v>1</v>
      </c>
      <c r="QO86" s="214">
        <v>-1</v>
      </c>
      <c r="QP86">
        <v>0</v>
      </c>
      <c r="QQ86">
        <v>1</v>
      </c>
      <c r="QR86">
        <v>0</v>
      </c>
      <c r="QS86">
        <v>0</v>
      </c>
      <c r="QT86" s="249">
        <v>-2.8612303290400001E-2</v>
      </c>
      <c r="QU86" s="202">
        <v>42544</v>
      </c>
      <c r="QV86">
        <v>60</v>
      </c>
      <c r="QW86" t="s">
        <v>1186</v>
      </c>
      <c r="QX86">
        <v>1</v>
      </c>
      <c r="QY86" s="253">
        <v>2</v>
      </c>
      <c r="QZ86">
        <v>1</v>
      </c>
      <c r="RA86" s="138">
        <v>16975</v>
      </c>
      <c r="RB86" s="138">
        <v>16975</v>
      </c>
      <c r="RC86" s="196">
        <v>-485.69384835454002</v>
      </c>
      <c r="RD86" s="196">
        <v>-485.69384835454002</v>
      </c>
      <c r="RE86" s="196">
        <v>485.69384835454002</v>
      </c>
      <c r="RF86" s="196">
        <v>-485.69384835454002</v>
      </c>
      <c r="RG86" s="196">
        <v>-485.69384835454002</v>
      </c>
      <c r="RH86" s="196">
        <v>485.69384835454002</v>
      </c>
      <c r="RI86" s="196"/>
      <c r="RJ86" s="196">
        <v>485.69384835454002</v>
      </c>
      <c r="RK86" s="196">
        <v>-485.69384835454002</v>
      </c>
      <c r="RL86" s="196">
        <v>-485.69384835454002</v>
      </c>
      <c r="RM86" s="196">
        <v>485.69384835454002</v>
      </c>
      <c r="RO86">
        <v>-1</v>
      </c>
      <c r="RP86" s="240">
        <v>1</v>
      </c>
      <c r="RQ86" s="240">
        <v>1</v>
      </c>
      <c r="RR86" s="240">
        <v>1</v>
      </c>
      <c r="RS86" s="214">
        <v>-1</v>
      </c>
      <c r="RT86" s="241">
        <v>-3</v>
      </c>
      <c r="RU86">
        <v>1</v>
      </c>
      <c r="RV86">
        <v>1</v>
      </c>
      <c r="RW86" s="214">
        <v>-1</v>
      </c>
      <c r="RX86">
        <v>0</v>
      </c>
      <c r="RY86">
        <v>1</v>
      </c>
      <c r="RZ86">
        <v>0</v>
      </c>
      <c r="SA86">
        <v>0</v>
      </c>
      <c r="SB86" s="249">
        <v>-1.1782032400600001E-2</v>
      </c>
      <c r="SC86" s="202">
        <v>42544</v>
      </c>
      <c r="SD86">
        <v>60</v>
      </c>
      <c r="SE86" t="s">
        <v>1186</v>
      </c>
      <c r="SF86">
        <v>1</v>
      </c>
      <c r="SG86" s="253">
        <v>1</v>
      </c>
      <c r="SH86">
        <v>1</v>
      </c>
      <c r="SI86" s="138">
        <v>16775</v>
      </c>
      <c r="SJ86" s="138">
        <v>16775</v>
      </c>
      <c r="SK86" s="196">
        <v>-197.64359352006502</v>
      </c>
      <c r="SL86" s="196">
        <v>-197.64359352006502</v>
      </c>
      <c r="SM86" s="196">
        <v>197.64359352006502</v>
      </c>
      <c r="SN86" s="196">
        <v>-197.64359352006502</v>
      </c>
      <c r="SO86" s="196">
        <v>-197.64359352006502</v>
      </c>
      <c r="SP86" s="196">
        <v>-197.64359352006502</v>
      </c>
      <c r="SQ86" s="196">
        <v>-197.64359352006502</v>
      </c>
      <c r="SR86" s="196">
        <v>197.64359352006502</v>
      </c>
      <c r="SS86" s="196">
        <v>-197.64359352006502</v>
      </c>
      <c r="ST86" s="196">
        <v>-197.64359352006502</v>
      </c>
      <c r="SU86" s="196">
        <v>197.64359352006502</v>
      </c>
      <c r="SW86">
        <f t="shared" si="188"/>
        <v>-1</v>
      </c>
      <c r="SX86" s="240">
        <v>-1</v>
      </c>
      <c r="SY86" s="240">
        <v>1</v>
      </c>
      <c r="SZ86" s="240">
        <v>-1</v>
      </c>
      <c r="TA86" s="214">
        <v>-1</v>
      </c>
      <c r="TB86" s="241">
        <v>-4</v>
      </c>
      <c r="TC86">
        <f t="shared" si="189"/>
        <v>1</v>
      </c>
      <c r="TD86">
        <f t="shared" si="190"/>
        <v>1</v>
      </c>
      <c r="TE86" s="214">
        <v>-1</v>
      </c>
      <c r="TF86">
        <f t="shared" si="229"/>
        <v>1</v>
      </c>
      <c r="TG86">
        <f t="shared" si="191"/>
        <v>1</v>
      </c>
      <c r="TH86">
        <f t="shared" si="192"/>
        <v>0</v>
      </c>
      <c r="TI86">
        <f t="shared" si="193"/>
        <v>0</v>
      </c>
      <c r="TJ86" s="249"/>
      <c r="TK86" s="202">
        <v>42548</v>
      </c>
      <c r="TL86">
        <v>60</v>
      </c>
      <c r="TM86" t="str">
        <f t="shared" si="179"/>
        <v>TRUE</v>
      </c>
      <c r="TN86">
        <f>VLOOKUP($A86,'FuturesInfo (3)'!$A$2:$V$80,22)</f>
        <v>1</v>
      </c>
      <c r="TO86" s="253">
        <v>2</v>
      </c>
      <c r="TP86">
        <f t="shared" si="194"/>
        <v>1</v>
      </c>
      <c r="TQ86" s="138">
        <f>VLOOKUP($A86,'FuturesInfo (3)'!$A$2:$O$80,15)*TN86</f>
        <v>16775</v>
      </c>
      <c r="TR86" s="138">
        <f>VLOOKUP($A86,'FuturesInfo (3)'!$A$2:$O$80,15)*TP86</f>
        <v>16775</v>
      </c>
      <c r="TS86" s="196">
        <f t="shared" si="195"/>
        <v>0</v>
      </c>
      <c r="TT86" s="196">
        <f t="shared" si="196"/>
        <v>0</v>
      </c>
      <c r="TU86" s="196">
        <f t="shared" si="197"/>
        <v>0</v>
      </c>
      <c r="TV86" s="196">
        <f t="shared" si="198"/>
        <v>0</v>
      </c>
      <c r="TW86" s="196">
        <f t="shared" ref="TW86:TW92" si="233">IF(TI86=1,ABS(TQ86*TJ86),-ABS(TQ86*TJ86))</f>
        <v>0</v>
      </c>
      <c r="TX86" s="196">
        <f t="shared" si="199"/>
        <v>0</v>
      </c>
      <c r="TY86" s="196">
        <f t="shared" si="223"/>
        <v>0</v>
      </c>
      <c r="TZ86" s="196">
        <f>IF(IF(sym!$O75=TE86,1,0)=1,ABS(TQ86*TJ86),-ABS(TQ86*TJ86))</f>
        <v>0</v>
      </c>
      <c r="UA86" s="196">
        <f>IF(IF(sym!$N75=TE86,1,0)=1,ABS(TQ86*TJ86),-ABS(TQ86*TJ86))</f>
        <v>0</v>
      </c>
      <c r="UB86" s="196">
        <f t="shared" si="230"/>
        <v>0</v>
      </c>
      <c r="UC86" s="196">
        <f t="shared" si="200"/>
        <v>0</v>
      </c>
      <c r="UE86">
        <f t="shared" si="201"/>
        <v>-1</v>
      </c>
      <c r="UF86" s="240">
        <v>-1</v>
      </c>
      <c r="UG86" s="240">
        <v>1</v>
      </c>
      <c r="UH86" s="240">
        <v>-1</v>
      </c>
      <c r="UI86" s="214">
        <v>-1</v>
      </c>
      <c r="UJ86" s="241">
        <v>-4</v>
      </c>
      <c r="UK86">
        <f t="shared" si="202"/>
        <v>1</v>
      </c>
      <c r="UL86">
        <f t="shared" si="203"/>
        <v>1</v>
      </c>
      <c r="UM86" s="214"/>
      <c r="UN86">
        <f t="shared" si="153"/>
        <v>0</v>
      </c>
      <c r="UO86">
        <f t="shared" si="151"/>
        <v>0</v>
      </c>
      <c r="UP86">
        <f t="shared" si="224"/>
        <v>0</v>
      </c>
      <c r="UQ86">
        <f t="shared" si="204"/>
        <v>0</v>
      </c>
      <c r="UR86" s="249"/>
      <c r="US86" s="202">
        <v>42548</v>
      </c>
      <c r="UT86">
        <v>60</v>
      </c>
      <c r="UU86" t="str">
        <f t="shared" si="180"/>
        <v>TRUE</v>
      </c>
      <c r="UV86">
        <f>VLOOKUP($A86,'FuturesInfo (3)'!$A$2:$V$80,22)</f>
        <v>1</v>
      </c>
      <c r="UW86" s="253">
        <v>2</v>
      </c>
      <c r="UX86">
        <f t="shared" si="205"/>
        <v>1</v>
      </c>
      <c r="UY86" s="138">
        <f>VLOOKUP($A86,'FuturesInfo (3)'!$A$2:$O$80,15)*UV86</f>
        <v>16775</v>
      </c>
      <c r="UZ86" s="138">
        <f>VLOOKUP($A86,'FuturesInfo (3)'!$A$2:$O$80,15)*UX86</f>
        <v>16775</v>
      </c>
      <c r="VA86" s="196">
        <f t="shared" si="206"/>
        <v>0</v>
      </c>
      <c r="VB86" s="196">
        <f t="shared" si="207"/>
        <v>0</v>
      </c>
      <c r="VC86" s="196">
        <f t="shared" si="208"/>
        <v>0</v>
      </c>
      <c r="VD86" s="196">
        <f t="shared" si="209"/>
        <v>0</v>
      </c>
      <c r="VE86" s="196">
        <f t="shared" ref="VE86:VE92" si="234">IF(UQ86=1,ABS(UY86*UR86),-ABS(UY86*UR86))</f>
        <v>0</v>
      </c>
      <c r="VF86" s="196">
        <f t="shared" si="210"/>
        <v>0</v>
      </c>
      <c r="VG86" s="196">
        <f t="shared" si="225"/>
        <v>0</v>
      </c>
      <c r="VH86" s="196">
        <f>IF(IF(sym!$O75=UM86,1,0)=1,ABS(UY86*UR86),-ABS(UY86*UR86))</f>
        <v>0</v>
      </c>
      <c r="VI86" s="196">
        <f>IF(IF(sym!$N75=UM86,1,0)=1,ABS(UY86*UR86),-ABS(UY86*UR86))</f>
        <v>0</v>
      </c>
      <c r="VJ86" s="196">
        <f t="shared" si="231"/>
        <v>0</v>
      </c>
      <c r="VK86" s="196">
        <f t="shared" si="211"/>
        <v>0</v>
      </c>
      <c r="VM86">
        <f t="shared" si="212"/>
        <v>0</v>
      </c>
      <c r="VN86" s="240"/>
      <c r="VO86" s="240"/>
      <c r="VP86" s="240"/>
      <c r="VQ86" s="214"/>
      <c r="VR86" s="241"/>
      <c r="VS86">
        <f t="shared" si="213"/>
        <v>1</v>
      </c>
      <c r="VT86">
        <f t="shared" si="214"/>
        <v>0</v>
      </c>
      <c r="VU86" s="214"/>
      <c r="VV86">
        <f t="shared" si="154"/>
        <v>1</v>
      </c>
      <c r="VW86">
        <f t="shared" si="152"/>
        <v>1</v>
      </c>
      <c r="VX86">
        <f t="shared" si="226"/>
        <v>0</v>
      </c>
      <c r="VY86">
        <f t="shared" si="215"/>
        <v>1</v>
      </c>
      <c r="VZ86" s="249"/>
      <c r="WA86" s="202"/>
      <c r="WB86">
        <v>60</v>
      </c>
      <c r="WC86" t="str">
        <f t="shared" si="181"/>
        <v>FALSE</v>
      </c>
      <c r="WD86">
        <f>VLOOKUP($A86,'FuturesInfo (3)'!$A$2:$V$80,22)</f>
        <v>1</v>
      </c>
      <c r="WE86" s="253"/>
      <c r="WF86">
        <f t="shared" si="216"/>
        <v>1</v>
      </c>
      <c r="WG86" s="138">
        <f>VLOOKUP($A86,'FuturesInfo (3)'!$A$2:$O$80,15)*WD86</f>
        <v>16775</v>
      </c>
      <c r="WH86" s="138">
        <f>VLOOKUP($A86,'FuturesInfo (3)'!$A$2:$O$80,15)*WF86</f>
        <v>16775</v>
      </c>
      <c r="WI86" s="196">
        <f t="shared" si="217"/>
        <v>0</v>
      </c>
      <c r="WJ86" s="196">
        <f t="shared" si="218"/>
        <v>0</v>
      </c>
      <c r="WK86" s="196">
        <f t="shared" si="219"/>
        <v>0</v>
      </c>
      <c r="WL86" s="196">
        <f t="shared" si="220"/>
        <v>0</v>
      </c>
      <c r="WM86" s="196">
        <f t="shared" ref="WM86:WM92" si="235">IF(VY86=1,ABS(WG86*VZ86),-ABS(WG86*VZ86))</f>
        <v>0</v>
      </c>
      <c r="WN86" s="196">
        <f t="shared" si="221"/>
        <v>0</v>
      </c>
      <c r="WO86" s="196">
        <f t="shared" si="227"/>
        <v>0</v>
      </c>
      <c r="WP86" s="196">
        <f>IF(IF(sym!$O75=VU86,1,0)=1,ABS(WG86*VZ86),-ABS(WG86*VZ86))</f>
        <v>0</v>
      </c>
      <c r="WQ86" s="196">
        <f>IF(IF(sym!$N75=VU86,1,0)=1,ABS(WG86*VZ86),-ABS(WG86*VZ86))</f>
        <v>0</v>
      </c>
      <c r="WR86" s="196">
        <f t="shared" si="232"/>
        <v>0</v>
      </c>
      <c r="WS86" s="196">
        <f t="shared" si="222"/>
        <v>0</v>
      </c>
    </row>
    <row r="87" spans="1:617" s="3" customFormat="1" x14ac:dyDescent="0.25">
      <c r="A87" s="1" t="s">
        <v>421</v>
      </c>
      <c r="B87" s="150" t="str">
        <f>'FuturesInfo (3)'!M75</f>
        <v>@W</v>
      </c>
      <c r="C87" s="200" t="str">
        <f>VLOOKUP(A87,'FuturesInfo (3)'!$A$2:$K$80,11)</f>
        <v>grain</v>
      </c>
      <c r="D87"/>
      <c r="F87" t="e">
        <f>#REF!</f>
        <v>#REF!</v>
      </c>
      <c r="G87">
        <v>1</v>
      </c>
      <c r="H87">
        <v>1</v>
      </c>
      <c r="I87">
        <v>1</v>
      </c>
      <c r="J87">
        <f t="shared" si="164"/>
        <v>1</v>
      </c>
      <c r="K87">
        <f t="shared" si="165"/>
        <v>1</v>
      </c>
      <c r="L87" s="184">
        <v>2.4201853759000001E-2</v>
      </c>
      <c r="M87" s="2">
        <v>10</v>
      </c>
      <c r="N87">
        <v>60</v>
      </c>
      <c r="O87" t="str">
        <f t="shared" si="166"/>
        <v>TRUE</v>
      </c>
      <c r="P87">
        <f>VLOOKUP($A87,'FuturesInfo (3)'!$A$2:$V$80,22)</f>
        <v>3</v>
      </c>
      <c r="Q87">
        <f t="shared" si="167"/>
        <v>3</v>
      </c>
      <c r="R87">
        <f t="shared" si="167"/>
        <v>3</v>
      </c>
      <c r="S87" s="138">
        <f>VLOOKUP($A87,'FuturesInfo (3)'!$A$2:$O$80,15)*Q87</f>
        <v>64537.5</v>
      </c>
      <c r="T87" s="144">
        <f t="shared" si="168"/>
        <v>1561.9271369714625</v>
      </c>
      <c r="U87" s="144">
        <f t="shared" si="182"/>
        <v>1561.9271369714625</v>
      </c>
      <c r="W87">
        <f t="shared" si="169"/>
        <v>1</v>
      </c>
      <c r="X87">
        <v>-1</v>
      </c>
      <c r="Y87">
        <v>1</v>
      </c>
      <c r="Z87">
        <v>1</v>
      </c>
      <c r="AA87">
        <f t="shared" si="183"/>
        <v>0</v>
      </c>
      <c r="AB87">
        <f t="shared" si="170"/>
        <v>1</v>
      </c>
      <c r="AC87" s="1">
        <v>2.0613373554499999E-2</v>
      </c>
      <c r="AD87" s="2">
        <v>10</v>
      </c>
      <c r="AE87">
        <v>60</v>
      </c>
      <c r="AF87" t="str">
        <f t="shared" si="171"/>
        <v>TRUE</v>
      </c>
      <c r="AG87">
        <f>VLOOKUP($A87,'FuturesInfo (3)'!$A$2:$V$80,22)</f>
        <v>3</v>
      </c>
      <c r="AH87">
        <f t="shared" si="172"/>
        <v>2</v>
      </c>
      <c r="AI87">
        <f t="shared" si="184"/>
        <v>3</v>
      </c>
      <c r="AJ87" s="138">
        <f>VLOOKUP($A87,'FuturesInfo (3)'!$A$2:$O$80,15)*AI87</f>
        <v>64537.5</v>
      </c>
      <c r="AK87" s="196">
        <f t="shared" si="173"/>
        <v>-1330.3355957735437</v>
      </c>
      <c r="AL87" s="196">
        <f t="shared" si="185"/>
        <v>1330.3355957735437</v>
      </c>
      <c r="AN87">
        <f t="shared" si="174"/>
        <v>-1</v>
      </c>
      <c r="AO87">
        <v>1</v>
      </c>
      <c r="AP87">
        <v>1</v>
      </c>
      <c r="AQ87">
        <v>1</v>
      </c>
      <c r="AR87">
        <f t="shared" si="228"/>
        <v>1</v>
      </c>
      <c r="AS87">
        <f t="shared" si="175"/>
        <v>1</v>
      </c>
      <c r="AT87" s="1">
        <v>2.95566502463E-3</v>
      </c>
      <c r="AU87" s="2">
        <v>10</v>
      </c>
      <c r="AV87">
        <v>60</v>
      </c>
      <c r="AW87" t="str">
        <f t="shared" si="176"/>
        <v>TRUE</v>
      </c>
      <c r="AX87">
        <f>VLOOKUP($A87,'FuturesInfo (3)'!$A$2:$V$80,22)</f>
        <v>3</v>
      </c>
      <c r="AY87">
        <f t="shared" si="177"/>
        <v>4</v>
      </c>
      <c r="AZ87">
        <f t="shared" si="186"/>
        <v>3</v>
      </c>
      <c r="BA87" s="138">
        <f>VLOOKUP($A87,'FuturesInfo (3)'!$A$2:$O$80,15)*AZ87</f>
        <v>64537.5</v>
      </c>
      <c r="BB87" s="196">
        <f t="shared" si="178"/>
        <v>190.75123152705862</v>
      </c>
      <c r="BC87" s="196">
        <f t="shared" si="187"/>
        <v>190.75123152705862</v>
      </c>
      <c r="BE87">
        <v>1</v>
      </c>
      <c r="BF87">
        <v>1</v>
      </c>
      <c r="BG87">
        <v>1</v>
      </c>
      <c r="BH87">
        <v>1</v>
      </c>
      <c r="BI87">
        <v>1</v>
      </c>
      <c r="BJ87">
        <v>1</v>
      </c>
      <c r="BK87" s="1">
        <v>2.0628683693499999E-2</v>
      </c>
      <c r="BL87" s="2">
        <v>10</v>
      </c>
      <c r="BM87">
        <v>60</v>
      </c>
      <c r="BN87" t="s">
        <v>1186</v>
      </c>
      <c r="BO87">
        <v>3</v>
      </c>
      <c r="BP87" s="96">
        <v>0</v>
      </c>
      <c r="BQ87">
        <v>3</v>
      </c>
      <c r="BR87" s="138">
        <v>74250</v>
      </c>
      <c r="BS87" s="196">
        <v>1531.6797642423749</v>
      </c>
      <c r="BT87" s="196">
        <v>1531.6797642423749</v>
      </c>
      <c r="BV87">
        <v>1</v>
      </c>
      <c r="BW87">
        <v>1</v>
      </c>
      <c r="BX87" s="214">
        <v>1</v>
      </c>
      <c r="BY87">
        <v>-1</v>
      </c>
      <c r="BZ87">
        <v>-1</v>
      </c>
      <c r="CA87">
        <v>0</v>
      </c>
      <c r="CB87">
        <v>0</v>
      </c>
      <c r="CC87">
        <v>1</v>
      </c>
      <c r="CD87" s="1">
        <v>-1.7805582290699999E-2</v>
      </c>
      <c r="CE87" s="2">
        <v>10</v>
      </c>
      <c r="CF87">
        <v>60</v>
      </c>
      <c r="CG87" t="s">
        <v>1186</v>
      </c>
      <c r="CH87">
        <v>3</v>
      </c>
      <c r="CI87" s="96">
        <v>0</v>
      </c>
      <c r="CJ87">
        <v>3</v>
      </c>
      <c r="CK87" s="138">
        <v>74250</v>
      </c>
      <c r="CL87" s="196">
        <v>-1322.0644850844749</v>
      </c>
      <c r="CM87" s="196">
        <v>-1322.0644850844749</v>
      </c>
      <c r="CN87" s="196">
        <v>1322.0644850844749</v>
      </c>
      <c r="CP87">
        <v>-1</v>
      </c>
      <c r="CQ87">
        <v>1</v>
      </c>
      <c r="CR87" s="214">
        <v>1</v>
      </c>
      <c r="CS87">
        <v>1</v>
      </c>
      <c r="CT87">
        <v>-1</v>
      </c>
      <c r="CU87">
        <v>0</v>
      </c>
      <c r="CV87">
        <v>0</v>
      </c>
      <c r="CW87">
        <v>0</v>
      </c>
      <c r="CX87" s="1">
        <v>-2.9887310142099999E-2</v>
      </c>
      <c r="CY87" s="2">
        <v>10</v>
      </c>
      <c r="CZ87">
        <v>60</v>
      </c>
      <c r="DA87" t="s">
        <v>1186</v>
      </c>
      <c r="DB87">
        <v>3</v>
      </c>
      <c r="DC87" s="96">
        <v>0</v>
      </c>
      <c r="DD87">
        <v>3</v>
      </c>
      <c r="DE87" s="138">
        <v>74250</v>
      </c>
      <c r="DF87" s="196">
        <v>-2219.132778050925</v>
      </c>
      <c r="DG87" s="196">
        <v>-2219.132778050925</v>
      </c>
      <c r="DH87" s="196">
        <v>-2219.132778050925</v>
      </c>
      <c r="DJ87">
        <v>-1</v>
      </c>
      <c r="DK87" s="240">
        <v>-1</v>
      </c>
      <c r="DL87" s="214">
        <v>1</v>
      </c>
      <c r="DM87" s="241">
        <v>-20</v>
      </c>
      <c r="DN87">
        <v>1</v>
      </c>
      <c r="DO87">
        <v>-1</v>
      </c>
      <c r="DP87" s="214">
        <v>-1</v>
      </c>
      <c r="DQ87">
        <v>1</v>
      </c>
      <c r="DR87">
        <v>0</v>
      </c>
      <c r="DS87">
        <v>0</v>
      </c>
      <c r="DT87">
        <v>1</v>
      </c>
      <c r="DU87" s="249">
        <v>-7.5757575757600002E-3</v>
      </c>
      <c r="DV87" s="2">
        <v>10</v>
      </c>
      <c r="DW87">
        <v>60</v>
      </c>
      <c r="DX87" t="s">
        <v>1186</v>
      </c>
      <c r="DY87">
        <v>3</v>
      </c>
      <c r="DZ87" s="96">
        <v>0</v>
      </c>
      <c r="EA87">
        <v>3</v>
      </c>
      <c r="EB87" s="138">
        <v>73687.5</v>
      </c>
      <c r="EC87" s="196">
        <v>558.23863636381498</v>
      </c>
      <c r="ED87" s="196">
        <v>-558.23863636381498</v>
      </c>
      <c r="EE87" s="196">
        <v>-558.23863636381498</v>
      </c>
      <c r="EF87" s="196">
        <v>558.23863636381498</v>
      </c>
      <c r="EH87">
        <v>-1</v>
      </c>
      <c r="EI87" s="240">
        <v>-1</v>
      </c>
      <c r="EJ87" s="214">
        <v>1</v>
      </c>
      <c r="EK87" s="241">
        <v>3</v>
      </c>
      <c r="EL87">
        <v>1</v>
      </c>
      <c r="EM87">
        <v>1</v>
      </c>
      <c r="EN87" s="214">
        <v>-1</v>
      </c>
      <c r="EO87">
        <v>1</v>
      </c>
      <c r="EP87">
        <v>0</v>
      </c>
      <c r="EQ87">
        <v>0</v>
      </c>
      <c r="ER87">
        <v>0</v>
      </c>
      <c r="ES87" s="249">
        <v>-1.27226463104E-2</v>
      </c>
      <c r="ET87" s="264">
        <v>42502</v>
      </c>
      <c r="EU87">
        <v>60</v>
      </c>
      <c r="EV87" t="s">
        <v>1186</v>
      </c>
      <c r="EW87">
        <v>3</v>
      </c>
      <c r="EX87" s="253"/>
      <c r="EY87">
        <v>3</v>
      </c>
      <c r="EZ87" s="138">
        <v>72750</v>
      </c>
      <c r="FA87" s="196">
        <v>925.57251908160003</v>
      </c>
      <c r="FB87" s="196">
        <v>-925.57251908160003</v>
      </c>
      <c r="FC87" s="196">
        <v>-925.57251908160003</v>
      </c>
      <c r="FD87" s="196">
        <v>-925.57251908160003</v>
      </c>
      <c r="FF87">
        <v>-1</v>
      </c>
      <c r="FG87" s="240">
        <v>-1</v>
      </c>
      <c r="FH87" s="214">
        <v>1</v>
      </c>
      <c r="FI87" s="241">
        <v>4</v>
      </c>
      <c r="FJ87">
        <v>1</v>
      </c>
      <c r="FK87">
        <v>1</v>
      </c>
      <c r="FL87" s="214">
        <v>-1</v>
      </c>
      <c r="FM87">
        <v>1</v>
      </c>
      <c r="FN87">
        <v>0</v>
      </c>
      <c r="FO87">
        <v>0</v>
      </c>
      <c r="FP87">
        <v>0</v>
      </c>
      <c r="FQ87" s="249">
        <v>-1.54639175349E-2</v>
      </c>
      <c r="FR87" s="264">
        <v>42502</v>
      </c>
      <c r="FS87">
        <v>60</v>
      </c>
      <c r="FT87" t="s">
        <v>1186</v>
      </c>
      <c r="FU87">
        <v>3</v>
      </c>
      <c r="FV87" s="253">
        <v>2</v>
      </c>
      <c r="FW87">
        <v>4</v>
      </c>
      <c r="FX87" s="138">
        <v>72712.5</v>
      </c>
      <c r="FY87" s="138">
        <v>96950</v>
      </c>
      <c r="FZ87" s="196">
        <v>1124.4201037564162</v>
      </c>
      <c r="GA87" s="196">
        <v>1499.2268050085549</v>
      </c>
      <c r="GB87" s="196">
        <v>-1124.4201037564162</v>
      </c>
      <c r="GC87" s="196">
        <v>-1124.4201037564162</v>
      </c>
      <c r="GD87" s="196">
        <v>-1124.4201037564162</v>
      </c>
      <c r="GF87">
        <v>-1</v>
      </c>
      <c r="GG87" s="240">
        <v>-1</v>
      </c>
      <c r="GH87" s="214">
        <v>1</v>
      </c>
      <c r="GI87" s="241">
        <v>5</v>
      </c>
      <c r="GJ87">
        <v>-1</v>
      </c>
      <c r="GK87">
        <v>1</v>
      </c>
      <c r="GL87" s="214">
        <v>-1</v>
      </c>
      <c r="GM87">
        <v>1</v>
      </c>
      <c r="GN87">
        <v>0</v>
      </c>
      <c r="GO87">
        <v>1</v>
      </c>
      <c r="GP87">
        <v>0</v>
      </c>
      <c r="GQ87" s="249">
        <v>-9.7037793666999994E-3</v>
      </c>
      <c r="GR87" s="264">
        <v>42502</v>
      </c>
      <c r="GS87">
        <v>60</v>
      </c>
      <c r="GT87" t="s">
        <v>1186</v>
      </c>
      <c r="GU87">
        <v>3</v>
      </c>
      <c r="GV87" s="253">
        <v>2</v>
      </c>
      <c r="GW87">
        <v>4</v>
      </c>
      <c r="GX87" s="138">
        <v>72712.5</v>
      </c>
      <c r="GY87" s="138">
        <v>96950</v>
      </c>
      <c r="GZ87" s="196">
        <v>705.58605720117373</v>
      </c>
      <c r="HA87" s="196">
        <v>940.78140960156497</v>
      </c>
      <c r="HB87" s="196">
        <v>-705.58605720117373</v>
      </c>
      <c r="HC87" s="196">
        <v>705.58605720117373</v>
      </c>
      <c r="HD87" s="196">
        <v>-705.58605720117373</v>
      </c>
      <c r="HF87">
        <v>-1</v>
      </c>
      <c r="HG87" s="240">
        <v>-1</v>
      </c>
      <c r="HH87" s="214">
        <v>1</v>
      </c>
      <c r="HI87" s="241">
        <v>6</v>
      </c>
      <c r="HJ87">
        <v>-1</v>
      </c>
      <c r="HK87">
        <v>1</v>
      </c>
      <c r="HL87" s="214">
        <v>1</v>
      </c>
      <c r="HM87">
        <v>0</v>
      </c>
      <c r="HN87">
        <v>1</v>
      </c>
      <c r="HO87">
        <v>0</v>
      </c>
      <c r="HP87">
        <v>1</v>
      </c>
      <c r="HQ87" s="249">
        <v>2.0629190304300001E-2</v>
      </c>
      <c r="HR87" s="202">
        <v>42502</v>
      </c>
      <c r="HS87">
        <v>60</v>
      </c>
      <c r="HT87" t="s">
        <v>1186</v>
      </c>
      <c r="HU87">
        <v>3</v>
      </c>
      <c r="HV87" s="253">
        <v>2</v>
      </c>
      <c r="HW87">
        <v>4</v>
      </c>
      <c r="HX87" s="138">
        <v>74212.5</v>
      </c>
      <c r="HY87" s="138">
        <v>98950</v>
      </c>
      <c r="HZ87" s="196">
        <v>-1530.9437854578639</v>
      </c>
      <c r="IA87" s="196">
        <v>-2041.2583806104851</v>
      </c>
      <c r="IB87" s="196">
        <v>1530.9437854578639</v>
      </c>
      <c r="IC87" s="196">
        <v>-1530.9437854578639</v>
      </c>
      <c r="ID87" s="196">
        <v>1530.9437854578639</v>
      </c>
      <c r="IF87">
        <v>-1</v>
      </c>
      <c r="IG87">
        <v>1</v>
      </c>
      <c r="IH87" s="214">
        <v>1</v>
      </c>
      <c r="II87" s="241">
        <v>7</v>
      </c>
      <c r="IJ87">
        <v>-1</v>
      </c>
      <c r="IK87">
        <v>1</v>
      </c>
      <c r="IL87" s="214">
        <v>-1</v>
      </c>
      <c r="IM87">
        <v>0</v>
      </c>
      <c r="IN87">
        <v>0</v>
      </c>
      <c r="IO87">
        <v>1</v>
      </c>
      <c r="IP87">
        <v>0</v>
      </c>
      <c r="IQ87" s="249">
        <v>-1.46538655887E-2</v>
      </c>
      <c r="IR87" s="202">
        <v>42529</v>
      </c>
      <c r="IS87">
        <v>60</v>
      </c>
      <c r="IT87" t="s">
        <v>1186</v>
      </c>
      <c r="IU87">
        <v>3</v>
      </c>
      <c r="IV87" s="253">
        <v>2</v>
      </c>
      <c r="IW87">
        <v>4</v>
      </c>
      <c r="IX87" s="138">
        <v>73125</v>
      </c>
      <c r="IY87" s="138">
        <v>97500</v>
      </c>
      <c r="IZ87" s="196">
        <v>-1071.5639211736875</v>
      </c>
      <c r="JA87" s="196">
        <v>-1428.7518948982502</v>
      </c>
      <c r="JB87" s="196">
        <v>-1071.5639211736875</v>
      </c>
      <c r="JC87" s="196">
        <v>1071.5639211736875</v>
      </c>
      <c r="JD87" s="196">
        <v>-1071.5639211736875</v>
      </c>
      <c r="JF87">
        <v>1</v>
      </c>
      <c r="JG87" s="240">
        <v>-1</v>
      </c>
      <c r="JH87" s="214">
        <v>1</v>
      </c>
      <c r="JI87" s="241">
        <v>8</v>
      </c>
      <c r="JJ87">
        <v>1</v>
      </c>
      <c r="JK87">
        <v>1</v>
      </c>
      <c r="JL87" s="214">
        <v>-1</v>
      </c>
      <c r="JM87">
        <v>1</v>
      </c>
      <c r="JN87">
        <v>0</v>
      </c>
      <c r="JO87">
        <v>0</v>
      </c>
      <c r="JP87">
        <v>0</v>
      </c>
      <c r="JQ87" s="249">
        <v>-3.07692307692E-2</v>
      </c>
      <c r="JR87" s="202">
        <v>42529</v>
      </c>
      <c r="JS87">
        <v>60</v>
      </c>
      <c r="JT87" t="s">
        <v>1186</v>
      </c>
      <c r="JU87">
        <v>3</v>
      </c>
      <c r="JV87" s="253">
        <v>2</v>
      </c>
      <c r="JW87">
        <v>4</v>
      </c>
      <c r="JX87" s="138">
        <v>70875</v>
      </c>
      <c r="JY87" s="138">
        <v>94500</v>
      </c>
      <c r="JZ87" s="196">
        <v>2180.76923076705</v>
      </c>
      <c r="KA87" s="196">
        <v>2907.6923076894</v>
      </c>
      <c r="KB87" s="196">
        <v>-2180.76923076705</v>
      </c>
      <c r="KC87" s="196">
        <v>-2180.76923076705</v>
      </c>
      <c r="KD87" s="196">
        <v>-2180.76923076705</v>
      </c>
      <c r="KF87">
        <v>-1</v>
      </c>
      <c r="KG87" s="240">
        <v>1</v>
      </c>
      <c r="KH87" s="214">
        <v>1</v>
      </c>
      <c r="KI87" s="241">
        <v>9</v>
      </c>
      <c r="KJ87">
        <v>1</v>
      </c>
      <c r="KK87">
        <v>1</v>
      </c>
      <c r="KL87" s="214">
        <v>-1</v>
      </c>
      <c r="KM87">
        <v>0</v>
      </c>
      <c r="KN87">
        <v>0</v>
      </c>
      <c r="KO87">
        <v>0</v>
      </c>
      <c r="KP87">
        <v>0</v>
      </c>
      <c r="KQ87" s="249">
        <v>-5.2910052910000005E-4</v>
      </c>
      <c r="KR87" s="202">
        <v>42529</v>
      </c>
      <c r="KS87">
        <v>60</v>
      </c>
      <c r="KT87" t="s">
        <v>1186</v>
      </c>
      <c r="KU87">
        <v>3</v>
      </c>
      <c r="KV87" s="253">
        <v>1</v>
      </c>
      <c r="KW87">
        <v>4</v>
      </c>
      <c r="KX87" s="138">
        <v>69862.5</v>
      </c>
      <c r="KY87" s="138">
        <v>93150</v>
      </c>
      <c r="KZ87" s="196">
        <v>-36.964285714248753</v>
      </c>
      <c r="LA87" s="196">
        <v>-49.285714285665001</v>
      </c>
      <c r="LB87" s="196">
        <v>-36.964285714248753</v>
      </c>
      <c r="LC87" s="196">
        <v>-36.964285714248753</v>
      </c>
      <c r="LD87" s="196">
        <v>-36.964285714248753</v>
      </c>
      <c r="LF87">
        <v>1</v>
      </c>
      <c r="LG87" s="240">
        <v>-1</v>
      </c>
      <c r="LH87" s="214">
        <v>1</v>
      </c>
      <c r="LI87" s="241">
        <v>10</v>
      </c>
      <c r="LJ87">
        <v>1</v>
      </c>
      <c r="LK87">
        <v>1</v>
      </c>
      <c r="LL87" s="214">
        <v>-1</v>
      </c>
      <c r="LM87">
        <v>1</v>
      </c>
      <c r="LN87">
        <v>0</v>
      </c>
      <c r="LO87">
        <v>0</v>
      </c>
      <c r="LP87">
        <v>0</v>
      </c>
      <c r="LQ87" s="249">
        <v>-1.37638962414E-2</v>
      </c>
      <c r="LR87" s="202">
        <v>42529</v>
      </c>
      <c r="LS87">
        <v>60</v>
      </c>
      <c r="LT87" t="s">
        <v>1186</v>
      </c>
      <c r="LU87">
        <v>3</v>
      </c>
      <c r="LV87" s="253">
        <v>2</v>
      </c>
      <c r="LW87">
        <v>2</v>
      </c>
      <c r="LX87" s="138">
        <v>69862.5</v>
      </c>
      <c r="LY87" s="138">
        <v>46575</v>
      </c>
      <c r="LZ87" s="196">
        <v>961.58020116480748</v>
      </c>
      <c r="MA87" s="196">
        <v>641.05346744320502</v>
      </c>
      <c r="MB87" s="196">
        <v>-961.58020116480748</v>
      </c>
      <c r="MC87" s="196">
        <v>-961.58020116480748</v>
      </c>
      <c r="MD87" s="196">
        <v>-961.58020116480748</v>
      </c>
      <c r="MF87">
        <v>-1</v>
      </c>
      <c r="MG87" s="240">
        <v>-1</v>
      </c>
      <c r="MH87" s="214">
        <v>1</v>
      </c>
      <c r="MI87" s="241">
        <v>11</v>
      </c>
      <c r="MJ87">
        <v>1</v>
      </c>
      <c r="MK87">
        <v>1</v>
      </c>
      <c r="ML87" s="214">
        <v>-1</v>
      </c>
      <c r="MM87">
        <v>1</v>
      </c>
      <c r="MN87">
        <v>0</v>
      </c>
      <c r="MO87">
        <v>0</v>
      </c>
      <c r="MP87">
        <v>0</v>
      </c>
      <c r="MQ87" s="249">
        <v>-1.6103059581300001E-3</v>
      </c>
      <c r="MR87" s="202">
        <v>42529</v>
      </c>
      <c r="MS87">
        <v>60</v>
      </c>
      <c r="MT87" t="s">
        <v>1186</v>
      </c>
      <c r="MU87">
        <v>3</v>
      </c>
      <c r="MV87" s="253">
        <v>2</v>
      </c>
      <c r="MW87">
        <v>2</v>
      </c>
      <c r="MX87" s="138">
        <v>69750</v>
      </c>
      <c r="MY87" s="138">
        <v>46500</v>
      </c>
      <c r="MZ87" s="196">
        <v>112.31884057956751</v>
      </c>
      <c r="NA87" s="196">
        <v>74.879227053045</v>
      </c>
      <c r="NB87" s="196">
        <v>-112.31884057956751</v>
      </c>
      <c r="NC87" s="196">
        <v>-112.31884057956751</v>
      </c>
      <c r="ND87" s="196">
        <v>-112.31884057956751</v>
      </c>
      <c r="NF87">
        <v>-1</v>
      </c>
      <c r="NG87" s="240">
        <v>-1</v>
      </c>
      <c r="NH87" s="214">
        <v>1</v>
      </c>
      <c r="NI87" s="241">
        <v>12</v>
      </c>
      <c r="NJ87">
        <v>1</v>
      </c>
      <c r="NK87">
        <v>1</v>
      </c>
      <c r="NL87" s="214">
        <v>-1</v>
      </c>
      <c r="NM87">
        <v>1</v>
      </c>
      <c r="NN87">
        <v>0</v>
      </c>
      <c r="NO87">
        <v>0</v>
      </c>
      <c r="NP87">
        <v>0</v>
      </c>
      <c r="NQ87" s="249">
        <v>-1.45161290323E-2</v>
      </c>
      <c r="NR87" s="202">
        <v>42529</v>
      </c>
      <c r="NS87">
        <v>60</v>
      </c>
      <c r="NT87" t="s">
        <v>1186</v>
      </c>
      <c r="NU87">
        <v>3</v>
      </c>
      <c r="NV87" s="253">
        <v>2</v>
      </c>
      <c r="NW87">
        <v>2</v>
      </c>
      <c r="NX87" s="138">
        <v>68737.5</v>
      </c>
      <c r="NY87" s="138">
        <v>45825</v>
      </c>
      <c r="NZ87" s="196">
        <v>997.80241935772131</v>
      </c>
      <c r="OA87" s="196">
        <v>665.2016129051475</v>
      </c>
      <c r="OB87" s="196">
        <v>-997.80241935772131</v>
      </c>
      <c r="OC87" s="196">
        <v>-997.80241935772131</v>
      </c>
      <c r="OD87" s="196">
        <v>-997.80241935772131</v>
      </c>
      <c r="OF87">
        <v>-1</v>
      </c>
      <c r="OG87" s="240">
        <v>-1</v>
      </c>
      <c r="OH87" s="214">
        <v>-1</v>
      </c>
      <c r="OI87" s="241">
        <v>-7</v>
      </c>
      <c r="OJ87">
        <v>1</v>
      </c>
      <c r="OK87">
        <v>1</v>
      </c>
      <c r="OL87" s="214">
        <v>-1</v>
      </c>
      <c r="OM87">
        <v>1</v>
      </c>
      <c r="ON87">
        <v>1</v>
      </c>
      <c r="OO87">
        <v>0</v>
      </c>
      <c r="OP87">
        <v>0</v>
      </c>
      <c r="OQ87" s="249">
        <v>-2.18221494817E-3</v>
      </c>
      <c r="OR87" s="202">
        <v>42537</v>
      </c>
      <c r="OS87">
        <v>60</v>
      </c>
      <c r="OT87" t="s">
        <v>1186</v>
      </c>
      <c r="OU87">
        <v>3</v>
      </c>
      <c r="OV87" s="253">
        <v>2</v>
      </c>
      <c r="OW87">
        <v>2</v>
      </c>
      <c r="OX87" s="138">
        <v>68587.5</v>
      </c>
      <c r="OY87" s="138">
        <v>45725</v>
      </c>
      <c r="OZ87" s="196">
        <v>149.67266775760987</v>
      </c>
      <c r="PA87" s="196">
        <v>99.781778505073248</v>
      </c>
      <c r="PB87" s="196">
        <v>149.67266775760987</v>
      </c>
      <c r="PC87" s="196">
        <v>-149.67266775760987</v>
      </c>
      <c r="PD87" s="196">
        <v>-149.67266775760987</v>
      </c>
      <c r="PF87">
        <v>-1</v>
      </c>
      <c r="PG87" s="240">
        <v>-1</v>
      </c>
      <c r="PH87" s="240">
        <v>1</v>
      </c>
      <c r="PI87" s="214">
        <v>-1</v>
      </c>
      <c r="PJ87" s="241">
        <v>14</v>
      </c>
      <c r="PK87">
        <v>-1</v>
      </c>
      <c r="PL87">
        <v>-1</v>
      </c>
      <c r="PM87" s="214">
        <v>-1</v>
      </c>
      <c r="PN87">
        <v>1</v>
      </c>
      <c r="PO87">
        <v>1</v>
      </c>
      <c r="PP87">
        <v>1</v>
      </c>
      <c r="PQ87">
        <v>1</v>
      </c>
      <c r="PR87" s="249">
        <v>-2.7884089666499998E-2</v>
      </c>
      <c r="PS87" s="202">
        <v>42529</v>
      </c>
      <c r="PT87">
        <v>60</v>
      </c>
      <c r="PU87" t="s">
        <v>1186</v>
      </c>
      <c r="PV87">
        <v>3</v>
      </c>
      <c r="PW87" s="253">
        <v>2</v>
      </c>
      <c r="PX87">
        <v>2</v>
      </c>
      <c r="PY87" s="138">
        <v>66825</v>
      </c>
      <c r="PZ87" s="138">
        <v>44550</v>
      </c>
      <c r="QA87" s="196">
        <v>1863.3542919638624</v>
      </c>
      <c r="QB87" s="196">
        <v>1242.2361946425749</v>
      </c>
      <c r="QC87" s="196">
        <v>1863.3542919638624</v>
      </c>
      <c r="QD87" s="196">
        <v>1863.3542919638624</v>
      </c>
      <c r="QE87" s="196">
        <v>1863.3542919638624</v>
      </c>
      <c r="QF87" s="196">
        <v>-1863.3542919638624</v>
      </c>
      <c r="QH87">
        <v>-1</v>
      </c>
      <c r="QI87" s="240">
        <v>-1</v>
      </c>
      <c r="QJ87" s="240">
        <v>1</v>
      </c>
      <c r="QK87" s="214">
        <v>1</v>
      </c>
      <c r="QL87" s="241">
        <v>1</v>
      </c>
      <c r="QM87">
        <v>-1</v>
      </c>
      <c r="QN87">
        <v>1</v>
      </c>
      <c r="QO87" s="214">
        <v>1</v>
      </c>
      <c r="QP87">
        <v>0</v>
      </c>
      <c r="QQ87">
        <v>1</v>
      </c>
      <c r="QR87">
        <v>0</v>
      </c>
      <c r="QS87">
        <v>1</v>
      </c>
      <c r="QT87" s="249">
        <v>2.2497187851500001E-3</v>
      </c>
      <c r="QU87" s="202">
        <v>42537</v>
      </c>
      <c r="QV87">
        <v>60</v>
      </c>
      <c r="QW87" t="s">
        <v>1186</v>
      </c>
      <c r="QX87">
        <v>3</v>
      </c>
      <c r="QY87" s="253">
        <v>2</v>
      </c>
      <c r="QZ87">
        <v>2</v>
      </c>
      <c r="RA87" s="138">
        <v>66825</v>
      </c>
      <c r="RB87" s="138">
        <v>44550</v>
      </c>
      <c r="RC87" s="196">
        <v>-150.33745781764875</v>
      </c>
      <c r="RD87" s="196">
        <v>-100.2249718784325</v>
      </c>
      <c r="RE87" s="196">
        <v>150.33745781764875</v>
      </c>
      <c r="RF87" s="196">
        <v>-150.33745781764875</v>
      </c>
      <c r="RG87" s="196">
        <v>150.33745781764875</v>
      </c>
      <c r="RH87" s="196">
        <v>150.33745781764875</v>
      </c>
      <c r="RI87" s="196"/>
      <c r="RJ87" s="196">
        <v>150.33745781764875</v>
      </c>
      <c r="RK87" s="196">
        <v>-150.33745781764875</v>
      </c>
      <c r="RL87" s="196">
        <v>-150.33745781764875</v>
      </c>
      <c r="RM87" s="196">
        <v>150.33745781764875</v>
      </c>
      <c r="RO87">
        <v>1</v>
      </c>
      <c r="RP87" s="240">
        <v>-1</v>
      </c>
      <c r="RQ87" s="240">
        <v>1</v>
      </c>
      <c r="RR87" s="240">
        <v>-1</v>
      </c>
      <c r="RS87" s="214">
        <v>-1</v>
      </c>
      <c r="RT87" s="241">
        <v>-10</v>
      </c>
      <c r="RU87">
        <v>1</v>
      </c>
      <c r="RV87">
        <v>1</v>
      </c>
      <c r="RW87" s="214">
        <v>-1</v>
      </c>
      <c r="RX87">
        <v>1</v>
      </c>
      <c r="RY87">
        <v>1</v>
      </c>
      <c r="RZ87">
        <v>0</v>
      </c>
      <c r="SA87">
        <v>0</v>
      </c>
      <c r="SB87" s="249">
        <v>-3.4231200897900001E-2</v>
      </c>
      <c r="SC87" s="202">
        <v>42537</v>
      </c>
      <c r="SD87">
        <v>60</v>
      </c>
      <c r="SE87" t="s">
        <v>1186</v>
      </c>
      <c r="SF87">
        <v>3</v>
      </c>
      <c r="SG87" s="253">
        <v>2</v>
      </c>
      <c r="SH87">
        <v>2</v>
      </c>
      <c r="SI87" s="138">
        <v>64537.5</v>
      </c>
      <c r="SJ87" s="138">
        <v>43025</v>
      </c>
      <c r="SK87" s="196">
        <v>2209.1961279482211</v>
      </c>
      <c r="SL87" s="196">
        <v>1472.7974186321476</v>
      </c>
      <c r="SM87" s="196">
        <v>2209.1961279482211</v>
      </c>
      <c r="SN87" s="196">
        <v>-2209.1961279482211</v>
      </c>
      <c r="SO87" s="196">
        <v>-2209.1961279482211</v>
      </c>
      <c r="SP87" s="196">
        <v>-2209.1961279482211</v>
      </c>
      <c r="SQ87" s="196">
        <v>2209.1961279482211</v>
      </c>
      <c r="SR87" s="196">
        <v>-2209.1961279482211</v>
      </c>
      <c r="SS87" s="196">
        <v>2209.1961279482211</v>
      </c>
      <c r="ST87" s="196">
        <v>-2209.1961279482211</v>
      </c>
      <c r="SU87" s="196">
        <v>2209.1961279482211</v>
      </c>
      <c r="SW87">
        <f t="shared" si="188"/>
        <v>-1</v>
      </c>
      <c r="SX87" s="240">
        <v>-1</v>
      </c>
      <c r="SY87" s="240">
        <v>1</v>
      </c>
      <c r="SZ87" s="240">
        <v>-1</v>
      </c>
      <c r="TA87" s="214">
        <v>1</v>
      </c>
      <c r="TB87" s="241">
        <v>-1</v>
      </c>
      <c r="TC87">
        <f t="shared" si="189"/>
        <v>-1</v>
      </c>
      <c r="TD87">
        <f t="shared" si="190"/>
        <v>-1</v>
      </c>
      <c r="TE87" s="214">
        <v>-1</v>
      </c>
      <c r="TF87">
        <f t="shared" si="229"/>
        <v>1</v>
      </c>
      <c r="TG87">
        <f t="shared" si="191"/>
        <v>0</v>
      </c>
      <c r="TH87">
        <f t="shared" si="192"/>
        <v>1</v>
      </c>
      <c r="TI87">
        <f t="shared" si="193"/>
        <v>1</v>
      </c>
      <c r="TJ87" s="249"/>
      <c r="TK87" s="202">
        <v>42537</v>
      </c>
      <c r="TL87">
        <v>60</v>
      </c>
      <c r="TM87" t="str">
        <f t="shared" si="179"/>
        <v>TRUE</v>
      </c>
      <c r="TN87">
        <f>VLOOKUP($A87,'FuturesInfo (3)'!$A$2:$V$80,22)</f>
        <v>3</v>
      </c>
      <c r="TO87" s="253">
        <v>2</v>
      </c>
      <c r="TP87">
        <f t="shared" si="194"/>
        <v>2</v>
      </c>
      <c r="TQ87" s="138">
        <f>VLOOKUP($A87,'FuturesInfo (3)'!$A$2:$O$80,15)*TN87</f>
        <v>64537.5</v>
      </c>
      <c r="TR87" s="138">
        <f>VLOOKUP($A87,'FuturesInfo (3)'!$A$2:$O$80,15)*TP87</f>
        <v>43025</v>
      </c>
      <c r="TS87" s="196">
        <f t="shared" si="195"/>
        <v>0</v>
      </c>
      <c r="TT87" s="196">
        <f t="shared" si="196"/>
        <v>0</v>
      </c>
      <c r="TU87" s="196">
        <f t="shared" si="197"/>
        <v>0</v>
      </c>
      <c r="TV87" s="196">
        <f t="shared" si="198"/>
        <v>0</v>
      </c>
      <c r="TW87" s="196">
        <f t="shared" si="233"/>
        <v>0</v>
      </c>
      <c r="TX87" s="196">
        <f t="shared" si="199"/>
        <v>0</v>
      </c>
      <c r="TY87" s="196">
        <f t="shared" si="223"/>
        <v>0</v>
      </c>
      <c r="TZ87" s="196">
        <f>IF(IF(sym!$O76=TE87,1,0)=1,ABS(TQ87*TJ87),-ABS(TQ87*TJ87))</f>
        <v>0</v>
      </c>
      <c r="UA87" s="196">
        <f>IF(IF(sym!$N76=TE87,1,0)=1,ABS(TQ87*TJ87),-ABS(TQ87*TJ87))</f>
        <v>0</v>
      </c>
      <c r="UB87" s="196">
        <f t="shared" si="230"/>
        <v>0</v>
      </c>
      <c r="UC87" s="196">
        <f t="shared" si="200"/>
        <v>0</v>
      </c>
      <c r="UE87">
        <f t="shared" si="201"/>
        <v>-1</v>
      </c>
      <c r="UF87" s="240">
        <v>-1</v>
      </c>
      <c r="UG87" s="240">
        <v>1</v>
      </c>
      <c r="UH87" s="240">
        <v>-1</v>
      </c>
      <c r="UI87" s="214">
        <v>1</v>
      </c>
      <c r="UJ87" s="241">
        <v>-1</v>
      </c>
      <c r="UK87">
        <f t="shared" si="202"/>
        <v>-1</v>
      </c>
      <c r="UL87">
        <f t="shared" si="203"/>
        <v>-1</v>
      </c>
      <c r="UM87" s="214"/>
      <c r="UN87">
        <f t="shared" si="153"/>
        <v>0</v>
      </c>
      <c r="UO87">
        <f t="shared" ref="UO87:UO92" si="236">IF(UM87=UI87,1,0)</f>
        <v>0</v>
      </c>
      <c r="UP87">
        <f t="shared" si="224"/>
        <v>0</v>
      </c>
      <c r="UQ87">
        <f t="shared" si="204"/>
        <v>0</v>
      </c>
      <c r="UR87" s="249"/>
      <c r="US87" s="202">
        <v>42537</v>
      </c>
      <c r="UT87">
        <v>60</v>
      </c>
      <c r="UU87" t="str">
        <f t="shared" si="180"/>
        <v>TRUE</v>
      </c>
      <c r="UV87">
        <f>VLOOKUP($A87,'FuturesInfo (3)'!$A$2:$V$80,22)</f>
        <v>3</v>
      </c>
      <c r="UW87" s="253">
        <v>2</v>
      </c>
      <c r="UX87">
        <f t="shared" si="205"/>
        <v>2</v>
      </c>
      <c r="UY87" s="138">
        <f>VLOOKUP($A87,'FuturesInfo (3)'!$A$2:$O$80,15)*UV87</f>
        <v>64537.5</v>
      </c>
      <c r="UZ87" s="138">
        <f>VLOOKUP($A87,'FuturesInfo (3)'!$A$2:$O$80,15)*UX87</f>
        <v>43025</v>
      </c>
      <c r="VA87" s="196">
        <f t="shared" si="206"/>
        <v>0</v>
      </c>
      <c r="VB87" s="196">
        <f t="shared" si="207"/>
        <v>0</v>
      </c>
      <c r="VC87" s="196">
        <f t="shared" si="208"/>
        <v>0</v>
      </c>
      <c r="VD87" s="196">
        <f t="shared" si="209"/>
        <v>0</v>
      </c>
      <c r="VE87" s="196">
        <f t="shared" si="234"/>
        <v>0</v>
      </c>
      <c r="VF87" s="196">
        <f t="shared" si="210"/>
        <v>0</v>
      </c>
      <c r="VG87" s="196">
        <f t="shared" si="225"/>
        <v>0</v>
      </c>
      <c r="VH87" s="196">
        <f>IF(IF(sym!$O76=UM87,1,0)=1,ABS(UY87*UR87),-ABS(UY87*UR87))</f>
        <v>0</v>
      </c>
      <c r="VI87" s="196">
        <f>IF(IF(sym!$N76=UM87,1,0)=1,ABS(UY87*UR87),-ABS(UY87*UR87))</f>
        <v>0</v>
      </c>
      <c r="VJ87" s="196">
        <f t="shared" si="231"/>
        <v>0</v>
      </c>
      <c r="VK87" s="196">
        <f t="shared" si="211"/>
        <v>0</v>
      </c>
      <c r="VM87">
        <f t="shared" si="212"/>
        <v>0</v>
      </c>
      <c r="VN87" s="240"/>
      <c r="VO87" s="240"/>
      <c r="VP87" s="240"/>
      <c r="VQ87" s="214"/>
      <c r="VR87" s="241"/>
      <c r="VS87">
        <f t="shared" si="213"/>
        <v>1</v>
      </c>
      <c r="VT87">
        <f t="shared" si="214"/>
        <v>0</v>
      </c>
      <c r="VU87" s="214"/>
      <c r="VV87">
        <f t="shared" si="154"/>
        <v>1</v>
      </c>
      <c r="VW87">
        <f t="shared" ref="VW87:VW92" si="237">IF(VU87=VQ87,1,0)</f>
        <v>1</v>
      </c>
      <c r="VX87">
        <f t="shared" si="226"/>
        <v>0</v>
      </c>
      <c r="VY87">
        <f t="shared" si="215"/>
        <v>1</v>
      </c>
      <c r="VZ87" s="249"/>
      <c r="WA87" s="202"/>
      <c r="WB87">
        <v>60</v>
      </c>
      <c r="WC87" t="str">
        <f t="shared" si="181"/>
        <v>FALSE</v>
      </c>
      <c r="WD87">
        <f>VLOOKUP($A87,'FuturesInfo (3)'!$A$2:$V$80,22)</f>
        <v>3</v>
      </c>
      <c r="WE87" s="253"/>
      <c r="WF87">
        <f t="shared" si="216"/>
        <v>2</v>
      </c>
      <c r="WG87" s="138">
        <f>VLOOKUP($A87,'FuturesInfo (3)'!$A$2:$O$80,15)*WD87</f>
        <v>64537.5</v>
      </c>
      <c r="WH87" s="138">
        <f>VLOOKUP($A87,'FuturesInfo (3)'!$A$2:$O$80,15)*WF87</f>
        <v>43025</v>
      </c>
      <c r="WI87" s="196">
        <f t="shared" si="217"/>
        <v>0</v>
      </c>
      <c r="WJ87" s="196">
        <f t="shared" si="218"/>
        <v>0</v>
      </c>
      <c r="WK87" s="196">
        <f t="shared" si="219"/>
        <v>0</v>
      </c>
      <c r="WL87" s="196">
        <f t="shared" si="220"/>
        <v>0</v>
      </c>
      <c r="WM87" s="196">
        <f t="shared" si="235"/>
        <v>0</v>
      </c>
      <c r="WN87" s="196">
        <f t="shared" si="221"/>
        <v>0</v>
      </c>
      <c r="WO87" s="196">
        <f t="shared" si="227"/>
        <v>0</v>
      </c>
      <c r="WP87" s="196">
        <f>IF(IF(sym!$O76=VU87,1,0)=1,ABS(WG87*VZ87),-ABS(WG87*VZ87))</f>
        <v>0</v>
      </c>
      <c r="WQ87" s="196">
        <f>IF(IF(sym!$N76=VU87,1,0)=1,ABS(WG87*VZ87),-ABS(WG87*VZ87))</f>
        <v>0</v>
      </c>
      <c r="WR87" s="196">
        <f t="shared" si="232"/>
        <v>0</v>
      </c>
      <c r="WS87" s="196">
        <f t="shared" si="222"/>
        <v>0</v>
      </c>
    </row>
    <row r="88" spans="1:617" s="3" customFormat="1" x14ac:dyDescent="0.25">
      <c r="A88" s="1" t="s">
        <v>1062</v>
      </c>
      <c r="B88" s="150" t="str">
        <f>'FuturesInfo (3)'!M76</f>
        <v>AP</v>
      </c>
      <c r="C88" s="200" t="str">
        <f>VLOOKUP(A88,'FuturesInfo (3)'!$A$2:$K$80,11)</f>
        <v>index</v>
      </c>
      <c r="D88"/>
      <c r="F88" t="e">
        <f>#REF!</f>
        <v>#REF!</v>
      </c>
      <c r="G88">
        <v>1</v>
      </c>
      <c r="H88">
        <v>-1</v>
      </c>
      <c r="I88">
        <v>1</v>
      </c>
      <c r="J88">
        <f t="shared" si="164"/>
        <v>1</v>
      </c>
      <c r="K88">
        <f t="shared" si="165"/>
        <v>0</v>
      </c>
      <c r="L88" s="184">
        <v>8.3349119151400006E-3</v>
      </c>
      <c r="M88" s="2">
        <v>10</v>
      </c>
      <c r="N88">
        <v>60</v>
      </c>
      <c r="O88" t="str">
        <f t="shared" si="166"/>
        <v>TRUE</v>
      </c>
      <c r="P88">
        <f>VLOOKUP($A88,'FuturesInfo (3)'!$A$2:$V$80,22)</f>
        <v>1</v>
      </c>
      <c r="Q88">
        <f t="shared" si="167"/>
        <v>1</v>
      </c>
      <c r="R88">
        <f t="shared" si="167"/>
        <v>1</v>
      </c>
      <c r="S88" s="138">
        <f>VLOOKUP($A88,'FuturesInfo (3)'!$A$2:$O$80,15)*Q88</f>
        <v>98936.250000000015</v>
      </c>
      <c r="T88" s="144">
        <f t="shared" si="168"/>
        <v>824.62492896427</v>
      </c>
      <c r="U88" s="144">
        <f t="shared" si="182"/>
        <v>-824.62492896427</v>
      </c>
      <c r="W88">
        <f t="shared" si="169"/>
        <v>1</v>
      </c>
      <c r="X88">
        <v>1</v>
      </c>
      <c r="Y88">
        <v>-1</v>
      </c>
      <c r="Z88">
        <v>1</v>
      </c>
      <c r="AA88">
        <f t="shared" si="183"/>
        <v>1</v>
      </c>
      <c r="AB88">
        <f t="shared" si="170"/>
        <v>0</v>
      </c>
      <c r="AC88" s="1">
        <v>7.51455945895E-3</v>
      </c>
      <c r="AD88" s="2">
        <v>10</v>
      </c>
      <c r="AE88">
        <v>60</v>
      </c>
      <c r="AF88" t="str">
        <f t="shared" si="171"/>
        <v>TRUE</v>
      </c>
      <c r="AG88">
        <f>VLOOKUP($A88,'FuturesInfo (3)'!$A$2:$V$80,22)</f>
        <v>1</v>
      </c>
      <c r="AH88">
        <f t="shared" si="172"/>
        <v>1</v>
      </c>
      <c r="AI88">
        <f t="shared" si="184"/>
        <v>1</v>
      </c>
      <c r="AJ88" s="138">
        <f>VLOOKUP($A88,'FuturesInfo (3)'!$A$2:$O$80,15)*AI88</f>
        <v>98936.250000000015</v>
      </c>
      <c r="AK88" s="196">
        <f t="shared" si="173"/>
        <v>743.4623332705421</v>
      </c>
      <c r="AL88" s="196">
        <f t="shared" si="185"/>
        <v>-743.4623332705421</v>
      </c>
      <c r="AN88">
        <f t="shared" si="174"/>
        <v>1</v>
      </c>
      <c r="AO88">
        <v>-1</v>
      </c>
      <c r="AP88">
        <v>1</v>
      </c>
      <c r="AQ88">
        <v>1</v>
      </c>
      <c r="AR88">
        <f t="shared" si="228"/>
        <v>0</v>
      </c>
      <c r="AS88">
        <f t="shared" si="175"/>
        <v>1</v>
      </c>
      <c r="AT88" s="1">
        <v>2.7969420100700001E-3</v>
      </c>
      <c r="AU88" s="2">
        <v>10</v>
      </c>
      <c r="AV88">
        <v>60</v>
      </c>
      <c r="AW88" t="str">
        <f t="shared" si="176"/>
        <v>TRUE</v>
      </c>
      <c r="AX88">
        <f>VLOOKUP($A88,'FuturesInfo (3)'!$A$2:$V$80,22)</f>
        <v>1</v>
      </c>
      <c r="AY88">
        <f t="shared" si="177"/>
        <v>1</v>
      </c>
      <c r="AZ88">
        <f t="shared" si="186"/>
        <v>1</v>
      </c>
      <c r="BA88" s="138">
        <f>VLOOKUP($A88,'FuturesInfo (3)'!$A$2:$O$80,15)*AZ88</f>
        <v>98936.250000000015</v>
      </c>
      <c r="BB88" s="196">
        <f t="shared" si="178"/>
        <v>-276.71895394378811</v>
      </c>
      <c r="BC88" s="196">
        <f t="shared" si="187"/>
        <v>276.71895394378811</v>
      </c>
      <c r="BE88">
        <v>-1</v>
      </c>
      <c r="BF88">
        <v>-1</v>
      </c>
      <c r="BG88">
        <v>1</v>
      </c>
      <c r="BH88">
        <v>-1</v>
      </c>
      <c r="BI88">
        <v>1</v>
      </c>
      <c r="BJ88">
        <v>0</v>
      </c>
      <c r="BK88" s="1">
        <v>-7.4377091855700004E-4</v>
      </c>
      <c r="BL88" s="2">
        <v>10</v>
      </c>
      <c r="BM88">
        <v>60</v>
      </c>
      <c r="BN88" t="s">
        <v>1186</v>
      </c>
      <c r="BO88">
        <v>2</v>
      </c>
      <c r="BP88" s="96">
        <v>0</v>
      </c>
      <c r="BQ88">
        <v>2</v>
      </c>
      <c r="BR88" s="138">
        <v>197561.04100000003</v>
      </c>
      <c r="BS88" s="196">
        <v>146.94015693564717</v>
      </c>
      <c r="BT88" s="196">
        <v>-146.94015693564717</v>
      </c>
      <c r="BV88">
        <v>-1</v>
      </c>
      <c r="BW88">
        <v>-1</v>
      </c>
      <c r="BX88" s="214">
        <v>1</v>
      </c>
      <c r="BY88">
        <v>1</v>
      </c>
      <c r="BZ88">
        <v>-1</v>
      </c>
      <c r="CA88">
        <v>1</v>
      </c>
      <c r="CB88">
        <v>0</v>
      </c>
      <c r="CC88">
        <v>0</v>
      </c>
      <c r="CD88" s="1">
        <v>-2.2329735764800001E-3</v>
      </c>
      <c r="CE88" s="2">
        <v>10</v>
      </c>
      <c r="CF88">
        <v>60</v>
      </c>
      <c r="CG88" t="s">
        <v>1186</v>
      </c>
      <c r="CH88">
        <v>2</v>
      </c>
      <c r="CI88" s="96">
        <v>0</v>
      </c>
      <c r="CJ88">
        <v>2</v>
      </c>
      <c r="CK88" s="138">
        <v>197561.04100000003</v>
      </c>
      <c r="CL88" s="196">
        <v>441.14858429488197</v>
      </c>
      <c r="CM88" s="196">
        <v>-441.14858429488197</v>
      </c>
      <c r="CN88" s="196">
        <v>-441.14858429488197</v>
      </c>
      <c r="CP88">
        <v>-1</v>
      </c>
      <c r="CQ88">
        <v>-1</v>
      </c>
      <c r="CR88" s="214">
        <v>1</v>
      </c>
      <c r="CS88">
        <v>1</v>
      </c>
      <c r="CT88">
        <v>-1</v>
      </c>
      <c r="CU88">
        <v>1</v>
      </c>
      <c r="CV88">
        <v>0</v>
      </c>
      <c r="CW88">
        <v>0</v>
      </c>
      <c r="CX88" s="1">
        <v>-8.2058933233899994E-3</v>
      </c>
      <c r="CY88" s="2">
        <v>10</v>
      </c>
      <c r="CZ88">
        <v>60</v>
      </c>
      <c r="DA88" t="s">
        <v>1186</v>
      </c>
      <c r="DB88">
        <v>2</v>
      </c>
      <c r="DC88" s="96">
        <v>0</v>
      </c>
      <c r="DD88">
        <v>2</v>
      </c>
      <c r="DE88" s="138">
        <v>197561.04100000003</v>
      </c>
      <c r="DF88" s="196">
        <v>1621.1648273038782</v>
      </c>
      <c r="DG88" s="196">
        <v>-1621.1648273038782</v>
      </c>
      <c r="DH88" s="196">
        <v>-1621.1648273038782</v>
      </c>
      <c r="DJ88">
        <v>-1</v>
      </c>
      <c r="DK88" s="240">
        <v>1</v>
      </c>
      <c r="DL88" s="214">
        <v>-1</v>
      </c>
      <c r="DM88" s="241">
        <v>-33</v>
      </c>
      <c r="DN88">
        <v>-1</v>
      </c>
      <c r="DO88">
        <v>1</v>
      </c>
      <c r="DP88" s="214">
        <v>-1</v>
      </c>
      <c r="DQ88">
        <v>0</v>
      </c>
      <c r="DR88">
        <v>1</v>
      </c>
      <c r="DS88">
        <v>1</v>
      </c>
      <c r="DT88">
        <v>0</v>
      </c>
      <c r="DU88" s="249">
        <v>-1.1094396389599999E-2</v>
      </c>
      <c r="DV88" s="2">
        <v>10</v>
      </c>
      <c r="DW88">
        <v>60</v>
      </c>
      <c r="DX88" t="s">
        <v>1186</v>
      </c>
      <c r="DY88">
        <v>2</v>
      </c>
      <c r="DZ88" s="96">
        <v>0</v>
      </c>
      <c r="EA88">
        <v>2</v>
      </c>
      <c r="EB88" s="138">
        <v>195369.22050000002</v>
      </c>
      <c r="EC88" s="196">
        <v>-2167.5035745541663</v>
      </c>
      <c r="ED88" s="196">
        <v>2167.5035745541663</v>
      </c>
      <c r="EE88" s="196">
        <v>2167.5035745541663</v>
      </c>
      <c r="EF88" s="196">
        <v>-2167.5035745541663</v>
      </c>
      <c r="EH88">
        <v>1</v>
      </c>
      <c r="EI88" s="240">
        <v>-1</v>
      </c>
      <c r="EJ88" s="214">
        <v>1</v>
      </c>
      <c r="EK88" s="241">
        <v>-34</v>
      </c>
      <c r="EL88">
        <v>1</v>
      </c>
      <c r="EM88">
        <v>-1</v>
      </c>
      <c r="EN88" s="214">
        <v>-1</v>
      </c>
      <c r="EO88">
        <v>1</v>
      </c>
      <c r="EP88">
        <v>0</v>
      </c>
      <c r="EQ88">
        <v>0</v>
      </c>
      <c r="ER88">
        <v>1</v>
      </c>
      <c r="ES88" s="249">
        <v>-1.0838562464300001E-2</v>
      </c>
      <c r="ET88" s="264">
        <v>42486</v>
      </c>
      <c r="EU88">
        <v>60</v>
      </c>
      <c r="EV88" t="s">
        <v>1186</v>
      </c>
      <c r="EW88">
        <v>2</v>
      </c>
      <c r="EX88" s="253"/>
      <c r="EY88">
        <v>2</v>
      </c>
      <c r="EZ88" s="138">
        <v>192333.546</v>
      </c>
      <c r="FA88" s="196">
        <v>2084.6191523013176</v>
      </c>
      <c r="FB88" s="196">
        <v>-2084.6191523013176</v>
      </c>
      <c r="FC88" s="196">
        <v>-2084.6191523013176</v>
      </c>
      <c r="FD88" s="196">
        <v>2084.6191523013176</v>
      </c>
      <c r="FF88">
        <v>-1</v>
      </c>
      <c r="FG88" s="240">
        <v>-1</v>
      </c>
      <c r="FH88" s="214">
        <v>1</v>
      </c>
      <c r="FI88" s="241">
        <v>11</v>
      </c>
      <c r="FJ88">
        <v>1</v>
      </c>
      <c r="FK88">
        <v>1</v>
      </c>
      <c r="FL88" s="214">
        <v>-1</v>
      </c>
      <c r="FM88">
        <v>1</v>
      </c>
      <c r="FN88">
        <v>0</v>
      </c>
      <c r="FO88">
        <v>0</v>
      </c>
      <c r="FP88">
        <v>0</v>
      </c>
      <c r="FQ88" s="249">
        <v>-8.6505190311399992E-3</v>
      </c>
      <c r="FR88" s="264">
        <v>42486</v>
      </c>
      <c r="FS88">
        <v>60</v>
      </c>
      <c r="FT88" t="s">
        <v>1186</v>
      </c>
      <c r="FU88">
        <v>2</v>
      </c>
      <c r="FV88" s="253">
        <v>2</v>
      </c>
      <c r="FW88">
        <v>3</v>
      </c>
      <c r="FX88" s="138">
        <v>186771.40300000002</v>
      </c>
      <c r="FY88" s="138">
        <v>280157.10450000002</v>
      </c>
      <c r="FZ88" s="196">
        <v>1615.6695761242186</v>
      </c>
      <c r="GA88" s="196">
        <v>2423.5043641863276</v>
      </c>
      <c r="GB88" s="196">
        <v>-1615.6695761242186</v>
      </c>
      <c r="GC88" s="196">
        <v>-1615.6695761242186</v>
      </c>
      <c r="GD88" s="196">
        <v>-1615.6695761242186</v>
      </c>
      <c r="GF88">
        <v>-1</v>
      </c>
      <c r="GG88" s="240">
        <v>1</v>
      </c>
      <c r="GH88" s="214">
        <v>1</v>
      </c>
      <c r="GI88" s="241">
        <v>12</v>
      </c>
      <c r="GJ88">
        <v>-1</v>
      </c>
      <c r="GK88">
        <v>1</v>
      </c>
      <c r="GL88" s="214">
        <v>1</v>
      </c>
      <c r="GM88">
        <v>1</v>
      </c>
      <c r="GN88">
        <v>1</v>
      </c>
      <c r="GO88">
        <v>0</v>
      </c>
      <c r="GP88">
        <v>1</v>
      </c>
      <c r="GQ88" s="249">
        <v>6.3990692271600003E-3</v>
      </c>
      <c r="GR88" s="264">
        <v>42486</v>
      </c>
      <c r="GS88">
        <v>60</v>
      </c>
      <c r="GT88" t="s">
        <v>1186</v>
      </c>
      <c r="GU88">
        <v>2</v>
      </c>
      <c r="GV88" s="253">
        <v>2</v>
      </c>
      <c r="GW88">
        <v>3</v>
      </c>
      <c r="GX88" s="138">
        <v>186771.40300000002</v>
      </c>
      <c r="GY88" s="138">
        <v>280157.10450000002</v>
      </c>
      <c r="GZ88" s="196">
        <v>1195.163137450799</v>
      </c>
      <c r="HA88" s="196">
        <v>1792.7447061761986</v>
      </c>
      <c r="HB88" s="196">
        <v>1195.163137450799</v>
      </c>
      <c r="HC88" s="196">
        <v>-1195.163137450799</v>
      </c>
      <c r="HD88" s="196">
        <v>1195.163137450799</v>
      </c>
      <c r="HF88">
        <v>1</v>
      </c>
      <c r="HG88" s="240">
        <v>1</v>
      </c>
      <c r="HH88" s="214">
        <v>1</v>
      </c>
      <c r="HI88" s="241">
        <v>13</v>
      </c>
      <c r="HJ88">
        <v>1</v>
      </c>
      <c r="HK88">
        <v>1</v>
      </c>
      <c r="HL88" s="214">
        <v>1</v>
      </c>
      <c r="HM88">
        <v>1</v>
      </c>
      <c r="HN88">
        <v>1</v>
      </c>
      <c r="HO88">
        <v>1</v>
      </c>
      <c r="HP88">
        <v>1</v>
      </c>
      <c r="HQ88" s="249">
        <v>8.4745762711900003E-3</v>
      </c>
      <c r="HR88" s="202">
        <v>42486</v>
      </c>
      <c r="HS88">
        <v>60</v>
      </c>
      <c r="HT88" t="s">
        <v>1186</v>
      </c>
      <c r="HU88">
        <v>2</v>
      </c>
      <c r="HV88" s="253">
        <v>2</v>
      </c>
      <c r="HW88">
        <v>3</v>
      </c>
      <c r="HX88" s="138">
        <v>190828.28099999999</v>
      </c>
      <c r="HY88" s="138">
        <v>286242.4215</v>
      </c>
      <c r="HZ88" s="196">
        <v>1617.1888220345775</v>
      </c>
      <c r="IA88" s="196">
        <v>2425.7832330518663</v>
      </c>
      <c r="IB88" s="196">
        <v>1617.1888220345775</v>
      </c>
      <c r="IC88" s="196">
        <v>1617.1888220345775</v>
      </c>
      <c r="ID88" s="196">
        <v>1617.1888220345775</v>
      </c>
      <c r="IF88">
        <v>1</v>
      </c>
      <c r="IG88">
        <v>-1</v>
      </c>
      <c r="IH88" s="214">
        <v>1</v>
      </c>
      <c r="II88" s="241">
        <v>14</v>
      </c>
      <c r="IJ88">
        <v>1</v>
      </c>
      <c r="IK88">
        <v>1</v>
      </c>
      <c r="IL88" s="214">
        <v>1</v>
      </c>
      <c r="IM88">
        <v>0</v>
      </c>
      <c r="IN88">
        <v>1</v>
      </c>
      <c r="IO88">
        <v>1</v>
      </c>
      <c r="IP88">
        <v>1</v>
      </c>
      <c r="IQ88" s="249">
        <v>1.5634160641000001E-2</v>
      </c>
      <c r="IR88" s="202">
        <v>42520</v>
      </c>
      <c r="IS88">
        <v>60</v>
      </c>
      <c r="IT88" t="s">
        <v>1186</v>
      </c>
      <c r="IU88">
        <v>2</v>
      </c>
      <c r="IV88" s="253">
        <v>2</v>
      </c>
      <c r="IW88">
        <v>3</v>
      </c>
      <c r="IX88" s="138">
        <v>193811.72099999999</v>
      </c>
      <c r="IY88" s="138">
        <v>290717.58149999997</v>
      </c>
      <c r="IZ88" s="196">
        <v>-3030.0835802226729</v>
      </c>
      <c r="JA88" s="196">
        <v>-4545.1253703340099</v>
      </c>
      <c r="JB88" s="196">
        <v>3030.0835802226729</v>
      </c>
      <c r="JC88" s="196">
        <v>3030.0835802226729</v>
      </c>
      <c r="JD88" s="196">
        <v>3030.0835802226729</v>
      </c>
      <c r="JF88">
        <v>-1</v>
      </c>
      <c r="JG88" s="240">
        <v>-1</v>
      </c>
      <c r="JH88" s="214">
        <v>1</v>
      </c>
      <c r="JI88" s="241">
        <v>-3</v>
      </c>
      <c r="JJ88">
        <v>1</v>
      </c>
      <c r="JK88">
        <v>-1</v>
      </c>
      <c r="JL88" s="214">
        <v>1</v>
      </c>
      <c r="JM88">
        <v>0</v>
      </c>
      <c r="JN88">
        <v>1</v>
      </c>
      <c r="JO88">
        <v>1</v>
      </c>
      <c r="JP88">
        <v>0</v>
      </c>
      <c r="JQ88" s="249">
        <v>3.4635366557599998E-3</v>
      </c>
      <c r="JR88" s="202">
        <v>42520</v>
      </c>
      <c r="JS88">
        <v>60</v>
      </c>
      <c r="JT88" t="s">
        <v>1186</v>
      </c>
      <c r="JU88">
        <v>2</v>
      </c>
      <c r="JV88" s="253">
        <v>2</v>
      </c>
      <c r="JW88">
        <v>3</v>
      </c>
      <c r="JX88" s="138">
        <v>194104.90750000003</v>
      </c>
      <c r="JY88" s="138">
        <v>291157.36125000007</v>
      </c>
      <c r="JZ88" s="196">
        <v>-672.28946218915416</v>
      </c>
      <c r="KA88" s="196">
        <v>-1008.4341932837315</v>
      </c>
      <c r="KB88" s="196">
        <v>672.28946218915416</v>
      </c>
      <c r="KC88" s="196">
        <v>672.28946218915416</v>
      </c>
      <c r="KD88" s="196">
        <v>-672.28946218915416</v>
      </c>
      <c r="KF88">
        <v>-1</v>
      </c>
      <c r="KG88" s="240">
        <v>1</v>
      </c>
      <c r="KH88" s="214">
        <v>1</v>
      </c>
      <c r="KI88" s="241">
        <v>-4</v>
      </c>
      <c r="KJ88">
        <v>-1</v>
      </c>
      <c r="KK88">
        <v>-1</v>
      </c>
      <c r="KL88" s="214">
        <v>1</v>
      </c>
      <c r="KM88">
        <v>1</v>
      </c>
      <c r="KN88">
        <v>1</v>
      </c>
      <c r="KO88">
        <v>0</v>
      </c>
      <c r="KP88">
        <v>0</v>
      </c>
      <c r="KQ88" s="249">
        <v>3.8350910834099999E-4</v>
      </c>
      <c r="KR88" s="202">
        <v>42536</v>
      </c>
      <c r="KS88">
        <v>60</v>
      </c>
      <c r="KT88" t="s">
        <v>1186</v>
      </c>
      <c r="KU88">
        <v>2</v>
      </c>
      <c r="KV88" s="253">
        <v>2</v>
      </c>
      <c r="KW88">
        <v>2</v>
      </c>
      <c r="KX88" s="138">
        <v>199166.785</v>
      </c>
      <c r="KY88" s="138">
        <v>199166.785</v>
      </c>
      <c r="KZ88" s="196">
        <v>76.38227612649365</v>
      </c>
      <c r="LA88" s="196">
        <v>76.38227612649365</v>
      </c>
      <c r="LB88" s="196">
        <v>76.38227612649365</v>
      </c>
      <c r="LC88" s="196">
        <v>-76.38227612649365</v>
      </c>
      <c r="LD88" s="196">
        <v>-76.38227612649365</v>
      </c>
      <c r="LF88">
        <v>1</v>
      </c>
      <c r="LG88" s="240">
        <v>1</v>
      </c>
      <c r="LH88" s="214">
        <v>1</v>
      </c>
      <c r="LI88" s="241">
        <v>-5</v>
      </c>
      <c r="LJ88">
        <v>-1</v>
      </c>
      <c r="LK88">
        <v>-1</v>
      </c>
      <c r="LL88" s="214">
        <v>1</v>
      </c>
      <c r="LM88">
        <v>1</v>
      </c>
      <c r="LN88">
        <v>1</v>
      </c>
      <c r="LO88">
        <v>0</v>
      </c>
      <c r="LP88">
        <v>0</v>
      </c>
      <c r="LQ88" s="249">
        <v>3.2585777266599999E-3</v>
      </c>
      <c r="LR88" s="202">
        <v>42536</v>
      </c>
      <c r="LS88">
        <v>60</v>
      </c>
      <c r="LT88" t="s">
        <v>1186</v>
      </c>
      <c r="LU88">
        <v>2</v>
      </c>
      <c r="LV88" s="253">
        <v>2</v>
      </c>
      <c r="LW88">
        <v>2</v>
      </c>
      <c r="LX88" s="138">
        <v>199166.785</v>
      </c>
      <c r="LY88" s="138">
        <v>199166.785</v>
      </c>
      <c r="LZ88" s="196">
        <v>649.00044949148094</v>
      </c>
      <c r="MA88" s="196">
        <v>649.00044949148094</v>
      </c>
      <c r="MB88" s="196">
        <v>649.00044949148094</v>
      </c>
      <c r="MC88" s="196">
        <v>-649.00044949148094</v>
      </c>
      <c r="MD88" s="196">
        <v>-649.00044949148094</v>
      </c>
      <c r="MF88">
        <v>1</v>
      </c>
      <c r="MG88" s="240">
        <v>1</v>
      </c>
      <c r="MH88" s="214">
        <v>1</v>
      </c>
      <c r="MI88" s="241">
        <v>6</v>
      </c>
      <c r="MJ88">
        <v>1</v>
      </c>
      <c r="MK88">
        <v>1</v>
      </c>
      <c r="ML88" s="214">
        <v>-1</v>
      </c>
      <c r="MM88">
        <v>0</v>
      </c>
      <c r="MN88">
        <v>0</v>
      </c>
      <c r="MO88">
        <v>0</v>
      </c>
      <c r="MP88">
        <v>0</v>
      </c>
      <c r="MQ88" s="249">
        <v>-3.1142529614099999E-2</v>
      </c>
      <c r="MR88" s="202">
        <v>42536</v>
      </c>
      <c r="MS88">
        <v>60</v>
      </c>
      <c r="MT88" t="s">
        <v>1186</v>
      </c>
      <c r="MU88">
        <v>1</v>
      </c>
      <c r="MV88" s="253">
        <v>2</v>
      </c>
      <c r="MW88">
        <v>1</v>
      </c>
      <c r="MX88" s="138">
        <v>94654.018250000008</v>
      </c>
      <c r="MY88" s="138">
        <v>94654.018250000008</v>
      </c>
      <c r="MZ88" s="196">
        <v>-2947.7655664441868</v>
      </c>
      <c r="NA88" s="196">
        <v>-2947.7655664441868</v>
      </c>
      <c r="NB88" s="196">
        <v>-2947.7655664441868</v>
      </c>
      <c r="NC88" s="196">
        <v>-2947.7655664441868</v>
      </c>
      <c r="ND88" s="196">
        <v>-2947.7655664441868</v>
      </c>
      <c r="NF88">
        <v>1</v>
      </c>
      <c r="NG88" s="240">
        <v>-1</v>
      </c>
      <c r="NH88" s="214">
        <v>1</v>
      </c>
      <c r="NI88" s="241">
        <v>-1</v>
      </c>
      <c r="NJ88">
        <v>-1</v>
      </c>
      <c r="NK88">
        <v>-1</v>
      </c>
      <c r="NL88" s="214">
        <v>-1</v>
      </c>
      <c r="NM88">
        <v>1</v>
      </c>
      <c r="NN88">
        <v>0</v>
      </c>
      <c r="NO88">
        <v>1</v>
      </c>
      <c r="NP88">
        <v>1</v>
      </c>
      <c r="NQ88" s="249">
        <v>-5.9159929008099996E-4</v>
      </c>
      <c r="NR88" s="202">
        <v>42536</v>
      </c>
      <c r="NS88">
        <v>60</v>
      </c>
      <c r="NT88" t="s">
        <v>1186</v>
      </c>
      <c r="NU88">
        <v>1</v>
      </c>
      <c r="NV88" s="253">
        <v>2</v>
      </c>
      <c r="NW88">
        <v>1</v>
      </c>
      <c r="NX88" s="138">
        <v>93181.515000000014</v>
      </c>
      <c r="NY88" s="138">
        <v>93181.515000000014</v>
      </c>
      <c r="NZ88" s="196">
        <v>55.126118122672061</v>
      </c>
      <c r="OA88" s="196">
        <v>55.126118122672061</v>
      </c>
      <c r="OB88" s="196">
        <v>-55.126118122672061</v>
      </c>
      <c r="OC88" s="196">
        <v>55.126118122672061</v>
      </c>
      <c r="OD88" s="196">
        <v>55.126118122672061</v>
      </c>
      <c r="OF88">
        <v>-1</v>
      </c>
      <c r="OG88" s="240">
        <v>-1</v>
      </c>
      <c r="OH88" s="214">
        <v>1</v>
      </c>
      <c r="OI88" s="241">
        <v>-2</v>
      </c>
      <c r="OJ88">
        <v>1</v>
      </c>
      <c r="OK88">
        <v>-1</v>
      </c>
      <c r="OL88" s="214">
        <v>-1</v>
      </c>
      <c r="OM88">
        <v>1</v>
      </c>
      <c r="ON88">
        <v>0</v>
      </c>
      <c r="OO88">
        <v>0</v>
      </c>
      <c r="OP88">
        <v>1</v>
      </c>
      <c r="OQ88" s="249">
        <v>-4.7355958958200002E-3</v>
      </c>
      <c r="OR88" s="202">
        <v>42536</v>
      </c>
      <c r="OS88">
        <v>60</v>
      </c>
      <c r="OT88" t="s">
        <v>1186</v>
      </c>
      <c r="OU88">
        <v>1</v>
      </c>
      <c r="OV88" s="253">
        <v>2</v>
      </c>
      <c r="OW88">
        <v>1</v>
      </c>
      <c r="OX88" s="138">
        <v>93941.977999999988</v>
      </c>
      <c r="OY88" s="138">
        <v>93941.977999999988</v>
      </c>
      <c r="OZ88" s="196">
        <v>444.87124546201272</v>
      </c>
      <c r="PA88" s="196">
        <v>444.87124546201272</v>
      </c>
      <c r="PB88" s="196">
        <v>-444.87124546201272</v>
      </c>
      <c r="PC88" s="196">
        <v>-444.87124546201272</v>
      </c>
      <c r="PD88" s="196">
        <v>444.87124546201272</v>
      </c>
      <c r="PF88">
        <v>-1</v>
      </c>
      <c r="PG88" s="240">
        <v>1</v>
      </c>
      <c r="PH88" s="240">
        <v>-1</v>
      </c>
      <c r="PI88" s="214">
        <v>1</v>
      </c>
      <c r="PJ88" s="241">
        <v>-3</v>
      </c>
      <c r="PK88">
        <v>1</v>
      </c>
      <c r="PL88">
        <v>-1</v>
      </c>
      <c r="PM88" s="214">
        <v>1</v>
      </c>
      <c r="PN88">
        <v>1</v>
      </c>
      <c r="PO88">
        <v>1</v>
      </c>
      <c r="PP88">
        <v>1</v>
      </c>
      <c r="PQ88">
        <v>0</v>
      </c>
      <c r="PR88" s="249">
        <v>9.7145122918299992E-3</v>
      </c>
      <c r="PS88" s="202">
        <v>42536</v>
      </c>
      <c r="PT88">
        <v>60</v>
      </c>
      <c r="PU88" t="s">
        <v>1186</v>
      </c>
      <c r="PV88">
        <v>1</v>
      </c>
      <c r="PW88" s="253">
        <v>2</v>
      </c>
      <c r="PX88">
        <v>1</v>
      </c>
      <c r="PY88" s="138">
        <v>96346.063999999998</v>
      </c>
      <c r="PZ88" s="138">
        <v>96346.063999999998</v>
      </c>
      <c r="QA88" s="196">
        <v>935.95502299743976</v>
      </c>
      <c r="QB88" s="196">
        <v>935.95502299743976</v>
      </c>
      <c r="QC88" s="196">
        <v>935.95502299743976</v>
      </c>
      <c r="QD88" s="196">
        <v>935.95502299743976</v>
      </c>
      <c r="QE88" s="196">
        <v>-935.95502299743976</v>
      </c>
      <c r="QF88" s="196">
        <v>-935.95502299743976</v>
      </c>
      <c r="QH88">
        <v>1</v>
      </c>
      <c r="QI88" s="240">
        <v>1</v>
      </c>
      <c r="QJ88" s="240">
        <v>-1</v>
      </c>
      <c r="QK88" s="214">
        <v>1</v>
      </c>
      <c r="QL88" s="241">
        <v>-4</v>
      </c>
      <c r="QM88">
        <v>-1</v>
      </c>
      <c r="QN88">
        <v>-1</v>
      </c>
      <c r="QO88" s="214">
        <v>1</v>
      </c>
      <c r="QP88">
        <v>1</v>
      </c>
      <c r="QQ88">
        <v>1</v>
      </c>
      <c r="QR88">
        <v>0</v>
      </c>
      <c r="QS88">
        <v>0</v>
      </c>
      <c r="QT88" s="249">
        <v>1.6296878067899999E-2</v>
      </c>
      <c r="QU88" s="202">
        <v>42544</v>
      </c>
      <c r="QV88">
        <v>60</v>
      </c>
      <c r="QW88" t="s">
        <v>1186</v>
      </c>
      <c r="QX88">
        <v>1</v>
      </c>
      <c r="QY88" s="253">
        <v>2</v>
      </c>
      <c r="QZ88">
        <v>1</v>
      </c>
      <c r="RA88" s="138">
        <v>96346.063999999998</v>
      </c>
      <c r="RB88" s="138">
        <v>96346.063999999998</v>
      </c>
      <c r="RC88" s="196">
        <v>1570.1400573300896</v>
      </c>
      <c r="RD88" s="196">
        <v>1570.1400573300896</v>
      </c>
      <c r="RE88" s="196">
        <v>1570.1400573300896</v>
      </c>
      <c r="RF88" s="196">
        <v>-1570.1400573300896</v>
      </c>
      <c r="RG88" s="196">
        <v>-1570.1400573300896</v>
      </c>
      <c r="RH88" s="196">
        <v>-1570.1400573300896</v>
      </c>
      <c r="RI88" s="196"/>
      <c r="RJ88" s="196">
        <v>1570.1400573300896</v>
      </c>
      <c r="RK88" s="196">
        <v>-1570.1400573300896</v>
      </c>
      <c r="RL88" s="196">
        <v>-1570.1400573300896</v>
      </c>
      <c r="RM88" s="196">
        <v>1570.1400573300896</v>
      </c>
      <c r="RO88">
        <v>1</v>
      </c>
      <c r="RP88" s="240">
        <v>1</v>
      </c>
      <c r="RQ88" s="240">
        <v>-1</v>
      </c>
      <c r="RR88" s="240">
        <v>1</v>
      </c>
      <c r="RS88" s="214">
        <v>1</v>
      </c>
      <c r="RT88" s="241">
        <v>2</v>
      </c>
      <c r="RU88">
        <v>-1</v>
      </c>
      <c r="RV88">
        <v>1</v>
      </c>
      <c r="RW88" s="214">
        <v>1</v>
      </c>
      <c r="RX88">
        <v>1</v>
      </c>
      <c r="RY88">
        <v>1</v>
      </c>
      <c r="RZ88">
        <v>0</v>
      </c>
      <c r="SA88">
        <v>1</v>
      </c>
      <c r="SB88" s="249">
        <v>5.2163833075699996E-3</v>
      </c>
      <c r="SC88" s="202">
        <v>42544</v>
      </c>
      <c r="SD88">
        <v>60</v>
      </c>
      <c r="SE88" t="s">
        <v>1186</v>
      </c>
      <c r="SF88">
        <v>1</v>
      </c>
      <c r="SG88" s="253">
        <v>2</v>
      </c>
      <c r="SH88">
        <v>1</v>
      </c>
      <c r="SI88" s="138">
        <v>98936.250000000015</v>
      </c>
      <c r="SJ88" s="138">
        <v>98936.250000000015</v>
      </c>
      <c r="SK88" s="196">
        <v>516.08940301357245</v>
      </c>
      <c r="SL88" s="196">
        <v>516.08940301357245</v>
      </c>
      <c r="SM88" s="196">
        <v>516.08940301357245</v>
      </c>
      <c r="SN88" s="196">
        <v>-516.08940301357245</v>
      </c>
      <c r="SO88" s="196">
        <v>516.08940301357245</v>
      </c>
      <c r="SP88" s="196">
        <v>-516.08940301357245</v>
      </c>
      <c r="SQ88" s="196">
        <v>516.08940301357245</v>
      </c>
      <c r="SR88" s="196">
        <v>516.08940301357245</v>
      </c>
      <c r="SS88" s="196">
        <v>-516.08940301357245</v>
      </c>
      <c r="ST88" s="196">
        <v>-516.08940301357245</v>
      </c>
      <c r="SU88" s="196">
        <v>516.08940301357245</v>
      </c>
      <c r="SW88">
        <f t="shared" si="188"/>
        <v>1</v>
      </c>
      <c r="SX88" s="240">
        <v>1</v>
      </c>
      <c r="SY88" s="240">
        <v>1</v>
      </c>
      <c r="SZ88" s="240">
        <v>1</v>
      </c>
      <c r="TA88" s="214">
        <v>1</v>
      </c>
      <c r="TB88" s="241">
        <v>3</v>
      </c>
      <c r="TC88">
        <f t="shared" si="189"/>
        <v>-1</v>
      </c>
      <c r="TD88">
        <f t="shared" si="190"/>
        <v>1</v>
      </c>
      <c r="TE88" s="214">
        <v>1</v>
      </c>
      <c r="TF88">
        <f t="shared" si="229"/>
        <v>1</v>
      </c>
      <c r="TG88">
        <f t="shared" si="191"/>
        <v>1</v>
      </c>
      <c r="TH88">
        <f t="shared" si="192"/>
        <v>0</v>
      </c>
      <c r="TI88">
        <f t="shared" si="193"/>
        <v>1</v>
      </c>
      <c r="TJ88" s="249">
        <v>9.0332500480499994E-3</v>
      </c>
      <c r="TK88" s="202">
        <v>42544</v>
      </c>
      <c r="TL88">
        <v>60</v>
      </c>
      <c r="TM88" t="str">
        <f t="shared" si="179"/>
        <v>TRUE</v>
      </c>
      <c r="TN88">
        <f>VLOOKUP($A88,'FuturesInfo (3)'!$A$2:$V$80,22)</f>
        <v>1</v>
      </c>
      <c r="TO88" s="253">
        <v>2</v>
      </c>
      <c r="TP88">
        <f t="shared" si="194"/>
        <v>1</v>
      </c>
      <c r="TQ88" s="138">
        <f>VLOOKUP($A88,'FuturesInfo (3)'!$A$2:$O$80,15)*TN88</f>
        <v>98936.250000000015</v>
      </c>
      <c r="TR88" s="138">
        <f>VLOOKUP($A88,'FuturesInfo (3)'!$A$2:$O$80,15)*TP88</f>
        <v>98936.250000000015</v>
      </c>
      <c r="TS88" s="196">
        <f t="shared" si="195"/>
        <v>893.71588506638693</v>
      </c>
      <c r="TT88" s="196">
        <f t="shared" si="196"/>
        <v>893.71588506638693</v>
      </c>
      <c r="TU88" s="196">
        <f t="shared" si="197"/>
        <v>893.71588506638693</v>
      </c>
      <c r="TV88" s="196">
        <f t="shared" si="198"/>
        <v>-893.71588506638693</v>
      </c>
      <c r="TW88" s="196">
        <f t="shared" si="233"/>
        <v>893.71588506638693</v>
      </c>
      <c r="TX88" s="196">
        <f t="shared" si="199"/>
        <v>893.71588506638693</v>
      </c>
      <c r="TY88" s="196">
        <f t="shared" si="223"/>
        <v>893.71588506638693</v>
      </c>
      <c r="TZ88" s="196">
        <f>IF(IF(sym!$O77=TE88,1,0)=1,ABS(TQ88*TJ88),-ABS(TQ88*TJ88))</f>
        <v>893.71588506638693</v>
      </c>
      <c r="UA88" s="196">
        <f>IF(IF(sym!$N77=TE88,1,0)=1,ABS(TQ88*TJ88),-ABS(TQ88*TJ88))</f>
        <v>-893.71588506638693</v>
      </c>
      <c r="UB88" s="196">
        <f t="shared" si="230"/>
        <v>-893.71588506638693</v>
      </c>
      <c r="UC88" s="196">
        <f t="shared" si="200"/>
        <v>893.71588506638693</v>
      </c>
      <c r="UE88">
        <f t="shared" si="201"/>
        <v>1</v>
      </c>
      <c r="UF88" s="240">
        <v>-1</v>
      </c>
      <c r="UG88" s="240">
        <v>-1</v>
      </c>
      <c r="UH88" s="240">
        <v>1</v>
      </c>
      <c r="UI88" s="214">
        <v>1</v>
      </c>
      <c r="UJ88" s="241">
        <v>4</v>
      </c>
      <c r="UK88">
        <f t="shared" si="202"/>
        <v>-1</v>
      </c>
      <c r="UL88">
        <f t="shared" si="203"/>
        <v>1</v>
      </c>
      <c r="UM88" s="214"/>
      <c r="UN88">
        <f t="shared" si="153"/>
        <v>0</v>
      </c>
      <c r="UO88">
        <f t="shared" si="236"/>
        <v>0</v>
      </c>
      <c r="UP88">
        <f t="shared" si="224"/>
        <v>0</v>
      </c>
      <c r="UQ88">
        <f t="shared" si="204"/>
        <v>0</v>
      </c>
      <c r="UR88" s="249"/>
      <c r="US88" s="202">
        <v>42549</v>
      </c>
      <c r="UT88">
        <v>60</v>
      </c>
      <c r="UU88" t="str">
        <f t="shared" si="180"/>
        <v>TRUE</v>
      </c>
      <c r="UV88">
        <f>VLOOKUP($A88,'FuturesInfo (3)'!$A$2:$V$80,22)</f>
        <v>1</v>
      </c>
      <c r="UW88" s="253">
        <v>1</v>
      </c>
      <c r="UX88">
        <f t="shared" si="205"/>
        <v>1</v>
      </c>
      <c r="UY88" s="138">
        <f>VLOOKUP($A88,'FuturesInfo (3)'!$A$2:$O$80,15)*UV88</f>
        <v>98936.250000000015</v>
      </c>
      <c r="UZ88" s="138">
        <f>VLOOKUP($A88,'FuturesInfo (3)'!$A$2:$O$80,15)*UX88</f>
        <v>98936.250000000015</v>
      </c>
      <c r="VA88" s="196">
        <f t="shared" si="206"/>
        <v>0</v>
      </c>
      <c r="VB88" s="196">
        <f t="shared" si="207"/>
        <v>0</v>
      </c>
      <c r="VC88" s="196">
        <f t="shared" si="208"/>
        <v>0</v>
      </c>
      <c r="VD88" s="196">
        <f t="shared" si="209"/>
        <v>0</v>
      </c>
      <c r="VE88" s="196">
        <f t="shared" si="234"/>
        <v>0</v>
      </c>
      <c r="VF88" s="196">
        <f t="shared" si="210"/>
        <v>0</v>
      </c>
      <c r="VG88" s="196">
        <f t="shared" si="225"/>
        <v>0</v>
      </c>
      <c r="VH88" s="196">
        <f>IF(IF(sym!$O77=UM88,1,0)=1,ABS(UY88*UR88),-ABS(UY88*UR88))</f>
        <v>0</v>
      </c>
      <c r="VI88" s="196">
        <f>IF(IF(sym!$N77=UM88,1,0)=1,ABS(UY88*UR88),-ABS(UY88*UR88))</f>
        <v>0</v>
      </c>
      <c r="VJ88" s="196">
        <f t="shared" si="231"/>
        <v>0</v>
      </c>
      <c r="VK88" s="196">
        <f t="shared" si="211"/>
        <v>0</v>
      </c>
      <c r="VM88">
        <f t="shared" si="212"/>
        <v>0</v>
      </c>
      <c r="VN88" s="240"/>
      <c r="VO88" s="240"/>
      <c r="VP88" s="240"/>
      <c r="VQ88" s="214"/>
      <c r="VR88" s="241"/>
      <c r="VS88">
        <f t="shared" si="213"/>
        <v>1</v>
      </c>
      <c r="VT88">
        <f t="shared" si="214"/>
        <v>0</v>
      </c>
      <c r="VU88" s="214"/>
      <c r="VV88">
        <f t="shared" si="154"/>
        <v>1</v>
      </c>
      <c r="VW88">
        <f t="shared" si="237"/>
        <v>1</v>
      </c>
      <c r="VX88">
        <f t="shared" si="226"/>
        <v>0</v>
      </c>
      <c r="VY88">
        <f t="shared" si="215"/>
        <v>1</v>
      </c>
      <c r="VZ88" s="249"/>
      <c r="WA88" s="202"/>
      <c r="WB88">
        <v>60</v>
      </c>
      <c r="WC88" t="str">
        <f t="shared" si="181"/>
        <v>FALSE</v>
      </c>
      <c r="WD88">
        <f>VLOOKUP($A88,'FuturesInfo (3)'!$A$2:$V$80,22)</f>
        <v>1</v>
      </c>
      <c r="WE88" s="253"/>
      <c r="WF88">
        <f t="shared" si="216"/>
        <v>1</v>
      </c>
      <c r="WG88" s="138">
        <f>VLOOKUP($A88,'FuturesInfo (3)'!$A$2:$O$80,15)*WD88</f>
        <v>98936.250000000015</v>
      </c>
      <c r="WH88" s="138">
        <f>VLOOKUP($A88,'FuturesInfo (3)'!$A$2:$O$80,15)*WF88</f>
        <v>98936.250000000015</v>
      </c>
      <c r="WI88" s="196">
        <f t="shared" si="217"/>
        <v>0</v>
      </c>
      <c r="WJ88" s="196">
        <f t="shared" si="218"/>
        <v>0</v>
      </c>
      <c r="WK88" s="196">
        <f t="shared" si="219"/>
        <v>0</v>
      </c>
      <c r="WL88" s="196">
        <f t="shared" si="220"/>
        <v>0</v>
      </c>
      <c r="WM88" s="196">
        <f t="shared" si="235"/>
        <v>0</v>
      </c>
      <c r="WN88" s="196">
        <f t="shared" si="221"/>
        <v>0</v>
      </c>
      <c r="WO88" s="196">
        <f t="shared" si="227"/>
        <v>0</v>
      </c>
      <c r="WP88" s="196">
        <f>IF(IF(sym!$O77=VU88,1,0)=1,ABS(WG88*VZ88),-ABS(WG88*VZ88))</f>
        <v>0</v>
      </c>
      <c r="WQ88" s="196">
        <f>IF(IF(sym!$N77=VU88,1,0)=1,ABS(WG88*VZ88),-ABS(WG88*VZ88))</f>
        <v>0</v>
      </c>
      <c r="WR88" s="196">
        <f t="shared" si="232"/>
        <v>0</v>
      </c>
      <c r="WS88" s="196">
        <f t="shared" si="222"/>
        <v>0</v>
      </c>
    </row>
    <row r="89" spans="1:617" s="3" customFormat="1" x14ac:dyDescent="0.25">
      <c r="A89" s="1" t="s">
        <v>1063</v>
      </c>
      <c r="B89" s="150" t="str">
        <f>'FuturesInfo (3)'!M77</f>
        <v>HBS</v>
      </c>
      <c r="C89" s="200" t="str">
        <f>VLOOKUP(A89,'FuturesInfo (3)'!$A$2:$K$80,11)</f>
        <v>rates</v>
      </c>
      <c r="D89"/>
      <c r="F89" t="e">
        <f>#REF!</f>
        <v>#REF!</v>
      </c>
      <c r="G89">
        <v>-1</v>
      </c>
      <c r="H89">
        <v>1</v>
      </c>
      <c r="I89">
        <v>1</v>
      </c>
      <c r="J89">
        <f t="shared" si="164"/>
        <v>0</v>
      </c>
      <c r="K89">
        <f t="shared" si="165"/>
        <v>1</v>
      </c>
      <c r="L89" s="184">
        <v>0</v>
      </c>
      <c r="M89" s="2">
        <v>10</v>
      </c>
      <c r="N89">
        <v>60</v>
      </c>
      <c r="O89" t="str">
        <f t="shared" si="166"/>
        <v>TRUE</v>
      </c>
      <c r="P89">
        <f>VLOOKUP($A89,'FuturesInfo (3)'!$A$2:$V$80,22)</f>
        <v>0</v>
      </c>
      <c r="Q89">
        <f t="shared" si="167"/>
        <v>0</v>
      </c>
      <c r="R89">
        <f t="shared" si="167"/>
        <v>0</v>
      </c>
      <c r="S89" s="138">
        <f>VLOOKUP($A89,'FuturesInfo (3)'!$A$2:$O$80,15)*Q89</f>
        <v>0</v>
      </c>
      <c r="T89" s="144">
        <f t="shared" si="168"/>
        <v>0</v>
      </c>
      <c r="U89" s="144">
        <f t="shared" si="182"/>
        <v>0</v>
      </c>
      <c r="W89">
        <f t="shared" si="169"/>
        <v>-1</v>
      </c>
      <c r="X89">
        <v>-1</v>
      </c>
      <c r="Y89">
        <v>1</v>
      </c>
      <c r="Z89">
        <v>1</v>
      </c>
      <c r="AA89">
        <f t="shared" si="183"/>
        <v>0</v>
      </c>
      <c r="AB89">
        <f t="shared" si="170"/>
        <v>1</v>
      </c>
      <c r="AC89" s="1">
        <v>2.03873598369E-4</v>
      </c>
      <c r="AD89" s="2">
        <v>10</v>
      </c>
      <c r="AE89">
        <v>60</v>
      </c>
      <c r="AF89" t="str">
        <f t="shared" si="171"/>
        <v>TRUE</v>
      </c>
      <c r="AG89">
        <f>VLOOKUP($A89,'FuturesInfo (3)'!$A$2:$V$80,22)</f>
        <v>0</v>
      </c>
      <c r="AH89">
        <f t="shared" si="172"/>
        <v>0</v>
      </c>
      <c r="AI89">
        <f t="shared" si="184"/>
        <v>0</v>
      </c>
      <c r="AJ89" s="138">
        <f>VLOOKUP($A89,'FuturesInfo (3)'!$A$2:$O$80,15)*AI89</f>
        <v>0</v>
      </c>
      <c r="AK89" s="196">
        <f t="shared" si="173"/>
        <v>0</v>
      </c>
      <c r="AL89" s="196">
        <f t="shared" si="185"/>
        <v>0</v>
      </c>
      <c r="AN89">
        <f t="shared" si="174"/>
        <v>-1</v>
      </c>
      <c r="AO89">
        <v>-1</v>
      </c>
      <c r="AP89">
        <v>1</v>
      </c>
      <c r="AQ89">
        <v>-1</v>
      </c>
      <c r="AR89">
        <f t="shared" si="228"/>
        <v>1</v>
      </c>
      <c r="AS89">
        <f t="shared" si="175"/>
        <v>0</v>
      </c>
      <c r="AT89" s="1">
        <v>-4.0766408479400002E-4</v>
      </c>
      <c r="AU89" s="2">
        <v>10</v>
      </c>
      <c r="AV89">
        <v>60</v>
      </c>
      <c r="AW89" t="str">
        <f t="shared" si="176"/>
        <v>TRUE</v>
      </c>
      <c r="AX89">
        <f>VLOOKUP($A89,'FuturesInfo (3)'!$A$2:$V$80,22)</f>
        <v>0</v>
      </c>
      <c r="AY89">
        <f t="shared" si="177"/>
        <v>0</v>
      </c>
      <c r="AZ89">
        <f t="shared" si="186"/>
        <v>0</v>
      </c>
      <c r="BA89" s="138">
        <f>VLOOKUP($A89,'FuturesInfo (3)'!$A$2:$O$80,15)*AZ89</f>
        <v>0</v>
      </c>
      <c r="BB89" s="196">
        <f t="shared" si="178"/>
        <v>0</v>
      </c>
      <c r="BC89" s="196">
        <f t="shared" si="187"/>
        <v>0</v>
      </c>
      <c r="BE89">
        <v>-1</v>
      </c>
      <c r="BF89">
        <v>-1</v>
      </c>
      <c r="BG89">
        <v>1</v>
      </c>
      <c r="BH89">
        <v>1</v>
      </c>
      <c r="BI89">
        <v>0</v>
      </c>
      <c r="BJ89">
        <v>1</v>
      </c>
      <c r="BK89" s="1">
        <v>0</v>
      </c>
      <c r="BL89" s="2">
        <v>10</v>
      </c>
      <c r="BM89">
        <v>60</v>
      </c>
      <c r="BN89" t="s">
        <v>1186</v>
      </c>
      <c r="BO89">
        <v>0</v>
      </c>
      <c r="BP89" s="96">
        <v>0</v>
      </c>
      <c r="BQ89">
        <v>0</v>
      </c>
      <c r="BR89" s="138">
        <v>0</v>
      </c>
      <c r="BS89" s="196">
        <v>0</v>
      </c>
      <c r="BT89" s="196">
        <v>0</v>
      </c>
      <c r="BV89">
        <v>-1</v>
      </c>
      <c r="BW89">
        <v>1</v>
      </c>
      <c r="BX89" s="214">
        <v>1</v>
      </c>
      <c r="BY89">
        <v>1</v>
      </c>
      <c r="BZ89">
        <v>1</v>
      </c>
      <c r="CA89">
        <v>1</v>
      </c>
      <c r="CB89">
        <v>1</v>
      </c>
      <c r="CC89">
        <v>1</v>
      </c>
      <c r="CD89" s="1">
        <v>1.01957585644E-4</v>
      </c>
      <c r="CE89" s="2">
        <v>10</v>
      </c>
      <c r="CF89">
        <v>60</v>
      </c>
      <c r="CG89" t="s">
        <v>1186</v>
      </c>
      <c r="CH89">
        <v>0</v>
      </c>
      <c r="CI89" s="96">
        <v>0</v>
      </c>
      <c r="CJ89">
        <v>0</v>
      </c>
      <c r="CK89" s="138">
        <v>0</v>
      </c>
      <c r="CL89" s="196">
        <v>0</v>
      </c>
      <c r="CM89" s="196">
        <v>0</v>
      </c>
      <c r="CN89" s="196">
        <v>0</v>
      </c>
      <c r="CP89">
        <v>1</v>
      </c>
      <c r="CQ89">
        <v>1</v>
      </c>
      <c r="CR89" s="214">
        <v>1</v>
      </c>
      <c r="CS89">
        <v>1</v>
      </c>
      <c r="CT89">
        <v>-1</v>
      </c>
      <c r="CU89">
        <v>0</v>
      </c>
      <c r="CV89">
        <v>0</v>
      </c>
      <c r="CW89">
        <v>0</v>
      </c>
      <c r="CX89" s="1">
        <v>-1.0194719135500001E-4</v>
      </c>
      <c r="CY89" s="2">
        <v>10</v>
      </c>
      <c r="CZ89">
        <v>60</v>
      </c>
      <c r="DA89" t="s">
        <v>1186</v>
      </c>
      <c r="DB89">
        <v>0</v>
      </c>
      <c r="DC89" s="96">
        <v>0</v>
      </c>
      <c r="DD89">
        <v>0</v>
      </c>
      <c r="DE89" s="138">
        <v>0</v>
      </c>
      <c r="DF89" s="196">
        <v>0</v>
      </c>
      <c r="DG89" s="196">
        <v>0</v>
      </c>
      <c r="DH89" s="196">
        <v>0</v>
      </c>
      <c r="DJ89">
        <v>-1</v>
      </c>
      <c r="DK89" s="240">
        <v>1</v>
      </c>
      <c r="DL89" s="214">
        <v>-1</v>
      </c>
      <c r="DM89" s="241">
        <v>-24</v>
      </c>
      <c r="DN89">
        <v>-1</v>
      </c>
      <c r="DO89">
        <v>1</v>
      </c>
      <c r="DP89" s="214">
        <v>1</v>
      </c>
      <c r="DQ89">
        <v>1</v>
      </c>
      <c r="DR89">
        <v>0</v>
      </c>
      <c r="DS89">
        <v>0</v>
      </c>
      <c r="DT89">
        <v>1</v>
      </c>
      <c r="DU89" s="249">
        <v>1.01957585644E-4</v>
      </c>
      <c r="DV89" s="2">
        <v>10</v>
      </c>
      <c r="DW89">
        <v>60</v>
      </c>
      <c r="DX89" t="s">
        <v>1186</v>
      </c>
      <c r="DY89">
        <v>0</v>
      </c>
      <c r="DZ89" s="96">
        <v>0</v>
      </c>
      <c r="EA89">
        <v>0</v>
      </c>
      <c r="EB89" s="138">
        <v>0</v>
      </c>
      <c r="EC89" s="196">
        <v>0</v>
      </c>
      <c r="ED89" s="196">
        <v>0</v>
      </c>
      <c r="EE89" s="196">
        <v>0</v>
      </c>
      <c r="EF89" s="196">
        <v>0</v>
      </c>
      <c r="EH89">
        <v>1</v>
      </c>
      <c r="EI89" s="240">
        <v>-1</v>
      </c>
      <c r="EJ89" s="214">
        <v>1</v>
      </c>
      <c r="EK89" s="241">
        <v>8</v>
      </c>
      <c r="EL89">
        <v>1</v>
      </c>
      <c r="EM89">
        <v>1</v>
      </c>
      <c r="EN89" s="214">
        <v>1</v>
      </c>
      <c r="EO89">
        <v>0</v>
      </c>
      <c r="EP89">
        <v>1</v>
      </c>
      <c r="EQ89">
        <v>1</v>
      </c>
      <c r="ER89">
        <v>1</v>
      </c>
      <c r="ES89" s="249">
        <v>1.0194719135500001E-4</v>
      </c>
      <c r="ET89" s="264">
        <v>42499</v>
      </c>
      <c r="EU89">
        <v>60</v>
      </c>
      <c r="EV89" t="s">
        <v>1186</v>
      </c>
      <c r="EW89">
        <v>0</v>
      </c>
      <c r="EX89" s="253"/>
      <c r="EY89">
        <v>0</v>
      </c>
      <c r="EZ89" s="138">
        <v>0</v>
      </c>
      <c r="FA89" s="196">
        <v>0</v>
      </c>
      <c r="FB89" s="196">
        <v>0</v>
      </c>
      <c r="FC89" s="196">
        <v>0</v>
      </c>
      <c r="FD89" s="196">
        <v>0</v>
      </c>
      <c r="FF89">
        <v>-1</v>
      </c>
      <c r="FG89" s="240">
        <v>-1</v>
      </c>
      <c r="FH89" s="214">
        <v>1</v>
      </c>
      <c r="FI89" s="241">
        <v>9</v>
      </c>
      <c r="FJ89">
        <v>-1</v>
      </c>
      <c r="FK89">
        <v>1</v>
      </c>
      <c r="FL89" s="214">
        <v>1</v>
      </c>
      <c r="FM89">
        <v>0</v>
      </c>
      <c r="FN89">
        <v>1</v>
      </c>
      <c r="FO89">
        <v>0</v>
      </c>
      <c r="FP89">
        <v>1</v>
      </c>
      <c r="FQ89" s="249">
        <v>0</v>
      </c>
      <c r="FR89" s="264">
        <v>42499</v>
      </c>
      <c r="FS89">
        <v>60</v>
      </c>
      <c r="FT89" t="s">
        <v>1186</v>
      </c>
      <c r="FU89">
        <v>0</v>
      </c>
      <c r="FV89" s="253">
        <v>1</v>
      </c>
      <c r="FW89">
        <v>0</v>
      </c>
      <c r="FX89" s="138">
        <v>0</v>
      </c>
      <c r="FY89" s="138">
        <v>0</v>
      </c>
      <c r="FZ89" s="196">
        <v>0</v>
      </c>
      <c r="GA89" s="196">
        <v>0</v>
      </c>
      <c r="GB89" s="196">
        <v>0</v>
      </c>
      <c r="GC89" s="196">
        <v>0</v>
      </c>
      <c r="GD89" s="196">
        <v>0</v>
      </c>
      <c r="GF89">
        <v>-1</v>
      </c>
      <c r="GG89" s="240">
        <v>1</v>
      </c>
      <c r="GH89" s="214">
        <v>1</v>
      </c>
      <c r="GI89" s="241">
        <v>10</v>
      </c>
      <c r="GJ89">
        <v>1</v>
      </c>
      <c r="GK89">
        <v>1</v>
      </c>
      <c r="GL89" s="214">
        <v>1</v>
      </c>
      <c r="GM89">
        <v>1</v>
      </c>
      <c r="GN89">
        <v>1</v>
      </c>
      <c r="GO89">
        <v>1</v>
      </c>
      <c r="GP89">
        <v>1</v>
      </c>
      <c r="GQ89" s="249">
        <v>2.03873598369E-4</v>
      </c>
      <c r="GR89" s="264">
        <v>42499</v>
      </c>
      <c r="GS89">
        <v>60</v>
      </c>
      <c r="GT89" t="s">
        <v>1186</v>
      </c>
      <c r="GU89">
        <v>0</v>
      </c>
      <c r="GV89" s="253">
        <v>1</v>
      </c>
      <c r="GW89">
        <v>0</v>
      </c>
      <c r="GX89" s="138">
        <v>0</v>
      </c>
      <c r="GY89" s="138">
        <v>0</v>
      </c>
      <c r="GZ89" s="196">
        <v>0</v>
      </c>
      <c r="HA89" s="196">
        <v>0</v>
      </c>
      <c r="HB89" s="196">
        <v>0</v>
      </c>
      <c r="HC89" s="196">
        <v>0</v>
      </c>
      <c r="HD89" s="196">
        <v>0</v>
      </c>
      <c r="HF89">
        <v>1</v>
      </c>
      <c r="HG89" s="240">
        <v>-1</v>
      </c>
      <c r="HH89" s="214">
        <v>1</v>
      </c>
      <c r="HI89" s="241">
        <v>11</v>
      </c>
      <c r="HJ89">
        <v>1</v>
      </c>
      <c r="HK89">
        <v>1</v>
      </c>
      <c r="HL89" s="214">
        <v>-1</v>
      </c>
      <c r="HM89">
        <v>1</v>
      </c>
      <c r="HN89">
        <v>0</v>
      </c>
      <c r="HO89">
        <v>0</v>
      </c>
      <c r="HP89">
        <v>0</v>
      </c>
      <c r="HQ89" s="249">
        <v>-1.01916021199E-4</v>
      </c>
      <c r="HR89" s="202">
        <v>42499</v>
      </c>
      <c r="HS89">
        <v>60</v>
      </c>
      <c r="HT89" t="s">
        <v>1186</v>
      </c>
      <c r="HU89">
        <v>0</v>
      </c>
      <c r="HV89" s="253">
        <v>2</v>
      </c>
      <c r="HW89">
        <v>0</v>
      </c>
      <c r="HX89" s="138">
        <v>0</v>
      </c>
      <c r="HY89" s="138">
        <v>0</v>
      </c>
      <c r="HZ89" s="196">
        <v>0</v>
      </c>
      <c r="IA89" s="196">
        <v>0</v>
      </c>
      <c r="IB89" s="196">
        <v>0</v>
      </c>
      <c r="IC89" s="196">
        <v>0</v>
      </c>
      <c r="ID89" s="196">
        <v>0</v>
      </c>
      <c r="IF89">
        <v>-1</v>
      </c>
      <c r="IG89">
        <v>-1</v>
      </c>
      <c r="IH89" s="214">
        <v>1</v>
      </c>
      <c r="II89" s="241">
        <v>-5</v>
      </c>
      <c r="IJ89">
        <v>-1</v>
      </c>
      <c r="IK89">
        <v>-1</v>
      </c>
      <c r="IL89" s="214">
        <v>-1</v>
      </c>
      <c r="IM89">
        <v>1</v>
      </c>
      <c r="IN89">
        <v>0</v>
      </c>
      <c r="IO89">
        <v>1</v>
      </c>
      <c r="IP89">
        <v>1</v>
      </c>
      <c r="IQ89" s="249">
        <v>-2.03852818265E-4</v>
      </c>
      <c r="IR89" s="202">
        <v>42531</v>
      </c>
      <c r="IS89">
        <v>60</v>
      </c>
      <c r="IT89" t="s">
        <v>1186</v>
      </c>
      <c r="IU89">
        <v>0</v>
      </c>
      <c r="IV89" s="253">
        <v>2</v>
      </c>
      <c r="IW89">
        <v>0</v>
      </c>
      <c r="IX89" s="138">
        <v>0</v>
      </c>
      <c r="IY89" s="138">
        <v>0</v>
      </c>
      <c r="IZ89" s="196">
        <v>0</v>
      </c>
      <c r="JA89" s="196">
        <v>0</v>
      </c>
      <c r="JB89" s="196">
        <v>0</v>
      </c>
      <c r="JC89" s="196">
        <v>0</v>
      </c>
      <c r="JD89" s="196">
        <v>0</v>
      </c>
      <c r="JF89">
        <v>-1</v>
      </c>
      <c r="JG89" s="240">
        <v>-1</v>
      </c>
      <c r="JH89" s="214">
        <v>1</v>
      </c>
      <c r="JI89" s="241">
        <v>-6</v>
      </c>
      <c r="JJ89">
        <v>-1</v>
      </c>
      <c r="JK89">
        <v>-1</v>
      </c>
      <c r="JL89" s="214">
        <v>-1</v>
      </c>
      <c r="JM89">
        <v>1</v>
      </c>
      <c r="JN89">
        <v>0</v>
      </c>
      <c r="JO89">
        <v>1</v>
      </c>
      <c r="JP89">
        <v>1</v>
      </c>
      <c r="JQ89" s="249">
        <v>-1.0194719135500001E-4</v>
      </c>
      <c r="JR89" s="202">
        <v>42531</v>
      </c>
      <c r="JS89">
        <v>60</v>
      </c>
      <c r="JT89" t="s">
        <v>1186</v>
      </c>
      <c r="JU89">
        <v>0</v>
      </c>
      <c r="JV89" s="253">
        <v>2</v>
      </c>
      <c r="JW89">
        <v>0</v>
      </c>
      <c r="JX89" s="138">
        <v>0</v>
      </c>
      <c r="JY89" s="138">
        <v>0</v>
      </c>
      <c r="JZ89" s="196">
        <v>0</v>
      </c>
      <c r="KA89" s="196">
        <v>0</v>
      </c>
      <c r="KB89" s="196">
        <v>0</v>
      </c>
      <c r="KC89" s="196">
        <v>0</v>
      </c>
      <c r="KD89" s="196">
        <v>0</v>
      </c>
      <c r="KF89">
        <v>-1</v>
      </c>
      <c r="KG89" s="240">
        <v>-1</v>
      </c>
      <c r="KH89" s="214">
        <v>1</v>
      </c>
      <c r="KI89" s="241">
        <v>-7</v>
      </c>
      <c r="KJ89">
        <v>-1</v>
      </c>
      <c r="KK89">
        <v>-1</v>
      </c>
      <c r="KL89" s="214">
        <v>-1</v>
      </c>
      <c r="KM89">
        <v>1</v>
      </c>
      <c r="KN89">
        <v>0</v>
      </c>
      <c r="KO89">
        <v>1</v>
      </c>
      <c r="KP89">
        <v>1</v>
      </c>
      <c r="KQ89" s="249">
        <v>-1.01957585644E-4</v>
      </c>
      <c r="KR89" s="202">
        <v>42531</v>
      </c>
      <c r="KS89">
        <v>60</v>
      </c>
      <c r="KT89" t="s">
        <v>1186</v>
      </c>
      <c r="KU89">
        <v>0</v>
      </c>
      <c r="KV89" s="253">
        <v>2</v>
      </c>
      <c r="KW89">
        <v>0</v>
      </c>
      <c r="KX89" s="138">
        <v>0</v>
      </c>
      <c r="KY89" s="138">
        <v>0</v>
      </c>
      <c r="KZ89" s="196">
        <v>0</v>
      </c>
      <c r="LA89" s="196">
        <v>0</v>
      </c>
      <c r="LB89" s="196">
        <v>0</v>
      </c>
      <c r="LC89" s="196">
        <v>0</v>
      </c>
      <c r="LD89" s="196">
        <v>0</v>
      </c>
      <c r="LF89">
        <v>-1</v>
      </c>
      <c r="LG89" s="240">
        <v>-1</v>
      </c>
      <c r="LH89" s="214">
        <v>1</v>
      </c>
      <c r="LI89" s="241">
        <v>-8</v>
      </c>
      <c r="LJ89">
        <v>1</v>
      </c>
      <c r="LK89">
        <v>-1</v>
      </c>
      <c r="LL89" s="214">
        <v>1</v>
      </c>
      <c r="LM89">
        <v>0</v>
      </c>
      <c r="LN89">
        <v>1</v>
      </c>
      <c r="LO89">
        <v>1</v>
      </c>
      <c r="LP89">
        <v>0</v>
      </c>
      <c r="LQ89" s="249">
        <v>0</v>
      </c>
      <c r="LR89" s="202">
        <v>42531</v>
      </c>
      <c r="LS89">
        <v>60</v>
      </c>
      <c r="LT89" t="s">
        <v>1186</v>
      </c>
      <c r="LU89">
        <v>0</v>
      </c>
      <c r="LV89" s="253">
        <v>2</v>
      </c>
      <c r="LW89">
        <v>0</v>
      </c>
      <c r="LX89" s="138">
        <v>0</v>
      </c>
      <c r="LY89" s="138">
        <v>0</v>
      </c>
      <c r="LZ89" s="196">
        <v>0</v>
      </c>
      <c r="MA89" s="196">
        <v>0</v>
      </c>
      <c r="MB89" s="196">
        <v>0</v>
      </c>
      <c r="MC89" s="196">
        <v>0</v>
      </c>
      <c r="MD89" s="196">
        <v>0</v>
      </c>
      <c r="MF89">
        <v>-1</v>
      </c>
      <c r="MG89" s="240">
        <v>-1</v>
      </c>
      <c r="MH89" s="214">
        <v>1</v>
      </c>
      <c r="MI89" s="241">
        <v>-9</v>
      </c>
      <c r="MJ89">
        <v>-1</v>
      </c>
      <c r="MK89">
        <v>-1</v>
      </c>
      <c r="ML89" s="214">
        <v>1</v>
      </c>
      <c r="MM89">
        <v>0</v>
      </c>
      <c r="MN89">
        <v>1</v>
      </c>
      <c r="MO89">
        <v>0</v>
      </c>
      <c r="MP89">
        <v>0</v>
      </c>
      <c r="MQ89" s="249">
        <v>9.1771183848300003E-4</v>
      </c>
      <c r="MR89" s="202">
        <v>42531</v>
      </c>
      <c r="MS89">
        <v>60</v>
      </c>
      <c r="MT89" t="s">
        <v>1186</v>
      </c>
      <c r="MU89">
        <v>0</v>
      </c>
      <c r="MV89" s="253">
        <v>1</v>
      </c>
      <c r="MW89">
        <v>0</v>
      </c>
      <c r="MX89" s="138">
        <v>0</v>
      </c>
      <c r="MY89" s="138">
        <v>0</v>
      </c>
      <c r="MZ89" s="196">
        <v>0</v>
      </c>
      <c r="NA89" s="196">
        <v>0</v>
      </c>
      <c r="NB89" s="196">
        <v>0</v>
      </c>
      <c r="NC89" s="196">
        <v>0</v>
      </c>
      <c r="ND89" s="196">
        <v>0</v>
      </c>
      <c r="NF89">
        <v>-1</v>
      </c>
      <c r="NG89" s="240">
        <v>1</v>
      </c>
      <c r="NH89" s="214">
        <v>1</v>
      </c>
      <c r="NI89" s="241">
        <v>2</v>
      </c>
      <c r="NJ89">
        <v>1</v>
      </c>
      <c r="NK89">
        <v>1</v>
      </c>
      <c r="NL89" s="214">
        <v>-1</v>
      </c>
      <c r="NM89">
        <v>0</v>
      </c>
      <c r="NN89">
        <v>0</v>
      </c>
      <c r="NO89">
        <v>0</v>
      </c>
      <c r="NP89">
        <v>0</v>
      </c>
      <c r="NQ89" s="249">
        <v>-3.05623471883E-4</v>
      </c>
      <c r="NR89" s="202">
        <v>42531</v>
      </c>
      <c r="NS89">
        <v>60</v>
      </c>
      <c r="NT89" t="s">
        <v>1186</v>
      </c>
      <c r="NU89">
        <v>0</v>
      </c>
      <c r="NV89" s="253">
        <v>2</v>
      </c>
      <c r="NW89">
        <v>0</v>
      </c>
      <c r="NX89" s="138">
        <v>0</v>
      </c>
      <c r="NY89" s="138">
        <v>0</v>
      </c>
      <c r="NZ89" s="196">
        <v>0</v>
      </c>
      <c r="OA89" s="196">
        <v>0</v>
      </c>
      <c r="OB89" s="196">
        <v>0</v>
      </c>
      <c r="OC89" s="196">
        <v>0</v>
      </c>
      <c r="OD89" s="196">
        <v>0</v>
      </c>
      <c r="OF89">
        <v>1</v>
      </c>
      <c r="OG89" s="240">
        <v>-1</v>
      </c>
      <c r="OH89" s="214">
        <v>1</v>
      </c>
      <c r="OI89" s="241">
        <v>3</v>
      </c>
      <c r="OJ89">
        <v>1</v>
      </c>
      <c r="OK89">
        <v>1</v>
      </c>
      <c r="OL89" s="214">
        <v>1</v>
      </c>
      <c r="OM89">
        <v>0</v>
      </c>
      <c r="ON89">
        <v>1</v>
      </c>
      <c r="OO89">
        <v>1</v>
      </c>
      <c r="OP89">
        <v>1</v>
      </c>
      <c r="OQ89" s="249">
        <v>1.0190563538200001E-4</v>
      </c>
      <c r="OR89" s="202">
        <v>42531</v>
      </c>
      <c r="OS89">
        <v>60</v>
      </c>
      <c r="OT89" t="s">
        <v>1186</v>
      </c>
      <c r="OU89">
        <v>0</v>
      </c>
      <c r="OV89" s="253">
        <v>1</v>
      </c>
      <c r="OW89">
        <v>0</v>
      </c>
      <c r="OX89" s="138">
        <v>0</v>
      </c>
      <c r="OY89" s="138">
        <v>0</v>
      </c>
      <c r="OZ89" s="196">
        <v>0</v>
      </c>
      <c r="PA89" s="196">
        <v>0</v>
      </c>
      <c r="PB89" s="196">
        <v>0</v>
      </c>
      <c r="PC89" s="196">
        <v>0</v>
      </c>
      <c r="PD89" s="196">
        <v>0</v>
      </c>
      <c r="PF89">
        <v>-1</v>
      </c>
      <c r="PG89" s="240">
        <v>1</v>
      </c>
      <c r="PH89" s="240">
        <v>-1</v>
      </c>
      <c r="PI89" s="214">
        <v>1</v>
      </c>
      <c r="PJ89" s="241">
        <v>4</v>
      </c>
      <c r="PK89">
        <v>1</v>
      </c>
      <c r="PL89">
        <v>1</v>
      </c>
      <c r="PM89" s="214">
        <v>-1</v>
      </c>
      <c r="PN89">
        <v>0</v>
      </c>
      <c r="PO89">
        <v>0</v>
      </c>
      <c r="PP89">
        <v>0</v>
      </c>
      <c r="PQ89">
        <v>0</v>
      </c>
      <c r="PR89" s="249">
        <v>-2.03790503362E-4</v>
      </c>
      <c r="PS89" s="202">
        <v>42543</v>
      </c>
      <c r="PT89">
        <v>60</v>
      </c>
      <c r="PU89" t="s">
        <v>1186</v>
      </c>
      <c r="PV89">
        <v>0</v>
      </c>
      <c r="PW89" s="253">
        <v>1</v>
      </c>
      <c r="PX89">
        <v>0</v>
      </c>
      <c r="PY89" s="138">
        <v>0</v>
      </c>
      <c r="PZ89" s="138">
        <v>0</v>
      </c>
      <c r="QA89" s="196">
        <v>0</v>
      </c>
      <c r="QB89" s="196">
        <v>0</v>
      </c>
      <c r="QC89" s="196">
        <v>0</v>
      </c>
      <c r="QD89" s="196">
        <v>0</v>
      </c>
      <c r="QE89" s="196">
        <v>0</v>
      </c>
      <c r="QF89" s="196">
        <v>0</v>
      </c>
      <c r="QH89">
        <v>1</v>
      </c>
      <c r="QI89" s="240">
        <v>1</v>
      </c>
      <c r="QJ89" s="240">
        <v>-1</v>
      </c>
      <c r="QK89" s="214">
        <v>1</v>
      </c>
      <c r="QL89" s="241">
        <v>5</v>
      </c>
      <c r="QM89">
        <v>-1</v>
      </c>
      <c r="QN89">
        <v>1</v>
      </c>
      <c r="QO89" s="214">
        <v>1</v>
      </c>
      <c r="QP89">
        <v>1</v>
      </c>
      <c r="QQ89">
        <v>1</v>
      </c>
      <c r="QR89">
        <v>0</v>
      </c>
      <c r="QS89">
        <v>1</v>
      </c>
      <c r="QT89" s="249">
        <v>0</v>
      </c>
      <c r="QU89" s="202">
        <v>42543</v>
      </c>
      <c r="QV89">
        <v>60</v>
      </c>
      <c r="QW89" t="s">
        <v>1186</v>
      </c>
      <c r="QX89">
        <v>0</v>
      </c>
      <c r="QY89" s="253">
        <v>1</v>
      </c>
      <c r="QZ89">
        <v>0</v>
      </c>
      <c r="RA89" s="138">
        <v>0</v>
      </c>
      <c r="RB89" s="138">
        <v>0</v>
      </c>
      <c r="RC89" s="196">
        <v>0</v>
      </c>
      <c r="RD89" s="196">
        <v>0</v>
      </c>
      <c r="RE89" s="196">
        <v>0</v>
      </c>
      <c r="RF89" s="196">
        <v>0</v>
      </c>
      <c r="RG89" s="196">
        <v>0</v>
      </c>
      <c r="RH89" s="196">
        <v>0</v>
      </c>
      <c r="RI89" s="196"/>
      <c r="RJ89" s="196">
        <v>0</v>
      </c>
      <c r="RK89" s="196">
        <v>0</v>
      </c>
      <c r="RL89" s="196">
        <v>0</v>
      </c>
      <c r="RM89" s="196">
        <v>0</v>
      </c>
      <c r="RO89">
        <v>1</v>
      </c>
      <c r="RP89" s="240">
        <v>1</v>
      </c>
      <c r="RQ89" s="240">
        <v>-1</v>
      </c>
      <c r="RR89" s="240">
        <v>1</v>
      </c>
      <c r="RS89" s="214">
        <v>1</v>
      </c>
      <c r="RT89" s="241">
        <v>6</v>
      </c>
      <c r="RU89">
        <v>-1</v>
      </c>
      <c r="RV89">
        <v>1</v>
      </c>
      <c r="RW89" s="214">
        <v>1</v>
      </c>
      <c r="RX89">
        <v>1</v>
      </c>
      <c r="RY89">
        <v>1</v>
      </c>
      <c r="RZ89">
        <v>0</v>
      </c>
      <c r="SA89">
        <v>1</v>
      </c>
      <c r="SB89" s="249">
        <v>0</v>
      </c>
      <c r="SC89" s="202">
        <v>42543</v>
      </c>
      <c r="SD89">
        <v>60</v>
      </c>
      <c r="SE89" t="s">
        <v>1186</v>
      </c>
      <c r="SF89">
        <v>0</v>
      </c>
      <c r="SG89" s="253">
        <v>1</v>
      </c>
      <c r="SH89">
        <v>0</v>
      </c>
      <c r="SI89" s="138">
        <v>0</v>
      </c>
      <c r="SJ89" s="138">
        <v>0</v>
      </c>
      <c r="SK89" s="196">
        <v>0</v>
      </c>
      <c r="SL89" s="196">
        <v>0</v>
      </c>
      <c r="SM89" s="196">
        <v>0</v>
      </c>
      <c r="SN89" s="196">
        <v>0</v>
      </c>
      <c r="SO89" s="196">
        <v>0</v>
      </c>
      <c r="SP89" s="196">
        <v>0</v>
      </c>
      <c r="SQ89" s="196">
        <v>0</v>
      </c>
      <c r="SR89" s="196">
        <v>0</v>
      </c>
      <c r="SS89" s="196">
        <v>0</v>
      </c>
      <c r="ST89" s="196">
        <v>0</v>
      </c>
      <c r="SU89" s="196">
        <v>0</v>
      </c>
      <c r="SW89">
        <f t="shared" si="188"/>
        <v>1</v>
      </c>
      <c r="SX89" s="240">
        <v>1</v>
      </c>
      <c r="SY89" s="240">
        <v>-1</v>
      </c>
      <c r="SZ89" s="240">
        <v>1</v>
      </c>
      <c r="TA89" s="214">
        <v>1</v>
      </c>
      <c r="TB89" s="241">
        <v>7</v>
      </c>
      <c r="TC89">
        <f t="shared" si="189"/>
        <v>-1</v>
      </c>
      <c r="TD89">
        <f t="shared" si="190"/>
        <v>1</v>
      </c>
      <c r="TE89" s="214">
        <v>-1</v>
      </c>
      <c r="TF89">
        <f t="shared" si="229"/>
        <v>0</v>
      </c>
      <c r="TG89">
        <f t="shared" si="191"/>
        <v>0</v>
      </c>
      <c r="TH89">
        <f t="shared" si="192"/>
        <v>1</v>
      </c>
      <c r="TI89">
        <f t="shared" si="193"/>
        <v>0</v>
      </c>
      <c r="TJ89" s="249">
        <v>-2.0383204239700001E-4</v>
      </c>
      <c r="TK89" s="202">
        <v>42543</v>
      </c>
      <c r="TL89">
        <v>60</v>
      </c>
      <c r="TM89" t="str">
        <f t="shared" si="179"/>
        <v>TRUE</v>
      </c>
      <c r="TN89">
        <f>VLOOKUP($A89,'FuturesInfo (3)'!$A$2:$V$80,22)</f>
        <v>0</v>
      </c>
      <c r="TO89" s="253">
        <v>1</v>
      </c>
      <c r="TP89">
        <f t="shared" si="194"/>
        <v>0</v>
      </c>
      <c r="TQ89" s="138">
        <f>VLOOKUP($A89,'FuturesInfo (3)'!$A$2:$O$80,15)*TN89</f>
        <v>0</v>
      </c>
      <c r="TR89" s="138">
        <f>VLOOKUP($A89,'FuturesInfo (3)'!$A$2:$O$80,15)*TP89</f>
        <v>0</v>
      </c>
      <c r="TS89" s="196">
        <f t="shared" si="195"/>
        <v>0</v>
      </c>
      <c r="TT89" s="196">
        <f t="shared" si="196"/>
        <v>0</v>
      </c>
      <c r="TU89" s="196">
        <f t="shared" si="197"/>
        <v>0</v>
      </c>
      <c r="TV89" s="196">
        <f t="shared" si="198"/>
        <v>0</v>
      </c>
      <c r="TW89" s="196">
        <f t="shared" si="233"/>
        <v>0</v>
      </c>
      <c r="TX89" s="196">
        <f t="shared" si="199"/>
        <v>0</v>
      </c>
      <c r="TY89" s="196">
        <f t="shared" si="223"/>
        <v>0</v>
      </c>
      <c r="TZ89" s="196">
        <f>IF(IF(sym!$O78=TE89,1,0)=1,ABS(TQ89*TJ89),-ABS(TQ89*TJ89))</f>
        <v>0</v>
      </c>
      <c r="UA89" s="196">
        <f>IF(IF(sym!$N78=TE89,1,0)=1,ABS(TQ89*TJ89),-ABS(TQ89*TJ89))</f>
        <v>0</v>
      </c>
      <c r="UB89" s="196">
        <f t="shared" si="230"/>
        <v>0</v>
      </c>
      <c r="UC89" s="196">
        <f t="shared" si="200"/>
        <v>0</v>
      </c>
      <c r="UE89">
        <f t="shared" si="201"/>
        <v>-1</v>
      </c>
      <c r="UF89" s="240">
        <v>-1</v>
      </c>
      <c r="UG89" s="240">
        <v>1</v>
      </c>
      <c r="UH89" s="240">
        <v>-1</v>
      </c>
      <c r="UI89" s="214">
        <v>1</v>
      </c>
      <c r="UJ89" s="241">
        <v>-6</v>
      </c>
      <c r="UK89">
        <f t="shared" si="202"/>
        <v>-1</v>
      </c>
      <c r="UL89">
        <f t="shared" si="203"/>
        <v>-1</v>
      </c>
      <c r="UM89" s="214"/>
      <c r="UN89">
        <f t="shared" si="153"/>
        <v>0</v>
      </c>
      <c r="UO89">
        <f t="shared" si="236"/>
        <v>0</v>
      </c>
      <c r="UP89">
        <f t="shared" si="224"/>
        <v>0</v>
      </c>
      <c r="UQ89">
        <f t="shared" si="204"/>
        <v>0</v>
      </c>
      <c r="UR89" s="249"/>
      <c r="US89" s="202">
        <v>42545</v>
      </c>
      <c r="UT89">
        <v>60</v>
      </c>
      <c r="UU89" t="str">
        <f t="shared" si="180"/>
        <v>TRUE</v>
      </c>
      <c r="UV89">
        <f>VLOOKUP($A89,'FuturesInfo (3)'!$A$2:$V$80,22)</f>
        <v>0</v>
      </c>
      <c r="UW89" s="253">
        <v>2</v>
      </c>
      <c r="UX89">
        <f t="shared" si="205"/>
        <v>0</v>
      </c>
      <c r="UY89" s="138">
        <f>VLOOKUP($A89,'FuturesInfo (3)'!$A$2:$O$80,15)*UV89</f>
        <v>0</v>
      </c>
      <c r="UZ89" s="138">
        <f>VLOOKUP($A89,'FuturesInfo (3)'!$A$2:$O$80,15)*UX89</f>
        <v>0</v>
      </c>
      <c r="VA89" s="196">
        <f t="shared" si="206"/>
        <v>0</v>
      </c>
      <c r="VB89" s="196">
        <f t="shared" si="207"/>
        <v>0</v>
      </c>
      <c r="VC89" s="196">
        <f t="shared" si="208"/>
        <v>0</v>
      </c>
      <c r="VD89" s="196">
        <f t="shared" si="209"/>
        <v>0</v>
      </c>
      <c r="VE89" s="196">
        <f t="shared" si="234"/>
        <v>0</v>
      </c>
      <c r="VF89" s="196">
        <f t="shared" si="210"/>
        <v>0</v>
      </c>
      <c r="VG89" s="196">
        <f t="shared" si="225"/>
        <v>0</v>
      </c>
      <c r="VH89" s="196">
        <f>IF(IF(sym!$O78=UM89,1,0)=1,ABS(UY89*UR89),-ABS(UY89*UR89))</f>
        <v>0</v>
      </c>
      <c r="VI89" s="196">
        <f>IF(IF(sym!$N78=UM89,1,0)=1,ABS(UY89*UR89),-ABS(UY89*UR89))</f>
        <v>0</v>
      </c>
      <c r="VJ89" s="196">
        <f t="shared" si="231"/>
        <v>0</v>
      </c>
      <c r="VK89" s="196">
        <f t="shared" si="211"/>
        <v>0</v>
      </c>
      <c r="VM89">
        <f t="shared" si="212"/>
        <v>0</v>
      </c>
      <c r="VN89" s="240"/>
      <c r="VO89" s="240"/>
      <c r="VP89" s="240"/>
      <c r="VQ89" s="214"/>
      <c r="VR89" s="241"/>
      <c r="VS89">
        <f t="shared" si="213"/>
        <v>1</v>
      </c>
      <c r="VT89">
        <f t="shared" si="214"/>
        <v>0</v>
      </c>
      <c r="VU89" s="214"/>
      <c r="VV89">
        <f t="shared" si="154"/>
        <v>1</v>
      </c>
      <c r="VW89">
        <f t="shared" si="237"/>
        <v>1</v>
      </c>
      <c r="VX89">
        <f t="shared" si="226"/>
        <v>0</v>
      </c>
      <c r="VY89">
        <f t="shared" si="215"/>
        <v>1</v>
      </c>
      <c r="VZ89" s="249"/>
      <c r="WA89" s="202"/>
      <c r="WB89">
        <v>60</v>
      </c>
      <c r="WC89" t="str">
        <f t="shared" si="181"/>
        <v>FALSE</v>
      </c>
      <c r="WD89">
        <f>VLOOKUP($A89,'FuturesInfo (3)'!$A$2:$V$80,22)</f>
        <v>0</v>
      </c>
      <c r="WE89" s="253"/>
      <c r="WF89">
        <f t="shared" si="216"/>
        <v>0</v>
      </c>
      <c r="WG89" s="138">
        <f>VLOOKUP($A89,'FuturesInfo (3)'!$A$2:$O$80,15)*WD89</f>
        <v>0</v>
      </c>
      <c r="WH89" s="138">
        <f>VLOOKUP($A89,'FuturesInfo (3)'!$A$2:$O$80,15)*WF89</f>
        <v>0</v>
      </c>
      <c r="WI89" s="196">
        <f t="shared" si="217"/>
        <v>0</v>
      </c>
      <c r="WJ89" s="196">
        <f t="shared" si="218"/>
        <v>0</v>
      </c>
      <c r="WK89" s="196">
        <f t="shared" si="219"/>
        <v>0</v>
      </c>
      <c r="WL89" s="196">
        <f t="shared" si="220"/>
        <v>0</v>
      </c>
      <c r="WM89" s="196">
        <f t="shared" si="235"/>
        <v>0</v>
      </c>
      <c r="WN89" s="196">
        <f t="shared" si="221"/>
        <v>0</v>
      </c>
      <c r="WO89" s="196">
        <f t="shared" si="227"/>
        <v>0</v>
      </c>
      <c r="WP89" s="196">
        <f>IF(IF(sym!$O78=VU89,1,0)=1,ABS(WG89*VZ89),-ABS(WG89*VZ89))</f>
        <v>0</v>
      </c>
      <c r="WQ89" s="196">
        <f>IF(IF(sym!$N78=VU89,1,0)=1,ABS(WG89*VZ89),-ABS(WG89*VZ89))</f>
        <v>0</v>
      </c>
      <c r="WR89" s="196">
        <f t="shared" si="232"/>
        <v>0</v>
      </c>
      <c r="WS89" s="196">
        <f t="shared" si="222"/>
        <v>0</v>
      </c>
    </row>
    <row r="90" spans="1:617" s="5" customFormat="1" x14ac:dyDescent="0.25">
      <c r="A90" s="1" t="s">
        <v>425</v>
      </c>
      <c r="B90" s="150" t="str">
        <f>'FuturesInfo (3)'!M78</f>
        <v>@YM</v>
      </c>
      <c r="C90" s="200" t="str">
        <f>VLOOKUP(A90,'FuturesInfo (3)'!$A$2:$K$80,11)</f>
        <v>index</v>
      </c>
      <c r="F90" t="e">
        <f>#REF!</f>
        <v>#REF!</v>
      </c>
      <c r="G90">
        <v>1</v>
      </c>
      <c r="H90">
        <v>-1</v>
      </c>
      <c r="I90">
        <v>-1</v>
      </c>
      <c r="J90">
        <f t="shared" si="164"/>
        <v>0</v>
      </c>
      <c r="K90">
        <f t="shared" si="165"/>
        <v>1</v>
      </c>
      <c r="L90" s="184">
        <v>-1.4025245441799999E-3</v>
      </c>
      <c r="M90" s="2">
        <v>10</v>
      </c>
      <c r="N90">
        <v>60</v>
      </c>
      <c r="O90" t="str">
        <f t="shared" si="166"/>
        <v>TRUE</v>
      </c>
      <c r="P90">
        <f>VLOOKUP($A90,'FuturesInfo (3)'!$A$2:$V$80,22)</f>
        <v>2</v>
      </c>
      <c r="Q90">
        <f t="shared" si="167"/>
        <v>2</v>
      </c>
      <c r="R90">
        <f t="shared" si="167"/>
        <v>2</v>
      </c>
      <c r="S90" s="138">
        <f>VLOOKUP($A90,'FuturesInfo (3)'!$A$2:$O$80,15)*Q90</f>
        <v>178660</v>
      </c>
      <c r="T90" s="144">
        <f t="shared" si="168"/>
        <v>-250.57503506319878</v>
      </c>
      <c r="U90" s="144">
        <f t="shared" si="182"/>
        <v>250.57503506319878</v>
      </c>
      <c r="W90">
        <f t="shared" si="169"/>
        <v>1</v>
      </c>
      <c r="X90">
        <v>-1</v>
      </c>
      <c r="Y90">
        <v>-1</v>
      </c>
      <c r="Z90">
        <v>1</v>
      </c>
      <c r="AA90">
        <f t="shared" si="183"/>
        <v>0</v>
      </c>
      <c r="AB90">
        <f t="shared" si="170"/>
        <v>0</v>
      </c>
      <c r="AC90" s="1">
        <v>6.4606741572999999E-3</v>
      </c>
      <c r="AD90" s="2">
        <v>10</v>
      </c>
      <c r="AE90">
        <v>60</v>
      </c>
      <c r="AF90" t="str">
        <f t="shared" si="171"/>
        <v>TRUE</v>
      </c>
      <c r="AG90">
        <f>VLOOKUP($A90,'FuturesInfo (3)'!$A$2:$V$80,22)</f>
        <v>2</v>
      </c>
      <c r="AH90">
        <f t="shared" si="172"/>
        <v>3</v>
      </c>
      <c r="AI90">
        <f t="shared" si="184"/>
        <v>2</v>
      </c>
      <c r="AJ90" s="138">
        <f>VLOOKUP($A90,'FuturesInfo (3)'!$A$2:$O$80,15)*AI90</f>
        <v>178660</v>
      </c>
      <c r="AK90" s="196">
        <f t="shared" si="173"/>
        <v>-1154.2640449432179</v>
      </c>
      <c r="AL90" s="196">
        <f t="shared" si="185"/>
        <v>-1154.2640449432179</v>
      </c>
      <c r="AN90">
        <f t="shared" si="174"/>
        <v>-1</v>
      </c>
      <c r="AO90">
        <v>1</v>
      </c>
      <c r="AP90">
        <v>-1</v>
      </c>
      <c r="AQ90">
        <v>1</v>
      </c>
      <c r="AR90">
        <f t="shared" si="228"/>
        <v>1</v>
      </c>
      <c r="AS90">
        <f t="shared" si="175"/>
        <v>0</v>
      </c>
      <c r="AT90" s="1">
        <v>1.0047446274099999E-3</v>
      </c>
      <c r="AU90" s="2">
        <v>10</v>
      </c>
      <c r="AV90">
        <v>60</v>
      </c>
      <c r="AW90" t="str">
        <f t="shared" si="176"/>
        <v>TRUE</v>
      </c>
      <c r="AX90">
        <f>VLOOKUP($A90,'FuturesInfo (3)'!$A$2:$V$80,22)</f>
        <v>2</v>
      </c>
      <c r="AY90">
        <f t="shared" si="177"/>
        <v>2</v>
      </c>
      <c r="AZ90">
        <f t="shared" si="186"/>
        <v>2</v>
      </c>
      <c r="BA90" s="138">
        <f>VLOOKUP($A90,'FuturesInfo (3)'!$A$2:$O$80,15)*AZ90</f>
        <v>178660</v>
      </c>
      <c r="BB90" s="196">
        <f t="shared" si="178"/>
        <v>179.50767513307059</v>
      </c>
      <c r="BC90" s="196">
        <f t="shared" si="187"/>
        <v>-179.50767513307059</v>
      </c>
      <c r="BE90">
        <v>1</v>
      </c>
      <c r="BF90">
        <v>1</v>
      </c>
      <c r="BG90">
        <v>-1</v>
      </c>
      <c r="BH90">
        <v>1</v>
      </c>
      <c r="BI90">
        <v>1</v>
      </c>
      <c r="BJ90">
        <v>0</v>
      </c>
      <c r="BK90" s="1">
        <v>3.4573133329599999E-3</v>
      </c>
      <c r="BL90" s="2">
        <v>10</v>
      </c>
      <c r="BM90">
        <v>60</v>
      </c>
      <c r="BN90" t="s">
        <v>1186</v>
      </c>
      <c r="BO90">
        <v>3</v>
      </c>
      <c r="BP90" s="96">
        <v>0</v>
      </c>
      <c r="BQ90">
        <v>3</v>
      </c>
      <c r="BR90" s="138">
        <v>267990</v>
      </c>
      <c r="BS90" s="196">
        <v>926.52540009995039</v>
      </c>
      <c r="BT90" s="196">
        <v>-926.52540009995039</v>
      </c>
      <c r="BV90">
        <v>1</v>
      </c>
      <c r="BW90">
        <v>1</v>
      </c>
      <c r="BX90" s="214">
        <v>-1</v>
      </c>
      <c r="BY90">
        <v>-1</v>
      </c>
      <c r="BZ90">
        <v>-1</v>
      </c>
      <c r="CA90">
        <v>0</v>
      </c>
      <c r="CB90">
        <v>1</v>
      </c>
      <c r="CC90">
        <v>1</v>
      </c>
      <c r="CD90" s="1">
        <v>-1.2225618227300001E-3</v>
      </c>
      <c r="CE90" s="2">
        <v>10</v>
      </c>
      <c r="CF90">
        <v>60</v>
      </c>
      <c r="CG90" t="s">
        <v>1186</v>
      </c>
      <c r="CH90">
        <v>3</v>
      </c>
      <c r="CI90" s="96">
        <v>0</v>
      </c>
      <c r="CJ90">
        <v>3</v>
      </c>
      <c r="CK90" s="138">
        <v>267990</v>
      </c>
      <c r="CL90" s="196">
        <v>-327.63434287341272</v>
      </c>
      <c r="CM90" s="196">
        <v>327.63434287341272</v>
      </c>
      <c r="CN90" s="196">
        <v>327.63434287341272</v>
      </c>
      <c r="CP90">
        <v>-1</v>
      </c>
      <c r="CQ90">
        <v>1</v>
      </c>
      <c r="CR90" s="214">
        <v>-1</v>
      </c>
      <c r="CS90">
        <v>-1</v>
      </c>
      <c r="CT90">
        <v>-1</v>
      </c>
      <c r="CU90">
        <v>0</v>
      </c>
      <c r="CV90">
        <v>1</v>
      </c>
      <c r="CW90">
        <v>1</v>
      </c>
      <c r="CX90" s="1">
        <v>-5.9533745062000003E-3</v>
      </c>
      <c r="CY90" s="2">
        <v>10</v>
      </c>
      <c r="CZ90">
        <v>60</v>
      </c>
      <c r="DA90" t="s">
        <v>1186</v>
      </c>
      <c r="DB90">
        <v>3</v>
      </c>
      <c r="DC90" s="96">
        <v>0</v>
      </c>
      <c r="DD90">
        <v>3</v>
      </c>
      <c r="DE90" s="138">
        <v>267990</v>
      </c>
      <c r="DF90" s="196">
        <v>-1595.4448339165381</v>
      </c>
      <c r="DG90" s="196">
        <v>1595.4448339165381</v>
      </c>
      <c r="DH90" s="196">
        <v>1595.4448339165381</v>
      </c>
      <c r="DJ90">
        <v>-1</v>
      </c>
      <c r="DK90" s="240">
        <v>1</v>
      </c>
      <c r="DL90" s="214">
        <v>1</v>
      </c>
      <c r="DM90" s="241">
        <v>-15</v>
      </c>
      <c r="DN90">
        <v>1</v>
      </c>
      <c r="DO90">
        <v>-1</v>
      </c>
      <c r="DP90" s="214">
        <v>-1</v>
      </c>
      <c r="DQ90">
        <v>0</v>
      </c>
      <c r="DR90">
        <v>0</v>
      </c>
      <c r="DS90">
        <v>0</v>
      </c>
      <c r="DT90">
        <v>1</v>
      </c>
      <c r="DU90" s="249">
        <v>-7.7241688122700004E-3</v>
      </c>
      <c r="DV90" s="2">
        <v>10</v>
      </c>
      <c r="DW90">
        <v>60</v>
      </c>
      <c r="DX90" t="s">
        <v>1186</v>
      </c>
      <c r="DY90">
        <v>3</v>
      </c>
      <c r="DZ90" s="96">
        <v>0</v>
      </c>
      <c r="EA90">
        <v>3</v>
      </c>
      <c r="EB90" s="138">
        <v>265920</v>
      </c>
      <c r="EC90" s="196">
        <v>-2054.0109705588384</v>
      </c>
      <c r="ED90" s="196">
        <v>-2054.0109705588384</v>
      </c>
      <c r="EE90" s="196">
        <v>-2054.0109705588384</v>
      </c>
      <c r="EF90" s="196">
        <v>2054.0109705588384</v>
      </c>
      <c r="EH90">
        <v>1</v>
      </c>
      <c r="EI90" s="240">
        <v>1</v>
      </c>
      <c r="EJ90" s="214">
        <v>1</v>
      </c>
      <c r="EK90" s="241">
        <v>-16</v>
      </c>
      <c r="EL90">
        <v>1</v>
      </c>
      <c r="EM90">
        <v>-1</v>
      </c>
      <c r="EN90" s="214">
        <v>-1</v>
      </c>
      <c r="EO90">
        <v>0</v>
      </c>
      <c r="EP90">
        <v>0</v>
      </c>
      <c r="EQ90">
        <v>0</v>
      </c>
      <c r="ER90">
        <v>1</v>
      </c>
      <c r="ES90" s="249">
        <v>-3.7229241877299998E-3</v>
      </c>
      <c r="ET90" s="264">
        <v>42509</v>
      </c>
      <c r="EU90">
        <v>60</v>
      </c>
      <c r="EV90" t="s">
        <v>1186</v>
      </c>
      <c r="EW90">
        <v>3</v>
      </c>
      <c r="EX90" s="253"/>
      <c r="EY90">
        <v>3</v>
      </c>
      <c r="EZ90" s="138">
        <v>264930</v>
      </c>
      <c r="FA90" s="196">
        <v>-986.31430505530886</v>
      </c>
      <c r="FB90" s="196">
        <v>-986.31430505530886</v>
      </c>
      <c r="FC90" s="196">
        <v>-986.31430505530886</v>
      </c>
      <c r="FD90" s="196">
        <v>986.31430505530886</v>
      </c>
      <c r="FF90">
        <v>1</v>
      </c>
      <c r="FG90" s="240">
        <v>-1</v>
      </c>
      <c r="FH90" s="214">
        <v>1</v>
      </c>
      <c r="FI90" s="241">
        <v>-17</v>
      </c>
      <c r="FJ90">
        <v>1</v>
      </c>
      <c r="FK90">
        <v>-1</v>
      </c>
      <c r="FL90" s="214">
        <v>-1</v>
      </c>
      <c r="FM90">
        <v>1</v>
      </c>
      <c r="FN90">
        <v>0</v>
      </c>
      <c r="FO90">
        <v>0</v>
      </c>
      <c r="FP90">
        <v>1</v>
      </c>
      <c r="FQ90" s="249">
        <v>-9.0589967164400001E-4</v>
      </c>
      <c r="FR90" s="264">
        <v>42509</v>
      </c>
      <c r="FS90">
        <v>60</v>
      </c>
      <c r="FT90" t="s">
        <v>1186</v>
      </c>
      <c r="FU90">
        <v>3</v>
      </c>
      <c r="FV90" s="253">
        <v>2</v>
      </c>
      <c r="FW90">
        <v>4</v>
      </c>
      <c r="FX90" s="138">
        <v>264645</v>
      </c>
      <c r="FY90" s="138">
        <v>352860</v>
      </c>
      <c r="FZ90" s="196">
        <v>239.74181860222637</v>
      </c>
      <c r="GA90" s="196">
        <v>319.65575813630187</v>
      </c>
      <c r="GB90" s="196">
        <v>-239.74181860222637</v>
      </c>
      <c r="GC90" s="196">
        <v>-239.74181860222637</v>
      </c>
      <c r="GD90" s="196">
        <v>239.74181860222637</v>
      </c>
      <c r="GF90">
        <v>-1</v>
      </c>
      <c r="GG90" s="240">
        <v>-1</v>
      </c>
      <c r="GH90" s="214">
        <v>-1</v>
      </c>
      <c r="GI90" s="241">
        <v>-18</v>
      </c>
      <c r="GJ90">
        <v>1</v>
      </c>
      <c r="GK90">
        <v>1</v>
      </c>
      <c r="GL90" s="214">
        <v>1</v>
      </c>
      <c r="GM90">
        <v>0</v>
      </c>
      <c r="GN90">
        <v>0</v>
      </c>
      <c r="GO90">
        <v>1</v>
      </c>
      <c r="GP90">
        <v>1</v>
      </c>
      <c r="GQ90" s="249">
        <v>5.1845943482200004E-3</v>
      </c>
      <c r="GR90" s="264">
        <v>42509</v>
      </c>
      <c r="GS90">
        <v>60</v>
      </c>
      <c r="GT90" t="s">
        <v>1186</v>
      </c>
      <c r="GU90">
        <v>3</v>
      </c>
      <c r="GV90" s="253">
        <v>2</v>
      </c>
      <c r="GW90">
        <v>4</v>
      </c>
      <c r="GX90" s="138">
        <v>264645</v>
      </c>
      <c r="GY90" s="138">
        <v>352860</v>
      </c>
      <c r="GZ90" s="196">
        <v>-1372.076971284682</v>
      </c>
      <c r="HA90" s="196">
        <v>-1829.4359617129094</v>
      </c>
      <c r="HB90" s="196">
        <v>-1372.076971284682</v>
      </c>
      <c r="HC90" s="196">
        <v>1372.076971284682</v>
      </c>
      <c r="HD90" s="196">
        <v>1372.076971284682</v>
      </c>
      <c r="HF90">
        <v>-1</v>
      </c>
      <c r="HG90" s="240">
        <v>1</v>
      </c>
      <c r="HH90" s="214">
        <v>-1</v>
      </c>
      <c r="HI90" s="241">
        <v>-19</v>
      </c>
      <c r="HJ90">
        <v>-1</v>
      </c>
      <c r="HK90">
        <v>1</v>
      </c>
      <c r="HL90" s="214">
        <v>-1</v>
      </c>
      <c r="HM90">
        <v>0</v>
      </c>
      <c r="HN90">
        <v>1</v>
      </c>
      <c r="HO90">
        <v>1</v>
      </c>
      <c r="HP90">
        <v>0</v>
      </c>
      <c r="HQ90" s="249">
        <v>-4.7610950518599997E-3</v>
      </c>
      <c r="HR90" s="202">
        <v>42509</v>
      </c>
      <c r="HS90">
        <v>60</v>
      </c>
      <c r="HT90" t="s">
        <v>1186</v>
      </c>
      <c r="HU90">
        <v>3</v>
      </c>
      <c r="HV90" s="253">
        <v>2</v>
      </c>
      <c r="HW90">
        <v>4</v>
      </c>
      <c r="HX90" s="138">
        <v>263385</v>
      </c>
      <c r="HY90" s="138">
        <v>351180</v>
      </c>
      <c r="HZ90" s="196">
        <v>-1254.0010202341459</v>
      </c>
      <c r="IA90" s="196">
        <v>-1672.0013603121947</v>
      </c>
      <c r="IB90" s="196">
        <v>1254.0010202341459</v>
      </c>
      <c r="IC90" s="196">
        <v>1254.0010202341459</v>
      </c>
      <c r="ID90" s="196">
        <v>-1254.0010202341459</v>
      </c>
      <c r="IF90">
        <v>1</v>
      </c>
      <c r="IG90">
        <v>-1</v>
      </c>
      <c r="IH90" s="214">
        <v>-1</v>
      </c>
      <c r="II90" s="241">
        <v>4</v>
      </c>
      <c r="IJ90">
        <v>-1</v>
      </c>
      <c r="IK90">
        <v>-1</v>
      </c>
      <c r="IL90" s="214">
        <v>1</v>
      </c>
      <c r="IM90">
        <v>0</v>
      </c>
      <c r="IN90">
        <v>0</v>
      </c>
      <c r="IO90">
        <v>0</v>
      </c>
      <c r="IP90">
        <v>0</v>
      </c>
      <c r="IQ90" s="249">
        <v>8.7134802665300003E-3</v>
      </c>
      <c r="IR90" s="202">
        <v>42534</v>
      </c>
      <c r="IS90">
        <v>60</v>
      </c>
      <c r="IT90" t="s">
        <v>1186</v>
      </c>
      <c r="IU90">
        <v>3</v>
      </c>
      <c r="IV90" s="253">
        <v>2</v>
      </c>
      <c r="IW90">
        <v>4</v>
      </c>
      <c r="IX90" s="138">
        <v>265680</v>
      </c>
      <c r="IY90" s="138">
        <v>354240</v>
      </c>
      <c r="IZ90" s="196">
        <v>-2314.9974372116903</v>
      </c>
      <c r="JA90" s="196">
        <v>-3086.6632496155871</v>
      </c>
      <c r="JB90" s="196">
        <v>-2314.9974372116903</v>
      </c>
      <c r="JC90" s="196">
        <v>-2314.9974372116903</v>
      </c>
      <c r="JD90" s="196">
        <v>-2314.9974372116903</v>
      </c>
      <c r="JF90">
        <v>-1</v>
      </c>
      <c r="JG90" s="240">
        <v>1</v>
      </c>
      <c r="JH90" s="214">
        <v>-1</v>
      </c>
      <c r="JI90" s="241">
        <v>1</v>
      </c>
      <c r="JJ90">
        <v>-1</v>
      </c>
      <c r="JK90">
        <v>-1</v>
      </c>
      <c r="JL90" s="214">
        <v>1</v>
      </c>
      <c r="JM90">
        <v>1</v>
      </c>
      <c r="JN90">
        <v>0</v>
      </c>
      <c r="JO90">
        <v>0</v>
      </c>
      <c r="JP90">
        <v>0</v>
      </c>
      <c r="JQ90" s="249">
        <v>1.4114724480599999E-3</v>
      </c>
      <c r="JR90" s="202">
        <v>42534</v>
      </c>
      <c r="JS90">
        <v>60</v>
      </c>
      <c r="JT90" t="s">
        <v>1186</v>
      </c>
      <c r="JU90">
        <v>3</v>
      </c>
      <c r="JV90" s="253">
        <v>2</v>
      </c>
      <c r="JW90">
        <v>4</v>
      </c>
      <c r="JX90" s="138">
        <v>266055</v>
      </c>
      <c r="JY90" s="138">
        <v>354740</v>
      </c>
      <c r="JZ90" s="196">
        <v>375.52930216860329</v>
      </c>
      <c r="KA90" s="196">
        <v>500.70573622480435</v>
      </c>
      <c r="KB90" s="196">
        <v>-375.52930216860329</v>
      </c>
      <c r="KC90" s="196">
        <v>-375.52930216860329</v>
      </c>
      <c r="KD90" s="196">
        <v>-375.52930216860329</v>
      </c>
      <c r="KF90">
        <v>1</v>
      </c>
      <c r="KG90" s="240">
        <v>-1</v>
      </c>
      <c r="KH90" s="214">
        <v>-1</v>
      </c>
      <c r="KI90" s="241">
        <v>2</v>
      </c>
      <c r="KJ90">
        <v>1</v>
      </c>
      <c r="KK90">
        <v>-1</v>
      </c>
      <c r="KL90" s="214">
        <v>-1</v>
      </c>
      <c r="KM90">
        <v>1</v>
      </c>
      <c r="KN90">
        <v>1</v>
      </c>
      <c r="KO90">
        <v>0</v>
      </c>
      <c r="KP90">
        <v>1</v>
      </c>
      <c r="KQ90" s="249">
        <v>-2.7625866832000001E-3</v>
      </c>
      <c r="KR90" s="202">
        <v>42534</v>
      </c>
      <c r="KS90">
        <v>60</v>
      </c>
      <c r="KT90" t="s">
        <v>1186</v>
      </c>
      <c r="KU90">
        <v>3</v>
      </c>
      <c r="KV90" s="253">
        <v>2</v>
      </c>
      <c r="KW90">
        <v>2</v>
      </c>
      <c r="KX90" s="138">
        <v>268725</v>
      </c>
      <c r="KY90" s="138">
        <v>179150</v>
      </c>
      <c r="KZ90" s="196">
        <v>742.37610644291999</v>
      </c>
      <c r="LA90" s="196">
        <v>494.91740429527999</v>
      </c>
      <c r="LB90" s="196">
        <v>742.37610644291999</v>
      </c>
      <c r="LC90" s="196">
        <v>-742.37610644291999</v>
      </c>
      <c r="LD90" s="196">
        <v>742.37610644291999</v>
      </c>
      <c r="LF90">
        <v>-1</v>
      </c>
      <c r="LG90" s="240">
        <v>-1</v>
      </c>
      <c r="LH90" s="214">
        <v>1</v>
      </c>
      <c r="LI90" s="241">
        <v>3</v>
      </c>
      <c r="LJ90">
        <v>-1</v>
      </c>
      <c r="LK90">
        <v>1</v>
      </c>
      <c r="LL90" s="214">
        <v>1</v>
      </c>
      <c r="LM90">
        <v>0</v>
      </c>
      <c r="LN90">
        <v>1</v>
      </c>
      <c r="LO90">
        <v>0</v>
      </c>
      <c r="LP90">
        <v>1</v>
      </c>
      <c r="LQ90" s="249">
        <v>1.28335594754E-2</v>
      </c>
      <c r="LR90" s="202">
        <v>42534</v>
      </c>
      <c r="LS90">
        <v>60</v>
      </c>
      <c r="LT90" t="s">
        <v>1186</v>
      </c>
      <c r="LU90">
        <v>3</v>
      </c>
      <c r="LV90" s="253">
        <v>2</v>
      </c>
      <c r="LW90">
        <v>2</v>
      </c>
      <c r="LX90" s="138">
        <v>268725</v>
      </c>
      <c r="LY90" s="138">
        <v>179150</v>
      </c>
      <c r="LZ90" s="196">
        <v>-3448.698270026865</v>
      </c>
      <c r="MA90" s="196">
        <v>-2299.1321800179098</v>
      </c>
      <c r="MB90" s="196">
        <v>3448.698270026865</v>
      </c>
      <c r="MC90" s="196">
        <v>-3448.698270026865</v>
      </c>
      <c r="MD90" s="196">
        <v>3448.698270026865</v>
      </c>
      <c r="MF90">
        <v>-1</v>
      </c>
      <c r="MG90" s="240">
        <v>1</v>
      </c>
      <c r="MH90" s="214">
        <v>1</v>
      </c>
      <c r="MI90" s="241">
        <v>-4</v>
      </c>
      <c r="MJ90">
        <v>1</v>
      </c>
      <c r="MK90">
        <v>-1</v>
      </c>
      <c r="ML90" s="214">
        <v>-1</v>
      </c>
      <c r="MM90">
        <v>0</v>
      </c>
      <c r="MN90">
        <v>0</v>
      </c>
      <c r="MO90">
        <v>0</v>
      </c>
      <c r="MP90">
        <v>1</v>
      </c>
      <c r="MQ90" s="249">
        <v>-3.7287189505999997E-2</v>
      </c>
      <c r="MR90" s="202">
        <v>42538</v>
      </c>
      <c r="MS90">
        <v>60</v>
      </c>
      <c r="MT90" t="s">
        <v>1186</v>
      </c>
      <c r="MU90">
        <v>2</v>
      </c>
      <c r="MV90" s="253">
        <v>2</v>
      </c>
      <c r="MW90">
        <v>2</v>
      </c>
      <c r="MX90" s="138">
        <v>172470</v>
      </c>
      <c r="MY90" s="138">
        <v>172470</v>
      </c>
      <c r="MZ90" s="196">
        <v>-6430.9215740998197</v>
      </c>
      <c r="NA90" s="196">
        <v>-6430.9215740998197</v>
      </c>
      <c r="NB90" s="196">
        <v>-6430.9215740998197</v>
      </c>
      <c r="NC90" s="196">
        <v>-6430.9215740998197</v>
      </c>
      <c r="ND90" s="196">
        <v>6430.9215740998197</v>
      </c>
      <c r="NF90">
        <v>1</v>
      </c>
      <c r="NG90" s="240">
        <v>-1</v>
      </c>
      <c r="NH90" s="214">
        <v>1</v>
      </c>
      <c r="NI90" s="241">
        <v>1</v>
      </c>
      <c r="NJ90">
        <v>-1</v>
      </c>
      <c r="NK90">
        <v>1</v>
      </c>
      <c r="NL90" s="214">
        <v>-1</v>
      </c>
      <c r="NM90">
        <v>1</v>
      </c>
      <c r="NN90">
        <v>0</v>
      </c>
      <c r="NO90">
        <v>1</v>
      </c>
      <c r="NP90">
        <v>0</v>
      </c>
      <c r="NQ90" s="249">
        <v>-1.51910477184E-2</v>
      </c>
      <c r="NR90" s="202">
        <v>42538</v>
      </c>
      <c r="NS90">
        <v>60</v>
      </c>
      <c r="NT90" t="s">
        <v>1186</v>
      </c>
      <c r="NU90">
        <v>2</v>
      </c>
      <c r="NV90" s="253">
        <v>2</v>
      </c>
      <c r="NW90">
        <v>2</v>
      </c>
      <c r="NX90" s="138">
        <v>169850</v>
      </c>
      <c r="NY90" s="138">
        <v>169850</v>
      </c>
      <c r="NZ90" s="196">
        <v>2580.1994549702399</v>
      </c>
      <c r="OA90" s="196">
        <v>2580.1994549702399</v>
      </c>
      <c r="OB90" s="196">
        <v>-2580.1994549702399</v>
      </c>
      <c r="OC90" s="196">
        <v>2580.1994549702399</v>
      </c>
      <c r="OD90" s="196">
        <v>-2580.1994549702399</v>
      </c>
      <c r="OF90">
        <v>-1</v>
      </c>
      <c r="OG90" s="240">
        <v>-1</v>
      </c>
      <c r="OH90" s="214">
        <v>1</v>
      </c>
      <c r="OI90" s="241">
        <v>2</v>
      </c>
      <c r="OJ90">
        <v>1</v>
      </c>
      <c r="OK90">
        <v>1</v>
      </c>
      <c r="OL90" s="214">
        <v>1</v>
      </c>
      <c r="OM90">
        <v>0</v>
      </c>
      <c r="ON90">
        <v>1</v>
      </c>
      <c r="OO90">
        <v>1</v>
      </c>
      <c r="OP90">
        <v>1</v>
      </c>
      <c r="OQ90" s="249">
        <v>1.8604651162799999E-2</v>
      </c>
      <c r="OR90" s="202">
        <v>42538</v>
      </c>
      <c r="OS90">
        <v>60</v>
      </c>
      <c r="OT90" t="s">
        <v>1186</v>
      </c>
      <c r="OU90">
        <v>2</v>
      </c>
      <c r="OV90" s="253">
        <v>2</v>
      </c>
      <c r="OW90">
        <v>2</v>
      </c>
      <c r="OX90" s="138">
        <v>173010</v>
      </c>
      <c r="OY90" s="138">
        <v>173010</v>
      </c>
      <c r="OZ90" s="196">
        <v>-3218.7906976760278</v>
      </c>
      <c r="PA90" s="196">
        <v>-3218.7906976760278</v>
      </c>
      <c r="PB90" s="196">
        <v>3218.7906976760278</v>
      </c>
      <c r="PC90" s="196">
        <v>3218.7906976760278</v>
      </c>
      <c r="PD90" s="196">
        <v>3218.7906976760278</v>
      </c>
      <c r="PF90">
        <v>-1</v>
      </c>
      <c r="PG90" s="240">
        <v>1</v>
      </c>
      <c r="PH90" s="240">
        <v>1</v>
      </c>
      <c r="PI90" s="214">
        <v>1</v>
      </c>
      <c r="PJ90" s="241">
        <v>3</v>
      </c>
      <c r="PK90">
        <v>1</v>
      </c>
      <c r="PL90">
        <v>1</v>
      </c>
      <c r="PM90" s="214">
        <v>1</v>
      </c>
      <c r="PN90">
        <v>1</v>
      </c>
      <c r="PO90">
        <v>1</v>
      </c>
      <c r="PP90">
        <v>1</v>
      </c>
      <c r="PQ90">
        <v>1</v>
      </c>
      <c r="PR90" s="249">
        <v>1.8669441072800001E-2</v>
      </c>
      <c r="PS90" s="202">
        <v>42538</v>
      </c>
      <c r="PT90">
        <v>60</v>
      </c>
      <c r="PU90" t="s">
        <v>1186</v>
      </c>
      <c r="PV90">
        <v>2</v>
      </c>
      <c r="PW90" s="253">
        <v>2</v>
      </c>
      <c r="PX90">
        <v>2</v>
      </c>
      <c r="PY90" s="138">
        <v>178190</v>
      </c>
      <c r="PZ90" s="138">
        <v>178190</v>
      </c>
      <c r="QA90" s="196">
        <v>3326.707704762232</v>
      </c>
      <c r="QB90" s="196">
        <v>3326.707704762232</v>
      </c>
      <c r="QC90" s="196">
        <v>3326.707704762232</v>
      </c>
      <c r="QD90" s="196">
        <v>3326.707704762232</v>
      </c>
      <c r="QE90" s="196">
        <v>3326.707704762232</v>
      </c>
      <c r="QF90" s="196">
        <v>3326.707704762232</v>
      </c>
      <c r="QH90">
        <v>1</v>
      </c>
      <c r="QI90" s="240">
        <v>1</v>
      </c>
      <c r="QJ90" s="240">
        <v>-1</v>
      </c>
      <c r="QK90" s="214">
        <v>1</v>
      </c>
      <c r="QL90" s="241">
        <v>-2</v>
      </c>
      <c r="QM90">
        <v>-1</v>
      </c>
      <c r="QN90">
        <v>-1</v>
      </c>
      <c r="QO90" s="214">
        <v>1</v>
      </c>
      <c r="QP90">
        <v>1</v>
      </c>
      <c r="QQ90">
        <v>1</v>
      </c>
      <c r="QR90">
        <v>0</v>
      </c>
      <c r="QS90">
        <v>0</v>
      </c>
      <c r="QT90" s="249">
        <v>1.10644575579E-2</v>
      </c>
      <c r="QU90" s="202">
        <v>42544</v>
      </c>
      <c r="QV90">
        <v>60</v>
      </c>
      <c r="QW90" t="s">
        <v>1186</v>
      </c>
      <c r="QX90">
        <v>2</v>
      </c>
      <c r="QY90" s="253">
        <v>2</v>
      </c>
      <c r="QZ90">
        <v>2</v>
      </c>
      <c r="RA90" s="138">
        <v>178190</v>
      </c>
      <c r="RB90" s="138">
        <v>178190</v>
      </c>
      <c r="RC90" s="196">
        <v>1971.5756922422011</v>
      </c>
      <c r="RD90" s="196">
        <v>1971.5756922422011</v>
      </c>
      <c r="RE90" s="196">
        <v>1971.5756922422011</v>
      </c>
      <c r="RF90" s="196">
        <v>-1971.5756922422011</v>
      </c>
      <c r="RG90" s="196">
        <v>-1971.5756922422011</v>
      </c>
      <c r="RH90" s="196">
        <v>-1971.5756922422011</v>
      </c>
      <c r="RI90" s="196"/>
      <c r="RJ90" s="196">
        <v>1971.5756922422011</v>
      </c>
      <c r="RK90" s="196">
        <v>-1971.5756922422011</v>
      </c>
      <c r="RL90" s="196">
        <v>-1971.5756922422011</v>
      </c>
      <c r="RM90" s="196">
        <v>1971.5756922422011</v>
      </c>
      <c r="RO90">
        <v>1</v>
      </c>
      <c r="RP90" s="240">
        <v>-1</v>
      </c>
      <c r="RQ90" s="240">
        <v>1</v>
      </c>
      <c r="RR90" s="240">
        <v>-1</v>
      </c>
      <c r="RS90" s="214">
        <v>1</v>
      </c>
      <c r="RT90" s="241">
        <v>-3</v>
      </c>
      <c r="RU90">
        <v>-1</v>
      </c>
      <c r="RV90">
        <v>-1</v>
      </c>
      <c r="RW90" s="214">
        <v>1</v>
      </c>
      <c r="RX90">
        <v>0</v>
      </c>
      <c r="RY90">
        <v>1</v>
      </c>
      <c r="RZ90">
        <v>0</v>
      </c>
      <c r="SA90">
        <v>0</v>
      </c>
      <c r="SB90" s="249">
        <v>2.6376339861899998E-3</v>
      </c>
      <c r="SC90" s="202">
        <v>42544</v>
      </c>
      <c r="SD90">
        <v>60</v>
      </c>
      <c r="SE90" t="s">
        <v>1186</v>
      </c>
      <c r="SF90">
        <v>2</v>
      </c>
      <c r="SG90" s="253">
        <v>2</v>
      </c>
      <c r="SH90">
        <v>2</v>
      </c>
      <c r="SI90" s="138">
        <v>178660</v>
      </c>
      <c r="SJ90" s="138">
        <v>178660</v>
      </c>
      <c r="SK90" s="196">
        <v>-471.23968797270538</v>
      </c>
      <c r="SL90" s="196">
        <v>-471.23968797270538</v>
      </c>
      <c r="SM90" s="196">
        <v>471.23968797270538</v>
      </c>
      <c r="SN90" s="196">
        <v>-471.23968797270538</v>
      </c>
      <c r="SO90" s="196">
        <v>-471.23968797270538</v>
      </c>
      <c r="SP90" s="196">
        <v>471.23968797270538</v>
      </c>
      <c r="SQ90" s="196">
        <v>-471.23968797270538</v>
      </c>
      <c r="SR90" s="196">
        <v>471.23968797270538</v>
      </c>
      <c r="SS90" s="196">
        <v>-471.23968797270538</v>
      </c>
      <c r="ST90" s="196">
        <v>-471.23968797270538</v>
      </c>
      <c r="SU90" s="196">
        <v>471.23968797270538</v>
      </c>
      <c r="SW90">
        <f t="shared" si="188"/>
        <v>1</v>
      </c>
      <c r="SX90" s="240">
        <v>1</v>
      </c>
      <c r="SY90" s="240">
        <v>1</v>
      </c>
      <c r="SZ90" s="240">
        <v>1</v>
      </c>
      <c r="TA90" s="214">
        <v>1</v>
      </c>
      <c r="TB90" s="241">
        <v>-4</v>
      </c>
      <c r="TC90">
        <f t="shared" si="189"/>
        <v>-1</v>
      </c>
      <c r="TD90">
        <f t="shared" si="190"/>
        <v>-1</v>
      </c>
      <c r="TE90" s="214">
        <v>1</v>
      </c>
      <c r="TF90">
        <f t="shared" si="229"/>
        <v>1</v>
      </c>
      <c r="TG90">
        <f t="shared" si="191"/>
        <v>1</v>
      </c>
      <c r="TH90">
        <f t="shared" si="192"/>
        <v>0</v>
      </c>
      <c r="TI90">
        <f t="shared" si="193"/>
        <v>0</v>
      </c>
      <c r="TJ90" s="249"/>
      <c r="TK90" s="202">
        <v>42548</v>
      </c>
      <c r="TL90">
        <v>60</v>
      </c>
      <c r="TM90" t="str">
        <f t="shared" si="179"/>
        <v>TRUE</v>
      </c>
      <c r="TN90">
        <f>VLOOKUP($A90,'FuturesInfo (3)'!$A$2:$V$80,22)</f>
        <v>2</v>
      </c>
      <c r="TO90" s="253">
        <v>2</v>
      </c>
      <c r="TP90">
        <f t="shared" si="194"/>
        <v>2</v>
      </c>
      <c r="TQ90" s="138">
        <f>VLOOKUP($A90,'FuturesInfo (3)'!$A$2:$O$80,15)*TN90</f>
        <v>178660</v>
      </c>
      <c r="TR90" s="138">
        <f>VLOOKUP($A90,'FuturesInfo (3)'!$A$2:$O$80,15)*TP90</f>
        <v>178660</v>
      </c>
      <c r="TS90" s="196">
        <f t="shared" si="195"/>
        <v>0</v>
      </c>
      <c r="TT90" s="196">
        <f t="shared" si="196"/>
        <v>0</v>
      </c>
      <c r="TU90" s="196">
        <f t="shared" si="197"/>
        <v>0</v>
      </c>
      <c r="TV90" s="196">
        <f t="shared" si="198"/>
        <v>0</v>
      </c>
      <c r="TW90" s="196">
        <f t="shared" si="233"/>
        <v>0</v>
      </c>
      <c r="TX90" s="196">
        <f t="shared" si="199"/>
        <v>0</v>
      </c>
      <c r="TY90" s="196">
        <f t="shared" si="223"/>
        <v>0</v>
      </c>
      <c r="TZ90" s="196">
        <f>IF(IF(sym!$O79=TE90,1,0)=1,ABS(TQ90*TJ90),-ABS(TQ90*TJ90))</f>
        <v>0</v>
      </c>
      <c r="UA90" s="196">
        <f>IF(IF(sym!$N79=TE90,1,0)=1,ABS(TQ90*TJ90),-ABS(TQ90*TJ90))</f>
        <v>0</v>
      </c>
      <c r="UB90" s="196">
        <f t="shared" si="230"/>
        <v>0</v>
      </c>
      <c r="UC90" s="196">
        <f t="shared" si="200"/>
        <v>0</v>
      </c>
      <c r="UE90">
        <f t="shared" si="201"/>
        <v>1</v>
      </c>
      <c r="UF90" s="240">
        <v>1</v>
      </c>
      <c r="UG90" s="240">
        <v>1</v>
      </c>
      <c r="UH90" s="240">
        <v>1</v>
      </c>
      <c r="UI90" s="214">
        <v>1</v>
      </c>
      <c r="UJ90" s="241">
        <v>-4</v>
      </c>
      <c r="UK90">
        <f t="shared" si="202"/>
        <v>-1</v>
      </c>
      <c r="UL90">
        <f t="shared" si="203"/>
        <v>-1</v>
      </c>
      <c r="UM90" s="214"/>
      <c r="UN90">
        <f t="shared" si="153"/>
        <v>0</v>
      </c>
      <c r="UO90">
        <f t="shared" si="236"/>
        <v>0</v>
      </c>
      <c r="UP90">
        <f t="shared" si="224"/>
        <v>0</v>
      </c>
      <c r="UQ90">
        <f t="shared" si="204"/>
        <v>0</v>
      </c>
      <c r="UR90" s="249"/>
      <c r="US90" s="202">
        <v>42548</v>
      </c>
      <c r="UT90">
        <v>60</v>
      </c>
      <c r="UU90" t="str">
        <f t="shared" si="180"/>
        <v>TRUE</v>
      </c>
      <c r="UV90">
        <f>VLOOKUP($A90,'FuturesInfo (3)'!$A$2:$V$80,22)</f>
        <v>2</v>
      </c>
      <c r="UW90" s="253">
        <v>2</v>
      </c>
      <c r="UX90">
        <f t="shared" si="205"/>
        <v>2</v>
      </c>
      <c r="UY90" s="138">
        <f>VLOOKUP($A90,'FuturesInfo (3)'!$A$2:$O$80,15)*UV90</f>
        <v>178660</v>
      </c>
      <c r="UZ90" s="138">
        <f>VLOOKUP($A90,'FuturesInfo (3)'!$A$2:$O$80,15)*UX90</f>
        <v>178660</v>
      </c>
      <c r="VA90" s="196">
        <f t="shared" si="206"/>
        <v>0</v>
      </c>
      <c r="VB90" s="196">
        <f t="shared" si="207"/>
        <v>0</v>
      </c>
      <c r="VC90" s="196">
        <f t="shared" si="208"/>
        <v>0</v>
      </c>
      <c r="VD90" s="196">
        <f t="shared" si="209"/>
        <v>0</v>
      </c>
      <c r="VE90" s="196">
        <f t="shared" si="234"/>
        <v>0</v>
      </c>
      <c r="VF90" s="196">
        <f t="shared" si="210"/>
        <v>0</v>
      </c>
      <c r="VG90" s="196">
        <f t="shared" si="225"/>
        <v>0</v>
      </c>
      <c r="VH90" s="196">
        <f>IF(IF(sym!$O79=UM90,1,0)=1,ABS(UY90*UR90),-ABS(UY90*UR90))</f>
        <v>0</v>
      </c>
      <c r="VI90" s="196">
        <f>IF(IF(sym!$N79=UM90,1,0)=1,ABS(UY90*UR90),-ABS(UY90*UR90))</f>
        <v>0</v>
      </c>
      <c r="VJ90" s="196">
        <f t="shared" si="231"/>
        <v>0</v>
      </c>
      <c r="VK90" s="196">
        <f t="shared" si="211"/>
        <v>0</v>
      </c>
      <c r="VM90">
        <f t="shared" si="212"/>
        <v>0</v>
      </c>
      <c r="VN90" s="240"/>
      <c r="VO90" s="240"/>
      <c r="VP90" s="240"/>
      <c r="VQ90" s="214"/>
      <c r="VR90" s="241"/>
      <c r="VS90">
        <f t="shared" si="213"/>
        <v>1</v>
      </c>
      <c r="VT90">
        <f t="shared" si="214"/>
        <v>0</v>
      </c>
      <c r="VU90" s="214"/>
      <c r="VV90">
        <f t="shared" si="154"/>
        <v>1</v>
      </c>
      <c r="VW90">
        <f t="shared" si="237"/>
        <v>1</v>
      </c>
      <c r="VX90">
        <f t="shared" si="226"/>
        <v>0</v>
      </c>
      <c r="VY90">
        <f t="shared" si="215"/>
        <v>1</v>
      </c>
      <c r="VZ90" s="249"/>
      <c r="WA90" s="202"/>
      <c r="WB90">
        <v>60</v>
      </c>
      <c r="WC90" t="str">
        <f t="shared" si="181"/>
        <v>FALSE</v>
      </c>
      <c r="WD90">
        <f>VLOOKUP($A90,'FuturesInfo (3)'!$A$2:$V$80,22)</f>
        <v>2</v>
      </c>
      <c r="WE90" s="253"/>
      <c r="WF90">
        <f t="shared" si="216"/>
        <v>2</v>
      </c>
      <c r="WG90" s="138">
        <f>VLOOKUP($A90,'FuturesInfo (3)'!$A$2:$O$80,15)*WD90</f>
        <v>178660</v>
      </c>
      <c r="WH90" s="138">
        <f>VLOOKUP($A90,'FuturesInfo (3)'!$A$2:$O$80,15)*WF90</f>
        <v>178660</v>
      </c>
      <c r="WI90" s="196">
        <f t="shared" si="217"/>
        <v>0</v>
      </c>
      <c r="WJ90" s="196">
        <f t="shared" si="218"/>
        <v>0</v>
      </c>
      <c r="WK90" s="196">
        <f t="shared" si="219"/>
        <v>0</v>
      </c>
      <c r="WL90" s="196">
        <f t="shared" si="220"/>
        <v>0</v>
      </c>
      <c r="WM90" s="196">
        <f t="shared" si="235"/>
        <v>0</v>
      </c>
      <c r="WN90" s="196">
        <f t="shared" si="221"/>
        <v>0</v>
      </c>
      <c r="WO90" s="196">
        <f t="shared" si="227"/>
        <v>0</v>
      </c>
      <c r="WP90" s="196">
        <f>IF(IF(sym!$O79=VU90,1,0)=1,ABS(WG90*VZ90),-ABS(WG90*VZ90))</f>
        <v>0</v>
      </c>
      <c r="WQ90" s="196">
        <f>IF(IF(sym!$N79=VU90,1,0)=1,ABS(WG90*VZ90),-ABS(WG90*VZ90))</f>
        <v>0</v>
      </c>
      <c r="WR90" s="196">
        <f t="shared" si="232"/>
        <v>0</v>
      </c>
      <c r="WS90" s="196">
        <f t="shared" si="222"/>
        <v>0</v>
      </c>
    </row>
    <row r="91" spans="1:617" s="5" customFormat="1" x14ac:dyDescent="0.25">
      <c r="A91" s="1" t="s">
        <v>1034</v>
      </c>
      <c r="B91" s="150" t="str">
        <f>'FuturesInfo (3)'!M79</f>
        <v>HTS</v>
      </c>
      <c r="C91" s="200" t="str">
        <f>VLOOKUP(A91,'FuturesInfo (3)'!$A$2:$K$80,11)</f>
        <v>rates</v>
      </c>
      <c r="F91" t="e">
        <f>#REF!</f>
        <v>#REF!</v>
      </c>
      <c r="G91">
        <v>-1</v>
      </c>
      <c r="H91">
        <v>-1</v>
      </c>
      <c r="I91">
        <v>1</v>
      </c>
      <c r="J91">
        <f t="shared" si="164"/>
        <v>0</v>
      </c>
      <c r="K91">
        <f t="shared" si="165"/>
        <v>0</v>
      </c>
      <c r="L91" s="184">
        <v>2.03272690314E-4</v>
      </c>
      <c r="M91" s="2">
        <v>10</v>
      </c>
      <c r="N91">
        <v>60</v>
      </c>
      <c r="O91" t="str">
        <f t="shared" si="166"/>
        <v>TRUE</v>
      </c>
      <c r="P91">
        <f>VLOOKUP($A91,'FuturesInfo (3)'!$A$2:$V$80,22)</f>
        <v>13</v>
      </c>
      <c r="Q91">
        <f t="shared" si="167"/>
        <v>13</v>
      </c>
      <c r="R91">
        <f t="shared" si="167"/>
        <v>13</v>
      </c>
      <c r="S91" s="138">
        <f>VLOOKUP($A91,'FuturesInfo (3)'!$A$2:$O$80,15)*Q91</f>
        <v>2702400.1368000004</v>
      </c>
      <c r="T91" s="144">
        <f t="shared" si="168"/>
        <v>-549.32414611225772</v>
      </c>
      <c r="U91" s="144">
        <f t="shared" si="182"/>
        <v>-549.32414611225772</v>
      </c>
      <c r="W91">
        <f t="shared" si="169"/>
        <v>-1</v>
      </c>
      <c r="X91">
        <v>1</v>
      </c>
      <c r="Y91">
        <v>-1</v>
      </c>
      <c r="Z91">
        <v>1</v>
      </c>
      <c r="AA91">
        <f t="shared" si="183"/>
        <v>1</v>
      </c>
      <c r="AB91">
        <f t="shared" si="170"/>
        <v>0</v>
      </c>
      <c r="AC91" s="1">
        <v>6.09694136775E-4</v>
      </c>
      <c r="AD91" s="2">
        <v>10</v>
      </c>
      <c r="AE91">
        <v>60</v>
      </c>
      <c r="AF91" t="str">
        <f t="shared" si="171"/>
        <v>TRUE</v>
      </c>
      <c r="AG91">
        <f>VLOOKUP($A91,'FuturesInfo (3)'!$A$2:$V$80,22)</f>
        <v>13</v>
      </c>
      <c r="AH91">
        <f t="shared" si="172"/>
        <v>10</v>
      </c>
      <c r="AI91">
        <f t="shared" si="184"/>
        <v>13</v>
      </c>
      <c r="AJ91" s="138">
        <f>VLOOKUP($A91,'FuturesInfo (3)'!$A$2:$O$80,15)*AI91</f>
        <v>2702400.1368000004</v>
      </c>
      <c r="AK91" s="196">
        <f t="shared" si="173"/>
        <v>1647.6375186269181</v>
      </c>
      <c r="AL91" s="196">
        <f t="shared" si="185"/>
        <v>-1647.6375186269181</v>
      </c>
      <c r="AN91">
        <f t="shared" si="174"/>
        <v>1</v>
      </c>
      <c r="AO91">
        <v>1</v>
      </c>
      <c r="AP91">
        <v>-1</v>
      </c>
      <c r="AQ91">
        <v>-1</v>
      </c>
      <c r="AR91">
        <f t="shared" si="228"/>
        <v>0</v>
      </c>
      <c r="AS91">
        <f t="shared" si="175"/>
        <v>1</v>
      </c>
      <c r="AT91" s="1">
        <v>-7.1087640905900004E-4</v>
      </c>
      <c r="AU91" s="2">
        <v>10</v>
      </c>
      <c r="AV91">
        <v>60</v>
      </c>
      <c r="AW91" t="str">
        <f t="shared" si="176"/>
        <v>TRUE</v>
      </c>
      <c r="AX91">
        <f>VLOOKUP($A91,'FuturesInfo (3)'!$A$2:$V$80,22)</f>
        <v>13</v>
      </c>
      <c r="AY91">
        <f t="shared" si="177"/>
        <v>10</v>
      </c>
      <c r="AZ91">
        <f t="shared" si="186"/>
        <v>13</v>
      </c>
      <c r="BA91" s="138">
        <f>VLOOKUP($A91,'FuturesInfo (3)'!$A$2:$O$80,15)*AZ91</f>
        <v>2702400.1368000004</v>
      </c>
      <c r="BB91" s="196">
        <f t="shared" si="178"/>
        <v>-1921.0725050889348</v>
      </c>
      <c r="BC91" s="196">
        <f t="shared" si="187"/>
        <v>1921.0725050889348</v>
      </c>
      <c r="BE91">
        <v>1</v>
      </c>
      <c r="BF91">
        <v>1</v>
      </c>
      <c r="BG91">
        <v>-1</v>
      </c>
      <c r="BH91">
        <v>1</v>
      </c>
      <c r="BI91">
        <v>1</v>
      </c>
      <c r="BJ91">
        <v>0</v>
      </c>
      <c r="BK91" s="1">
        <v>3.0487804878000002E-4</v>
      </c>
      <c r="BL91" s="2">
        <v>10</v>
      </c>
      <c r="BM91">
        <v>60</v>
      </c>
      <c r="BN91" t="s">
        <v>1186</v>
      </c>
      <c r="BO91">
        <v>15</v>
      </c>
      <c r="BP91" s="96">
        <v>0</v>
      </c>
      <c r="BQ91">
        <v>15</v>
      </c>
      <c r="BR91" s="138">
        <v>3071097.1557</v>
      </c>
      <c r="BS91" s="196">
        <v>936.3101084436239</v>
      </c>
      <c r="BT91" s="196">
        <v>-936.3101084436239</v>
      </c>
      <c r="BV91">
        <v>1</v>
      </c>
      <c r="BW91">
        <v>-1</v>
      </c>
      <c r="BX91" s="214">
        <v>1</v>
      </c>
      <c r="BY91">
        <v>1</v>
      </c>
      <c r="BZ91">
        <v>1</v>
      </c>
      <c r="CA91">
        <v>0</v>
      </c>
      <c r="CB91">
        <v>1</v>
      </c>
      <c r="CC91">
        <v>1</v>
      </c>
      <c r="CD91" s="1">
        <v>1.5239256324300001E-4</v>
      </c>
      <c r="CE91" s="2">
        <v>10</v>
      </c>
      <c r="CF91">
        <v>60</v>
      </c>
      <c r="CG91" t="s">
        <v>1186</v>
      </c>
      <c r="CH91">
        <v>15</v>
      </c>
      <c r="CI91" s="96">
        <v>0</v>
      </c>
      <c r="CJ91">
        <v>15</v>
      </c>
      <c r="CK91" s="138">
        <v>3071097.1557</v>
      </c>
      <c r="CL91" s="196">
        <v>-468.01236752540973</v>
      </c>
      <c r="CM91" s="196">
        <v>468.01236752540973</v>
      </c>
      <c r="CN91" s="196">
        <v>468.01236752540973</v>
      </c>
      <c r="CP91">
        <v>1</v>
      </c>
      <c r="CQ91">
        <v>1</v>
      </c>
      <c r="CR91" s="214">
        <v>1</v>
      </c>
      <c r="CS91">
        <v>1</v>
      </c>
      <c r="CT91">
        <v>-1</v>
      </c>
      <c r="CU91">
        <v>0</v>
      </c>
      <c r="CV91">
        <v>0</v>
      </c>
      <c r="CW91">
        <v>0</v>
      </c>
      <c r="CX91" s="1">
        <v>-3.0473868657599997E-4</v>
      </c>
      <c r="CY91" s="2">
        <v>10</v>
      </c>
      <c r="CZ91">
        <v>60</v>
      </c>
      <c r="DA91" t="s">
        <v>1186</v>
      </c>
      <c r="DB91">
        <v>15</v>
      </c>
      <c r="DC91" s="96">
        <v>0</v>
      </c>
      <c r="DD91">
        <v>15</v>
      </c>
      <c r="DE91" s="138">
        <v>3071097.1557</v>
      </c>
      <c r="DF91" s="196">
        <v>-935.88211357530724</v>
      </c>
      <c r="DG91" s="196">
        <v>-935.88211357530724</v>
      </c>
      <c r="DH91" s="196">
        <v>-935.88211357530724</v>
      </c>
      <c r="DJ91">
        <v>-1</v>
      </c>
      <c r="DK91" s="240">
        <v>-1</v>
      </c>
      <c r="DL91" s="214">
        <v>-1</v>
      </c>
      <c r="DM91" s="241">
        <v>-7</v>
      </c>
      <c r="DN91">
        <v>-1</v>
      </c>
      <c r="DO91">
        <v>1</v>
      </c>
      <c r="DP91" s="214">
        <v>1</v>
      </c>
      <c r="DQ91">
        <v>0</v>
      </c>
      <c r="DR91">
        <v>0</v>
      </c>
      <c r="DS91">
        <v>0</v>
      </c>
      <c r="DT91">
        <v>1</v>
      </c>
      <c r="DU91" s="249">
        <v>1.5241579027600001E-4</v>
      </c>
      <c r="DV91" s="2">
        <v>10</v>
      </c>
      <c r="DW91">
        <v>60</v>
      </c>
      <c r="DX91" t="s">
        <v>1186</v>
      </c>
      <c r="DY91">
        <v>15</v>
      </c>
      <c r="DZ91" s="96">
        <v>0</v>
      </c>
      <c r="EA91">
        <v>15</v>
      </c>
      <c r="EB91" s="138">
        <v>3071565.2394000003</v>
      </c>
      <c r="EC91" s="196">
        <v>-468.15504334744219</v>
      </c>
      <c r="ED91" s="196">
        <v>-468.15504334744219</v>
      </c>
      <c r="EE91" s="196">
        <v>-468.15504334744219</v>
      </c>
      <c r="EF91" s="196">
        <v>468.15504334744219</v>
      </c>
      <c r="EH91">
        <v>-1</v>
      </c>
      <c r="EI91" s="240">
        <v>1</v>
      </c>
      <c r="EJ91" s="214">
        <v>1</v>
      </c>
      <c r="EK91" s="241">
        <v>-8</v>
      </c>
      <c r="EL91">
        <v>1</v>
      </c>
      <c r="EM91">
        <v>-1</v>
      </c>
      <c r="EN91" s="214">
        <v>1</v>
      </c>
      <c r="EO91">
        <v>1</v>
      </c>
      <c r="EP91">
        <v>1</v>
      </c>
      <c r="EQ91">
        <v>1</v>
      </c>
      <c r="ER91">
        <v>0</v>
      </c>
      <c r="ES91" s="249">
        <v>2.03190084324E-4</v>
      </c>
      <c r="ET91" s="264">
        <v>42485</v>
      </c>
      <c r="EU91">
        <v>60</v>
      </c>
      <c r="EV91" t="s">
        <v>1186</v>
      </c>
      <c r="EW91">
        <v>15</v>
      </c>
      <c r="EX91" s="253"/>
      <c r="EY91">
        <v>15</v>
      </c>
      <c r="EZ91" s="138">
        <v>3057593.1540000001</v>
      </c>
      <c r="FA91" s="196">
        <v>621.27261078974516</v>
      </c>
      <c r="FB91" s="196">
        <v>621.27261078974516</v>
      </c>
      <c r="FC91" s="196">
        <v>621.27261078974516</v>
      </c>
      <c r="FD91" s="196">
        <v>-621.27261078974516</v>
      </c>
      <c r="FF91">
        <v>1</v>
      </c>
      <c r="FG91" s="240">
        <v>1</v>
      </c>
      <c r="FH91" s="214">
        <v>1</v>
      </c>
      <c r="FI91" s="241">
        <v>-9</v>
      </c>
      <c r="FJ91">
        <v>-1</v>
      </c>
      <c r="FK91">
        <v>-1</v>
      </c>
      <c r="FL91" s="214">
        <v>-1</v>
      </c>
      <c r="FM91">
        <v>0</v>
      </c>
      <c r="FN91">
        <v>0</v>
      </c>
      <c r="FO91">
        <v>1</v>
      </c>
      <c r="FP91">
        <v>1</v>
      </c>
      <c r="FQ91" s="249">
        <v>-4.0629756524800001E-4</v>
      </c>
      <c r="FR91" s="264">
        <v>42485</v>
      </c>
      <c r="FS91">
        <v>60</v>
      </c>
      <c r="FT91" t="s">
        <v>1186</v>
      </c>
      <c r="FU91">
        <v>15</v>
      </c>
      <c r="FV91" s="253">
        <v>1</v>
      </c>
      <c r="FW91">
        <v>15</v>
      </c>
      <c r="FX91" s="138">
        <v>3046854.8292</v>
      </c>
      <c r="FY91" s="138">
        <v>3046854.8292</v>
      </c>
      <c r="FZ91" s="196">
        <v>-1237.9296987680709</v>
      </c>
      <c r="GA91" s="196">
        <v>-1237.9296987680709</v>
      </c>
      <c r="GB91" s="196">
        <v>-1237.9296987680709</v>
      </c>
      <c r="GC91" s="196">
        <v>1237.9296987680709</v>
      </c>
      <c r="GD91" s="196">
        <v>1237.9296987680709</v>
      </c>
      <c r="GF91">
        <v>1</v>
      </c>
      <c r="GG91" s="240">
        <v>1</v>
      </c>
      <c r="GH91" s="214">
        <v>1</v>
      </c>
      <c r="GI91" s="241">
        <v>-10</v>
      </c>
      <c r="GJ91">
        <v>1</v>
      </c>
      <c r="GK91">
        <v>-1</v>
      </c>
      <c r="GL91" s="214">
        <v>1</v>
      </c>
      <c r="GM91">
        <v>1</v>
      </c>
      <c r="GN91">
        <v>1</v>
      </c>
      <c r="GO91">
        <v>1</v>
      </c>
      <c r="GP91">
        <v>0</v>
      </c>
      <c r="GQ91" s="249">
        <v>5.5846067929099996E-4</v>
      </c>
      <c r="GR91" s="264">
        <v>42485</v>
      </c>
      <c r="GS91">
        <v>60</v>
      </c>
      <c r="GT91" t="s">
        <v>1186</v>
      </c>
      <c r="GU91">
        <v>15</v>
      </c>
      <c r="GV91" s="253">
        <v>1</v>
      </c>
      <c r="GW91">
        <v>15</v>
      </c>
      <c r="GX91" s="138">
        <v>3046854.8292</v>
      </c>
      <c r="GY91" s="138">
        <v>3046854.8292</v>
      </c>
      <c r="GZ91" s="196">
        <v>1701.5486176160957</v>
      </c>
      <c r="HA91" s="196">
        <v>1701.5486176160957</v>
      </c>
      <c r="HB91" s="196">
        <v>1701.5486176160957</v>
      </c>
      <c r="HC91" s="196">
        <v>1701.5486176160957</v>
      </c>
      <c r="HD91" s="196">
        <v>-1701.5486176160957</v>
      </c>
      <c r="HF91">
        <v>1</v>
      </c>
      <c r="HG91" s="240">
        <v>1</v>
      </c>
      <c r="HH91" s="214">
        <v>1</v>
      </c>
      <c r="HI91" s="241">
        <v>-11</v>
      </c>
      <c r="HJ91">
        <v>1</v>
      </c>
      <c r="HK91">
        <v>-1</v>
      </c>
      <c r="HL91" s="214">
        <v>-1</v>
      </c>
      <c r="HM91">
        <v>0</v>
      </c>
      <c r="HN91">
        <v>0</v>
      </c>
      <c r="HO91">
        <v>0</v>
      </c>
      <c r="HP91">
        <v>1</v>
      </c>
      <c r="HQ91" s="249">
        <v>-5.0740815912300003E-4</v>
      </c>
      <c r="HR91" s="202">
        <v>42485</v>
      </c>
      <c r="HS91">
        <v>60</v>
      </c>
      <c r="HT91" t="s">
        <v>1186</v>
      </c>
      <c r="HU91">
        <v>15</v>
      </c>
      <c r="HV91" s="253">
        <v>1</v>
      </c>
      <c r="HW91">
        <v>15</v>
      </c>
      <c r="HX91" s="138">
        <v>3085309.5587999998</v>
      </c>
      <c r="HY91" s="138">
        <v>3085309.5587999998</v>
      </c>
      <c r="HZ91" s="196">
        <v>-1565.5112435553033</v>
      </c>
      <c r="IA91" s="196">
        <v>-1565.5112435553033</v>
      </c>
      <c r="IB91" s="196">
        <v>-1565.5112435553033</v>
      </c>
      <c r="IC91" s="196">
        <v>-1565.5112435553033</v>
      </c>
      <c r="ID91" s="196">
        <v>1565.5112435553033</v>
      </c>
      <c r="IF91">
        <v>1</v>
      </c>
      <c r="IG91">
        <v>1</v>
      </c>
      <c r="IH91" s="214">
        <v>1</v>
      </c>
      <c r="II91" s="241">
        <v>-12</v>
      </c>
      <c r="IJ91">
        <v>-1</v>
      </c>
      <c r="IK91">
        <v>-1</v>
      </c>
      <c r="IL91" s="214">
        <v>-1</v>
      </c>
      <c r="IM91">
        <v>0</v>
      </c>
      <c r="IN91">
        <v>0</v>
      </c>
      <c r="IO91">
        <v>1</v>
      </c>
      <c r="IP91">
        <v>1</v>
      </c>
      <c r="IQ91" s="249">
        <v>-3.0459945172099998E-4</v>
      </c>
      <c r="IR91" s="202">
        <v>42522</v>
      </c>
      <c r="IS91">
        <v>60</v>
      </c>
      <c r="IT91" t="s">
        <v>1186</v>
      </c>
      <c r="IU91">
        <v>15</v>
      </c>
      <c r="IV91" s="253">
        <v>2</v>
      </c>
      <c r="IW91">
        <v>19</v>
      </c>
      <c r="IX91" s="138">
        <v>3084369.7751999996</v>
      </c>
      <c r="IY91" s="138">
        <v>3906868.3819199996</v>
      </c>
      <c r="IZ91" s="196">
        <v>-939.49734243074386</v>
      </c>
      <c r="JA91" s="196">
        <v>-1190.0299670789423</v>
      </c>
      <c r="JB91" s="196">
        <v>-939.49734243074386</v>
      </c>
      <c r="JC91" s="196">
        <v>939.49734243074386</v>
      </c>
      <c r="JD91" s="196">
        <v>939.49734243074386</v>
      </c>
      <c r="JF91">
        <v>1</v>
      </c>
      <c r="JG91" s="240">
        <v>1</v>
      </c>
      <c r="JH91" s="214">
        <v>1</v>
      </c>
      <c r="JI91" s="241">
        <v>-13</v>
      </c>
      <c r="JJ91">
        <v>-1</v>
      </c>
      <c r="JK91">
        <v>-1</v>
      </c>
      <c r="JL91" s="214">
        <v>-1</v>
      </c>
      <c r="JM91">
        <v>0</v>
      </c>
      <c r="JN91">
        <v>0</v>
      </c>
      <c r="JO91">
        <v>1</v>
      </c>
      <c r="JP91">
        <v>1</v>
      </c>
      <c r="JQ91" s="249">
        <v>-4.06256347755E-4</v>
      </c>
      <c r="JR91" s="202">
        <v>42522</v>
      </c>
      <c r="JS91">
        <v>60</v>
      </c>
      <c r="JT91" t="s">
        <v>1186</v>
      </c>
      <c r="JU91">
        <v>15</v>
      </c>
      <c r="JV91" s="253">
        <v>2</v>
      </c>
      <c r="JW91">
        <v>19</v>
      </c>
      <c r="JX91" s="138">
        <v>3077122.9524000003</v>
      </c>
      <c r="JY91" s="138">
        <v>3897689.0730400006</v>
      </c>
      <c r="JZ91" s="196">
        <v>-1250.1007322351068</v>
      </c>
      <c r="KA91" s="196">
        <v>-1583.460927497802</v>
      </c>
      <c r="KB91" s="196">
        <v>-1250.1007322351068</v>
      </c>
      <c r="KC91" s="196">
        <v>1250.1007322351068</v>
      </c>
      <c r="KD91" s="196">
        <v>1250.1007322351068</v>
      </c>
      <c r="KF91">
        <v>1</v>
      </c>
      <c r="KG91" s="240">
        <v>1</v>
      </c>
      <c r="KH91" s="214">
        <v>1</v>
      </c>
      <c r="KI91" s="241">
        <v>-7</v>
      </c>
      <c r="KJ91">
        <v>-1</v>
      </c>
      <c r="KK91">
        <v>-1</v>
      </c>
      <c r="KL91" s="214">
        <v>-1</v>
      </c>
      <c r="KM91">
        <v>0</v>
      </c>
      <c r="KN91">
        <v>0</v>
      </c>
      <c r="KO91">
        <v>1</v>
      </c>
      <c r="KP91">
        <v>1</v>
      </c>
      <c r="KQ91" s="249">
        <v>-5.0802682381599997E-4</v>
      </c>
      <c r="KR91" s="202">
        <v>42531</v>
      </c>
      <c r="KS91">
        <v>60</v>
      </c>
      <c r="KT91" t="s">
        <v>1186</v>
      </c>
      <c r="KU91">
        <v>15</v>
      </c>
      <c r="KV91" s="253">
        <v>1</v>
      </c>
      <c r="KW91">
        <v>19</v>
      </c>
      <c r="KX91" s="138">
        <v>3143349.594</v>
      </c>
      <c r="KY91" s="138">
        <v>3981576.1524</v>
      </c>
      <c r="KZ91" s="196">
        <v>-1596.905910383133</v>
      </c>
      <c r="LA91" s="196">
        <v>-2022.7474864853018</v>
      </c>
      <c r="LB91" s="196">
        <v>-1596.905910383133</v>
      </c>
      <c r="LC91" s="196">
        <v>1596.905910383133</v>
      </c>
      <c r="LD91" s="196">
        <v>1596.905910383133</v>
      </c>
      <c r="LF91">
        <v>1</v>
      </c>
      <c r="LG91" s="240">
        <v>-1</v>
      </c>
      <c r="LH91" s="214">
        <v>1</v>
      </c>
      <c r="LI91" s="241">
        <v>12</v>
      </c>
      <c r="LJ91">
        <v>1</v>
      </c>
      <c r="LK91">
        <v>1</v>
      </c>
      <c r="LL91" s="214">
        <v>-1</v>
      </c>
      <c r="LM91">
        <v>1</v>
      </c>
      <c r="LN91">
        <v>0</v>
      </c>
      <c r="LO91">
        <v>0</v>
      </c>
      <c r="LP91">
        <v>0</v>
      </c>
      <c r="LQ91" s="249">
        <v>-3.0497102775199999E-4</v>
      </c>
      <c r="LR91" s="202">
        <v>42527</v>
      </c>
      <c r="LS91">
        <v>60</v>
      </c>
      <c r="LT91" t="s">
        <v>1186</v>
      </c>
      <c r="LU91">
        <v>15</v>
      </c>
      <c r="LV91" s="253">
        <v>2</v>
      </c>
      <c r="LW91">
        <v>11</v>
      </c>
      <c r="LX91" s="138">
        <v>3143349.594</v>
      </c>
      <c r="LY91" s="138">
        <v>2305123.0356000001</v>
      </c>
      <c r="LZ91" s="196">
        <v>958.63055626601192</v>
      </c>
      <c r="MA91" s="196">
        <v>702.99574126174207</v>
      </c>
      <c r="MB91" s="196">
        <v>-958.63055626601192</v>
      </c>
      <c r="MC91" s="196">
        <v>-958.63055626601192</v>
      </c>
      <c r="MD91" s="196">
        <v>-958.63055626601192</v>
      </c>
      <c r="MF91">
        <v>-1</v>
      </c>
      <c r="MG91" s="240">
        <v>-1</v>
      </c>
      <c r="MH91" s="214">
        <v>1</v>
      </c>
      <c r="MI91" s="241">
        <v>-9</v>
      </c>
      <c r="MJ91">
        <v>-1</v>
      </c>
      <c r="MK91">
        <v>-1</v>
      </c>
      <c r="ML91" s="214">
        <v>1</v>
      </c>
      <c r="MM91">
        <v>0</v>
      </c>
      <c r="MN91">
        <v>1</v>
      </c>
      <c r="MO91">
        <v>0</v>
      </c>
      <c r="MP91">
        <v>0</v>
      </c>
      <c r="MQ91" s="249">
        <v>2.1354484441700001E-3</v>
      </c>
      <c r="MR91" s="202">
        <v>42531</v>
      </c>
      <c r="MS91">
        <v>60</v>
      </c>
      <c r="MT91" t="s">
        <v>1186</v>
      </c>
      <c r="MU91">
        <v>13</v>
      </c>
      <c r="MV91" s="253">
        <v>2</v>
      </c>
      <c r="MW91">
        <v>10</v>
      </c>
      <c r="MX91" s="138">
        <v>2678326.0686000003</v>
      </c>
      <c r="MY91" s="138">
        <v>2060250.8220000004</v>
      </c>
      <c r="MZ91" s="196">
        <v>-5719.427236171824</v>
      </c>
      <c r="NA91" s="196">
        <v>-4399.5594124398649</v>
      </c>
      <c r="NB91" s="196">
        <v>5719.427236171824</v>
      </c>
      <c r="NC91" s="196">
        <v>-5719.427236171824</v>
      </c>
      <c r="ND91" s="196">
        <v>-5719.427236171824</v>
      </c>
      <c r="NF91">
        <v>-1</v>
      </c>
      <c r="NG91" s="240">
        <v>1</v>
      </c>
      <c r="NH91" s="214">
        <v>1</v>
      </c>
      <c r="NI91" s="241">
        <v>1</v>
      </c>
      <c r="NJ91">
        <v>1</v>
      </c>
      <c r="NK91">
        <v>1</v>
      </c>
      <c r="NL91" s="214">
        <v>-1</v>
      </c>
      <c r="NM91">
        <v>0</v>
      </c>
      <c r="NN91">
        <v>0</v>
      </c>
      <c r="NO91">
        <v>0</v>
      </c>
      <c r="NP91">
        <v>0</v>
      </c>
      <c r="NQ91" s="249">
        <v>-4.0588533739200001E-4</v>
      </c>
      <c r="NR91" s="202">
        <v>42531</v>
      </c>
      <c r="NS91">
        <v>60</v>
      </c>
      <c r="NT91" t="s">
        <v>1186</v>
      </c>
      <c r="NU91">
        <v>12</v>
      </c>
      <c r="NV91" s="253">
        <v>2</v>
      </c>
      <c r="NW91">
        <v>9</v>
      </c>
      <c r="NX91" s="138">
        <v>2434292.4312000005</v>
      </c>
      <c r="NY91" s="138">
        <v>1825719.3234000001</v>
      </c>
      <c r="NZ91" s="196">
        <v>-988.04360474840416</v>
      </c>
      <c r="OA91" s="196">
        <v>-741.03270356130304</v>
      </c>
      <c r="OB91" s="196">
        <v>-988.04360474840416</v>
      </c>
      <c r="OC91" s="196">
        <v>-988.04360474840416</v>
      </c>
      <c r="OD91" s="196">
        <v>-988.04360474840416</v>
      </c>
      <c r="OF91">
        <v>1</v>
      </c>
      <c r="OG91" s="240">
        <v>-1</v>
      </c>
      <c r="OH91" s="214">
        <v>1</v>
      </c>
      <c r="OI91" s="241">
        <v>2</v>
      </c>
      <c r="OJ91">
        <v>1</v>
      </c>
      <c r="OK91">
        <v>1</v>
      </c>
      <c r="OL91" s="214">
        <v>1</v>
      </c>
      <c r="OM91">
        <v>0</v>
      </c>
      <c r="ON91">
        <v>1</v>
      </c>
      <c r="OO91">
        <v>1</v>
      </c>
      <c r="OP91">
        <v>1</v>
      </c>
      <c r="OQ91" s="249">
        <v>3.0453761039500002E-4</v>
      </c>
      <c r="OR91" s="202">
        <v>42531</v>
      </c>
      <c r="OS91">
        <v>60</v>
      </c>
      <c r="OT91" t="s">
        <v>1186</v>
      </c>
      <c r="OU91">
        <v>12</v>
      </c>
      <c r="OV91" s="253">
        <v>1</v>
      </c>
      <c r="OW91">
        <v>15</v>
      </c>
      <c r="OX91" s="138">
        <v>2466587.0611199997</v>
      </c>
      <c r="OY91" s="138">
        <v>3083233.8264000001</v>
      </c>
      <c r="OZ91" s="196">
        <v>-751.16852942471064</v>
      </c>
      <c r="PA91" s="196">
        <v>-938.96066178088836</v>
      </c>
      <c r="PB91" s="196">
        <v>751.16852942471064</v>
      </c>
      <c r="PC91" s="196">
        <v>751.16852942471064</v>
      </c>
      <c r="PD91" s="196">
        <v>751.16852942471064</v>
      </c>
      <c r="PF91">
        <v>-1</v>
      </c>
      <c r="PG91" s="240">
        <v>1</v>
      </c>
      <c r="PH91" s="240">
        <v>-1</v>
      </c>
      <c r="PI91" s="214">
        <v>1</v>
      </c>
      <c r="PJ91" s="241">
        <v>3</v>
      </c>
      <c r="PK91">
        <v>1</v>
      </c>
      <c r="PL91">
        <v>1</v>
      </c>
      <c r="PM91" s="214">
        <v>-1</v>
      </c>
      <c r="PN91">
        <v>0</v>
      </c>
      <c r="PO91">
        <v>0</v>
      </c>
      <c r="PP91">
        <v>0</v>
      </c>
      <c r="PQ91">
        <v>0</v>
      </c>
      <c r="PR91" s="249">
        <v>-3.0444489547399998E-4</v>
      </c>
      <c r="PS91" s="202">
        <v>42531</v>
      </c>
      <c r="PT91">
        <v>60</v>
      </c>
      <c r="PU91" t="s">
        <v>1186</v>
      </c>
      <c r="PV91">
        <v>12</v>
      </c>
      <c r="PW91" s="253">
        <v>2</v>
      </c>
      <c r="PX91">
        <v>9</v>
      </c>
      <c r="PY91" s="138">
        <v>2464445.9481600001</v>
      </c>
      <c r="PZ91" s="138">
        <v>1848334.4611199999</v>
      </c>
      <c r="QA91" s="196">
        <v>-750.28798908889405</v>
      </c>
      <c r="QB91" s="196">
        <v>-562.71599181667045</v>
      </c>
      <c r="QC91" s="196">
        <v>-750.28798908889405</v>
      </c>
      <c r="QD91" s="196">
        <v>-750.28798908889405</v>
      </c>
      <c r="QE91" s="196">
        <v>-750.28798908889405</v>
      </c>
      <c r="QF91" s="196">
        <v>750.28798908889405</v>
      </c>
      <c r="QH91">
        <v>1</v>
      </c>
      <c r="QI91" s="240">
        <v>1</v>
      </c>
      <c r="QJ91" s="240">
        <v>-1</v>
      </c>
      <c r="QK91" s="214">
        <v>1</v>
      </c>
      <c r="QL91" s="241">
        <v>4</v>
      </c>
      <c r="QM91">
        <v>-1</v>
      </c>
      <c r="QN91">
        <v>1</v>
      </c>
      <c r="QO91" s="214">
        <v>1</v>
      </c>
      <c r="QP91">
        <v>1</v>
      </c>
      <c r="QQ91">
        <v>1</v>
      </c>
      <c r="QR91">
        <v>0</v>
      </c>
      <c r="QS91">
        <v>1</v>
      </c>
      <c r="QT91" s="249">
        <v>0</v>
      </c>
      <c r="QU91" s="202">
        <v>42544</v>
      </c>
      <c r="QV91">
        <v>60</v>
      </c>
      <c r="QW91" t="s">
        <v>1186</v>
      </c>
      <c r="QX91">
        <v>12</v>
      </c>
      <c r="QY91" s="253">
        <v>1</v>
      </c>
      <c r="QZ91">
        <v>15</v>
      </c>
      <c r="RA91" s="138">
        <v>2464445.9481600001</v>
      </c>
      <c r="RB91" s="138">
        <v>3080557.4351999997</v>
      </c>
      <c r="RC91" s="196">
        <v>0</v>
      </c>
      <c r="RD91" s="196">
        <v>0</v>
      </c>
      <c r="RE91" s="196">
        <v>0</v>
      </c>
      <c r="RF91" s="196">
        <v>0</v>
      </c>
      <c r="RG91" s="196">
        <v>0</v>
      </c>
      <c r="RH91" s="196">
        <v>0</v>
      </c>
      <c r="RI91" s="196"/>
      <c r="RJ91" s="196">
        <v>0</v>
      </c>
      <c r="RK91" s="196">
        <v>0</v>
      </c>
      <c r="RL91" s="196">
        <v>0</v>
      </c>
      <c r="RM91" s="196">
        <v>0</v>
      </c>
      <c r="RO91">
        <v>1</v>
      </c>
      <c r="RP91" s="240">
        <v>-1</v>
      </c>
      <c r="RQ91" s="240">
        <v>1</v>
      </c>
      <c r="RR91" s="240">
        <v>-1</v>
      </c>
      <c r="RS91" s="214">
        <v>1</v>
      </c>
      <c r="RT91" s="241">
        <v>5</v>
      </c>
      <c r="RU91">
        <v>-1</v>
      </c>
      <c r="RV91">
        <v>1</v>
      </c>
      <c r="RW91" s="214">
        <v>1</v>
      </c>
      <c r="RX91">
        <v>0</v>
      </c>
      <c r="RY91">
        <v>1</v>
      </c>
      <c r="RZ91">
        <v>0</v>
      </c>
      <c r="SA91">
        <v>1</v>
      </c>
      <c r="SB91" s="249">
        <v>3.0453761039500002E-4</v>
      </c>
      <c r="SC91" s="202">
        <v>42544</v>
      </c>
      <c r="SD91">
        <v>60</v>
      </c>
      <c r="SE91" t="s">
        <v>1186</v>
      </c>
      <c r="SF91">
        <v>13</v>
      </c>
      <c r="SG91" s="253">
        <v>1</v>
      </c>
      <c r="SH91">
        <v>16</v>
      </c>
      <c r="SI91" s="138">
        <v>2702400.1368000004</v>
      </c>
      <c r="SJ91" s="138">
        <v>3326030.9376000003</v>
      </c>
      <c r="SK91" s="196">
        <v>-822.98247999219325</v>
      </c>
      <c r="SL91" s="196">
        <v>-1012.9015138365455</v>
      </c>
      <c r="SM91" s="196">
        <v>822.98247999219325</v>
      </c>
      <c r="SN91" s="196">
        <v>-822.98247999219325</v>
      </c>
      <c r="SO91" s="196">
        <v>822.98247999219325</v>
      </c>
      <c r="SP91" s="196">
        <v>822.98247999219325</v>
      </c>
      <c r="SQ91" s="196">
        <v>-822.98247999219325</v>
      </c>
      <c r="SR91" s="196">
        <v>-822.98247999219325</v>
      </c>
      <c r="SS91" s="196">
        <v>822.98247999219325</v>
      </c>
      <c r="ST91" s="196">
        <v>-822.98247999219325</v>
      </c>
      <c r="SU91" s="196">
        <v>822.98247999219325</v>
      </c>
      <c r="SW91">
        <f t="shared" si="188"/>
        <v>1</v>
      </c>
      <c r="SX91" s="240">
        <v>1</v>
      </c>
      <c r="SY91" s="240">
        <v>-1</v>
      </c>
      <c r="SZ91" s="240">
        <v>1</v>
      </c>
      <c r="TA91" s="214">
        <v>1</v>
      </c>
      <c r="TB91" s="241">
        <v>6</v>
      </c>
      <c r="TC91">
        <f t="shared" si="189"/>
        <v>-1</v>
      </c>
      <c r="TD91">
        <f t="shared" si="190"/>
        <v>1</v>
      </c>
      <c r="TE91" s="214">
        <v>-1</v>
      </c>
      <c r="TF91">
        <f t="shared" si="229"/>
        <v>0</v>
      </c>
      <c r="TG91">
        <f t="shared" si="191"/>
        <v>0</v>
      </c>
      <c r="TH91">
        <f t="shared" si="192"/>
        <v>1</v>
      </c>
      <c r="TI91">
        <f t="shared" si="193"/>
        <v>0</v>
      </c>
      <c r="TJ91" s="249">
        <v>-5.0740815912300003E-4</v>
      </c>
      <c r="TK91" s="202">
        <v>42544</v>
      </c>
      <c r="TL91">
        <v>60</v>
      </c>
      <c r="TM91" t="str">
        <f t="shared" si="179"/>
        <v>TRUE</v>
      </c>
      <c r="TN91">
        <f>VLOOKUP($A91,'FuturesInfo (3)'!$A$2:$V$80,22)</f>
        <v>13</v>
      </c>
      <c r="TO91" s="253">
        <v>2</v>
      </c>
      <c r="TP91">
        <f t="shared" si="194"/>
        <v>10</v>
      </c>
      <c r="TQ91" s="138">
        <f>VLOOKUP($A91,'FuturesInfo (3)'!$A$2:$O$80,15)*TN91</f>
        <v>2702400.1368000004</v>
      </c>
      <c r="TR91" s="138">
        <f>VLOOKUP($A91,'FuturesInfo (3)'!$A$2:$O$80,15)*TP91</f>
        <v>2078769.3360000001</v>
      </c>
      <c r="TS91" s="196">
        <f t="shared" si="195"/>
        <v>-1371.2198786274316</v>
      </c>
      <c r="TT91" s="196">
        <f t="shared" si="196"/>
        <v>-1054.7845220211011</v>
      </c>
      <c r="TU91" s="196">
        <f t="shared" si="197"/>
        <v>-1371.2198786274316</v>
      </c>
      <c r="TV91" s="196">
        <f t="shared" si="198"/>
        <v>1371.2198786274316</v>
      </c>
      <c r="TW91" s="196">
        <f t="shared" si="233"/>
        <v>-1371.2198786274316</v>
      </c>
      <c r="TX91" s="196">
        <f t="shared" si="199"/>
        <v>1371.2198786274316</v>
      </c>
      <c r="TY91" s="196">
        <f t="shared" si="223"/>
        <v>-1371.2198786274316</v>
      </c>
      <c r="TZ91" s="196">
        <f>IF(IF(sym!$O80=TE91,1,0)=1,ABS(TQ91*TJ91),-ABS(TQ91*TJ91))</f>
        <v>1371.2198786274316</v>
      </c>
      <c r="UA91" s="196">
        <f>IF(IF(sym!$N80=TE91,1,0)=1,ABS(TQ91*TJ91),-ABS(TQ91*TJ91))</f>
        <v>-1371.2198786274316</v>
      </c>
      <c r="UB91" s="196">
        <f t="shared" si="230"/>
        <v>-1371.2198786274316</v>
      </c>
      <c r="UC91" s="196">
        <f t="shared" si="200"/>
        <v>1371.2198786274316</v>
      </c>
      <c r="UE91">
        <f t="shared" si="201"/>
        <v>-1</v>
      </c>
      <c r="UF91" s="240">
        <v>-1</v>
      </c>
      <c r="UG91" s="240">
        <v>1</v>
      </c>
      <c r="UH91" s="240">
        <v>-1</v>
      </c>
      <c r="UI91" s="214">
        <v>1</v>
      </c>
      <c r="UJ91" s="241">
        <v>7</v>
      </c>
      <c r="UK91">
        <f t="shared" si="202"/>
        <v>-1</v>
      </c>
      <c r="UL91">
        <f t="shared" si="203"/>
        <v>1</v>
      </c>
      <c r="UM91" s="214"/>
      <c r="UN91">
        <f t="shared" si="153"/>
        <v>0</v>
      </c>
      <c r="UO91">
        <f t="shared" si="236"/>
        <v>0</v>
      </c>
      <c r="UP91">
        <f t="shared" si="224"/>
        <v>0</v>
      </c>
      <c r="UQ91">
        <f t="shared" si="204"/>
        <v>0</v>
      </c>
      <c r="UR91" s="249"/>
      <c r="US91" s="202">
        <v>42544</v>
      </c>
      <c r="UT91">
        <v>60</v>
      </c>
      <c r="UU91" t="str">
        <f t="shared" si="180"/>
        <v>TRUE</v>
      </c>
      <c r="UV91">
        <f>VLOOKUP($A91,'FuturesInfo (3)'!$A$2:$V$80,22)</f>
        <v>13</v>
      </c>
      <c r="UW91" s="253">
        <v>2</v>
      </c>
      <c r="UX91">
        <f t="shared" si="205"/>
        <v>10</v>
      </c>
      <c r="UY91" s="138">
        <f>VLOOKUP($A91,'FuturesInfo (3)'!$A$2:$O$80,15)*UV91</f>
        <v>2702400.1368000004</v>
      </c>
      <c r="UZ91" s="138">
        <f>VLOOKUP($A91,'FuturesInfo (3)'!$A$2:$O$80,15)*UX91</f>
        <v>2078769.3360000001</v>
      </c>
      <c r="VA91" s="196">
        <f t="shared" si="206"/>
        <v>0</v>
      </c>
      <c r="VB91" s="196">
        <f t="shared" si="207"/>
        <v>0</v>
      </c>
      <c r="VC91" s="196">
        <f t="shared" si="208"/>
        <v>0</v>
      </c>
      <c r="VD91" s="196">
        <f t="shared" si="209"/>
        <v>0</v>
      </c>
      <c r="VE91" s="196">
        <f t="shared" si="234"/>
        <v>0</v>
      </c>
      <c r="VF91" s="196">
        <f t="shared" si="210"/>
        <v>0</v>
      </c>
      <c r="VG91" s="196">
        <f t="shared" si="225"/>
        <v>0</v>
      </c>
      <c r="VH91" s="196">
        <f>IF(IF(sym!$O80=UM91,1,0)=1,ABS(UY91*UR91),-ABS(UY91*UR91))</f>
        <v>0</v>
      </c>
      <c r="VI91" s="196">
        <f>IF(IF(sym!$N80=UM91,1,0)=1,ABS(UY91*UR91),-ABS(UY91*UR91))</f>
        <v>0</v>
      </c>
      <c r="VJ91" s="196">
        <f t="shared" si="231"/>
        <v>0</v>
      </c>
      <c r="VK91" s="196">
        <f t="shared" si="211"/>
        <v>0</v>
      </c>
      <c r="VM91">
        <f t="shared" si="212"/>
        <v>0</v>
      </c>
      <c r="VN91" s="240"/>
      <c r="VO91" s="240"/>
      <c r="VP91" s="240"/>
      <c r="VQ91" s="214"/>
      <c r="VR91" s="241"/>
      <c r="VS91">
        <f t="shared" si="213"/>
        <v>1</v>
      </c>
      <c r="VT91">
        <f t="shared" si="214"/>
        <v>0</v>
      </c>
      <c r="VU91" s="214"/>
      <c r="VV91">
        <f t="shared" si="154"/>
        <v>1</v>
      </c>
      <c r="VW91">
        <f t="shared" si="237"/>
        <v>1</v>
      </c>
      <c r="VX91">
        <f t="shared" si="226"/>
        <v>0</v>
      </c>
      <c r="VY91">
        <f t="shared" si="215"/>
        <v>1</v>
      </c>
      <c r="VZ91" s="249"/>
      <c r="WA91" s="202"/>
      <c r="WB91">
        <v>60</v>
      </c>
      <c r="WC91" t="str">
        <f t="shared" si="181"/>
        <v>FALSE</v>
      </c>
      <c r="WD91">
        <f>VLOOKUP($A91,'FuturesInfo (3)'!$A$2:$V$80,22)</f>
        <v>13</v>
      </c>
      <c r="WE91" s="253"/>
      <c r="WF91">
        <f t="shared" si="216"/>
        <v>10</v>
      </c>
      <c r="WG91" s="138">
        <f>VLOOKUP($A91,'FuturesInfo (3)'!$A$2:$O$80,15)*WD91</f>
        <v>2702400.1368000004</v>
      </c>
      <c r="WH91" s="138">
        <f>VLOOKUP($A91,'FuturesInfo (3)'!$A$2:$O$80,15)*WF91</f>
        <v>2078769.3360000001</v>
      </c>
      <c r="WI91" s="196">
        <f t="shared" si="217"/>
        <v>0</v>
      </c>
      <c r="WJ91" s="196">
        <f t="shared" si="218"/>
        <v>0</v>
      </c>
      <c r="WK91" s="196">
        <f t="shared" si="219"/>
        <v>0</v>
      </c>
      <c r="WL91" s="196">
        <f t="shared" si="220"/>
        <v>0</v>
      </c>
      <c r="WM91" s="196">
        <f t="shared" si="235"/>
        <v>0</v>
      </c>
      <c r="WN91" s="196">
        <f t="shared" si="221"/>
        <v>0</v>
      </c>
      <c r="WO91" s="196">
        <f t="shared" si="227"/>
        <v>0</v>
      </c>
      <c r="WP91" s="196">
        <f>IF(IF(sym!$O80=VU91,1,0)=1,ABS(WG91*VZ91),-ABS(WG91*VZ91))</f>
        <v>0</v>
      </c>
      <c r="WQ91" s="196">
        <f>IF(IF(sym!$N80=VU91,1,0)=1,ABS(WG91*VZ91),-ABS(WG91*VZ91))</f>
        <v>0</v>
      </c>
      <c r="WR91" s="196">
        <f t="shared" si="232"/>
        <v>0</v>
      </c>
      <c r="WS91" s="196">
        <f t="shared" si="222"/>
        <v>0</v>
      </c>
    </row>
    <row r="92" spans="1:617" s="5" customFormat="1" ht="15.75" thickBot="1" x14ac:dyDescent="0.3">
      <c r="A92" s="1" t="s">
        <v>1035</v>
      </c>
      <c r="B92" s="150" t="str">
        <f>'FuturesInfo (3)'!M80</f>
        <v>HXS</v>
      </c>
      <c r="C92" s="200" t="str">
        <f>VLOOKUP(A92,'FuturesInfo (3)'!$A$2:$K$80,11)</f>
        <v>rates</v>
      </c>
      <c r="F92" t="e">
        <f>#REF!</f>
        <v>#REF!</v>
      </c>
      <c r="G92">
        <v>1</v>
      </c>
      <c r="H92">
        <v>1</v>
      </c>
      <c r="I92">
        <v>1</v>
      </c>
      <c r="J92">
        <f t="shared" si="164"/>
        <v>1</v>
      </c>
      <c r="K92">
        <f t="shared" si="165"/>
        <v>1</v>
      </c>
      <c r="L92" s="184">
        <v>3.5811121911299997E-4</v>
      </c>
      <c r="M92" s="2">
        <v>10</v>
      </c>
      <c r="N92">
        <v>60</v>
      </c>
      <c r="O92" t="str">
        <f t="shared" si="166"/>
        <v>TRUE</v>
      </c>
      <c r="P92">
        <f>VLOOKUP($A92,'FuturesInfo (3)'!$A$2:$V$80,22)</f>
        <v>4</v>
      </c>
      <c r="Q92">
        <f t="shared" si="167"/>
        <v>4</v>
      </c>
      <c r="R92">
        <f t="shared" si="167"/>
        <v>4</v>
      </c>
      <c r="S92" s="138">
        <f>VLOOKUP($A92,'FuturesInfo (3)'!$A$2:$O$80,15)*Q92</f>
        <v>2363554.9760000003</v>
      </c>
      <c r="T92" s="144">
        <f t="shared" si="168"/>
        <v>846.41555389595749</v>
      </c>
      <c r="U92" s="144">
        <f t="shared" si="182"/>
        <v>846.41555389595749</v>
      </c>
      <c r="W92">
        <f t="shared" si="169"/>
        <v>1</v>
      </c>
      <c r="X92">
        <v>1</v>
      </c>
      <c r="Y92">
        <v>1</v>
      </c>
      <c r="Z92">
        <v>1</v>
      </c>
      <c r="AA92">
        <f t="shared" si="183"/>
        <v>1</v>
      </c>
      <c r="AB92">
        <f t="shared" si="170"/>
        <v>1</v>
      </c>
      <c r="AC92" s="1">
        <v>7.6710647437899999E-4</v>
      </c>
      <c r="AD92" s="2">
        <v>10</v>
      </c>
      <c r="AE92">
        <v>60</v>
      </c>
      <c r="AF92" t="str">
        <f t="shared" si="171"/>
        <v>TRUE</v>
      </c>
      <c r="AG92">
        <f>VLOOKUP($A92,'FuturesInfo (3)'!$A$2:$V$80,22)</f>
        <v>4</v>
      </c>
      <c r="AH92">
        <f t="shared" si="172"/>
        <v>5</v>
      </c>
      <c r="AI92">
        <f t="shared" si="184"/>
        <v>4</v>
      </c>
      <c r="AJ92" s="138">
        <f>VLOOKUP($A92,'FuturesInfo (3)'!$A$2:$O$80,15)*AI92</f>
        <v>2363554.9760000003</v>
      </c>
      <c r="AK92" s="196">
        <f t="shared" si="173"/>
        <v>1813.0983246403021</v>
      </c>
      <c r="AL92" s="196">
        <f t="shared" si="185"/>
        <v>1813.0983246403021</v>
      </c>
      <c r="AN92">
        <f t="shared" si="174"/>
        <v>1</v>
      </c>
      <c r="AO92">
        <v>-1</v>
      </c>
      <c r="AP92">
        <v>1</v>
      </c>
      <c r="AQ92">
        <v>-1</v>
      </c>
      <c r="AR92">
        <f t="shared" si="228"/>
        <v>1</v>
      </c>
      <c r="AS92">
        <f t="shared" si="175"/>
        <v>0</v>
      </c>
      <c r="AT92" s="1">
        <v>-3.5770862077800001E-4</v>
      </c>
      <c r="AU92" s="2">
        <v>10</v>
      </c>
      <c r="AV92">
        <v>60</v>
      </c>
      <c r="AW92" t="str">
        <f t="shared" si="176"/>
        <v>TRUE</v>
      </c>
      <c r="AX92">
        <f>VLOOKUP($A92,'FuturesInfo (3)'!$A$2:$V$80,22)</f>
        <v>4</v>
      </c>
      <c r="AY92">
        <f t="shared" si="177"/>
        <v>3</v>
      </c>
      <c r="AZ92">
        <f t="shared" si="186"/>
        <v>4</v>
      </c>
      <c r="BA92" s="138">
        <f>VLOOKUP($A92,'FuturesInfo (3)'!$A$2:$O$80,15)*AZ92</f>
        <v>2363554.9760000003</v>
      </c>
      <c r="BB92" s="196">
        <f t="shared" si="178"/>
        <v>845.46399059793896</v>
      </c>
      <c r="BC92" s="196">
        <f t="shared" si="187"/>
        <v>-845.46399059793896</v>
      </c>
      <c r="BE92">
        <v>-1</v>
      </c>
      <c r="BF92">
        <v>-1</v>
      </c>
      <c r="BG92">
        <v>1</v>
      </c>
      <c r="BH92">
        <v>1</v>
      </c>
      <c r="BI92">
        <v>0</v>
      </c>
      <c r="BJ92">
        <v>1</v>
      </c>
      <c r="BK92" s="1">
        <v>4.0895613945399998E-4</v>
      </c>
      <c r="BL92" s="2">
        <v>10</v>
      </c>
      <c r="BM92">
        <v>60</v>
      </c>
      <c r="BN92" t="s">
        <v>1186</v>
      </c>
      <c r="BO92">
        <v>6</v>
      </c>
      <c r="BP92" s="96">
        <v>0</v>
      </c>
      <c r="BQ92">
        <v>6</v>
      </c>
      <c r="BR92" s="138">
        <v>3491351.6174400002</v>
      </c>
      <c r="BS92" s="196">
        <v>-1427.8096789447411</v>
      </c>
      <c r="BT92" s="196">
        <v>1427.8096789447411</v>
      </c>
      <c r="BV92">
        <v>-1</v>
      </c>
      <c r="BW92">
        <v>1</v>
      </c>
      <c r="BX92" s="215">
        <v>1</v>
      </c>
      <c r="BY92">
        <v>1</v>
      </c>
      <c r="BZ92">
        <v>1</v>
      </c>
      <c r="CA92">
        <v>1</v>
      </c>
      <c r="CB92">
        <v>1</v>
      </c>
      <c r="CC92">
        <v>1</v>
      </c>
      <c r="CD92" s="1">
        <v>5.8252427184500002E-4</v>
      </c>
      <c r="CE92" s="2">
        <v>10</v>
      </c>
      <c r="CF92">
        <v>60</v>
      </c>
      <c r="CG92" t="s">
        <v>1186</v>
      </c>
      <c r="CH92">
        <v>6</v>
      </c>
      <c r="CI92" s="96">
        <v>0</v>
      </c>
      <c r="CJ92">
        <v>6</v>
      </c>
      <c r="CK92" s="138">
        <v>3491351.6174400002</v>
      </c>
      <c r="CL92" s="196">
        <v>2033.7970587040993</v>
      </c>
      <c r="CM92" s="196">
        <v>2033.7970587040993</v>
      </c>
      <c r="CN92" s="196">
        <v>2033.7970587040993</v>
      </c>
      <c r="CP92">
        <v>1</v>
      </c>
      <c r="CQ92">
        <v>1</v>
      </c>
      <c r="CR92" s="215">
        <v>1</v>
      </c>
      <c r="CS92">
        <v>1</v>
      </c>
      <c r="CT92">
        <v>-1</v>
      </c>
      <c r="CU92">
        <v>0</v>
      </c>
      <c r="CV92">
        <v>0</v>
      </c>
      <c r="CW92">
        <v>0</v>
      </c>
      <c r="CX92" s="1">
        <v>-1.0213774296E-4</v>
      </c>
      <c r="CY92" s="2">
        <v>10</v>
      </c>
      <c r="CZ92">
        <v>60</v>
      </c>
      <c r="DA92" t="s">
        <v>1186</v>
      </c>
      <c r="DB92">
        <v>6</v>
      </c>
      <c r="DC92" s="96">
        <v>0</v>
      </c>
      <c r="DD92">
        <v>6</v>
      </c>
      <c r="DE92" s="138">
        <v>3491351.6174400002</v>
      </c>
      <c r="DF92" s="196">
        <v>-356.59877408506702</v>
      </c>
      <c r="DG92" s="196">
        <v>-356.59877408506702</v>
      </c>
      <c r="DH92" s="196">
        <v>-356.59877408506702</v>
      </c>
      <c r="DJ92">
        <v>-1</v>
      </c>
      <c r="DK92" s="244">
        <v>1</v>
      </c>
      <c r="DL92" s="215">
        <v>-1</v>
      </c>
      <c r="DM92" s="245">
        <v>33</v>
      </c>
      <c r="DN92">
        <v>-1</v>
      </c>
      <c r="DO92">
        <v>-1</v>
      </c>
      <c r="DP92" s="215">
        <v>1</v>
      </c>
      <c r="DQ92">
        <v>1</v>
      </c>
      <c r="DR92">
        <v>0</v>
      </c>
      <c r="DS92">
        <v>0</v>
      </c>
      <c r="DT92">
        <v>0</v>
      </c>
      <c r="DU92" s="251">
        <v>2.8601489320399998E-4</v>
      </c>
      <c r="DV92" s="2">
        <v>10</v>
      </c>
      <c r="DW92">
        <v>60</v>
      </c>
      <c r="DX92" t="s">
        <v>1186</v>
      </c>
      <c r="DY92">
        <v>6</v>
      </c>
      <c r="DZ92" s="96">
        <v>0</v>
      </c>
      <c r="EA92">
        <v>6</v>
      </c>
      <c r="EB92" s="138">
        <v>3492350.1960000005</v>
      </c>
      <c r="EC92" s="196">
        <v>998.86416833990859</v>
      </c>
      <c r="ED92" s="196">
        <v>-998.86416833990859</v>
      </c>
      <c r="EE92" s="196">
        <v>-998.86416833990859</v>
      </c>
      <c r="EF92" s="196">
        <v>-998.86416833990859</v>
      </c>
      <c r="EH92">
        <v>1</v>
      </c>
      <c r="EI92" s="244">
        <v>1</v>
      </c>
      <c r="EJ92" s="215">
        <v>-1</v>
      </c>
      <c r="EK92" s="245">
        <v>-8</v>
      </c>
      <c r="EL92">
        <v>-1</v>
      </c>
      <c r="EM92">
        <v>1</v>
      </c>
      <c r="EN92" s="215">
        <v>1</v>
      </c>
      <c r="EO92">
        <v>1</v>
      </c>
      <c r="EP92">
        <v>0</v>
      </c>
      <c r="EQ92">
        <v>0</v>
      </c>
      <c r="ER92">
        <v>1</v>
      </c>
      <c r="ES92" s="251">
        <v>2.5529740600799998E-4</v>
      </c>
      <c r="ET92" s="265">
        <v>42486</v>
      </c>
      <c r="EU92">
        <v>60</v>
      </c>
      <c r="EV92" t="s">
        <v>1186</v>
      </c>
      <c r="EW92">
        <v>6</v>
      </c>
      <c r="EX92" s="254"/>
      <c r="EY92">
        <v>6</v>
      </c>
      <c r="EZ92" s="138">
        <v>3476112.7248</v>
      </c>
      <c r="FA92" s="196">
        <v>887.44256163284069</v>
      </c>
      <c r="FB92" s="196">
        <v>-887.44256163284069</v>
      </c>
      <c r="FC92" s="196">
        <v>-887.44256163284069</v>
      </c>
      <c r="FD92" s="196">
        <v>887.44256163284069</v>
      </c>
      <c r="FF92">
        <v>1</v>
      </c>
      <c r="FG92" s="244">
        <v>1</v>
      </c>
      <c r="FH92" s="215">
        <v>-1</v>
      </c>
      <c r="FI92" s="245">
        <v>-9</v>
      </c>
      <c r="FJ92">
        <v>1</v>
      </c>
      <c r="FK92">
        <v>1</v>
      </c>
      <c r="FL92" s="215">
        <v>-1</v>
      </c>
      <c r="FM92">
        <v>0</v>
      </c>
      <c r="FN92">
        <v>1</v>
      </c>
      <c r="FO92">
        <v>0</v>
      </c>
      <c r="FP92">
        <v>0</v>
      </c>
      <c r="FQ92" s="251">
        <v>-1.83795374483E-4</v>
      </c>
      <c r="FR92" s="265">
        <v>42486</v>
      </c>
      <c r="FS92">
        <v>60</v>
      </c>
      <c r="FT92" t="s">
        <v>1186</v>
      </c>
      <c r="FU92">
        <v>6</v>
      </c>
      <c r="FV92" s="254">
        <v>2</v>
      </c>
      <c r="FW92">
        <v>8</v>
      </c>
      <c r="FX92" s="138">
        <v>3462507.7031999999</v>
      </c>
      <c r="FY92" s="138">
        <v>4616676.9375999998</v>
      </c>
      <c r="FZ92" s="196">
        <v>-636.39289995991624</v>
      </c>
      <c r="GA92" s="196">
        <v>-848.52386661322157</v>
      </c>
      <c r="GB92" s="196">
        <v>636.39289995991624</v>
      </c>
      <c r="GC92" s="196">
        <v>-636.39289995991624</v>
      </c>
      <c r="GD92" s="196">
        <v>-636.39289995991624</v>
      </c>
      <c r="GF92">
        <v>1</v>
      </c>
      <c r="GG92" s="244">
        <v>1</v>
      </c>
      <c r="GH92" s="215">
        <v>1</v>
      </c>
      <c r="GI92" s="245">
        <v>-10</v>
      </c>
      <c r="GJ92">
        <v>1</v>
      </c>
      <c r="GK92">
        <v>-1</v>
      </c>
      <c r="GL92" s="215">
        <v>1</v>
      </c>
      <c r="GM92">
        <v>1</v>
      </c>
      <c r="GN92">
        <v>1</v>
      </c>
      <c r="GO92">
        <v>1</v>
      </c>
      <c r="GP92">
        <v>0</v>
      </c>
      <c r="GQ92" s="251">
        <v>6.9446572096800005E-4</v>
      </c>
      <c r="GR92" s="265">
        <v>42486</v>
      </c>
      <c r="GS92">
        <v>60</v>
      </c>
      <c r="GT92" t="s">
        <v>1186</v>
      </c>
      <c r="GU92">
        <v>6</v>
      </c>
      <c r="GV92" s="254">
        <v>2</v>
      </c>
      <c r="GW92">
        <v>8</v>
      </c>
      <c r="GX92" s="138">
        <v>3462507.7031999999</v>
      </c>
      <c r="GY92" s="138">
        <v>4616676.9375999998</v>
      </c>
      <c r="GZ92" s="196">
        <v>2404.5929084600421</v>
      </c>
      <c r="HA92" s="196">
        <v>3206.1238779467226</v>
      </c>
      <c r="HB92" s="196">
        <v>2404.5929084600421</v>
      </c>
      <c r="HC92" s="196">
        <v>2404.5929084600421</v>
      </c>
      <c r="HD92" s="196">
        <v>-2404.5929084600421</v>
      </c>
      <c r="HF92">
        <v>1</v>
      </c>
      <c r="HG92" s="244">
        <v>1</v>
      </c>
      <c r="HH92" s="215">
        <v>-1</v>
      </c>
      <c r="HI92" s="245">
        <v>-11</v>
      </c>
      <c r="HJ92">
        <v>-1</v>
      </c>
      <c r="HK92">
        <v>1</v>
      </c>
      <c r="HL92" s="215">
        <v>-1</v>
      </c>
      <c r="HM92">
        <v>0</v>
      </c>
      <c r="HN92">
        <v>1</v>
      </c>
      <c r="HO92">
        <v>1</v>
      </c>
      <c r="HP92">
        <v>0</v>
      </c>
      <c r="HQ92" s="251">
        <v>-7.1439506046800001E-4</v>
      </c>
      <c r="HR92" s="202">
        <v>42486</v>
      </c>
      <c r="HS92">
        <v>60</v>
      </c>
      <c r="HT92" t="s">
        <v>1186</v>
      </c>
      <c r="HU92">
        <v>5</v>
      </c>
      <c r="HV92" s="254">
        <v>2</v>
      </c>
      <c r="HW92">
        <v>6</v>
      </c>
      <c r="HX92" s="138">
        <v>2921235.2759999996</v>
      </c>
      <c r="HY92" s="138">
        <v>3505482.3311999999</v>
      </c>
      <c r="HZ92" s="196">
        <v>-2086.9160516392744</v>
      </c>
      <c r="IA92" s="196">
        <v>-2504.2992619671295</v>
      </c>
      <c r="IB92" s="196">
        <v>2086.9160516392744</v>
      </c>
      <c r="IC92" s="196">
        <v>2086.9160516392744</v>
      </c>
      <c r="ID92" s="196">
        <v>-2086.9160516392744</v>
      </c>
      <c r="IF92">
        <v>1</v>
      </c>
      <c r="IG92">
        <v>1</v>
      </c>
      <c r="IH92" s="215">
        <v>-1</v>
      </c>
      <c r="II92" s="245">
        <v>-12</v>
      </c>
      <c r="IJ92">
        <v>1</v>
      </c>
      <c r="IK92">
        <v>1</v>
      </c>
      <c r="IL92" s="215">
        <v>-1</v>
      </c>
      <c r="IM92">
        <v>0</v>
      </c>
      <c r="IN92">
        <v>1</v>
      </c>
      <c r="IO92">
        <v>0</v>
      </c>
      <c r="IP92">
        <v>0</v>
      </c>
      <c r="IQ92" s="251">
        <v>-6.6384108665700002E-4</v>
      </c>
      <c r="IR92" s="202">
        <v>42522</v>
      </c>
      <c r="IS92">
        <v>60</v>
      </c>
      <c r="IT92" t="s">
        <v>1186</v>
      </c>
      <c r="IU92">
        <v>5</v>
      </c>
      <c r="IV92" s="254">
        <v>1</v>
      </c>
      <c r="IW92">
        <v>5</v>
      </c>
      <c r="IX92" s="138">
        <v>2919296.04</v>
      </c>
      <c r="IY92" s="138">
        <v>2919296.04</v>
      </c>
      <c r="IZ92" s="196">
        <v>-1937.9486554670771</v>
      </c>
      <c r="JA92" s="196">
        <v>-1937.9486554670771</v>
      </c>
      <c r="JB92" s="196">
        <v>1937.9486554670771</v>
      </c>
      <c r="JC92" s="196">
        <v>-1937.9486554670771</v>
      </c>
      <c r="JD92" s="196">
        <v>-1937.9486554670771</v>
      </c>
      <c r="JF92">
        <v>1</v>
      </c>
      <c r="JG92" s="244">
        <v>-1</v>
      </c>
      <c r="JH92" s="215">
        <v>1</v>
      </c>
      <c r="JI92" s="245">
        <v>-2</v>
      </c>
      <c r="JJ92">
        <v>-1</v>
      </c>
      <c r="JK92">
        <v>-1</v>
      </c>
      <c r="JL92" s="215">
        <v>-1</v>
      </c>
      <c r="JM92">
        <v>1</v>
      </c>
      <c r="JN92">
        <v>0</v>
      </c>
      <c r="JO92">
        <v>1</v>
      </c>
      <c r="JP92">
        <v>1</v>
      </c>
      <c r="JQ92" s="251">
        <v>-2.0439448134899999E-4</v>
      </c>
      <c r="JR92" s="202">
        <v>42509</v>
      </c>
      <c r="JS92">
        <v>60</v>
      </c>
      <c r="JT92" t="s">
        <v>1186</v>
      </c>
      <c r="JU92">
        <v>5</v>
      </c>
      <c r="JV92" s="254">
        <v>2</v>
      </c>
      <c r="JW92">
        <v>6</v>
      </c>
      <c r="JX92" s="138">
        <v>2913025.2120000003</v>
      </c>
      <c r="JY92" s="138">
        <v>3495630.2544</v>
      </c>
      <c r="JZ92" s="196">
        <v>595.40627736330077</v>
      </c>
      <c r="KA92" s="196">
        <v>714.48753283596091</v>
      </c>
      <c r="KB92" s="196">
        <v>-595.40627736330077</v>
      </c>
      <c r="KC92" s="196">
        <v>595.40627736330077</v>
      </c>
      <c r="KD92" s="196">
        <v>595.40627736330077</v>
      </c>
      <c r="KF92">
        <v>-1</v>
      </c>
      <c r="KG92" s="244">
        <v>-1</v>
      </c>
      <c r="KH92" s="215">
        <v>1</v>
      </c>
      <c r="KI92" s="245">
        <v>-3</v>
      </c>
      <c r="KJ92">
        <v>-1</v>
      </c>
      <c r="KK92">
        <v>-1</v>
      </c>
      <c r="KL92" s="215">
        <v>-1</v>
      </c>
      <c r="KM92">
        <v>1</v>
      </c>
      <c r="KN92">
        <v>0</v>
      </c>
      <c r="KO92">
        <v>1</v>
      </c>
      <c r="KP92">
        <v>1</v>
      </c>
      <c r="KQ92" s="251">
        <v>-6.6441786772999999E-4</v>
      </c>
      <c r="KR92" s="202">
        <v>42509</v>
      </c>
      <c r="KS92">
        <v>60</v>
      </c>
      <c r="KT92" t="s">
        <v>1186</v>
      </c>
      <c r="KU92">
        <v>5</v>
      </c>
      <c r="KV92" s="254">
        <v>2</v>
      </c>
      <c r="KW92">
        <v>4</v>
      </c>
      <c r="KX92" s="138">
        <v>2975248.87</v>
      </c>
      <c r="KY92" s="138">
        <v>2380199.0959999999</v>
      </c>
      <c r="KZ92" s="196">
        <v>1976.8085101714919</v>
      </c>
      <c r="LA92" s="196">
        <v>1581.4468081371936</v>
      </c>
      <c r="LB92" s="196">
        <v>-1976.8085101714919</v>
      </c>
      <c r="LC92" s="196">
        <v>1976.8085101714919</v>
      </c>
      <c r="LD92" s="196">
        <v>1976.8085101714919</v>
      </c>
      <c r="LF92">
        <v>-1</v>
      </c>
      <c r="LG92" s="244">
        <v>-1</v>
      </c>
      <c r="LH92" s="215">
        <v>1</v>
      </c>
      <c r="LI92" s="245">
        <v>4</v>
      </c>
      <c r="LJ92">
        <v>1</v>
      </c>
      <c r="LK92">
        <v>1</v>
      </c>
      <c r="LL92" s="215">
        <v>-1</v>
      </c>
      <c r="LM92">
        <v>1</v>
      </c>
      <c r="LN92">
        <v>0</v>
      </c>
      <c r="LO92">
        <v>0</v>
      </c>
      <c r="LP92">
        <v>0</v>
      </c>
      <c r="LQ92" s="251">
        <v>-3.0685828261600001E-4</v>
      </c>
      <c r="LR92" s="202">
        <v>42537</v>
      </c>
      <c r="LS92">
        <v>60</v>
      </c>
      <c r="LT92" t="s">
        <v>1186</v>
      </c>
      <c r="LU92">
        <v>5</v>
      </c>
      <c r="LV92" s="254">
        <v>2</v>
      </c>
      <c r="LW92">
        <v>4</v>
      </c>
      <c r="LX92" s="138">
        <v>2975248.87</v>
      </c>
      <c r="LY92" s="138">
        <v>2380199.0959999999</v>
      </c>
      <c r="LZ92" s="196">
        <v>912.97975860339477</v>
      </c>
      <c r="MA92" s="196">
        <v>730.3838068827157</v>
      </c>
      <c r="MB92" s="196">
        <v>-912.97975860339477</v>
      </c>
      <c r="MC92" s="196">
        <v>-912.97975860339477</v>
      </c>
      <c r="MD92" s="196">
        <v>-912.97975860339477</v>
      </c>
      <c r="MF92">
        <v>-1</v>
      </c>
      <c r="MG92" s="244">
        <v>1</v>
      </c>
      <c r="MH92" s="215">
        <v>1</v>
      </c>
      <c r="MI92" s="245">
        <v>-1</v>
      </c>
      <c r="MJ92">
        <v>-1</v>
      </c>
      <c r="MK92">
        <v>-1</v>
      </c>
      <c r="ML92" s="215">
        <v>1</v>
      </c>
      <c r="MM92">
        <v>1</v>
      </c>
      <c r="MN92">
        <v>1</v>
      </c>
      <c r="MO92">
        <v>0</v>
      </c>
      <c r="MP92">
        <v>0</v>
      </c>
      <c r="MQ92" s="251">
        <v>2.5579372793800002E-3</v>
      </c>
      <c r="MR92" s="202">
        <v>42537</v>
      </c>
      <c r="MS92">
        <v>60</v>
      </c>
      <c r="MT92" t="s">
        <v>1186</v>
      </c>
      <c r="MU92">
        <v>4</v>
      </c>
      <c r="MV92" s="254">
        <v>1</v>
      </c>
      <c r="MW92">
        <v>5</v>
      </c>
      <c r="MX92" s="138">
        <v>2341073.2976000002</v>
      </c>
      <c r="MY92" s="138">
        <v>2926341.6220000004</v>
      </c>
      <c r="MZ92" s="196">
        <v>5988.3186616921103</v>
      </c>
      <c r="NA92" s="196">
        <v>7485.3983271151383</v>
      </c>
      <c r="NB92" s="196">
        <v>5988.3186616921103</v>
      </c>
      <c r="NC92" s="196">
        <v>-5988.3186616921103</v>
      </c>
      <c r="ND92" s="196">
        <v>-5988.3186616921103</v>
      </c>
      <c r="NF92">
        <v>1</v>
      </c>
      <c r="NG92" s="244">
        <v>1</v>
      </c>
      <c r="NH92" s="215">
        <v>1</v>
      </c>
      <c r="NI92" s="245">
        <v>1</v>
      </c>
      <c r="NJ92">
        <v>1</v>
      </c>
      <c r="NK92">
        <v>1</v>
      </c>
      <c r="NL92" s="215">
        <v>-1</v>
      </c>
      <c r="NM92">
        <v>0</v>
      </c>
      <c r="NN92">
        <v>0</v>
      </c>
      <c r="NO92">
        <v>0</v>
      </c>
      <c r="NP92">
        <v>0</v>
      </c>
      <c r="NQ92" s="251">
        <v>-4.5925396744399998E-4</v>
      </c>
      <c r="NR92" s="202">
        <v>42537</v>
      </c>
      <c r="NS92">
        <v>60</v>
      </c>
      <c r="NT92" t="s">
        <v>1186</v>
      </c>
      <c r="NU92">
        <v>4</v>
      </c>
      <c r="NV92" s="254">
        <v>1</v>
      </c>
      <c r="NW92">
        <v>5</v>
      </c>
      <c r="NX92" s="138">
        <v>2304959.1360000004</v>
      </c>
      <c r="NY92" s="138">
        <v>2881198.9200000004</v>
      </c>
      <c r="NZ92" s="196">
        <v>-1058.5616280042946</v>
      </c>
      <c r="OA92" s="196">
        <v>-1323.2020350053681</v>
      </c>
      <c r="OB92" s="196">
        <v>-1058.5616280042946</v>
      </c>
      <c r="OC92" s="196">
        <v>-1058.5616280042946</v>
      </c>
      <c r="OD92" s="196">
        <v>-1058.5616280042946</v>
      </c>
      <c r="OF92">
        <v>1</v>
      </c>
      <c r="OG92" s="244">
        <v>-1</v>
      </c>
      <c r="OH92" s="215">
        <v>1</v>
      </c>
      <c r="OI92" s="245">
        <v>2</v>
      </c>
      <c r="OJ92">
        <v>1</v>
      </c>
      <c r="OK92">
        <v>1</v>
      </c>
      <c r="OL92" s="215">
        <v>1</v>
      </c>
      <c r="OM92">
        <v>0</v>
      </c>
      <c r="ON92">
        <v>1</v>
      </c>
      <c r="OO92">
        <v>1</v>
      </c>
      <c r="OP92">
        <v>1</v>
      </c>
      <c r="OQ92" s="251">
        <v>7.1472329998000005E-4</v>
      </c>
      <c r="OR92" s="202">
        <v>42537</v>
      </c>
      <c r="OS92">
        <v>60</v>
      </c>
      <c r="OT92" t="s">
        <v>1186</v>
      </c>
      <c r="OU92">
        <v>4</v>
      </c>
      <c r="OV92" s="254">
        <v>1</v>
      </c>
      <c r="OW92">
        <v>5</v>
      </c>
      <c r="OX92" s="138">
        <v>2336495.6735999999</v>
      </c>
      <c r="OY92" s="138">
        <v>2920619.5919999997</v>
      </c>
      <c r="OZ92" s="196">
        <v>-1669.947898224385</v>
      </c>
      <c r="PA92" s="196">
        <v>-2087.4348727804813</v>
      </c>
      <c r="PB92" s="196">
        <v>1669.947898224385</v>
      </c>
      <c r="PC92" s="196">
        <v>1669.947898224385</v>
      </c>
      <c r="PD92" s="196">
        <v>1669.947898224385</v>
      </c>
      <c r="PF92">
        <v>-1</v>
      </c>
      <c r="PG92" s="244">
        <v>1</v>
      </c>
      <c r="PH92" s="244">
        <v>1</v>
      </c>
      <c r="PI92" s="215">
        <v>1</v>
      </c>
      <c r="PJ92" s="245">
        <v>3</v>
      </c>
      <c r="PK92">
        <v>1</v>
      </c>
      <c r="PL92">
        <v>1</v>
      </c>
      <c r="PM92" s="215">
        <v>-1</v>
      </c>
      <c r="PN92">
        <v>0</v>
      </c>
      <c r="PO92">
        <v>0</v>
      </c>
      <c r="PP92">
        <v>0</v>
      </c>
      <c r="PQ92">
        <v>0</v>
      </c>
      <c r="PR92" s="251">
        <v>-2.0406081012100001E-4</v>
      </c>
      <c r="PS92" s="202">
        <v>42543</v>
      </c>
      <c r="PT92">
        <v>60</v>
      </c>
      <c r="PU92" t="s">
        <v>1186</v>
      </c>
      <c r="PV92">
        <v>4</v>
      </c>
      <c r="PW92" s="254">
        <v>2</v>
      </c>
      <c r="PX92">
        <v>3</v>
      </c>
      <c r="PY92" s="138">
        <v>2335178.4191999999</v>
      </c>
      <c r="PZ92" s="138">
        <v>1751383.8144</v>
      </c>
      <c r="QA92" s="196">
        <v>-476.51839999902813</v>
      </c>
      <c r="QB92" s="196">
        <v>-357.3887999992711</v>
      </c>
      <c r="QC92" s="196">
        <v>-476.51839999902813</v>
      </c>
      <c r="QD92" s="196">
        <v>-476.51839999902813</v>
      </c>
      <c r="QE92" s="196">
        <v>-476.51839999902813</v>
      </c>
      <c r="QF92" s="196">
        <v>-476.51839999902813</v>
      </c>
      <c r="QH92">
        <v>1</v>
      </c>
      <c r="QI92" s="244">
        <v>-1</v>
      </c>
      <c r="QJ92" s="244">
        <v>1</v>
      </c>
      <c r="QK92" s="215">
        <v>1</v>
      </c>
      <c r="QL92" s="245">
        <v>4</v>
      </c>
      <c r="QM92">
        <v>-1</v>
      </c>
      <c r="QN92">
        <v>1</v>
      </c>
      <c r="QO92" s="215">
        <v>1</v>
      </c>
      <c r="QP92">
        <v>0</v>
      </c>
      <c r="QQ92">
        <v>1</v>
      </c>
      <c r="QR92">
        <v>0</v>
      </c>
      <c r="QS92">
        <v>1</v>
      </c>
      <c r="QT92" s="251">
        <v>2.04102459435E-4</v>
      </c>
      <c r="QU92" s="202">
        <v>42544</v>
      </c>
      <c r="QV92">
        <v>60</v>
      </c>
      <c r="QW92" t="s">
        <v>1186</v>
      </c>
      <c r="QX92">
        <v>4</v>
      </c>
      <c r="QY92" s="254">
        <v>2</v>
      </c>
      <c r="QZ92">
        <v>3</v>
      </c>
      <c r="RA92" s="138">
        <v>2335178.4191999999</v>
      </c>
      <c r="RB92" s="138">
        <v>1751383.8144</v>
      </c>
      <c r="RC92" s="196">
        <v>-476.61565857825542</v>
      </c>
      <c r="RD92" s="196">
        <v>-357.46174393369159</v>
      </c>
      <c r="RE92" s="196">
        <v>476.61565857825542</v>
      </c>
      <c r="RF92" s="196">
        <v>-476.61565857825542</v>
      </c>
      <c r="RG92" s="196">
        <v>476.61565857825542</v>
      </c>
      <c r="RH92" s="196">
        <v>476.61565857825542</v>
      </c>
      <c r="RI92" s="196"/>
      <c r="RJ92" s="196">
        <v>-476.61565857825542</v>
      </c>
      <c r="RK92" s="196">
        <v>476.61565857825542</v>
      </c>
      <c r="RL92" s="196">
        <v>-476.61565857825542</v>
      </c>
      <c r="RM92" s="196">
        <v>476.61565857825542</v>
      </c>
      <c r="RO92">
        <v>1</v>
      </c>
      <c r="RP92" s="244">
        <v>-1</v>
      </c>
      <c r="RQ92" s="244">
        <v>1</v>
      </c>
      <c r="RR92" s="244">
        <v>-1</v>
      </c>
      <c r="RS92" s="215">
        <v>1</v>
      </c>
      <c r="RT92" s="245">
        <v>5</v>
      </c>
      <c r="RU92">
        <v>-1</v>
      </c>
      <c r="RV92">
        <v>1</v>
      </c>
      <c r="RW92" s="215">
        <v>1</v>
      </c>
      <c r="RX92">
        <v>0</v>
      </c>
      <c r="RY92">
        <v>1</v>
      </c>
      <c r="RZ92">
        <v>0</v>
      </c>
      <c r="SA92">
        <v>1</v>
      </c>
      <c r="SB92" s="251">
        <v>3.0609121518200002E-4</v>
      </c>
      <c r="SC92" s="202">
        <v>42544</v>
      </c>
      <c r="SD92">
        <v>60</v>
      </c>
      <c r="SE92" t="s">
        <v>1186</v>
      </c>
      <c r="SF92">
        <v>4</v>
      </c>
      <c r="SG92" s="254">
        <v>1</v>
      </c>
      <c r="SH92">
        <v>5</v>
      </c>
      <c r="SI92" s="138">
        <v>2363554.9760000003</v>
      </c>
      <c r="SJ92" s="138">
        <v>2954443.72</v>
      </c>
      <c r="SK92" s="196">
        <v>-723.46341475330303</v>
      </c>
      <c r="SL92" s="196">
        <v>-904.32926844162864</v>
      </c>
      <c r="SM92" s="196">
        <v>723.46341475330303</v>
      </c>
      <c r="SN92" s="196">
        <v>-723.46341475330303</v>
      </c>
      <c r="SO92" s="196">
        <v>723.46341475330303</v>
      </c>
      <c r="SP92" s="196">
        <v>723.46341475330303</v>
      </c>
      <c r="SQ92" s="196">
        <v>-723.46341475330303</v>
      </c>
      <c r="SR92" s="196">
        <v>-723.46341475330303</v>
      </c>
      <c r="SS92" s="196">
        <v>723.46341475330303</v>
      </c>
      <c r="ST92" s="196">
        <v>-723.46341475330303</v>
      </c>
      <c r="SU92" s="196">
        <v>723.46341475330303</v>
      </c>
      <c r="SW92">
        <f t="shared" si="188"/>
        <v>1</v>
      </c>
      <c r="SX92" s="244">
        <v>1</v>
      </c>
      <c r="SY92" s="244">
        <v>1</v>
      </c>
      <c r="SZ92" s="244">
        <v>1</v>
      </c>
      <c r="TA92" s="215">
        <v>1</v>
      </c>
      <c r="TB92" s="245">
        <v>6</v>
      </c>
      <c r="TC92">
        <f t="shared" si="189"/>
        <v>-1</v>
      </c>
      <c r="TD92">
        <f t="shared" si="190"/>
        <v>1</v>
      </c>
      <c r="TE92" s="215">
        <v>-1</v>
      </c>
      <c r="TF92">
        <f t="shared" si="229"/>
        <v>0</v>
      </c>
      <c r="TG92">
        <f t="shared" si="191"/>
        <v>0</v>
      </c>
      <c r="TH92">
        <f t="shared" si="192"/>
        <v>1</v>
      </c>
      <c r="TI92">
        <f t="shared" si="193"/>
        <v>0</v>
      </c>
      <c r="TJ92" s="251">
        <v>-5.6099551203599998E-4</v>
      </c>
      <c r="TK92" s="202">
        <v>42544</v>
      </c>
      <c r="TL92">
        <v>60</v>
      </c>
      <c r="TM92" t="str">
        <f t="shared" si="179"/>
        <v>TRUE</v>
      </c>
      <c r="TN92">
        <f>VLOOKUP($A92,'FuturesInfo (3)'!$A$2:$V$80,22)</f>
        <v>4</v>
      </c>
      <c r="TO92" s="254">
        <v>1</v>
      </c>
      <c r="TP92">
        <f t="shared" si="194"/>
        <v>5</v>
      </c>
      <c r="TQ92" s="138">
        <f>VLOOKUP($A92,'FuturesInfo (3)'!$A$2:$O$80,15)*TN92</f>
        <v>2363554.9760000003</v>
      </c>
      <c r="TR92" s="138">
        <f>VLOOKUP($A92,'FuturesInfo (3)'!$A$2:$O$80,15)*TP92</f>
        <v>2954443.72</v>
      </c>
      <c r="TS92" s="196">
        <f t="shared" si="195"/>
        <v>-1325.9437339863557</v>
      </c>
      <c r="TT92" s="196">
        <f t="shared" si="196"/>
        <v>-1657.4296674829448</v>
      </c>
      <c r="TU92" s="196">
        <f t="shared" si="197"/>
        <v>-1325.9437339863557</v>
      </c>
      <c r="TV92" s="196">
        <f t="shared" si="198"/>
        <v>1325.9437339863557</v>
      </c>
      <c r="TW92" s="196">
        <f t="shared" si="233"/>
        <v>-1325.9437339863557</v>
      </c>
      <c r="TX92" s="196">
        <f t="shared" si="199"/>
        <v>-1325.9437339863557</v>
      </c>
      <c r="TY92" s="196">
        <f t="shared" si="223"/>
        <v>-1325.9437339863557</v>
      </c>
      <c r="TZ92" s="196">
        <f>IF(IF(sym!$O81=TE92,1,0)=1,ABS(TQ92*TJ92),-ABS(TQ92*TJ92))</f>
        <v>1325.9437339863557</v>
      </c>
      <c r="UA92" s="196">
        <f>IF(IF(sym!$N81=TE92,1,0)=1,ABS(TQ92*TJ92),-ABS(TQ92*TJ92))</f>
        <v>-1325.9437339863557</v>
      </c>
      <c r="UB92" s="196">
        <f t="shared" si="230"/>
        <v>-1325.9437339863557</v>
      </c>
      <c r="UC92" s="196">
        <f t="shared" si="200"/>
        <v>1325.9437339863557</v>
      </c>
      <c r="UE92">
        <f t="shared" si="201"/>
        <v>-1</v>
      </c>
      <c r="UF92" s="244">
        <v>1</v>
      </c>
      <c r="UG92" s="244">
        <v>1</v>
      </c>
      <c r="UH92" s="244">
        <v>-1</v>
      </c>
      <c r="UI92" s="215">
        <v>1</v>
      </c>
      <c r="UJ92" s="245">
        <v>7</v>
      </c>
      <c r="UK92">
        <f t="shared" si="202"/>
        <v>-1</v>
      </c>
      <c r="UL92">
        <f t="shared" si="203"/>
        <v>1</v>
      </c>
      <c r="UM92" s="215"/>
      <c r="UN92">
        <f t="shared" si="153"/>
        <v>0</v>
      </c>
      <c r="UO92">
        <f t="shared" si="236"/>
        <v>0</v>
      </c>
      <c r="UP92">
        <f t="shared" si="224"/>
        <v>0</v>
      </c>
      <c r="UQ92">
        <f t="shared" si="204"/>
        <v>0</v>
      </c>
      <c r="UR92" s="251"/>
      <c r="US92" s="202">
        <v>42544</v>
      </c>
      <c r="UT92">
        <v>60</v>
      </c>
      <c r="UU92" t="str">
        <f t="shared" si="180"/>
        <v>TRUE</v>
      </c>
      <c r="UV92">
        <f>VLOOKUP($A92,'FuturesInfo (3)'!$A$2:$V$80,22)</f>
        <v>4</v>
      </c>
      <c r="UW92" s="254">
        <v>1</v>
      </c>
      <c r="UX92">
        <f t="shared" si="205"/>
        <v>5</v>
      </c>
      <c r="UY92" s="138">
        <f>VLOOKUP($A92,'FuturesInfo (3)'!$A$2:$O$80,15)*UV92</f>
        <v>2363554.9760000003</v>
      </c>
      <c r="UZ92" s="138">
        <f>VLOOKUP($A92,'FuturesInfo (3)'!$A$2:$O$80,15)*UX92</f>
        <v>2954443.72</v>
      </c>
      <c r="VA92" s="196">
        <f t="shared" si="206"/>
        <v>0</v>
      </c>
      <c r="VB92" s="196">
        <f t="shared" si="207"/>
        <v>0</v>
      </c>
      <c r="VC92" s="196">
        <f t="shared" si="208"/>
        <v>0</v>
      </c>
      <c r="VD92" s="196">
        <f t="shared" si="209"/>
        <v>0</v>
      </c>
      <c r="VE92" s="196">
        <f t="shared" si="234"/>
        <v>0</v>
      </c>
      <c r="VF92" s="196">
        <f t="shared" si="210"/>
        <v>0</v>
      </c>
      <c r="VG92" s="196">
        <f t="shared" si="225"/>
        <v>0</v>
      </c>
      <c r="VH92" s="196">
        <f>IF(IF(sym!$O81=UM92,1,0)=1,ABS(UY92*UR92),-ABS(UY92*UR92))</f>
        <v>0</v>
      </c>
      <c r="VI92" s="196">
        <f>IF(IF(sym!$N81=UM92,1,0)=1,ABS(UY92*UR92),-ABS(UY92*UR92))</f>
        <v>0</v>
      </c>
      <c r="VJ92" s="196">
        <f t="shared" si="231"/>
        <v>0</v>
      </c>
      <c r="VK92" s="196">
        <f t="shared" si="211"/>
        <v>0</v>
      </c>
      <c r="VM92">
        <f t="shared" si="212"/>
        <v>0</v>
      </c>
      <c r="VN92" s="244"/>
      <c r="VO92" s="244"/>
      <c r="VP92" s="244"/>
      <c r="VQ92" s="215"/>
      <c r="VR92" s="245"/>
      <c r="VS92">
        <f t="shared" si="213"/>
        <v>1</v>
      </c>
      <c r="VT92">
        <f t="shared" si="214"/>
        <v>0</v>
      </c>
      <c r="VU92" s="215"/>
      <c r="VV92">
        <f t="shared" si="154"/>
        <v>1</v>
      </c>
      <c r="VW92">
        <f t="shared" si="237"/>
        <v>1</v>
      </c>
      <c r="VX92">
        <f t="shared" si="226"/>
        <v>0</v>
      </c>
      <c r="VY92">
        <f t="shared" si="215"/>
        <v>1</v>
      </c>
      <c r="VZ92" s="251"/>
      <c r="WA92" s="202"/>
      <c r="WB92">
        <v>60</v>
      </c>
      <c r="WC92" t="str">
        <f t="shared" si="181"/>
        <v>FALSE</v>
      </c>
      <c r="WD92">
        <f>VLOOKUP($A92,'FuturesInfo (3)'!$A$2:$V$80,22)</f>
        <v>4</v>
      </c>
      <c r="WE92" s="254"/>
      <c r="WF92">
        <f t="shared" si="216"/>
        <v>3</v>
      </c>
      <c r="WG92" s="138">
        <f>VLOOKUP($A92,'FuturesInfo (3)'!$A$2:$O$80,15)*WD92</f>
        <v>2363554.9760000003</v>
      </c>
      <c r="WH92" s="138">
        <f>VLOOKUP($A92,'FuturesInfo (3)'!$A$2:$O$80,15)*WF92</f>
        <v>1772666.2320000003</v>
      </c>
      <c r="WI92" s="196">
        <f t="shared" si="217"/>
        <v>0</v>
      </c>
      <c r="WJ92" s="196">
        <f t="shared" si="218"/>
        <v>0</v>
      </c>
      <c r="WK92" s="196">
        <f t="shared" si="219"/>
        <v>0</v>
      </c>
      <c r="WL92" s="196">
        <f t="shared" si="220"/>
        <v>0</v>
      </c>
      <c r="WM92" s="196">
        <f t="shared" si="235"/>
        <v>0</v>
      </c>
      <c r="WN92" s="196">
        <f t="shared" si="221"/>
        <v>0</v>
      </c>
      <c r="WO92" s="196">
        <f t="shared" si="227"/>
        <v>0</v>
      </c>
      <c r="WP92" s="196">
        <f>IF(IF(sym!$O81=VU92,1,0)=1,ABS(WG92*VZ92),-ABS(WG92*VZ92))</f>
        <v>0</v>
      </c>
      <c r="WQ92" s="196">
        <f>IF(IF(sym!$N81=VU92,1,0)=1,ABS(WG92*VZ92),-ABS(WG92*VZ92))</f>
        <v>0</v>
      </c>
      <c r="WR92" s="196">
        <f t="shared" si="232"/>
        <v>0</v>
      </c>
      <c r="WS92" s="196">
        <f t="shared" si="222"/>
        <v>0</v>
      </c>
    </row>
    <row r="94" spans="1:617" ht="15.75" thickBot="1" x14ac:dyDescent="0.3">
      <c r="G94">
        <f t="shared" ref="G94:L94" si="238">G12</f>
        <v>20160602</v>
      </c>
      <c r="H94" t="str">
        <f t="shared" si="238"/>
        <v>SEA</v>
      </c>
      <c r="I94" t="str">
        <f t="shared" si="238"/>
        <v>ACT</v>
      </c>
      <c r="J94" t="str">
        <f t="shared" si="238"/>
        <v>ACCSIG</v>
      </c>
      <c r="K94" t="str">
        <f t="shared" si="238"/>
        <v>ACCSEA</v>
      </c>
      <c r="L94" s="183" t="str">
        <f t="shared" si="238"/>
        <v>PctChg</v>
      </c>
      <c r="M94" t="s">
        <v>429</v>
      </c>
      <c r="N94" t="s">
        <v>1</v>
      </c>
      <c r="O94" t="s">
        <v>32</v>
      </c>
      <c r="P94" t="s">
        <v>780</v>
      </c>
      <c r="Q94" t="s">
        <v>782</v>
      </c>
      <c r="R94" t="str">
        <f>R12</f>
        <v>$$$</v>
      </c>
      <c r="S94" t="s">
        <v>920</v>
      </c>
      <c r="T94" t="s">
        <v>1076</v>
      </c>
      <c r="X94">
        <f>X12</f>
        <v>20160603</v>
      </c>
      <c r="Y94" t="str">
        <f>Y12</f>
        <v>SEA</v>
      </c>
      <c r="Z94" t="str">
        <f t="shared" ref="Z94:AL94" si="239">Z12</f>
        <v>ACT</v>
      </c>
      <c r="AA94" t="str">
        <f t="shared" si="239"/>
        <v>ACCSIG</v>
      </c>
      <c r="AB94" t="str">
        <f t="shared" si="239"/>
        <v>ACCSEA</v>
      </c>
      <c r="AC94" t="str">
        <f t="shared" si="239"/>
        <v>PctChg</v>
      </c>
      <c r="AD94" t="str">
        <f t="shared" si="239"/>
        <v>pivot</v>
      </c>
      <c r="AE94" t="str">
        <f t="shared" si="239"/>
        <v>lb</v>
      </c>
      <c r="AF94" t="str">
        <f t="shared" si="239"/>
        <v>Submit</v>
      </c>
      <c r="AG94" t="str">
        <f t="shared" si="239"/>
        <v>c2qty</v>
      </c>
      <c r="AH94" t="str">
        <f t="shared" si="239"/>
        <v>adj</v>
      </c>
      <c r="AI94" t="str">
        <f t="shared" si="239"/>
        <v>$$$</v>
      </c>
      <c r="AJ94" t="str">
        <f t="shared" si="239"/>
        <v>value</v>
      </c>
      <c r="AK94" s="194" t="str">
        <f t="shared" si="239"/>
        <v>PNL SIG</v>
      </c>
      <c r="AL94" s="194" t="str">
        <f t="shared" si="239"/>
        <v>PNL SEA</v>
      </c>
      <c r="AO94">
        <f>AO12</f>
        <v>20160606</v>
      </c>
      <c r="AP94" t="s">
        <v>1119</v>
      </c>
      <c r="AQ94" t="str">
        <f t="shared" ref="AQ94:BC94" si="240">AQ12</f>
        <v>ACT</v>
      </c>
      <c r="AR94" t="str">
        <f t="shared" si="240"/>
        <v>ACCSIG</v>
      </c>
      <c r="AS94" t="str">
        <f t="shared" si="240"/>
        <v>ACCSEA</v>
      </c>
      <c r="AT94" t="str">
        <f t="shared" si="240"/>
        <v>PctChg</v>
      </c>
      <c r="AU94" t="str">
        <f t="shared" si="240"/>
        <v>pivot</v>
      </c>
      <c r="AV94" t="str">
        <f t="shared" si="240"/>
        <v>lb</v>
      </c>
      <c r="AW94" t="str">
        <f t="shared" si="240"/>
        <v>Submit</v>
      </c>
      <c r="AX94" t="str">
        <f t="shared" si="240"/>
        <v>c2qty</v>
      </c>
      <c r="AY94" t="str">
        <f t="shared" si="240"/>
        <v>adj</v>
      </c>
      <c r="AZ94" t="str">
        <f t="shared" si="240"/>
        <v>$$$</v>
      </c>
      <c r="BA94" t="str">
        <f t="shared" si="240"/>
        <v>value</v>
      </c>
      <c r="BB94" s="194" t="str">
        <f t="shared" si="240"/>
        <v>PNL SIG</v>
      </c>
      <c r="BC94" s="194" t="str">
        <f t="shared" si="240"/>
        <v>PNL SEA</v>
      </c>
      <c r="BE94" t="s">
        <v>1074</v>
      </c>
      <c r="BF94">
        <v>20160607</v>
      </c>
      <c r="BG94" t="s">
        <v>1079</v>
      </c>
      <c r="BH94" t="s">
        <v>1069</v>
      </c>
      <c r="BI94" t="s">
        <v>1125</v>
      </c>
      <c r="BJ94" t="s">
        <v>267</v>
      </c>
      <c r="BK94" t="s">
        <v>1068</v>
      </c>
      <c r="BL94" t="s">
        <v>429</v>
      </c>
      <c r="BM94" t="s">
        <v>1</v>
      </c>
      <c r="BN94" t="s">
        <v>32</v>
      </c>
      <c r="BO94" t="s">
        <v>780</v>
      </c>
      <c r="BP94" t="s">
        <v>1123</v>
      </c>
      <c r="BQ94" t="s">
        <v>1124</v>
      </c>
      <c r="BR94" t="s">
        <v>920</v>
      </c>
      <c r="BS94" s="194" t="s">
        <v>1112</v>
      </c>
      <c r="BT94" s="194" t="s">
        <v>1113</v>
      </c>
      <c r="BV94" t="s">
        <v>1074</v>
      </c>
      <c r="BW94">
        <v>20160608</v>
      </c>
      <c r="BX94" t="s">
        <v>1163</v>
      </c>
      <c r="BY94" t="s">
        <v>1162</v>
      </c>
      <c r="BZ94" t="s">
        <v>1069</v>
      </c>
      <c r="CA94" t="s">
        <v>1125</v>
      </c>
      <c r="CC94" t="s">
        <v>1162</v>
      </c>
      <c r="CD94" t="s">
        <v>1068</v>
      </c>
      <c r="CE94" t="s">
        <v>429</v>
      </c>
      <c r="CF94" t="s">
        <v>1</v>
      </c>
      <c r="CG94" t="s">
        <v>32</v>
      </c>
      <c r="CH94" t="s">
        <v>780</v>
      </c>
      <c r="CI94" t="s">
        <v>1123</v>
      </c>
      <c r="CJ94" t="s">
        <v>1124</v>
      </c>
      <c r="CK94" t="s">
        <v>920</v>
      </c>
      <c r="CL94" s="194" t="s">
        <v>1112</v>
      </c>
      <c r="CN94" s="194" t="s">
        <v>1164</v>
      </c>
      <c r="CP94" t="s">
        <v>1074</v>
      </c>
      <c r="CQ94">
        <v>20160609</v>
      </c>
      <c r="CR94" t="s">
        <v>1163</v>
      </c>
      <c r="CS94" t="s">
        <v>1162</v>
      </c>
      <c r="CT94" t="s">
        <v>1069</v>
      </c>
      <c r="CU94" t="s">
        <v>1125</v>
      </c>
      <c r="CW94" t="s">
        <v>1162</v>
      </c>
      <c r="CX94" t="s">
        <v>1068</v>
      </c>
      <c r="CY94" t="s">
        <v>429</v>
      </c>
      <c r="CZ94" t="s">
        <v>1</v>
      </c>
      <c r="DA94" t="s">
        <v>32</v>
      </c>
      <c r="DB94" t="s">
        <v>780</v>
      </c>
      <c r="DC94" t="s">
        <v>1123</v>
      </c>
      <c r="DD94" t="s">
        <v>1124</v>
      </c>
      <c r="DE94" t="s">
        <v>920</v>
      </c>
      <c r="DF94" s="194" t="s">
        <v>1112</v>
      </c>
      <c r="DH94" s="194" t="s">
        <v>1164</v>
      </c>
      <c r="DJ94" t="s">
        <v>1074</v>
      </c>
      <c r="DK94">
        <v>20160610</v>
      </c>
      <c r="DL94" t="s">
        <v>1163</v>
      </c>
      <c r="DN94" t="s">
        <v>1162</v>
      </c>
      <c r="DP94" t="s">
        <v>1069</v>
      </c>
      <c r="DQ94" t="s">
        <v>1125</v>
      </c>
      <c r="DS94" t="s">
        <v>1162</v>
      </c>
      <c r="DU94" t="s">
        <v>1068</v>
      </c>
      <c r="DV94" t="s">
        <v>429</v>
      </c>
      <c r="DW94" t="s">
        <v>1</v>
      </c>
      <c r="DX94" t="s">
        <v>32</v>
      </c>
      <c r="DY94" t="s">
        <v>780</v>
      </c>
      <c r="DZ94" t="s">
        <v>1123</v>
      </c>
      <c r="EA94" t="s">
        <v>1124</v>
      </c>
      <c r="EB94" t="s">
        <v>920</v>
      </c>
      <c r="EC94" s="194" t="s">
        <v>1112</v>
      </c>
      <c r="EE94" s="194" t="s">
        <v>1164</v>
      </c>
      <c r="EF94" s="194" t="s">
        <v>1182</v>
      </c>
      <c r="EH94" t="s">
        <v>1074</v>
      </c>
      <c r="EI94">
        <v>20160613</v>
      </c>
      <c r="EJ94" t="s">
        <v>1163</v>
      </c>
      <c r="EL94" t="s">
        <v>1162</v>
      </c>
      <c r="EN94" t="s">
        <v>1069</v>
      </c>
      <c r="EO94" t="s">
        <v>1125</v>
      </c>
      <c r="EQ94" t="s">
        <v>1162</v>
      </c>
      <c r="ES94" t="s">
        <v>1068</v>
      </c>
      <c r="ET94" t="s">
        <v>1189</v>
      </c>
      <c r="EU94" t="s">
        <v>1</v>
      </c>
      <c r="EV94" t="s">
        <v>32</v>
      </c>
      <c r="EW94" t="s">
        <v>780</v>
      </c>
      <c r="EX94" t="s">
        <v>1193</v>
      </c>
      <c r="EY94" t="s">
        <v>1124</v>
      </c>
      <c r="EZ94" t="s">
        <v>920</v>
      </c>
      <c r="FA94" s="194" t="s">
        <v>1112</v>
      </c>
      <c r="FC94" s="194" t="s">
        <v>1164</v>
      </c>
      <c r="FD94" s="194" t="s">
        <v>1182</v>
      </c>
      <c r="FF94" t="s">
        <v>1074</v>
      </c>
      <c r="FG94">
        <v>20160614</v>
      </c>
      <c r="FH94" t="s">
        <v>1163</v>
      </c>
      <c r="FJ94" t="s">
        <v>1162</v>
      </c>
      <c r="FL94" t="s">
        <v>1069</v>
      </c>
      <c r="FM94" t="s">
        <v>1125</v>
      </c>
      <c r="FO94" t="s">
        <v>1162</v>
      </c>
      <c r="FQ94" t="s">
        <v>1068</v>
      </c>
      <c r="FR94" t="s">
        <v>1189</v>
      </c>
      <c r="FS94" t="s">
        <v>1</v>
      </c>
      <c r="FT94" t="s">
        <v>32</v>
      </c>
      <c r="FU94" t="s">
        <v>780</v>
      </c>
      <c r="FV94" t="s">
        <v>1194</v>
      </c>
      <c r="FW94" t="s">
        <v>1124</v>
      </c>
      <c r="FX94" t="s">
        <v>1195</v>
      </c>
      <c r="FZ94" s="194" t="s">
        <v>1197</v>
      </c>
      <c r="GC94" s="194" t="s">
        <v>1164</v>
      </c>
      <c r="GD94" s="194" t="s">
        <v>1182</v>
      </c>
      <c r="GF94" t="s">
        <v>1074</v>
      </c>
      <c r="GG94">
        <v>20160615</v>
      </c>
      <c r="GH94" t="s">
        <v>1163</v>
      </c>
      <c r="GJ94" t="s">
        <v>1162</v>
      </c>
      <c r="GL94" t="s">
        <v>1069</v>
      </c>
      <c r="GM94" t="s">
        <v>1125</v>
      </c>
      <c r="GO94" t="s">
        <v>1162</v>
      </c>
      <c r="GQ94" t="s">
        <v>1068</v>
      </c>
      <c r="GR94" t="s">
        <v>1189</v>
      </c>
      <c r="GS94" t="s">
        <v>1</v>
      </c>
      <c r="GT94" t="s">
        <v>32</v>
      </c>
      <c r="GU94" t="s">
        <v>780</v>
      </c>
      <c r="GV94" t="s">
        <v>1194</v>
      </c>
      <c r="GW94" t="s">
        <v>1124</v>
      </c>
      <c r="GX94" t="s">
        <v>1195</v>
      </c>
      <c r="GZ94" s="194" t="s">
        <v>1197</v>
      </c>
      <c r="HC94" s="194" t="s">
        <v>1164</v>
      </c>
      <c r="HD94" s="194" t="s">
        <v>1182</v>
      </c>
      <c r="HF94" t="s">
        <v>1074</v>
      </c>
      <c r="HG94">
        <v>20160616</v>
      </c>
      <c r="HH94" t="s">
        <v>1163</v>
      </c>
      <c r="HJ94" t="s">
        <v>1162</v>
      </c>
      <c r="HL94" t="s">
        <v>1069</v>
      </c>
      <c r="HM94" t="s">
        <v>1125</v>
      </c>
      <c r="HO94" t="s">
        <v>1162</v>
      </c>
      <c r="HQ94" t="s">
        <v>1068</v>
      </c>
      <c r="HR94" t="s">
        <v>1189</v>
      </c>
      <c r="HS94" t="s">
        <v>1</v>
      </c>
      <c r="HT94" t="s">
        <v>32</v>
      </c>
      <c r="HU94" t="s">
        <v>780</v>
      </c>
      <c r="HV94" t="s">
        <v>1194</v>
      </c>
      <c r="HW94" t="s">
        <v>1124</v>
      </c>
      <c r="HX94" t="s">
        <v>1195</v>
      </c>
      <c r="HZ94" s="194" t="s">
        <v>1197</v>
      </c>
      <c r="IC94" s="194" t="s">
        <v>1164</v>
      </c>
      <c r="ID94" s="194" t="s">
        <v>1182</v>
      </c>
      <c r="IF94" t="s">
        <v>1074</v>
      </c>
      <c r="IJ94" t="s">
        <v>1162</v>
      </c>
      <c r="IL94" t="s">
        <v>1069</v>
      </c>
      <c r="IM94" t="s">
        <v>1125</v>
      </c>
      <c r="IO94" t="s">
        <v>1162</v>
      </c>
      <c r="IQ94" t="s">
        <v>1068</v>
      </c>
      <c r="IS94" t="s">
        <v>1</v>
      </c>
      <c r="IT94" t="s">
        <v>32</v>
      </c>
      <c r="IU94" t="s">
        <v>780</v>
      </c>
      <c r="IW94" t="s">
        <v>1124</v>
      </c>
      <c r="IX94" t="s">
        <v>1195</v>
      </c>
      <c r="IZ94" s="194" t="s">
        <v>1197</v>
      </c>
      <c r="JC94" s="194" t="s">
        <v>1164</v>
      </c>
      <c r="JD94" s="194" t="s">
        <v>1182</v>
      </c>
      <c r="JF94" t="s">
        <v>1074</v>
      </c>
      <c r="JG94">
        <v>20160620</v>
      </c>
      <c r="JH94" t="s">
        <v>1163</v>
      </c>
      <c r="JJ94" t="s">
        <v>1162</v>
      </c>
      <c r="JL94" t="s">
        <v>1069</v>
      </c>
      <c r="JM94" t="s">
        <v>1125</v>
      </c>
      <c r="JO94" t="s">
        <v>1162</v>
      </c>
      <c r="JQ94" t="s">
        <v>1068</v>
      </c>
      <c r="JR94" t="s">
        <v>1189</v>
      </c>
      <c r="JS94" t="s">
        <v>1</v>
      </c>
      <c r="JT94" t="s">
        <v>32</v>
      </c>
      <c r="JU94" t="s">
        <v>780</v>
      </c>
      <c r="JV94" t="s">
        <v>1194</v>
      </c>
      <c r="JW94" t="s">
        <v>1124</v>
      </c>
      <c r="JX94" t="s">
        <v>1195</v>
      </c>
      <c r="JZ94" s="194" t="s">
        <v>1197</v>
      </c>
      <c r="KC94" s="194" t="s">
        <v>1164</v>
      </c>
      <c r="KD94" s="194" t="s">
        <v>1182</v>
      </c>
      <c r="KF94" t="s">
        <v>1074</v>
      </c>
      <c r="KG94">
        <v>20160621</v>
      </c>
      <c r="KH94" t="s">
        <v>1163</v>
      </c>
      <c r="KJ94" t="s">
        <v>1162</v>
      </c>
      <c r="KL94" t="s">
        <v>1069</v>
      </c>
      <c r="KM94" t="s">
        <v>1125</v>
      </c>
      <c r="KO94" t="s">
        <v>1162</v>
      </c>
      <c r="KQ94" t="s">
        <v>1068</v>
      </c>
      <c r="KR94" t="s">
        <v>1189</v>
      </c>
      <c r="KS94" t="s">
        <v>1</v>
      </c>
      <c r="KT94" t="s">
        <v>32</v>
      </c>
      <c r="KU94" t="s">
        <v>780</v>
      </c>
      <c r="KV94" t="s">
        <v>1194</v>
      </c>
      <c r="KW94" t="s">
        <v>1205</v>
      </c>
      <c r="KX94" t="s">
        <v>1195</v>
      </c>
      <c r="KZ94" s="194" t="s">
        <v>1197</v>
      </c>
      <c r="LC94" s="194" t="s">
        <v>1164</v>
      </c>
      <c r="LD94" s="194" t="s">
        <v>1182</v>
      </c>
      <c r="LF94" t="s">
        <v>1074</v>
      </c>
      <c r="LG94">
        <v>20160622</v>
      </c>
      <c r="LH94" t="s">
        <v>1163</v>
      </c>
      <c r="LJ94" t="s">
        <v>1162</v>
      </c>
      <c r="LL94" t="s">
        <v>1069</v>
      </c>
      <c r="LM94" t="s">
        <v>1125</v>
      </c>
      <c r="LO94" t="s">
        <v>1162</v>
      </c>
      <c r="LQ94" t="s">
        <v>1068</v>
      </c>
      <c r="LR94" t="s">
        <v>1189</v>
      </c>
      <c r="LS94" t="s">
        <v>1</v>
      </c>
      <c r="LT94" t="s">
        <v>32</v>
      </c>
      <c r="LU94" t="s">
        <v>780</v>
      </c>
      <c r="LV94" t="s">
        <v>1194</v>
      </c>
      <c r="LW94" t="s">
        <v>1124</v>
      </c>
      <c r="LX94" t="s">
        <v>1195</v>
      </c>
      <c r="LZ94" s="194" t="s">
        <v>1197</v>
      </c>
      <c r="MC94" s="194" t="s">
        <v>1164</v>
      </c>
      <c r="MD94" s="194" t="s">
        <v>1182</v>
      </c>
      <c r="MF94" t="s">
        <v>1074</v>
      </c>
      <c r="MG94">
        <v>20160623</v>
      </c>
      <c r="MH94" t="s">
        <v>1163</v>
      </c>
      <c r="MJ94" t="s">
        <v>1162</v>
      </c>
      <c r="ML94" t="s">
        <v>1069</v>
      </c>
      <c r="MM94" t="s">
        <v>1125</v>
      </c>
      <c r="MO94" t="s">
        <v>1162</v>
      </c>
      <c r="MQ94" t="s">
        <v>1068</v>
      </c>
      <c r="MR94" t="s">
        <v>1189</v>
      </c>
      <c r="MS94" t="s">
        <v>1</v>
      </c>
      <c r="MT94" t="s">
        <v>32</v>
      </c>
      <c r="MU94" t="s">
        <v>780</v>
      </c>
      <c r="MV94" t="s">
        <v>1194</v>
      </c>
      <c r="MW94" t="s">
        <v>1124</v>
      </c>
      <c r="MX94" t="s">
        <v>1195</v>
      </c>
      <c r="MZ94" s="194" t="s">
        <v>1197</v>
      </c>
      <c r="NC94" s="194" t="s">
        <v>1164</v>
      </c>
      <c r="ND94" s="194" t="s">
        <v>1182</v>
      </c>
      <c r="NF94" t="s">
        <v>1074</v>
      </c>
      <c r="NG94">
        <v>20160624</v>
      </c>
      <c r="NH94" t="s">
        <v>1163</v>
      </c>
      <c r="NJ94" t="s">
        <v>1162</v>
      </c>
      <c r="NL94" t="s">
        <v>1069</v>
      </c>
      <c r="NM94" t="s">
        <v>1125</v>
      </c>
      <c r="NO94" t="s">
        <v>1162</v>
      </c>
      <c r="NQ94" t="s">
        <v>1068</v>
      </c>
      <c r="NR94" t="s">
        <v>1189</v>
      </c>
      <c r="NS94" t="s">
        <v>1</v>
      </c>
      <c r="NT94" t="s">
        <v>32</v>
      </c>
      <c r="NU94" t="s">
        <v>780</v>
      </c>
      <c r="NV94" t="s">
        <v>1194</v>
      </c>
      <c r="NW94" t="s">
        <v>1124</v>
      </c>
      <c r="NX94" t="s">
        <v>1195</v>
      </c>
      <c r="NZ94" s="194" t="s">
        <v>1197</v>
      </c>
      <c r="OC94" s="194" t="s">
        <v>1164</v>
      </c>
      <c r="OD94" s="194" t="s">
        <v>1182</v>
      </c>
      <c r="OF94" t="s">
        <v>1074</v>
      </c>
      <c r="OG94">
        <v>20160627</v>
      </c>
      <c r="OH94" t="s">
        <v>1163</v>
      </c>
      <c r="OJ94" t="s">
        <v>1162</v>
      </c>
      <c r="OL94" t="s">
        <v>1069</v>
      </c>
      <c r="OM94" t="s">
        <v>1125</v>
      </c>
      <c r="OO94" t="s">
        <v>1162</v>
      </c>
      <c r="OQ94" t="s">
        <v>1068</v>
      </c>
      <c r="OR94" t="s">
        <v>1189</v>
      </c>
      <c r="OS94" t="s">
        <v>1</v>
      </c>
      <c r="OT94" t="s">
        <v>32</v>
      </c>
      <c r="OU94" t="s">
        <v>780</v>
      </c>
      <c r="OV94" t="s">
        <v>1194</v>
      </c>
      <c r="OW94" t="s">
        <v>1124</v>
      </c>
      <c r="OX94" t="s">
        <v>1195</v>
      </c>
      <c r="OZ94" s="194" t="s">
        <v>1197</v>
      </c>
      <c r="PC94" s="194" t="s">
        <v>1164</v>
      </c>
      <c r="PD94" s="194" t="s">
        <v>1182</v>
      </c>
      <c r="PF94" t="s">
        <v>1074</v>
      </c>
      <c r="PG94">
        <v>20160628</v>
      </c>
      <c r="PI94" t="s">
        <v>1163</v>
      </c>
      <c r="PK94" t="s">
        <v>1162</v>
      </c>
      <c r="PM94" t="s">
        <v>1069</v>
      </c>
      <c r="PN94" t="s">
        <v>1125</v>
      </c>
      <c r="PP94" t="s">
        <v>1162</v>
      </c>
      <c r="PR94" t="s">
        <v>1068</v>
      </c>
      <c r="PS94" t="s">
        <v>1189</v>
      </c>
      <c r="PT94" t="s">
        <v>1</v>
      </c>
      <c r="PU94" t="s">
        <v>32</v>
      </c>
      <c r="PV94" t="s">
        <v>780</v>
      </c>
      <c r="PW94" t="s">
        <v>1194</v>
      </c>
      <c r="PX94" t="s">
        <v>1124</v>
      </c>
      <c r="PY94" t="s">
        <v>1195</v>
      </c>
      <c r="QA94" s="194" t="s">
        <v>1197</v>
      </c>
      <c r="QD94" s="194" t="s">
        <v>1164</v>
      </c>
      <c r="QE94" s="194" t="s">
        <v>1182</v>
      </c>
      <c r="QH94" t="s">
        <v>1074</v>
      </c>
      <c r="QI94">
        <v>20160629</v>
      </c>
      <c r="QK94" t="s">
        <v>1163</v>
      </c>
      <c r="QM94" t="s">
        <v>1162</v>
      </c>
      <c r="QO94" t="s">
        <v>1069</v>
      </c>
      <c r="QP94" t="s">
        <v>1125</v>
      </c>
      <c r="QR94" t="s">
        <v>1162</v>
      </c>
      <c r="QT94" t="s">
        <v>1068</v>
      </c>
      <c r="QU94" t="s">
        <v>1189</v>
      </c>
      <c r="QV94" t="s">
        <v>1</v>
      </c>
      <c r="QW94" t="s">
        <v>32</v>
      </c>
      <c r="QX94" t="s">
        <v>780</v>
      </c>
      <c r="QY94" t="s">
        <v>1194</v>
      </c>
      <c r="QZ94" t="s">
        <v>1124</v>
      </c>
      <c r="RA94" t="s">
        <v>1195</v>
      </c>
      <c r="RC94" s="194" t="s">
        <v>1197</v>
      </c>
      <c r="RF94" s="194" t="s">
        <v>1164</v>
      </c>
      <c r="RG94" s="194" t="s">
        <v>1182</v>
      </c>
      <c r="RO94" t="s">
        <v>1231</v>
      </c>
      <c r="RP94">
        <v>20160630</v>
      </c>
      <c r="RS94" t="s">
        <v>1163</v>
      </c>
      <c r="RU94" t="s">
        <v>1223</v>
      </c>
      <c r="RW94" t="s">
        <v>1069</v>
      </c>
      <c r="RX94" t="s">
        <v>1125</v>
      </c>
      <c r="RZ94" t="s">
        <v>1223</v>
      </c>
      <c r="SB94" t="s">
        <v>1068</v>
      </c>
      <c r="SC94" t="s">
        <v>1189</v>
      </c>
      <c r="SD94" t="s">
        <v>1</v>
      </c>
      <c r="SE94" t="s">
        <v>32</v>
      </c>
      <c r="SF94" t="s">
        <v>780</v>
      </c>
      <c r="SG94" t="s">
        <v>1194</v>
      </c>
      <c r="SH94" t="s">
        <v>1124</v>
      </c>
      <c r="SI94" t="s">
        <v>1195</v>
      </c>
      <c r="SK94" s="194" t="s">
        <v>1197</v>
      </c>
      <c r="SN94" s="194" t="s">
        <v>1224</v>
      </c>
      <c r="SO94" s="194" t="s">
        <v>1226</v>
      </c>
      <c r="SW94" t="str">
        <f>SW12</f>
        <v>prev ACT</v>
      </c>
      <c r="SX94">
        <f>SX12</f>
        <v>20160701</v>
      </c>
      <c r="TA94" t="str">
        <f>TA12</f>
        <v>SEA1</v>
      </c>
      <c r="TC94" t="str">
        <f>TC12</f>
        <v>ANTI-S</v>
      </c>
      <c r="TE94" t="str">
        <f>TE12</f>
        <v>ACT</v>
      </c>
      <c r="TF94" t="str">
        <f>TF12</f>
        <v>SIG</v>
      </c>
      <c r="TH94" t="str">
        <f>TH12</f>
        <v>ANTI-S</v>
      </c>
      <c r="TJ94" t="str">
        <f t="shared" ref="TJ94:TQ94" si="241">TJ12</f>
        <v>PctChg</v>
      </c>
      <c r="TK94" t="str">
        <f t="shared" si="241"/>
        <v>vStart</v>
      </c>
      <c r="TL94" t="str">
        <f t="shared" si="241"/>
        <v>lb</v>
      </c>
      <c r="TM94" t="str">
        <f t="shared" si="241"/>
        <v>Submit</v>
      </c>
      <c r="TN94" t="str">
        <f t="shared" si="241"/>
        <v>c2qty</v>
      </c>
      <c r="TO94" t="str">
        <f t="shared" si="241"/>
        <v>safef</v>
      </c>
      <c r="TP94" t="str">
        <f t="shared" si="241"/>
        <v>FIN</v>
      </c>
      <c r="TQ94" t="str">
        <f t="shared" si="241"/>
        <v>value-noDPS</v>
      </c>
      <c r="TS94" s="194" t="str">
        <f>TS12</f>
        <v>PNL SIG-noDPS</v>
      </c>
      <c r="TV94" s="194" t="str">
        <f>TV12</f>
        <v>PNL ANTI-S</v>
      </c>
      <c r="TW94" s="194" t="str">
        <f>TW12</f>
        <v>PNL SEA-ADJ</v>
      </c>
      <c r="UE94" t="str">
        <f>UE12</f>
        <v>prev ACT</v>
      </c>
      <c r="UF94">
        <f>UF12</f>
        <v>20160704</v>
      </c>
      <c r="UI94" t="str">
        <f>UI12</f>
        <v>SEA1</v>
      </c>
      <c r="UK94" t="str">
        <f>UK12</f>
        <v>ANTI-S</v>
      </c>
      <c r="UM94" t="str">
        <f>UM12</f>
        <v>ACT</v>
      </c>
      <c r="UN94" t="str">
        <f>UN12</f>
        <v>SIG</v>
      </c>
      <c r="UP94" t="str">
        <f>UP12</f>
        <v>ANTI-S</v>
      </c>
      <c r="UR94" t="str">
        <f t="shared" ref="UR94:UY94" si="242">UR12</f>
        <v>PctChg</v>
      </c>
      <c r="US94" t="str">
        <f t="shared" si="242"/>
        <v>vStart</v>
      </c>
      <c r="UT94" t="str">
        <f t="shared" si="242"/>
        <v>lb</v>
      </c>
      <c r="UU94" t="str">
        <f t="shared" si="242"/>
        <v>Submit</v>
      </c>
      <c r="UV94" t="str">
        <f t="shared" si="242"/>
        <v>c2qty</v>
      </c>
      <c r="UW94" t="str">
        <f t="shared" si="242"/>
        <v>safef</v>
      </c>
      <c r="UX94" t="str">
        <f t="shared" si="242"/>
        <v>FIN</v>
      </c>
      <c r="UY94" t="str">
        <f t="shared" si="242"/>
        <v>value-noDPS</v>
      </c>
      <c r="VA94" s="194" t="str">
        <f>VA12</f>
        <v>PNL SIG-noDPS</v>
      </c>
      <c r="VD94" s="194" t="str">
        <f>VD12</f>
        <v>PNL ANTI-S</v>
      </c>
      <c r="VE94" s="194" t="str">
        <f>VE12</f>
        <v>PNL SEA-ADJ</v>
      </c>
      <c r="VM94" t="str">
        <f>VM12</f>
        <v>prev ACT</v>
      </c>
      <c r="VN94">
        <f>VN12</f>
        <v>20160706</v>
      </c>
      <c r="VQ94" t="str">
        <f>VQ12</f>
        <v>SEA1</v>
      </c>
      <c r="VS94" t="str">
        <f>VS12</f>
        <v>ANTI-S</v>
      </c>
      <c r="VU94" t="str">
        <f>VU12</f>
        <v>ACT</v>
      </c>
      <c r="VV94" t="str">
        <f>VV12</f>
        <v>SIG</v>
      </c>
      <c r="VX94" t="str">
        <f>VX12</f>
        <v>ANTI-S</v>
      </c>
      <c r="VZ94" t="str">
        <f t="shared" ref="VZ94:WG94" si="243">VZ12</f>
        <v>PctChg</v>
      </c>
      <c r="WA94" t="str">
        <f t="shared" si="243"/>
        <v>vStart</v>
      </c>
      <c r="WB94" t="str">
        <f t="shared" si="243"/>
        <v>lb</v>
      </c>
      <c r="WC94" t="str">
        <f t="shared" si="243"/>
        <v>Submit</v>
      </c>
      <c r="WD94" t="str">
        <f t="shared" si="243"/>
        <v>c2qty</v>
      </c>
      <c r="WE94" t="str">
        <f t="shared" si="243"/>
        <v>safef</v>
      </c>
      <c r="WF94" t="str">
        <f t="shared" si="243"/>
        <v>FIN</v>
      </c>
      <c r="WG94" t="str">
        <f t="shared" si="243"/>
        <v>value-noDPS</v>
      </c>
      <c r="WI94" s="194" t="str">
        <f>WI12</f>
        <v>PNL SIG-noDPS</v>
      </c>
      <c r="WL94" s="194" t="str">
        <f>WL12</f>
        <v>PNL ANTI-S</v>
      </c>
      <c r="WM94" s="194" t="str">
        <f>WM12</f>
        <v>PNL SEA-ADJ</v>
      </c>
    </row>
    <row r="95" spans="1:617" ht="15.75" thickBot="1" x14ac:dyDescent="0.3">
      <c r="G95" s="193">
        <f>COUNTIF(G96:G123,1)/28</f>
        <v>0.42857142857142855</v>
      </c>
      <c r="H95" s="193">
        <f>COUNTIF(H96:H123,1)/28</f>
        <v>0.42857142857142855</v>
      </c>
      <c r="I95" s="193">
        <f>COUNTIF(I96:I123,1)/28</f>
        <v>0.39285714285714285</v>
      </c>
      <c r="J95" s="190">
        <f>SUM(J96:J123)/28</f>
        <v>0.5357142857142857</v>
      </c>
      <c r="K95" s="190">
        <f>SUM(K96:K123)/28</f>
        <v>0.5357142857142857</v>
      </c>
      <c r="R95" s="127"/>
      <c r="S95" s="191">
        <f>SUM(S96:S173)</f>
        <v>1392118.9639688369</v>
      </c>
      <c r="T95" s="138">
        <f>SUM(T96:T123)</f>
        <v>3129.6747962348941</v>
      </c>
      <c r="U95" s="138">
        <f>SUM(U96:U123)</f>
        <v>2168.3742978856881</v>
      </c>
      <c r="W95" s="127"/>
      <c r="X95" s="193">
        <f>COUNTIF(X96:X123,1)/28</f>
        <v>0.4642857142857143</v>
      </c>
      <c r="Y95" s="193">
        <f>COUNTIF(Y96:Y123,1)/28</f>
        <v>0.42857142857142855</v>
      </c>
      <c r="Z95" s="193">
        <f>COUNTIF(Z96:Z123,1)/28</f>
        <v>0.39285714285714285</v>
      </c>
      <c r="AA95" s="190">
        <f>SUM(AA96:AA123)/28</f>
        <v>0.21428571428571427</v>
      </c>
      <c r="AB95" s="190">
        <f>SUM(AB96:AB123)/28</f>
        <v>0.2857142857142857</v>
      </c>
      <c r="AC95" s="127"/>
      <c r="AD95" s="127"/>
      <c r="AE95" s="127"/>
      <c r="AF95" s="127"/>
      <c r="AG95" s="127"/>
      <c r="AH95" s="186">
        <v>0.25</v>
      </c>
      <c r="AI95" s="127"/>
      <c r="AJ95" s="191">
        <f>SUM(AJ96:AJ173)</f>
        <v>1392118.9639688369</v>
      </c>
      <c r="AK95" s="195">
        <f>SUM(AK96:AK173)</f>
        <v>-6255.3031584073606</v>
      </c>
      <c r="AL95" s="195">
        <f>SUM(AL96:AL123)</f>
        <v>-5025.7605020679939</v>
      </c>
      <c r="AN95" s="127" t="s">
        <v>1120</v>
      </c>
      <c r="AO95" s="193">
        <f>COUNTIF(AO96:AO123,1)/28</f>
        <v>0.39285714285714285</v>
      </c>
      <c r="AP95" s="193">
        <f>COUNTIF(AP96:AP123,1)/28</f>
        <v>0.5357142857142857</v>
      </c>
      <c r="AQ95" s="193">
        <f>COUNTIF(AQ96:AQ123,1)/28</f>
        <v>0.6071428571428571</v>
      </c>
      <c r="AR95" s="190">
        <f>SUM(AR96:AR123)/28</f>
        <v>0.5</v>
      </c>
      <c r="AS95" s="190">
        <f>SUM(AS96:AS123)/28</f>
        <v>0.5</v>
      </c>
      <c r="AT95" s="127"/>
      <c r="AU95" s="127"/>
      <c r="AV95" s="127"/>
      <c r="AW95" s="127"/>
      <c r="AX95" s="127"/>
      <c r="AY95" s="186">
        <v>0.25</v>
      </c>
      <c r="AZ95" s="127"/>
      <c r="BA95" s="191">
        <f>SUM(BA96:BA173)</f>
        <v>1392118.9639688369</v>
      </c>
      <c r="BB95" s="195">
        <f>SUM(BB96:BB173)</f>
        <v>257.28791628025147</v>
      </c>
      <c r="BC95" s="195">
        <f>SUM(BC96:BC123)</f>
        <v>194.31871214946776</v>
      </c>
      <c r="BE95" s="127" t="s">
        <v>1120</v>
      </c>
      <c r="BF95" s="193">
        <v>0.4642857142857143</v>
      </c>
      <c r="BG95" s="193">
        <v>0.5714285714285714</v>
      </c>
      <c r="BH95" s="193">
        <v>0.21428571428571427</v>
      </c>
      <c r="BI95" s="190">
        <v>0.39285714285714285</v>
      </c>
      <c r="BJ95" s="190">
        <v>0.42857142857142855</v>
      </c>
      <c r="BK95" s="127"/>
      <c r="BL95" s="127"/>
      <c r="BM95" s="127"/>
      <c r="BN95" s="127"/>
      <c r="BO95" s="127"/>
      <c r="BP95" s="186">
        <v>0.25</v>
      </c>
      <c r="BQ95" s="127"/>
      <c r="BR95" s="191">
        <v>2141498.577189873</v>
      </c>
      <c r="BS95" s="195">
        <v>-851.68399200370231</v>
      </c>
      <c r="BT95" s="195">
        <v>-2094.9767798783992</v>
      </c>
      <c r="BV95" s="127" t="s">
        <v>1120</v>
      </c>
      <c r="BW95" s="193">
        <v>0.39285714285714285</v>
      </c>
      <c r="BX95" s="193">
        <v>0.5714285714285714</v>
      </c>
      <c r="BY95" s="193">
        <v>0.5714285714285714</v>
      </c>
      <c r="BZ95" s="193">
        <v>0.39285714285714285</v>
      </c>
      <c r="CA95" s="190">
        <v>0.35714285714285715</v>
      </c>
      <c r="CB95" s="190"/>
      <c r="CC95" s="190">
        <v>0.4642857142857143</v>
      </c>
      <c r="CD95" s="127"/>
      <c r="CE95" s="127"/>
      <c r="CF95" s="127"/>
      <c r="CG95" s="127"/>
      <c r="CH95" s="127"/>
      <c r="CI95" s="186">
        <v>0.25</v>
      </c>
      <c r="CJ95" s="127"/>
      <c r="CK95" s="191">
        <v>2141498.577189873</v>
      </c>
      <c r="CL95" s="195">
        <v>-1188.4275624526131</v>
      </c>
      <c r="CM95" s="195"/>
      <c r="CN95" s="195">
        <v>1149.3748736550494</v>
      </c>
      <c r="CP95" s="127" t="s">
        <v>1120</v>
      </c>
      <c r="CQ95" s="193">
        <v>0.39285714285714285</v>
      </c>
      <c r="CR95" s="193">
        <v>0.5714285714285714</v>
      </c>
      <c r="CS95" s="193">
        <v>0.5714285714285714</v>
      </c>
      <c r="CT95" s="193">
        <v>0</v>
      </c>
      <c r="CU95" s="190">
        <v>0</v>
      </c>
      <c r="CV95" s="190"/>
      <c r="CW95" s="190">
        <v>0</v>
      </c>
      <c r="CX95" s="127"/>
      <c r="CY95" s="127"/>
      <c r="CZ95" s="127"/>
      <c r="DA95" s="127"/>
      <c r="DB95" s="127"/>
      <c r="DC95" s="186">
        <v>0.25</v>
      </c>
      <c r="DD95" s="127"/>
      <c r="DE95" s="191">
        <v>2141498.577189873</v>
      </c>
      <c r="DF95" s="195">
        <v>0</v>
      </c>
      <c r="DG95" s="195"/>
      <c r="DH95" s="195">
        <v>0</v>
      </c>
      <c r="DJ95" s="127" t="s">
        <v>1120</v>
      </c>
      <c r="DK95" s="193">
        <v>0</v>
      </c>
      <c r="DL95" s="193">
        <v>0.5714285714285714</v>
      </c>
      <c r="DM95" s="193"/>
      <c r="DN95" s="193">
        <v>0.5714285714285714</v>
      </c>
      <c r="DO95" s="193"/>
      <c r="DP95" s="193">
        <v>0</v>
      </c>
      <c r="DQ95" s="190">
        <v>1</v>
      </c>
      <c r="DR95" s="190"/>
      <c r="DS95" s="190">
        <v>0</v>
      </c>
      <c r="DT95" s="237"/>
      <c r="DU95" s="127"/>
      <c r="DV95" s="127"/>
      <c r="DW95" s="127"/>
      <c r="DX95" s="127"/>
      <c r="DY95" s="127"/>
      <c r="DZ95" s="186">
        <v>0.25</v>
      </c>
      <c r="EA95" s="127"/>
      <c r="EB95" s="191">
        <v>2141498.577189873</v>
      </c>
      <c r="EC95" s="195">
        <v>0</v>
      </c>
      <c r="ED95" s="195"/>
      <c r="EE95" s="195">
        <v>0</v>
      </c>
      <c r="EF95" s="195">
        <v>0</v>
      </c>
      <c r="EH95" s="127" t="s">
        <v>1120</v>
      </c>
      <c r="EI95" s="193">
        <v>0</v>
      </c>
      <c r="EJ95" s="193">
        <v>0.5714285714285714</v>
      </c>
      <c r="EK95" s="193"/>
      <c r="EL95" s="193">
        <v>0.5714285714285714</v>
      </c>
      <c r="EM95" s="193"/>
      <c r="EN95" s="193">
        <v>0</v>
      </c>
      <c r="EO95" s="190">
        <v>1</v>
      </c>
      <c r="EP95" s="190"/>
      <c r="EQ95" s="190">
        <v>0</v>
      </c>
      <c r="ER95" s="237"/>
      <c r="ES95" s="127"/>
      <c r="ET95" s="127"/>
      <c r="EU95" s="127"/>
      <c r="EV95" s="127"/>
      <c r="EW95" s="127"/>
      <c r="EX95" s="186">
        <v>0.25</v>
      </c>
      <c r="EY95" s="127"/>
      <c r="EZ95" s="191">
        <v>2121414.6646631262</v>
      </c>
      <c r="FA95" s="195">
        <v>0</v>
      </c>
      <c r="FB95" s="195"/>
      <c r="FC95" s="195">
        <v>0</v>
      </c>
      <c r="FD95" s="195">
        <v>0</v>
      </c>
      <c r="FF95" s="127" t="s">
        <v>1120</v>
      </c>
      <c r="FG95" s="193">
        <v>0</v>
      </c>
      <c r="FH95" s="193">
        <v>0.5714285714285714</v>
      </c>
      <c r="FI95" s="193"/>
      <c r="FJ95" s="193">
        <v>0.5714285714285714</v>
      </c>
      <c r="FK95" s="193"/>
      <c r="FL95" s="193">
        <v>0</v>
      </c>
      <c r="FM95" s="190">
        <v>1</v>
      </c>
      <c r="FN95" s="190"/>
      <c r="FO95" s="190">
        <v>0</v>
      </c>
      <c r="FP95" s="237"/>
      <c r="FQ95" s="127"/>
      <c r="FR95" s="127"/>
      <c r="FS95" s="127"/>
      <c r="FT95" s="127"/>
      <c r="FU95" s="127"/>
      <c r="FV95" s="186">
        <v>0.25</v>
      </c>
      <c r="FW95" s="127"/>
      <c r="FX95" s="191">
        <v>2120483.0806371737</v>
      </c>
      <c r="FY95" s="191"/>
      <c r="FZ95" s="195">
        <v>0</v>
      </c>
      <c r="GA95" s="195"/>
      <c r="GB95" s="195"/>
      <c r="GC95" s="195">
        <v>0</v>
      </c>
      <c r="GD95" s="195">
        <v>0</v>
      </c>
      <c r="GF95" s="127" t="s">
        <v>1120</v>
      </c>
      <c r="GG95" s="193">
        <v>0</v>
      </c>
      <c r="GH95" s="193">
        <v>0.5714285714285714</v>
      </c>
      <c r="GI95" s="193"/>
      <c r="GJ95" s="193">
        <v>0.5714285714285714</v>
      </c>
      <c r="GK95" s="193"/>
      <c r="GL95" s="193">
        <v>0</v>
      </c>
      <c r="GM95" s="190">
        <v>1</v>
      </c>
      <c r="GN95" s="190"/>
      <c r="GO95" s="190">
        <v>0</v>
      </c>
      <c r="GP95" s="237"/>
      <c r="GQ95" s="127"/>
      <c r="GR95" s="127"/>
      <c r="GS95" s="127"/>
      <c r="GT95" s="127"/>
      <c r="GU95" s="127"/>
      <c r="GV95" s="186">
        <v>0.25</v>
      </c>
      <c r="GW95" s="127"/>
      <c r="GX95" s="191">
        <v>2120483.0806371737</v>
      </c>
      <c r="GY95" s="191"/>
      <c r="GZ95" s="195">
        <v>0</v>
      </c>
      <c r="HA95" s="195"/>
      <c r="HB95" s="195"/>
      <c r="HC95" s="195">
        <v>0</v>
      </c>
      <c r="HD95" s="195">
        <v>0</v>
      </c>
      <c r="HF95" s="127" t="s">
        <v>1120</v>
      </c>
      <c r="HG95" s="193">
        <v>0</v>
      </c>
      <c r="HH95" s="193">
        <v>0.5714285714285714</v>
      </c>
      <c r="HI95" s="193"/>
      <c r="HJ95" s="193">
        <v>0.5714285714285714</v>
      </c>
      <c r="HK95" s="193"/>
      <c r="HL95" s="193">
        <v>0</v>
      </c>
      <c r="HM95" s="190">
        <v>1</v>
      </c>
      <c r="HN95" s="190"/>
      <c r="HO95" s="190">
        <v>0</v>
      </c>
      <c r="HP95" s="237"/>
      <c r="HQ95" s="127"/>
      <c r="HR95" s="127"/>
      <c r="HS95" s="127"/>
      <c r="HT95" s="127"/>
      <c r="HU95" s="127"/>
      <c r="HV95" s="186">
        <v>0.25</v>
      </c>
      <c r="HW95" s="127"/>
      <c r="HX95" s="191">
        <v>1641340.6690729165</v>
      </c>
      <c r="HY95" s="191"/>
      <c r="HZ95" s="195">
        <v>0</v>
      </c>
      <c r="IA95" s="195"/>
      <c r="IB95" s="195"/>
      <c r="IC95" s="195">
        <v>0</v>
      </c>
      <c r="ID95" s="195">
        <v>0</v>
      </c>
      <c r="IF95" s="127" t="s">
        <v>1120</v>
      </c>
      <c r="IH95" s="193"/>
      <c r="II95" s="193"/>
      <c r="IJ95" s="193">
        <v>0.5714285714285714</v>
      </c>
      <c r="IK95" s="193"/>
      <c r="IL95" s="193">
        <v>0</v>
      </c>
      <c r="IM95" s="190">
        <v>1</v>
      </c>
      <c r="IN95" s="190"/>
      <c r="IO95" s="190">
        <v>0</v>
      </c>
      <c r="IP95" s="237"/>
      <c r="IQ95" s="127"/>
      <c r="IR95" s="127"/>
      <c r="IS95" s="127"/>
      <c r="IT95" s="127"/>
      <c r="IU95" s="127"/>
      <c r="IV95" s="186"/>
      <c r="IW95" s="127"/>
      <c r="IX95" s="191">
        <v>1641340.6690729165</v>
      </c>
      <c r="IY95" s="191"/>
      <c r="IZ95" s="195">
        <v>0</v>
      </c>
      <c r="JA95" s="195"/>
      <c r="JB95" s="195"/>
      <c r="JC95" s="195">
        <v>0</v>
      </c>
      <c r="JD95" s="195">
        <v>0</v>
      </c>
      <c r="JF95" s="127" t="s">
        <v>1120</v>
      </c>
      <c r="JG95" s="193">
        <v>0</v>
      </c>
      <c r="JH95" s="193">
        <v>0.5714285714285714</v>
      </c>
      <c r="JI95" s="193"/>
      <c r="JJ95" s="193">
        <v>0.5714285714285714</v>
      </c>
      <c r="JK95" s="193"/>
      <c r="JL95" s="193">
        <v>0</v>
      </c>
      <c r="JM95" s="190">
        <v>1</v>
      </c>
      <c r="JN95" s="190"/>
      <c r="JO95" s="190">
        <v>0</v>
      </c>
      <c r="JP95" s="237"/>
      <c r="JQ95" s="127"/>
      <c r="JR95" s="127"/>
      <c r="JS95" s="127"/>
      <c r="JT95" s="127"/>
      <c r="JU95" s="127"/>
      <c r="JV95" s="186">
        <v>0.25</v>
      </c>
      <c r="JW95" s="127"/>
      <c r="JX95" s="191">
        <v>1334242.4366523982</v>
      </c>
      <c r="JY95" s="191"/>
      <c r="JZ95" s="195">
        <v>0</v>
      </c>
      <c r="KA95" s="195"/>
      <c r="KB95" s="195"/>
      <c r="KC95" s="195">
        <v>0</v>
      </c>
      <c r="KD95" s="195">
        <v>0</v>
      </c>
      <c r="KF95" s="127" t="s">
        <v>1120</v>
      </c>
      <c r="KG95" s="193">
        <v>0</v>
      </c>
      <c r="KH95" s="193">
        <v>0.5714285714285714</v>
      </c>
      <c r="KI95" s="193"/>
      <c r="KJ95" s="193">
        <v>0.5714285714285714</v>
      </c>
      <c r="KK95" s="193"/>
      <c r="KL95" s="193">
        <v>0</v>
      </c>
      <c r="KM95" s="190">
        <v>1</v>
      </c>
      <c r="KN95" s="190"/>
      <c r="KO95" s="190">
        <v>0</v>
      </c>
      <c r="KP95" s="237"/>
      <c r="KQ95" s="127"/>
      <c r="KR95" s="127"/>
      <c r="KS95" s="127"/>
      <c r="KT95" s="127"/>
      <c r="KU95" s="127"/>
      <c r="KV95" s="186">
        <v>0.25</v>
      </c>
      <c r="KW95" s="127"/>
      <c r="KX95" s="191">
        <v>1350404.0480610558</v>
      </c>
      <c r="KY95" s="191"/>
      <c r="KZ95" s="195">
        <v>0</v>
      </c>
      <c r="LA95" s="195"/>
      <c r="LB95" s="195"/>
      <c r="LC95" s="195">
        <v>0</v>
      </c>
      <c r="LD95" s="195">
        <v>0</v>
      </c>
      <c r="LF95" s="127" t="s">
        <v>1120</v>
      </c>
      <c r="LG95" s="193">
        <v>0</v>
      </c>
      <c r="LH95" s="193">
        <v>0.5714285714285714</v>
      </c>
      <c r="LI95" s="193"/>
      <c r="LJ95" s="193">
        <v>0.5714285714285714</v>
      </c>
      <c r="LK95" s="193"/>
      <c r="LL95" s="193">
        <v>0</v>
      </c>
      <c r="LM95" s="190">
        <v>1</v>
      </c>
      <c r="LN95" s="190"/>
      <c r="LO95" s="190">
        <v>0</v>
      </c>
      <c r="LP95" s="237"/>
      <c r="LQ95" s="127"/>
      <c r="LR95" s="127"/>
      <c r="LS95" s="127"/>
      <c r="LT95" s="127"/>
      <c r="LU95" s="127"/>
      <c r="LV95" s="186">
        <v>0.25</v>
      </c>
      <c r="LW95" s="127"/>
      <c r="LX95" s="191">
        <v>1350404.0480610558</v>
      </c>
      <c r="LY95" s="191"/>
      <c r="LZ95" s="195">
        <v>0</v>
      </c>
      <c r="MA95" s="195"/>
      <c r="MB95" s="195"/>
      <c r="MC95" s="195">
        <v>0</v>
      </c>
      <c r="MD95" s="195">
        <v>0</v>
      </c>
      <c r="MF95" s="127" t="s">
        <v>1120</v>
      </c>
      <c r="MG95" s="193">
        <v>0</v>
      </c>
      <c r="MH95" s="193">
        <v>0.5714285714285714</v>
      </c>
      <c r="MI95" s="193"/>
      <c r="MJ95" s="193">
        <v>0.5714285714285714</v>
      </c>
      <c r="MK95" s="193"/>
      <c r="ML95" s="193">
        <v>0</v>
      </c>
      <c r="MM95" s="190">
        <v>1</v>
      </c>
      <c r="MN95" s="190"/>
      <c r="MO95" s="190">
        <v>0</v>
      </c>
      <c r="MP95" s="237"/>
      <c r="MQ95" s="127"/>
      <c r="MR95" s="127"/>
      <c r="MS95" s="127"/>
      <c r="MT95" s="127"/>
      <c r="MU95" s="127"/>
      <c r="MV95" s="186">
        <v>0.25</v>
      </c>
      <c r="MW95" s="127"/>
      <c r="MX95" s="191">
        <v>1397382.6997443663</v>
      </c>
      <c r="MY95" s="191"/>
      <c r="MZ95" s="195">
        <v>0</v>
      </c>
      <c r="NA95" s="195"/>
      <c r="NB95" s="195"/>
      <c r="NC95" s="195">
        <v>0</v>
      </c>
      <c r="ND95" s="195">
        <v>0</v>
      </c>
      <c r="NF95" s="127" t="s">
        <v>1120</v>
      </c>
      <c r="NG95" s="193">
        <v>0</v>
      </c>
      <c r="NH95" s="193">
        <v>0.5714285714285714</v>
      </c>
      <c r="NI95" s="193"/>
      <c r="NJ95" s="193">
        <v>0.5714285714285714</v>
      </c>
      <c r="NK95" s="193"/>
      <c r="NL95" s="193">
        <v>0</v>
      </c>
      <c r="NM95" s="190">
        <v>1</v>
      </c>
      <c r="NN95" s="190"/>
      <c r="NO95" s="190">
        <v>0</v>
      </c>
      <c r="NP95" s="237"/>
      <c r="NQ95" s="127"/>
      <c r="NR95" s="127"/>
      <c r="NS95" s="127"/>
      <c r="NT95" s="127"/>
      <c r="NU95" s="127"/>
      <c r="NV95" s="186">
        <v>0.25</v>
      </c>
      <c r="NW95" s="127"/>
      <c r="NX95" s="191">
        <v>1465497.4279356741</v>
      </c>
      <c r="NY95" s="191"/>
      <c r="NZ95" s="195">
        <v>0</v>
      </c>
      <c r="OA95" s="195"/>
      <c r="OB95" s="195"/>
      <c r="OC95" s="195">
        <v>0</v>
      </c>
      <c r="OD95" s="195">
        <v>0</v>
      </c>
      <c r="OF95" s="127" t="s">
        <v>1120</v>
      </c>
      <c r="OG95" s="193">
        <v>0</v>
      </c>
      <c r="OH95" s="193">
        <v>0.5714285714285714</v>
      </c>
      <c r="OI95" s="193"/>
      <c r="OJ95" s="193">
        <v>0.5714285714285714</v>
      </c>
      <c r="OK95" s="193"/>
      <c r="OL95" s="193">
        <v>0</v>
      </c>
      <c r="OM95" s="190">
        <v>1</v>
      </c>
      <c r="ON95" s="190"/>
      <c r="OO95" s="190">
        <v>0</v>
      </c>
      <c r="OP95" s="237"/>
      <c r="OQ95" s="127"/>
      <c r="OR95" s="127"/>
      <c r="OS95" s="127"/>
      <c r="OT95" s="127"/>
      <c r="OU95" s="127"/>
      <c r="OV95" s="186">
        <v>0.25</v>
      </c>
      <c r="OW95" s="127"/>
      <c r="OX95" s="191">
        <v>1387060.4206292094</v>
      </c>
      <c r="OY95" s="191"/>
      <c r="OZ95" s="195">
        <v>0</v>
      </c>
      <c r="PA95" s="195"/>
      <c r="PB95" s="195"/>
      <c r="PC95" s="195">
        <v>0</v>
      </c>
      <c r="PD95" s="195">
        <v>0</v>
      </c>
      <c r="PF95" s="127" t="s">
        <v>1120</v>
      </c>
      <c r="PG95" s="193">
        <v>0</v>
      </c>
      <c r="PH95" s="193"/>
      <c r="PI95" s="193">
        <v>0.5714285714285714</v>
      </c>
      <c r="PJ95" s="193"/>
      <c r="PK95" s="193">
        <v>0.5714285714285714</v>
      </c>
      <c r="PL95" s="193"/>
      <c r="PM95" s="193">
        <v>0</v>
      </c>
      <c r="PN95" s="190">
        <v>1</v>
      </c>
      <c r="PO95" s="190"/>
      <c r="PP95" s="190">
        <v>0</v>
      </c>
      <c r="PQ95" s="237"/>
      <c r="PR95" s="127"/>
      <c r="PS95" s="127"/>
      <c r="PT95" s="127"/>
      <c r="PU95" s="127"/>
      <c r="PV95" s="127"/>
      <c r="PW95" s="186">
        <v>0.25</v>
      </c>
      <c r="PX95" s="127"/>
      <c r="PY95" s="191">
        <v>1459435.2796270824</v>
      </c>
      <c r="PZ95" s="191"/>
      <c r="QA95" s="195">
        <v>0</v>
      </c>
      <c r="QB95" s="195"/>
      <c r="QC95" s="195"/>
      <c r="QD95" s="195">
        <v>0</v>
      </c>
      <c r="QE95" s="195">
        <v>0</v>
      </c>
      <c r="QF95" s="280"/>
      <c r="QH95" s="127" t="s">
        <v>1120</v>
      </c>
      <c r="QI95" s="193">
        <v>0</v>
      </c>
      <c r="QJ95" s="193"/>
      <c r="QK95" s="193">
        <v>0.5714285714285714</v>
      </c>
      <c r="QL95" s="193"/>
      <c r="QM95" s="193">
        <v>0.5714285714285714</v>
      </c>
      <c r="QN95" s="193"/>
      <c r="QO95" s="193">
        <v>0</v>
      </c>
      <c r="QP95" s="190">
        <v>1</v>
      </c>
      <c r="QQ95" s="190"/>
      <c r="QR95" s="190">
        <v>0</v>
      </c>
      <c r="QS95" s="237"/>
      <c r="QT95" s="127"/>
      <c r="QU95" s="127"/>
      <c r="QV95" s="127"/>
      <c r="QW95" s="127"/>
      <c r="QX95" s="127"/>
      <c r="QY95" s="186">
        <v>0.25</v>
      </c>
      <c r="QZ95" s="127"/>
      <c r="RA95" s="191">
        <v>1459435.2796270824</v>
      </c>
      <c r="RB95" s="191"/>
      <c r="RC95" s="195">
        <v>0</v>
      </c>
      <c r="RD95" s="195"/>
      <c r="RE95" s="195"/>
      <c r="RF95" s="195">
        <v>0</v>
      </c>
      <c r="RG95" s="195">
        <v>0</v>
      </c>
      <c r="RH95" s="280"/>
      <c r="RI95" s="280"/>
      <c r="RJ95" s="280"/>
      <c r="RK95" s="280"/>
      <c r="RL95" s="280"/>
      <c r="RM95" s="280"/>
      <c r="RO95" s="127" t="s">
        <v>1120</v>
      </c>
      <c r="RP95" s="193">
        <v>0</v>
      </c>
      <c r="RQ95" s="193"/>
      <c r="RR95" s="193"/>
      <c r="RS95" s="193">
        <v>0.5714285714285714</v>
      </c>
      <c r="RT95" s="193"/>
      <c r="RU95" s="193">
        <v>0.5714285714285714</v>
      </c>
      <c r="RV95" s="193"/>
      <c r="RW95" s="193">
        <v>0</v>
      </c>
      <c r="RX95" s="190">
        <v>1</v>
      </c>
      <c r="RY95" s="190"/>
      <c r="RZ95" s="190">
        <v>0</v>
      </c>
      <c r="SA95" s="237"/>
      <c r="SB95" s="127"/>
      <c r="SC95" s="127"/>
      <c r="SD95" s="127"/>
      <c r="SE95" s="127"/>
      <c r="SF95" s="127"/>
      <c r="SG95" s="186">
        <v>0.25</v>
      </c>
      <c r="SH95" s="127"/>
      <c r="SI95" s="191">
        <v>1392118.9639688369</v>
      </c>
      <c r="SJ95" s="191"/>
      <c r="SK95" s="195">
        <v>0</v>
      </c>
      <c r="SL95" s="195"/>
      <c r="SM95" s="195"/>
      <c r="SN95" s="195">
        <v>0</v>
      </c>
      <c r="SO95" s="195">
        <v>0</v>
      </c>
      <c r="SP95" s="280"/>
      <c r="SQ95" s="280"/>
      <c r="SR95" s="280"/>
      <c r="SS95" s="280"/>
      <c r="ST95" s="280"/>
      <c r="SU95" s="280"/>
      <c r="SW95" s="127" t="s">
        <v>1120</v>
      </c>
      <c r="SX95" s="193">
        <f>COUNTIF(SX96:SX123,1)/28</f>
        <v>0</v>
      </c>
      <c r="SY95" s="193"/>
      <c r="SZ95" s="193"/>
      <c r="TA95" s="193">
        <f>COUNTIF(TA96:TA123,1)/28</f>
        <v>0.5714285714285714</v>
      </c>
      <c r="TB95" s="193"/>
      <c r="TC95" s="193">
        <f>COUNTIF(TC96:TC123,1)/28</f>
        <v>0.5714285714285714</v>
      </c>
      <c r="TD95" s="193"/>
      <c r="TE95" s="193">
        <f>COUNTIF(TE96:TE123,1)/28</f>
        <v>0</v>
      </c>
      <c r="TF95" s="190">
        <f>SUM(TF96:TF123)/28</f>
        <v>1</v>
      </c>
      <c r="TG95" s="190"/>
      <c r="TH95" s="190">
        <f>SUM(TH96:TH123)/28</f>
        <v>0</v>
      </c>
      <c r="TI95" s="237"/>
      <c r="TJ95" s="127"/>
      <c r="TK95" s="127"/>
      <c r="TL95" s="127"/>
      <c r="TM95" s="127"/>
      <c r="TN95" s="127"/>
      <c r="TO95" s="186">
        <v>0.25</v>
      </c>
      <c r="TP95" s="127"/>
      <c r="TQ95" s="191">
        <f>SUM(TQ96:TQ173)</f>
        <v>1392118.9639688369</v>
      </c>
      <c r="TR95" s="191"/>
      <c r="TS95" s="195">
        <f>SUM(TS96:TS173)</f>
        <v>0</v>
      </c>
      <c r="TT95" s="195"/>
      <c r="TU95" s="195"/>
      <c r="TV95" s="195">
        <f>SUM(TV96:TV123)</f>
        <v>0</v>
      </c>
      <c r="TW95" s="195">
        <f>SUM(TW96:TW123)</f>
        <v>0</v>
      </c>
      <c r="TX95" s="280"/>
      <c r="TY95" s="280"/>
      <c r="TZ95" s="280"/>
      <c r="UA95" s="280"/>
      <c r="UB95" s="280"/>
      <c r="UC95" s="280"/>
      <c r="UE95" s="127" t="s">
        <v>1120</v>
      </c>
      <c r="UF95" s="193">
        <f>COUNTIF(UF96:UF123,1)/28</f>
        <v>0</v>
      </c>
      <c r="UG95" s="193"/>
      <c r="UH95" s="193"/>
      <c r="UI95" s="193">
        <f>COUNTIF(UI96:UI123,1)/28</f>
        <v>0.5714285714285714</v>
      </c>
      <c r="UJ95" s="193"/>
      <c r="UK95" s="193">
        <f>COUNTIF(UK96:UK123,1)/28</f>
        <v>0.5714285714285714</v>
      </c>
      <c r="UL95" s="193"/>
      <c r="UM95" s="193">
        <f>COUNTIF(UM96:UM123,1)/28</f>
        <v>0</v>
      </c>
      <c r="UN95" s="190">
        <f>SUM(UN96:UN123)/28</f>
        <v>1</v>
      </c>
      <c r="UO95" s="190"/>
      <c r="UP95" s="190">
        <f>SUM(UP96:UP123)/28</f>
        <v>0</v>
      </c>
      <c r="UQ95" s="237"/>
      <c r="UR95" s="127"/>
      <c r="US95" s="127"/>
      <c r="UT95" s="127"/>
      <c r="UU95" s="127"/>
      <c r="UV95" s="127"/>
      <c r="UW95" s="186">
        <v>0.25</v>
      </c>
      <c r="UX95" s="127"/>
      <c r="UY95" s="191">
        <f>SUM(UY96:UY173)</f>
        <v>1392118.9639688369</v>
      </c>
      <c r="UZ95" s="191"/>
      <c r="VA95" s="195">
        <f>SUM(VA96:VA173)</f>
        <v>0</v>
      </c>
      <c r="VB95" s="195"/>
      <c r="VC95" s="195"/>
      <c r="VD95" s="195">
        <f>SUM(VD96:VD123)</f>
        <v>0</v>
      </c>
      <c r="VE95" s="195">
        <f>SUM(VE96:VE123)</f>
        <v>0</v>
      </c>
      <c r="VF95" s="280"/>
      <c r="VG95" s="280"/>
      <c r="VH95" s="280"/>
      <c r="VI95" s="280"/>
      <c r="VJ95" s="280"/>
      <c r="VK95" s="280"/>
      <c r="VM95" s="127" t="s">
        <v>1120</v>
      </c>
      <c r="VN95" s="193">
        <f>COUNTIF(VN96:VN123,1)/28</f>
        <v>0</v>
      </c>
      <c r="VO95" s="193"/>
      <c r="VP95" s="193"/>
      <c r="VQ95" s="193">
        <f>COUNTIF(VQ96:VQ123,1)/28</f>
        <v>0.5714285714285714</v>
      </c>
      <c r="VR95" s="193"/>
      <c r="VS95" s="193">
        <f>COUNTIF(VS96:VS123,1)/28</f>
        <v>0.5714285714285714</v>
      </c>
      <c r="VT95" s="193"/>
      <c r="VU95" s="193">
        <f>COUNTIF(VU96:VU123,1)/28</f>
        <v>0</v>
      </c>
      <c r="VV95" s="190">
        <f>SUM(VV96:VV123)/28</f>
        <v>1</v>
      </c>
      <c r="VW95" s="190"/>
      <c r="VX95" s="190">
        <f>SUM(VX96:VX123)/28</f>
        <v>0</v>
      </c>
      <c r="VY95" s="237"/>
      <c r="VZ95" s="127"/>
      <c r="WA95" s="127"/>
      <c r="WB95" s="127"/>
      <c r="WC95" s="127"/>
      <c r="WD95" s="127"/>
      <c r="WE95" s="186">
        <v>0.25</v>
      </c>
      <c r="WF95" s="127"/>
      <c r="WG95" s="191">
        <f>SUM(WG96:WG173)</f>
        <v>1392118.9639688369</v>
      </c>
      <c r="WH95" s="191"/>
      <c r="WI95" s="195">
        <f>SUM(WI96:WI173)</f>
        <v>0</v>
      </c>
      <c r="WJ95" s="195"/>
      <c r="WK95" s="195"/>
      <c r="WL95" s="195">
        <f>SUM(WL96:WL123)</f>
        <v>0</v>
      </c>
      <c r="WM95" s="195">
        <f>SUM(WM96:WM123)</f>
        <v>0</v>
      </c>
      <c r="WN95" s="280"/>
      <c r="WO95" s="280"/>
      <c r="WP95" s="280"/>
      <c r="WQ95" s="280"/>
      <c r="WR95" s="280"/>
      <c r="WS95" s="280"/>
    </row>
    <row r="96" spans="1:617" x14ac:dyDescent="0.25">
      <c r="A96" t="s">
        <v>1084</v>
      </c>
      <c r="B96" s="164" t="s">
        <v>22</v>
      </c>
      <c r="F96" t="e">
        <f>-#REF!+G96</f>
        <v>#REF!</v>
      </c>
      <c r="G96">
        <v>-1</v>
      </c>
      <c r="H96">
        <v>-1</v>
      </c>
      <c r="I96">
        <v>-1</v>
      </c>
      <c r="J96">
        <f t="shared" ref="J96:J123" si="244">IF(G96=I96,1,0)</f>
        <v>1</v>
      </c>
      <c r="K96">
        <f t="shared" ref="K96:K123" si="245">IF(I96=H96,1,0)</f>
        <v>1</v>
      </c>
      <c r="L96" s="183">
        <v>-3.3833771570200002E-3</v>
      </c>
      <c r="M96" s="116" t="s">
        <v>917</v>
      </c>
      <c r="N96">
        <v>50</v>
      </c>
      <c r="O96" t="str">
        <f t="shared" ref="O96:O123" si="246">IF(G96="","FALSE","TRUE")</f>
        <v>TRUE</v>
      </c>
      <c r="P96">
        <f>ROUND(MARGIN!$J12,0)</f>
        <v>7</v>
      </c>
      <c r="Q96" t="e">
        <f>IF(ABS(G96+I96)=2,ROUND(P96*(1+#REF!),0),IF(I96="",P96,ROUND(P96*(1+-#REF!),0)))</f>
        <v>#REF!</v>
      </c>
      <c r="R96">
        <f>P96</f>
        <v>7</v>
      </c>
      <c r="S96" s="138">
        <f>R96*10000*MARGIN!$G12/MARGIN!$D12</f>
        <v>52750.920992000007</v>
      </c>
      <c r="T96" s="144">
        <f t="shared" ref="T96:T123" si="247">IF(J96=1,ABS(S96*L96),-ABS(S96*L96))</f>
        <v>178.47626109609962</v>
      </c>
      <c r="U96" s="144">
        <f t="shared" ref="U96:U123" si="248">IF(K96=1,ABS(S96*L96),-ABS(S96*L96))</f>
        <v>178.47626109609962</v>
      </c>
      <c r="W96">
        <f t="shared" ref="W96:W123" si="249">-G96+X96</f>
        <v>0</v>
      </c>
      <c r="X96">
        <v>-1</v>
      </c>
      <c r="Y96">
        <v>-1</v>
      </c>
      <c r="Z96">
        <v>1</v>
      </c>
      <c r="AA96">
        <f t="shared" ref="AA96:AA123" si="250">IF(X96=Z96,1,0)</f>
        <v>0</v>
      </c>
      <c r="AB96">
        <f t="shared" ref="AB96:AB123" si="251">IF(Z96=Y96,1,0)</f>
        <v>0</v>
      </c>
      <c r="AC96">
        <v>5.8157128267200004E-3</v>
      </c>
      <c r="AD96" s="116" t="s">
        <v>1108</v>
      </c>
      <c r="AE96">
        <v>50</v>
      </c>
      <c r="AF96" t="str">
        <f t="shared" ref="AF96:AF123" si="252">IF(X96="","FALSE","TRUE")</f>
        <v>TRUE</v>
      </c>
      <c r="AG96">
        <f>ROUND(MARGIN!$J12,0)</f>
        <v>7</v>
      </c>
      <c r="AH96">
        <f>ROUND(IF(X96=Y96,AG96*(1+$AH$95),AG96*(1-$AH$95)),0)</f>
        <v>9</v>
      </c>
      <c r="AI96">
        <f>AG96</f>
        <v>7</v>
      </c>
      <c r="AJ96" s="138">
        <f>AI96*10000*MARGIN!$G12/MARGIN!$D12</f>
        <v>52750.920992000007</v>
      </c>
      <c r="AK96" s="196">
        <f t="shared" ref="AK96:AK123" si="253">IF(AA96=1,ABS(AJ96*AC96),-ABS(AJ96*AC96))</f>
        <v>-306.78420783446779</v>
      </c>
      <c r="AL96" s="196">
        <f t="shared" ref="AL96:AL123" si="254">IF(AB96=1,ABS(AJ96*AC96),-ABS(AJ96*AC96))</f>
        <v>-306.78420783446779</v>
      </c>
      <c r="AN96">
        <f t="shared" ref="AN96:AN123" si="255">-X96+AO96</f>
        <v>0</v>
      </c>
      <c r="AO96">
        <v>-1</v>
      </c>
      <c r="AP96">
        <v>-1</v>
      </c>
      <c r="AQ96">
        <v>1</v>
      </c>
      <c r="AR96">
        <f t="shared" ref="AR96:AR123" si="256">IF(AO96=AQ96,1,0)</f>
        <v>0</v>
      </c>
      <c r="AS96">
        <f t="shared" ref="AS96:AS123" si="257">IF(AQ96=AP96,1,0)</f>
        <v>0</v>
      </c>
      <c r="AT96">
        <v>4.2119910119099999E-3</v>
      </c>
      <c r="AU96" s="116" t="s">
        <v>1108</v>
      </c>
      <c r="AV96">
        <v>50</v>
      </c>
      <c r="AW96" t="str">
        <f t="shared" ref="AW96:AW123" si="258">IF(AO96="","FALSE","TRUE")</f>
        <v>TRUE</v>
      </c>
      <c r="AX96">
        <f>ROUND(MARGIN!$J12,0)</f>
        <v>7</v>
      </c>
      <c r="AY96">
        <f>ROUND(IF(AO96=AP96,AX96*(1+$AH$95),AX96*(1-$AH$95)),0)</f>
        <v>9</v>
      </c>
      <c r="AZ96">
        <f>AX96</f>
        <v>7</v>
      </c>
      <c r="BA96" s="138">
        <f>AZ96*10000*MARGIN!$G12/MARGIN!$D12</f>
        <v>52750.920992000007</v>
      </c>
      <c r="BB96" s="196">
        <f t="shared" ref="BB96:BB123" si="259">IF(AR96=1,ABS(BA96*AT96),-ABS(BA96*AT96))</f>
        <v>-222.18640508827858</v>
      </c>
      <c r="BC96" s="196">
        <f t="shared" ref="BC96:BC123" si="260">IF(AS96=1,ABS(BA96*AT96),-ABS(BA96*AT96))</f>
        <v>-222.18640508827858</v>
      </c>
      <c r="BE96">
        <v>2</v>
      </c>
      <c r="BF96">
        <v>1</v>
      </c>
      <c r="BG96">
        <v>1</v>
      </c>
      <c r="BH96">
        <v>-1</v>
      </c>
      <c r="BI96">
        <v>0</v>
      </c>
      <c r="BJ96">
        <v>0</v>
      </c>
      <c r="BK96">
        <v>-4.1849622229900001E-3</v>
      </c>
      <c r="BL96" s="116" t="s">
        <v>1108</v>
      </c>
      <c r="BM96">
        <v>50</v>
      </c>
      <c r="BN96" t="s">
        <v>1186</v>
      </c>
      <c r="BO96">
        <v>10</v>
      </c>
      <c r="BP96">
        <v>13</v>
      </c>
      <c r="BQ96">
        <v>10</v>
      </c>
      <c r="BR96" s="138">
        <v>74243.756120000005</v>
      </c>
      <c r="BS96" s="196">
        <v>-310.70731465508266</v>
      </c>
      <c r="BT96" s="196">
        <v>-310.70731465508266</v>
      </c>
      <c r="BV96">
        <v>-2</v>
      </c>
      <c r="BW96">
        <v>-1</v>
      </c>
      <c r="BX96">
        <v>1</v>
      </c>
      <c r="BY96">
        <v>1</v>
      </c>
      <c r="BZ96">
        <v>-1</v>
      </c>
      <c r="CA96">
        <v>1</v>
      </c>
      <c r="CC96">
        <v>0</v>
      </c>
      <c r="CD96">
        <v>-1.7045240871000001E-2</v>
      </c>
      <c r="CE96" s="116" t="s">
        <v>1108</v>
      </c>
      <c r="CF96">
        <v>50</v>
      </c>
      <c r="CG96" t="s">
        <v>1186</v>
      </c>
      <c r="CH96">
        <v>10</v>
      </c>
      <c r="CI96">
        <v>8</v>
      </c>
      <c r="CJ96">
        <v>10</v>
      </c>
      <c r="CK96" s="138">
        <v>74243.756120000005</v>
      </c>
      <c r="CL96" s="196">
        <v>1265.5027062331806</v>
      </c>
      <c r="CM96" s="196"/>
      <c r="CN96" s="196">
        <v>-1265.5027062331806</v>
      </c>
      <c r="CP96">
        <v>-2</v>
      </c>
      <c r="CQ96">
        <v>-1</v>
      </c>
      <c r="CR96">
        <v>1</v>
      </c>
      <c r="CS96">
        <v>1</v>
      </c>
      <c r="CU96">
        <v>0</v>
      </c>
      <c r="CW96">
        <v>0</v>
      </c>
      <c r="CY96" s="116" t="s">
        <v>1108</v>
      </c>
      <c r="CZ96">
        <v>50</v>
      </c>
      <c r="DA96" t="s">
        <v>1186</v>
      </c>
      <c r="DB96">
        <v>10</v>
      </c>
      <c r="DC96">
        <v>8</v>
      </c>
      <c r="DD96">
        <v>10</v>
      </c>
      <c r="DE96" s="138">
        <v>74243.756120000005</v>
      </c>
      <c r="DF96" s="196">
        <v>0</v>
      </c>
      <c r="DG96" s="196"/>
      <c r="DH96" s="196">
        <v>0</v>
      </c>
      <c r="DJ96">
        <v>0</v>
      </c>
      <c r="DL96">
        <v>1</v>
      </c>
      <c r="DN96">
        <v>1</v>
      </c>
      <c r="DQ96">
        <v>1</v>
      </c>
      <c r="DS96">
        <v>0</v>
      </c>
      <c r="DV96" s="116" t="s">
        <v>1108</v>
      </c>
      <c r="DW96">
        <v>50</v>
      </c>
      <c r="DX96" t="s">
        <v>1192</v>
      </c>
      <c r="DY96">
        <v>10</v>
      </c>
      <c r="DZ96">
        <v>8</v>
      </c>
      <c r="EA96">
        <v>10</v>
      </c>
      <c r="EB96" s="138">
        <v>74243.756120000005</v>
      </c>
      <c r="EC96" s="196">
        <v>0</v>
      </c>
      <c r="ED96" s="196"/>
      <c r="EE96" s="196">
        <v>0</v>
      </c>
      <c r="EF96" s="196">
        <v>0</v>
      </c>
      <c r="EH96">
        <v>0</v>
      </c>
      <c r="EJ96">
        <v>1</v>
      </c>
      <c r="EL96">
        <v>1</v>
      </c>
      <c r="EO96">
        <v>1</v>
      </c>
      <c r="EQ96">
        <v>0</v>
      </c>
      <c r="ET96" s="116" t="s">
        <v>1108</v>
      </c>
      <c r="EU96">
        <v>50</v>
      </c>
      <c r="EV96" t="s">
        <v>1192</v>
      </c>
      <c r="EW96">
        <v>10</v>
      </c>
      <c r="EX96">
        <v>8</v>
      </c>
      <c r="EY96">
        <v>10</v>
      </c>
      <c r="EZ96" s="138">
        <v>73928.663719999997</v>
      </c>
      <c r="FA96" s="196">
        <v>0</v>
      </c>
      <c r="FB96" s="196"/>
      <c r="FC96" s="196">
        <v>0</v>
      </c>
      <c r="FD96" s="196">
        <v>0</v>
      </c>
      <c r="FF96">
        <v>0</v>
      </c>
      <c r="FH96">
        <v>1</v>
      </c>
      <c r="FJ96">
        <v>1</v>
      </c>
      <c r="FM96">
        <v>1</v>
      </c>
      <c r="FO96">
        <v>0</v>
      </c>
      <c r="FR96" s="116" t="s">
        <v>1108</v>
      </c>
      <c r="FS96">
        <v>50</v>
      </c>
      <c r="FT96" t="s">
        <v>1192</v>
      </c>
      <c r="FU96">
        <v>10</v>
      </c>
      <c r="FV96">
        <v>8</v>
      </c>
      <c r="FW96">
        <v>10</v>
      </c>
      <c r="FX96" s="138">
        <v>73559.592960000009</v>
      </c>
      <c r="FY96" s="138"/>
      <c r="FZ96" s="196">
        <v>0</v>
      </c>
      <c r="GA96" s="196"/>
      <c r="GB96" s="196"/>
      <c r="GC96" s="196">
        <v>0</v>
      </c>
      <c r="GD96" s="196">
        <v>0</v>
      </c>
      <c r="GF96">
        <v>0</v>
      </c>
      <c r="GH96">
        <v>1</v>
      </c>
      <c r="GJ96">
        <v>1</v>
      </c>
      <c r="GM96">
        <v>1</v>
      </c>
      <c r="GO96">
        <v>0</v>
      </c>
      <c r="GR96" s="116" t="s">
        <v>1108</v>
      </c>
      <c r="GS96">
        <v>50</v>
      </c>
      <c r="GT96" t="s">
        <v>1192</v>
      </c>
      <c r="GU96">
        <v>10</v>
      </c>
      <c r="GV96">
        <v>8</v>
      </c>
      <c r="GW96">
        <v>10</v>
      </c>
      <c r="GX96" s="138">
        <v>73559.592960000009</v>
      </c>
      <c r="GY96" s="138"/>
      <c r="GZ96" s="196">
        <v>0</v>
      </c>
      <c r="HA96" s="196"/>
      <c r="HB96" s="196"/>
      <c r="HC96" s="196">
        <v>0</v>
      </c>
      <c r="HD96" s="196">
        <v>0</v>
      </c>
      <c r="HF96">
        <v>0</v>
      </c>
      <c r="HH96">
        <v>1</v>
      </c>
      <c r="HJ96">
        <v>1</v>
      </c>
      <c r="HM96">
        <v>1</v>
      </c>
      <c r="HO96">
        <v>0</v>
      </c>
      <c r="HR96" s="116" t="s">
        <v>1108</v>
      </c>
      <c r="HS96">
        <v>50</v>
      </c>
      <c r="HT96" t="s">
        <v>1192</v>
      </c>
      <c r="HU96">
        <v>8</v>
      </c>
      <c r="HV96">
        <v>6</v>
      </c>
      <c r="HW96">
        <v>8</v>
      </c>
      <c r="HX96" s="138">
        <v>59655.572352000003</v>
      </c>
      <c r="HY96" s="138"/>
      <c r="HZ96" s="196">
        <v>0</v>
      </c>
      <c r="IA96" s="196"/>
      <c r="IB96" s="196"/>
      <c r="IC96" s="196">
        <v>0</v>
      </c>
      <c r="ID96" s="196">
        <v>0</v>
      </c>
      <c r="IF96">
        <v>0</v>
      </c>
      <c r="IJ96">
        <v>1</v>
      </c>
      <c r="IM96">
        <v>1</v>
      </c>
      <c r="IO96">
        <v>0</v>
      </c>
      <c r="IR96" s="116"/>
      <c r="IS96">
        <v>50</v>
      </c>
      <c r="IT96" t="s">
        <v>1192</v>
      </c>
      <c r="IU96">
        <v>8</v>
      </c>
      <c r="IW96">
        <v>8</v>
      </c>
      <c r="IX96" s="138">
        <v>59655.572352000003</v>
      </c>
      <c r="IY96" s="138"/>
      <c r="IZ96" s="196">
        <v>0</v>
      </c>
      <c r="JA96" s="196"/>
      <c r="JB96" s="196"/>
      <c r="JC96" s="196">
        <v>0</v>
      </c>
      <c r="JD96" s="196">
        <v>0</v>
      </c>
      <c r="JF96">
        <v>0</v>
      </c>
      <c r="JH96">
        <v>1</v>
      </c>
      <c r="JJ96">
        <v>1</v>
      </c>
      <c r="JM96">
        <v>1</v>
      </c>
      <c r="JO96">
        <v>0</v>
      </c>
      <c r="JR96" s="116" t="s">
        <v>1108</v>
      </c>
      <c r="JS96">
        <v>50</v>
      </c>
      <c r="JT96" t="s">
        <v>1192</v>
      </c>
      <c r="JU96">
        <v>7</v>
      </c>
      <c r="JV96">
        <v>5</v>
      </c>
      <c r="JW96">
        <v>7</v>
      </c>
      <c r="JX96" s="138">
        <v>52092.378912000007</v>
      </c>
      <c r="JY96" s="138"/>
      <c r="JZ96" s="196">
        <v>0</v>
      </c>
      <c r="KA96" s="196"/>
      <c r="KB96" s="196"/>
      <c r="KC96" s="196">
        <v>0</v>
      </c>
      <c r="KD96" s="196">
        <v>0</v>
      </c>
      <c r="KF96">
        <v>0</v>
      </c>
      <c r="KH96">
        <v>1</v>
      </c>
      <c r="KJ96">
        <v>1</v>
      </c>
      <c r="KM96">
        <v>1</v>
      </c>
      <c r="KO96">
        <v>0</v>
      </c>
      <c r="KR96" s="116" t="s">
        <v>1108</v>
      </c>
      <c r="KS96">
        <v>50</v>
      </c>
      <c r="KT96" t="s">
        <v>1192</v>
      </c>
      <c r="KU96">
        <v>7</v>
      </c>
      <c r="KV96">
        <v>5</v>
      </c>
      <c r="KW96">
        <v>7</v>
      </c>
      <c r="KX96" s="138">
        <v>53068.086344000003</v>
      </c>
      <c r="KY96" s="138"/>
      <c r="KZ96" s="196">
        <v>0</v>
      </c>
      <c r="LA96" s="196"/>
      <c r="LB96" s="196"/>
      <c r="LC96" s="196">
        <v>0</v>
      </c>
      <c r="LD96" s="196">
        <v>0</v>
      </c>
      <c r="LF96">
        <v>0</v>
      </c>
      <c r="LH96">
        <v>1</v>
      </c>
      <c r="LJ96">
        <v>1</v>
      </c>
      <c r="LM96">
        <v>1</v>
      </c>
      <c r="LO96">
        <v>0</v>
      </c>
      <c r="LR96" s="116" t="s">
        <v>1108</v>
      </c>
      <c r="LS96">
        <v>50</v>
      </c>
      <c r="LT96" t="s">
        <v>1192</v>
      </c>
      <c r="LU96">
        <v>7</v>
      </c>
      <c r="LV96">
        <v>5</v>
      </c>
      <c r="LW96">
        <v>7</v>
      </c>
      <c r="LX96" s="138">
        <v>53068.086344000003</v>
      </c>
      <c r="LY96" s="138"/>
      <c r="LZ96" s="196">
        <v>0</v>
      </c>
      <c r="MA96" s="196"/>
      <c r="MB96" s="196"/>
      <c r="MC96" s="196">
        <v>0</v>
      </c>
      <c r="MD96" s="196">
        <v>0</v>
      </c>
      <c r="MF96">
        <v>0</v>
      </c>
      <c r="MH96">
        <v>1</v>
      </c>
      <c r="MJ96">
        <v>1</v>
      </c>
      <c r="MM96">
        <v>1</v>
      </c>
      <c r="MO96">
        <v>0</v>
      </c>
      <c r="MR96" s="116" t="s">
        <v>1108</v>
      </c>
      <c r="MS96">
        <v>50</v>
      </c>
      <c r="MT96" t="s">
        <v>1192</v>
      </c>
      <c r="MU96">
        <v>7</v>
      </c>
      <c r="MV96">
        <v>5</v>
      </c>
      <c r="MW96">
        <v>7</v>
      </c>
      <c r="MX96" s="138">
        <v>52244.627084999986</v>
      </c>
      <c r="MY96" s="138"/>
      <c r="MZ96" s="196">
        <v>0</v>
      </c>
      <c r="NA96" s="196"/>
      <c r="NB96" s="196"/>
      <c r="NC96" s="196">
        <v>0</v>
      </c>
      <c r="ND96" s="196">
        <v>0</v>
      </c>
      <c r="NF96">
        <v>0</v>
      </c>
      <c r="NH96">
        <v>1</v>
      </c>
      <c r="NJ96">
        <v>1</v>
      </c>
      <c r="NM96">
        <v>1</v>
      </c>
      <c r="NO96">
        <v>0</v>
      </c>
      <c r="NR96" s="116" t="s">
        <v>1108</v>
      </c>
      <c r="NS96">
        <v>50</v>
      </c>
      <c r="NT96" t="s">
        <v>1192</v>
      </c>
      <c r="NU96">
        <v>7</v>
      </c>
      <c r="NV96">
        <v>5</v>
      </c>
      <c r="NW96">
        <v>7</v>
      </c>
      <c r="NX96" s="138">
        <v>51467.615667999999</v>
      </c>
      <c r="NY96" s="138"/>
      <c r="NZ96" s="196">
        <v>0</v>
      </c>
      <c r="OA96" s="196"/>
      <c r="OB96" s="196"/>
      <c r="OC96" s="196">
        <v>0</v>
      </c>
      <c r="OD96" s="196">
        <v>0</v>
      </c>
      <c r="OF96">
        <v>0</v>
      </c>
      <c r="OH96">
        <v>1</v>
      </c>
      <c r="OJ96">
        <v>1</v>
      </c>
      <c r="OM96">
        <v>1</v>
      </c>
      <c r="OO96">
        <v>0</v>
      </c>
      <c r="OR96" s="116" t="s">
        <v>1108</v>
      </c>
      <c r="OS96">
        <v>50</v>
      </c>
      <c r="OT96" t="s">
        <v>1192</v>
      </c>
      <c r="OU96">
        <v>7</v>
      </c>
      <c r="OV96">
        <v>5</v>
      </c>
      <c r="OW96">
        <v>7</v>
      </c>
      <c r="OX96" s="138">
        <v>52129.461020000002</v>
      </c>
      <c r="OY96" s="138"/>
      <c r="OZ96" s="196">
        <v>0</v>
      </c>
      <c r="PA96" s="196"/>
      <c r="PB96" s="196"/>
      <c r="PC96" s="196">
        <v>0</v>
      </c>
      <c r="PD96" s="196">
        <v>0</v>
      </c>
      <c r="PF96">
        <v>0</v>
      </c>
      <c r="PI96">
        <v>1</v>
      </c>
      <c r="PK96">
        <v>1</v>
      </c>
      <c r="PN96">
        <v>1</v>
      </c>
      <c r="PP96">
        <v>0</v>
      </c>
      <c r="PS96" s="116" t="s">
        <v>1108</v>
      </c>
      <c r="PT96">
        <v>50</v>
      </c>
      <c r="PU96" t="s">
        <v>1192</v>
      </c>
      <c r="PV96">
        <v>7</v>
      </c>
      <c r="PW96">
        <v>5</v>
      </c>
      <c r="PX96">
        <v>7</v>
      </c>
      <c r="PY96" s="138">
        <v>52107.094872000001</v>
      </c>
      <c r="PZ96" s="138"/>
      <c r="QA96" s="196">
        <v>0</v>
      </c>
      <c r="QB96" s="196"/>
      <c r="QC96" s="196"/>
      <c r="QD96" s="196">
        <v>0</v>
      </c>
      <c r="QE96" s="196">
        <v>0</v>
      </c>
      <c r="QF96" s="196"/>
      <c r="QH96">
        <v>-3</v>
      </c>
      <c r="QK96">
        <v>1</v>
      </c>
      <c r="QM96">
        <v>1</v>
      </c>
      <c r="QP96">
        <v>1</v>
      </c>
      <c r="QR96">
        <v>0</v>
      </c>
      <c r="QU96" s="116" t="s">
        <v>1108</v>
      </c>
      <c r="QV96">
        <v>50</v>
      </c>
      <c r="QW96" t="s">
        <v>1192</v>
      </c>
      <c r="QX96">
        <v>7</v>
      </c>
      <c r="QY96">
        <v>5</v>
      </c>
      <c r="QZ96">
        <v>7</v>
      </c>
      <c r="RA96" s="138">
        <v>52107.094872000001</v>
      </c>
      <c r="RB96" s="138"/>
      <c r="RC96" s="196">
        <v>0</v>
      </c>
      <c r="RD96" s="196"/>
      <c r="RE96" s="196"/>
      <c r="RF96" s="196">
        <v>0</v>
      </c>
      <c r="RG96" s="196">
        <v>0</v>
      </c>
      <c r="RH96" s="196"/>
      <c r="RI96" s="196"/>
      <c r="RJ96" s="196"/>
      <c r="RK96" s="196"/>
      <c r="RL96" s="196"/>
      <c r="RM96" s="196"/>
      <c r="RO96">
        <v>-3</v>
      </c>
      <c r="RS96">
        <v>1</v>
      </c>
      <c r="RU96">
        <v>1</v>
      </c>
      <c r="RX96">
        <v>1</v>
      </c>
      <c r="RZ96">
        <v>0</v>
      </c>
      <c r="SC96" s="116" t="s">
        <v>1108</v>
      </c>
      <c r="SD96">
        <v>50</v>
      </c>
      <c r="SE96" t="s">
        <v>1192</v>
      </c>
      <c r="SF96">
        <v>7</v>
      </c>
      <c r="SG96">
        <v>5</v>
      </c>
      <c r="SH96">
        <v>7</v>
      </c>
      <c r="SI96" s="138">
        <v>52750.920992000007</v>
      </c>
      <c r="SJ96" s="138"/>
      <c r="SK96" s="196">
        <v>0</v>
      </c>
      <c r="SL96" s="196"/>
      <c r="SM96" s="196"/>
      <c r="SN96" s="196">
        <v>0</v>
      </c>
      <c r="SO96" s="196">
        <v>0</v>
      </c>
      <c r="SP96" s="196"/>
      <c r="SQ96" s="196"/>
      <c r="SR96" s="196"/>
      <c r="SS96" s="196"/>
      <c r="ST96" s="196"/>
      <c r="SU96" s="196"/>
      <c r="SW96">
        <f t="shared" ref="SW96:SW123" si="261">-SD96+SX96</f>
        <v>-50</v>
      </c>
      <c r="TA96">
        <v>1</v>
      </c>
      <c r="TC96">
        <v>1</v>
      </c>
      <c r="TF96">
        <f t="shared" ref="TF96:TF101" si="262">IF(SX96=TE96,1,0)</f>
        <v>1</v>
      </c>
      <c r="TH96">
        <f t="shared" ref="TH96:TH123" si="263">IF(TE96=TC96,1,0)</f>
        <v>0</v>
      </c>
      <c r="TK96" s="116" t="s">
        <v>1108</v>
      </c>
      <c r="TL96">
        <v>50</v>
      </c>
      <c r="TM96" t="str">
        <f t="shared" ref="TM96:TM101" si="264">IF(SX96="","FALSE","TRUE")</f>
        <v>FALSE</v>
      </c>
      <c r="TN96">
        <f>ROUND(MARGIN!$J12,0)</f>
        <v>7</v>
      </c>
      <c r="TO96">
        <f t="shared" ref="TO96:TO123" si="265">ROUND(IF(SX96=TC96,TN96*(1+$AH$95),TN96*(1-$AH$95)),0)</f>
        <v>5</v>
      </c>
      <c r="TP96">
        <f t="shared" ref="TP96:TP123" si="266">TN96</f>
        <v>7</v>
      </c>
      <c r="TQ96" s="138">
        <f>TP96*10000*MARGIN!$G12/MARGIN!$D12</f>
        <v>52750.920992000007</v>
      </c>
      <c r="TR96" s="138"/>
      <c r="TS96" s="196">
        <f t="shared" ref="TS96:TS101" si="267">IF(TF96=1,ABS(TQ96*TJ96),-ABS(TQ96*TJ96))</f>
        <v>0</v>
      </c>
      <c r="TT96" s="196"/>
      <c r="TU96" s="196"/>
      <c r="TV96" s="196">
        <f t="shared" ref="TV96:TV123" si="268">IF(TH96=1,ABS(TQ96*TJ96),-ABS(TQ96*TJ96))</f>
        <v>0</v>
      </c>
      <c r="TW96" s="196">
        <f t="shared" ref="TW96:TW101" si="269">IF(TJ96=1,ABS(TS96*TK96),-ABS(TS96*TK96))</f>
        <v>0</v>
      </c>
      <c r="TX96" s="196"/>
      <c r="TY96" s="196"/>
      <c r="TZ96" s="196"/>
      <c r="UA96" s="196"/>
      <c r="UB96" s="196"/>
      <c r="UC96" s="196"/>
      <c r="UE96">
        <f t="shared" ref="UE96:UE123" si="270">-TL96+UF96</f>
        <v>-50</v>
      </c>
      <c r="UI96">
        <v>1</v>
      </c>
      <c r="UK96">
        <v>1</v>
      </c>
      <c r="UN96">
        <f t="shared" ref="UN96:UN101" si="271">IF(UF96=UM96,1,0)</f>
        <v>1</v>
      </c>
      <c r="UP96">
        <f t="shared" ref="UP96:UP123" si="272">IF(UM96=UK96,1,0)</f>
        <v>0</v>
      </c>
      <c r="US96" s="116" t="s">
        <v>1108</v>
      </c>
      <c r="UT96">
        <v>50</v>
      </c>
      <c r="UU96" t="str">
        <f t="shared" ref="UU96:UU101" si="273">IF(UF96="","FALSE","TRUE")</f>
        <v>FALSE</v>
      </c>
      <c r="UV96">
        <f>ROUND(MARGIN!$J12,0)</f>
        <v>7</v>
      </c>
      <c r="UW96">
        <f t="shared" ref="UW96:UW123" si="274">ROUND(IF(UF96=UK96,UV96*(1+$AH$95),UV96*(1-$AH$95)),0)</f>
        <v>5</v>
      </c>
      <c r="UX96">
        <f t="shared" ref="UX96:UX123" si="275">UV96</f>
        <v>7</v>
      </c>
      <c r="UY96" s="138">
        <f>UX96*10000*MARGIN!$G12/MARGIN!$D12</f>
        <v>52750.920992000007</v>
      </c>
      <c r="UZ96" s="138"/>
      <c r="VA96" s="196">
        <f t="shared" ref="VA96:VA101" si="276">IF(UN96=1,ABS(UY96*UR96),-ABS(UY96*UR96))</f>
        <v>0</v>
      </c>
      <c r="VB96" s="196"/>
      <c r="VC96" s="196"/>
      <c r="VD96" s="196">
        <f t="shared" ref="VD96:VD123" si="277">IF(UP96=1,ABS(UY96*UR96),-ABS(UY96*UR96))</f>
        <v>0</v>
      </c>
      <c r="VE96" s="196">
        <f t="shared" ref="VE96:VE101" si="278">IF(UR96=1,ABS(VA96*US96),-ABS(VA96*US96))</f>
        <v>0</v>
      </c>
      <c r="VF96" s="196"/>
      <c r="VG96" s="196"/>
      <c r="VH96" s="196"/>
      <c r="VI96" s="196"/>
      <c r="VJ96" s="196"/>
      <c r="VK96" s="196"/>
      <c r="VM96">
        <f t="shared" ref="VM96:VM123" si="279">-UT96+VN96</f>
        <v>-50</v>
      </c>
      <c r="VQ96">
        <v>1</v>
      </c>
      <c r="VS96">
        <v>1</v>
      </c>
      <c r="VV96">
        <f t="shared" ref="VV96:VV101" si="280">IF(VN96=VU96,1,0)</f>
        <v>1</v>
      </c>
      <c r="VX96">
        <f t="shared" ref="VX96:VX123" si="281">IF(VU96=VS96,1,0)</f>
        <v>0</v>
      </c>
      <c r="WA96" s="116" t="s">
        <v>1108</v>
      </c>
      <c r="WB96">
        <v>50</v>
      </c>
      <c r="WC96" t="str">
        <f t="shared" ref="WC96:WC101" si="282">IF(VN96="","FALSE","TRUE")</f>
        <v>FALSE</v>
      </c>
      <c r="WD96">
        <f>ROUND(MARGIN!$J12,0)</f>
        <v>7</v>
      </c>
      <c r="WE96">
        <f t="shared" ref="WE96:WE123" si="283">ROUND(IF(VN96=VS96,WD96*(1+$AH$95),WD96*(1-$AH$95)),0)</f>
        <v>5</v>
      </c>
      <c r="WF96">
        <f t="shared" ref="WF96:WF123" si="284">WD96</f>
        <v>7</v>
      </c>
      <c r="WG96" s="138">
        <f>WF96*10000*MARGIN!$G12/MARGIN!$D12</f>
        <v>52750.920992000007</v>
      </c>
      <c r="WH96" s="138"/>
      <c r="WI96" s="196">
        <f t="shared" ref="WI96:WI101" si="285">IF(VV96=1,ABS(WG96*VZ96),-ABS(WG96*VZ96))</f>
        <v>0</v>
      </c>
      <c r="WJ96" s="196"/>
      <c r="WK96" s="196"/>
      <c r="WL96" s="196">
        <f t="shared" ref="WL96:WL123" si="286">IF(VX96=1,ABS(WG96*VZ96),-ABS(WG96*VZ96))</f>
        <v>0</v>
      </c>
      <c r="WM96" s="196">
        <f t="shared" ref="WM96:WM101" si="287">IF(VZ96=1,ABS(WI96*WA96),-ABS(WI96*WA96))</f>
        <v>0</v>
      </c>
      <c r="WN96" s="196"/>
      <c r="WO96" s="196"/>
      <c r="WP96" s="196"/>
      <c r="WQ96" s="196"/>
      <c r="WR96" s="196"/>
      <c r="WS96" s="196"/>
    </row>
    <row r="97" spans="1:617" x14ac:dyDescent="0.25">
      <c r="A97" s="182" t="s">
        <v>1126</v>
      </c>
      <c r="B97" s="164" t="s">
        <v>23</v>
      </c>
      <c r="F97" t="e">
        <f>-#REF!+G97</f>
        <v>#REF!</v>
      </c>
      <c r="G97">
        <v>1</v>
      </c>
      <c r="H97">
        <v>1</v>
      </c>
      <c r="I97">
        <v>-1</v>
      </c>
      <c r="J97">
        <f t="shared" si="244"/>
        <v>0</v>
      </c>
      <c r="K97">
        <f t="shared" si="245"/>
        <v>0</v>
      </c>
      <c r="L97" s="183">
        <v>-1.3062591165E-2</v>
      </c>
      <c r="M97" s="116" t="s">
        <v>917</v>
      </c>
      <c r="N97">
        <v>50</v>
      </c>
      <c r="O97" t="str">
        <f t="shared" si="246"/>
        <v>TRUE</v>
      </c>
      <c r="P97">
        <f>ROUND(MARGIN!$J13,0)</f>
        <v>4</v>
      </c>
      <c r="Q97" t="e">
        <f>IF(ABS(G97+I97)=2,ROUND(P97*(1+#REF!),0),IF(I97="",P97,ROUND(P97*(1+-#REF!),0)))</f>
        <v>#REF!</v>
      </c>
      <c r="R97">
        <f t="shared" ref="R97:R123" si="288">P97</f>
        <v>4</v>
      </c>
      <c r="S97" s="138">
        <f>R97*10000*MARGIN!$G13/MARGIN!$D13</f>
        <v>53159.785120000008</v>
      </c>
      <c r="T97" s="144">
        <f t="shared" si="247"/>
        <v>-694.40453944181058</v>
      </c>
      <c r="U97" s="144">
        <f t="shared" si="248"/>
        <v>-694.40453944181058</v>
      </c>
      <c r="W97">
        <f t="shared" si="249"/>
        <v>-2</v>
      </c>
      <c r="X97">
        <v>-1</v>
      </c>
      <c r="Y97">
        <v>1</v>
      </c>
      <c r="Z97">
        <v>-1</v>
      </c>
      <c r="AA97">
        <f t="shared" si="250"/>
        <v>1</v>
      </c>
      <c r="AB97">
        <f t="shared" si="251"/>
        <v>0</v>
      </c>
      <c r="AC97">
        <v>-4.85030092181E-3</v>
      </c>
      <c r="AD97" s="116" t="s">
        <v>1108</v>
      </c>
      <c r="AE97">
        <v>50</v>
      </c>
      <c r="AF97" t="str">
        <f t="shared" si="252"/>
        <v>TRUE</v>
      </c>
      <c r="AG97">
        <f>ROUND(MARGIN!$J13,0)</f>
        <v>4</v>
      </c>
      <c r="AH97">
        <f t="shared" ref="AH97:AH123" si="289">ROUND(IF(X97=Y97,AG97*(1+$AH$95),AG97*(1-$AH$95)),0)</f>
        <v>3</v>
      </c>
      <c r="AI97">
        <f t="shared" ref="AI97:AI123" si="290">AG97</f>
        <v>4</v>
      </c>
      <c r="AJ97" s="138">
        <f>AI97*10000*MARGIN!$G13/MARGIN!$D13</f>
        <v>53159.785120000008</v>
      </c>
      <c r="AK97" s="196">
        <f t="shared" si="253"/>
        <v>257.84095477075755</v>
      </c>
      <c r="AL97" s="196">
        <f t="shared" si="254"/>
        <v>-257.84095477075755</v>
      </c>
      <c r="AN97">
        <f t="shared" si="255"/>
        <v>2</v>
      </c>
      <c r="AO97">
        <v>1</v>
      </c>
      <c r="AP97">
        <v>1</v>
      </c>
      <c r="AQ97">
        <v>-1</v>
      </c>
      <c r="AR97">
        <f t="shared" si="256"/>
        <v>0</v>
      </c>
      <c r="AS97">
        <f t="shared" si="257"/>
        <v>0</v>
      </c>
      <c r="AT97">
        <v>-5.1189139532499999E-3</v>
      </c>
      <c r="AU97" s="116" t="s">
        <v>1108</v>
      </c>
      <c r="AV97">
        <v>50</v>
      </c>
      <c r="AW97" t="str">
        <f t="shared" si="258"/>
        <v>TRUE</v>
      </c>
      <c r="AX97">
        <f>ROUND(MARGIN!$J13,0)</f>
        <v>4</v>
      </c>
      <c r="AY97">
        <f t="shared" ref="AY97:AY123" si="291">ROUND(IF(AO97=AP97,AX97*(1+$AH$95),AX97*(1-$AH$95)),0)</f>
        <v>5</v>
      </c>
      <c r="AZ97">
        <f t="shared" ref="AZ97:AZ123" si="292">AX97</f>
        <v>4</v>
      </c>
      <c r="BA97" s="138">
        <f>AZ97*10000*MARGIN!$G13/MARGIN!$D13</f>
        <v>53159.785120000008</v>
      </c>
      <c r="BB97" s="196">
        <f t="shared" si="259"/>
        <v>-272.12036580253977</v>
      </c>
      <c r="BC97" s="196">
        <f t="shared" si="260"/>
        <v>-272.12036580253977</v>
      </c>
      <c r="BE97">
        <v>-2</v>
      </c>
      <c r="BF97">
        <v>-1</v>
      </c>
      <c r="BG97">
        <v>-1</v>
      </c>
      <c r="BH97">
        <v>-1</v>
      </c>
      <c r="BI97">
        <v>1</v>
      </c>
      <c r="BJ97">
        <v>1</v>
      </c>
      <c r="BK97">
        <v>-4.5758373218E-3</v>
      </c>
      <c r="BL97" s="116" t="s">
        <v>1108</v>
      </c>
      <c r="BM97">
        <v>50</v>
      </c>
      <c r="BN97" t="s">
        <v>1186</v>
      </c>
      <c r="BO97">
        <v>5</v>
      </c>
      <c r="BP97">
        <v>6</v>
      </c>
      <c r="BQ97">
        <v>5</v>
      </c>
      <c r="BR97" s="138">
        <v>72253.54853</v>
      </c>
      <c r="BS97" s="196">
        <v>330.62048399606152</v>
      </c>
      <c r="BT97" s="196">
        <v>330.62048399606152</v>
      </c>
      <c r="BV97">
        <v>0</v>
      </c>
      <c r="BW97">
        <v>-1</v>
      </c>
      <c r="BX97">
        <v>-1</v>
      </c>
      <c r="BY97">
        <v>-1</v>
      </c>
      <c r="BZ97">
        <v>1</v>
      </c>
      <c r="CA97">
        <v>0</v>
      </c>
      <c r="CC97">
        <v>0</v>
      </c>
      <c r="CD97">
        <v>2.3138962611800001E-3</v>
      </c>
      <c r="CE97" s="116" t="s">
        <v>1108</v>
      </c>
      <c r="CF97">
        <v>50</v>
      </c>
      <c r="CG97" t="s">
        <v>1186</v>
      </c>
      <c r="CH97">
        <v>5</v>
      </c>
      <c r="CI97">
        <v>6</v>
      </c>
      <c r="CJ97">
        <v>5</v>
      </c>
      <c r="CK97" s="138">
        <v>72253.54853</v>
      </c>
      <c r="CL97" s="196">
        <v>-167.1872158005547</v>
      </c>
      <c r="CM97" s="196"/>
      <c r="CN97" s="196">
        <v>-167.1872158005547</v>
      </c>
      <c r="CP97">
        <v>-1</v>
      </c>
      <c r="CQ97">
        <v>-1</v>
      </c>
      <c r="CR97">
        <v>-1</v>
      </c>
      <c r="CS97">
        <v>-1</v>
      </c>
      <c r="CU97">
        <v>0</v>
      </c>
      <c r="CW97">
        <v>0</v>
      </c>
      <c r="CY97" s="116" t="s">
        <v>1108</v>
      </c>
      <c r="CZ97">
        <v>50</v>
      </c>
      <c r="DA97" t="s">
        <v>1186</v>
      </c>
      <c r="DB97">
        <v>5</v>
      </c>
      <c r="DC97">
        <v>6</v>
      </c>
      <c r="DD97">
        <v>5</v>
      </c>
      <c r="DE97" s="138">
        <v>72253.54853</v>
      </c>
      <c r="DF97" s="196">
        <v>0</v>
      </c>
      <c r="DG97" s="196"/>
      <c r="DH97" s="196">
        <v>0</v>
      </c>
      <c r="DJ97">
        <v>0</v>
      </c>
      <c r="DL97">
        <v>-1</v>
      </c>
      <c r="DN97">
        <v>-1</v>
      </c>
      <c r="DQ97">
        <v>1</v>
      </c>
      <c r="DS97">
        <v>0</v>
      </c>
      <c r="DV97" s="116" t="s">
        <v>1108</v>
      </c>
      <c r="DW97">
        <v>50</v>
      </c>
      <c r="DX97" t="s">
        <v>1192</v>
      </c>
      <c r="DY97">
        <v>5</v>
      </c>
      <c r="DZ97">
        <v>4</v>
      </c>
      <c r="EA97">
        <v>5</v>
      </c>
      <c r="EB97" s="138">
        <v>72253.54853</v>
      </c>
      <c r="EC97" s="196">
        <v>0</v>
      </c>
      <c r="ED97" s="196"/>
      <c r="EE97" s="196">
        <v>0</v>
      </c>
      <c r="EF97" s="196">
        <v>0</v>
      </c>
      <c r="EH97">
        <v>0</v>
      </c>
      <c r="EJ97">
        <v>-1</v>
      </c>
      <c r="EL97">
        <v>-1</v>
      </c>
      <c r="EO97">
        <v>1</v>
      </c>
      <c r="EQ97">
        <v>0</v>
      </c>
      <c r="ET97" s="116" t="s">
        <v>1108</v>
      </c>
      <c r="EU97">
        <v>50</v>
      </c>
      <c r="EV97" t="s">
        <v>1192</v>
      </c>
      <c r="EW97">
        <v>5</v>
      </c>
      <c r="EX97">
        <v>4</v>
      </c>
      <c r="EY97">
        <v>5</v>
      </c>
      <c r="EZ97" s="138">
        <v>70821.411770000006</v>
      </c>
      <c r="FA97" s="196">
        <v>0</v>
      </c>
      <c r="FB97" s="196"/>
      <c r="FC97" s="196">
        <v>0</v>
      </c>
      <c r="FD97" s="196">
        <v>0</v>
      </c>
      <c r="FF97">
        <v>0</v>
      </c>
      <c r="FH97">
        <v>-1</v>
      </c>
      <c r="FJ97">
        <v>-1</v>
      </c>
      <c r="FM97">
        <v>1</v>
      </c>
      <c r="FO97">
        <v>0</v>
      </c>
      <c r="FR97" s="116" t="s">
        <v>1108</v>
      </c>
      <c r="FS97">
        <v>50</v>
      </c>
      <c r="FT97" t="s">
        <v>1192</v>
      </c>
      <c r="FU97">
        <v>5</v>
      </c>
      <c r="FV97">
        <v>4</v>
      </c>
      <c r="FW97">
        <v>5</v>
      </c>
      <c r="FX97" s="138">
        <v>70981.599325000003</v>
      </c>
      <c r="FY97" s="138"/>
      <c r="FZ97" s="196">
        <v>0</v>
      </c>
      <c r="GA97" s="196"/>
      <c r="GB97" s="196"/>
      <c r="GC97" s="196">
        <v>0</v>
      </c>
      <c r="GD97" s="196">
        <v>0</v>
      </c>
      <c r="GF97">
        <v>0</v>
      </c>
      <c r="GH97">
        <v>-1</v>
      </c>
      <c r="GJ97">
        <v>-1</v>
      </c>
      <c r="GM97">
        <v>1</v>
      </c>
      <c r="GO97">
        <v>0</v>
      </c>
      <c r="GR97" s="116" t="s">
        <v>1108</v>
      </c>
      <c r="GS97">
        <v>50</v>
      </c>
      <c r="GT97" t="s">
        <v>1192</v>
      </c>
      <c r="GU97">
        <v>5</v>
      </c>
      <c r="GV97">
        <v>4</v>
      </c>
      <c r="GW97">
        <v>5</v>
      </c>
      <c r="GX97" s="138">
        <v>70981.599325000003</v>
      </c>
      <c r="GY97" s="138"/>
      <c r="GZ97" s="196">
        <v>0</v>
      </c>
      <c r="HA97" s="196"/>
      <c r="HB97" s="196"/>
      <c r="HC97" s="196">
        <v>0</v>
      </c>
      <c r="HD97" s="196">
        <v>0</v>
      </c>
      <c r="HF97">
        <v>0</v>
      </c>
      <c r="HH97">
        <v>-1</v>
      </c>
      <c r="HJ97">
        <v>-1</v>
      </c>
      <c r="HM97">
        <v>1</v>
      </c>
      <c r="HO97">
        <v>0</v>
      </c>
      <c r="HR97" s="116" t="s">
        <v>1108</v>
      </c>
      <c r="HS97">
        <v>50</v>
      </c>
      <c r="HT97" t="s">
        <v>1192</v>
      </c>
      <c r="HU97">
        <v>4</v>
      </c>
      <c r="HV97">
        <v>3</v>
      </c>
      <c r="HW97">
        <v>4</v>
      </c>
      <c r="HX97" s="138">
        <v>58696.496904000007</v>
      </c>
      <c r="HY97" s="138"/>
      <c r="HZ97" s="196">
        <v>0</v>
      </c>
      <c r="IA97" s="196"/>
      <c r="IB97" s="196"/>
      <c r="IC97" s="196">
        <v>0</v>
      </c>
      <c r="ID97" s="196">
        <v>0</v>
      </c>
      <c r="IF97">
        <v>0</v>
      </c>
      <c r="IJ97">
        <v>-1</v>
      </c>
      <c r="IM97">
        <v>1</v>
      </c>
      <c r="IO97">
        <v>0</v>
      </c>
      <c r="IR97" s="116"/>
      <c r="IS97">
        <v>50</v>
      </c>
      <c r="IT97" t="s">
        <v>1192</v>
      </c>
      <c r="IU97">
        <v>4</v>
      </c>
      <c r="IW97">
        <v>4</v>
      </c>
      <c r="IX97" s="138">
        <v>58696.496904000007</v>
      </c>
      <c r="IY97" s="138"/>
      <c r="IZ97" s="196">
        <v>0</v>
      </c>
      <c r="JA97" s="196"/>
      <c r="JB97" s="196"/>
      <c r="JC97" s="196">
        <v>0</v>
      </c>
      <c r="JD97" s="196">
        <v>0</v>
      </c>
      <c r="JF97">
        <v>0</v>
      </c>
      <c r="JH97">
        <v>-1</v>
      </c>
      <c r="JJ97">
        <v>-1</v>
      </c>
      <c r="JM97">
        <v>1</v>
      </c>
      <c r="JO97">
        <v>0</v>
      </c>
      <c r="JR97" s="116" t="s">
        <v>1108</v>
      </c>
      <c r="JS97">
        <v>50</v>
      </c>
      <c r="JT97" t="s">
        <v>1192</v>
      </c>
      <c r="JU97">
        <v>3</v>
      </c>
      <c r="JV97">
        <v>2</v>
      </c>
      <c r="JW97">
        <v>3</v>
      </c>
      <c r="JX97" s="138">
        <v>43985.921403000008</v>
      </c>
      <c r="JY97" s="138"/>
      <c r="JZ97" s="196">
        <v>0</v>
      </c>
      <c r="KA97" s="196"/>
      <c r="KB97" s="196"/>
      <c r="KC97" s="196">
        <v>0</v>
      </c>
      <c r="KD97" s="196">
        <v>0</v>
      </c>
      <c r="KF97">
        <v>0</v>
      </c>
      <c r="KH97">
        <v>-1</v>
      </c>
      <c r="KJ97">
        <v>-1</v>
      </c>
      <c r="KM97">
        <v>1</v>
      </c>
      <c r="KO97">
        <v>0</v>
      </c>
      <c r="KR97" s="116" t="s">
        <v>1108</v>
      </c>
      <c r="KS97">
        <v>50</v>
      </c>
      <c r="KT97" t="s">
        <v>1192</v>
      </c>
      <c r="KU97">
        <v>3</v>
      </c>
      <c r="KV97">
        <v>2</v>
      </c>
      <c r="KW97">
        <v>3</v>
      </c>
      <c r="KX97" s="138">
        <v>44520.968370000002</v>
      </c>
      <c r="KY97" s="138"/>
      <c r="KZ97" s="196">
        <v>0</v>
      </c>
      <c r="LA97" s="196"/>
      <c r="LB97" s="196"/>
      <c r="LC97" s="196">
        <v>0</v>
      </c>
      <c r="LD97" s="196">
        <v>0</v>
      </c>
      <c r="LF97">
        <v>0</v>
      </c>
      <c r="LH97">
        <v>-1</v>
      </c>
      <c r="LJ97">
        <v>-1</v>
      </c>
      <c r="LM97">
        <v>1</v>
      </c>
      <c r="LO97">
        <v>0</v>
      </c>
      <c r="LR97" s="116" t="s">
        <v>1108</v>
      </c>
      <c r="LS97">
        <v>50</v>
      </c>
      <c r="LT97" t="s">
        <v>1192</v>
      </c>
      <c r="LU97">
        <v>3</v>
      </c>
      <c r="LV97">
        <v>2</v>
      </c>
      <c r="LW97">
        <v>3</v>
      </c>
      <c r="LX97" s="138">
        <v>44520.968370000002</v>
      </c>
      <c r="LY97" s="138"/>
      <c r="LZ97" s="196">
        <v>0</v>
      </c>
      <c r="MA97" s="196"/>
      <c r="MB97" s="196"/>
      <c r="MC97" s="196">
        <v>0</v>
      </c>
      <c r="MD97" s="196">
        <v>0</v>
      </c>
      <c r="MF97">
        <v>0</v>
      </c>
      <c r="MH97">
        <v>-1</v>
      </c>
      <c r="MJ97">
        <v>-1</v>
      </c>
      <c r="MM97">
        <v>1</v>
      </c>
      <c r="MO97">
        <v>0</v>
      </c>
      <c r="MR97" s="116" t="s">
        <v>1108</v>
      </c>
      <c r="MS97">
        <v>50</v>
      </c>
      <c r="MT97" t="s">
        <v>1192</v>
      </c>
      <c r="MU97">
        <v>4</v>
      </c>
      <c r="MV97">
        <v>3</v>
      </c>
      <c r="MW97">
        <v>4</v>
      </c>
      <c r="MX97" s="138">
        <v>55010.205140000005</v>
      </c>
      <c r="MY97" s="138"/>
      <c r="MZ97" s="196">
        <v>0</v>
      </c>
      <c r="NA97" s="196"/>
      <c r="NB97" s="196"/>
      <c r="NC97" s="196">
        <v>0</v>
      </c>
      <c r="ND97" s="196">
        <v>0</v>
      </c>
      <c r="NF97">
        <v>0</v>
      </c>
      <c r="NH97">
        <v>-1</v>
      </c>
      <c r="NJ97">
        <v>-1</v>
      </c>
      <c r="NM97">
        <v>1</v>
      </c>
      <c r="NO97">
        <v>0</v>
      </c>
      <c r="NR97" s="116" t="s">
        <v>1108</v>
      </c>
      <c r="NS97">
        <v>50</v>
      </c>
      <c r="NT97" t="s">
        <v>1192</v>
      </c>
      <c r="NU97">
        <v>4</v>
      </c>
      <c r="NV97">
        <v>3</v>
      </c>
      <c r="NW97">
        <v>4</v>
      </c>
      <c r="NX97" s="138">
        <v>52837.081440000002</v>
      </c>
      <c r="NY97" s="138"/>
      <c r="NZ97" s="196">
        <v>0</v>
      </c>
      <c r="OA97" s="196"/>
      <c r="OB97" s="196"/>
      <c r="OC97" s="196">
        <v>0</v>
      </c>
      <c r="OD97" s="196">
        <v>0</v>
      </c>
      <c r="OF97">
        <v>0</v>
      </c>
      <c r="OH97">
        <v>-1</v>
      </c>
      <c r="OJ97">
        <v>-1</v>
      </c>
      <c r="OM97">
        <v>1</v>
      </c>
      <c r="OO97">
        <v>0</v>
      </c>
      <c r="OR97" s="116" t="s">
        <v>1108</v>
      </c>
      <c r="OS97">
        <v>50</v>
      </c>
      <c r="OT97" t="s">
        <v>1192</v>
      </c>
      <c r="OU97">
        <v>4</v>
      </c>
      <c r="OV97">
        <v>3</v>
      </c>
      <c r="OW97">
        <v>4</v>
      </c>
      <c r="OX97" s="138">
        <v>53680.874863999998</v>
      </c>
      <c r="OY97" s="138"/>
      <c r="OZ97" s="196">
        <v>0</v>
      </c>
      <c r="PA97" s="196"/>
      <c r="PB97" s="196"/>
      <c r="PC97" s="196">
        <v>0</v>
      </c>
      <c r="PD97" s="196">
        <v>0</v>
      </c>
      <c r="PF97">
        <v>0</v>
      </c>
      <c r="PI97">
        <v>-1</v>
      </c>
      <c r="PK97">
        <v>-1</v>
      </c>
      <c r="PN97">
        <v>1</v>
      </c>
      <c r="PP97">
        <v>0</v>
      </c>
      <c r="PS97" s="116" t="s">
        <v>1108</v>
      </c>
      <c r="PT97">
        <v>50</v>
      </c>
      <c r="PU97" t="s">
        <v>1192</v>
      </c>
      <c r="PV97">
        <v>4</v>
      </c>
      <c r="PW97">
        <v>3</v>
      </c>
      <c r="PX97">
        <v>4</v>
      </c>
      <c r="PY97" s="138">
        <v>53057.643423999994</v>
      </c>
      <c r="PZ97" s="138"/>
      <c r="QA97" s="196">
        <v>0</v>
      </c>
      <c r="QB97" s="196"/>
      <c r="QC97" s="196"/>
      <c r="QD97" s="196">
        <v>0</v>
      </c>
      <c r="QE97" s="196">
        <v>0</v>
      </c>
      <c r="QF97" s="196"/>
      <c r="QH97">
        <v>-3</v>
      </c>
      <c r="QK97">
        <v>-1</v>
      </c>
      <c r="QM97">
        <v>-1</v>
      </c>
      <c r="QP97">
        <v>1</v>
      </c>
      <c r="QR97">
        <v>0</v>
      </c>
      <c r="QU97" s="116" t="s">
        <v>1108</v>
      </c>
      <c r="QV97">
        <v>50</v>
      </c>
      <c r="QW97" t="s">
        <v>1192</v>
      </c>
      <c r="QX97">
        <v>4</v>
      </c>
      <c r="QY97">
        <v>3</v>
      </c>
      <c r="QZ97">
        <v>4</v>
      </c>
      <c r="RA97" s="138">
        <v>53057.643423999994</v>
      </c>
      <c r="RB97" s="138"/>
      <c r="RC97" s="196">
        <v>0</v>
      </c>
      <c r="RD97" s="196"/>
      <c r="RE97" s="196"/>
      <c r="RF97" s="196">
        <v>0</v>
      </c>
      <c r="RG97" s="196">
        <v>0</v>
      </c>
      <c r="RH97" s="196"/>
      <c r="RI97" s="196"/>
      <c r="RJ97" s="196"/>
      <c r="RK97" s="196"/>
      <c r="RL97" s="196"/>
      <c r="RM97" s="196"/>
      <c r="RO97">
        <v>-3</v>
      </c>
      <c r="RS97">
        <v>-1</v>
      </c>
      <c r="RU97">
        <v>-1</v>
      </c>
      <c r="RX97">
        <v>1</v>
      </c>
      <c r="RZ97">
        <v>0</v>
      </c>
      <c r="SC97" s="116" t="s">
        <v>1108</v>
      </c>
      <c r="SD97">
        <v>50</v>
      </c>
      <c r="SE97" t="s">
        <v>1192</v>
      </c>
      <c r="SF97">
        <v>4</v>
      </c>
      <c r="SG97">
        <v>3</v>
      </c>
      <c r="SH97">
        <v>4</v>
      </c>
      <c r="SI97" s="138">
        <v>53159.785120000008</v>
      </c>
      <c r="SJ97" s="138"/>
      <c r="SK97" s="196">
        <v>0</v>
      </c>
      <c r="SL97" s="196"/>
      <c r="SM97" s="196"/>
      <c r="SN97" s="196">
        <v>0</v>
      </c>
      <c r="SO97" s="196">
        <v>0</v>
      </c>
      <c r="SP97" s="196"/>
      <c r="SQ97" s="196"/>
      <c r="SR97" s="196"/>
      <c r="SS97" s="196"/>
      <c r="ST97" s="196"/>
      <c r="SU97" s="196"/>
      <c r="SW97">
        <f t="shared" si="261"/>
        <v>-50</v>
      </c>
      <c r="TA97">
        <v>-1</v>
      </c>
      <c r="TC97">
        <v>-1</v>
      </c>
      <c r="TF97">
        <f t="shared" si="262"/>
        <v>1</v>
      </c>
      <c r="TH97">
        <f t="shared" si="263"/>
        <v>0</v>
      </c>
      <c r="TK97" s="116" t="s">
        <v>1108</v>
      </c>
      <c r="TL97">
        <v>50</v>
      </c>
      <c r="TM97" t="str">
        <f t="shared" si="264"/>
        <v>FALSE</v>
      </c>
      <c r="TN97">
        <f>ROUND(MARGIN!$J13,0)</f>
        <v>4</v>
      </c>
      <c r="TO97">
        <f t="shared" si="265"/>
        <v>3</v>
      </c>
      <c r="TP97">
        <f t="shared" si="266"/>
        <v>4</v>
      </c>
      <c r="TQ97" s="138">
        <f>TP97*10000*MARGIN!$G13/MARGIN!$D13</f>
        <v>53159.785120000008</v>
      </c>
      <c r="TR97" s="138"/>
      <c r="TS97" s="196">
        <f t="shared" si="267"/>
        <v>0</v>
      </c>
      <c r="TT97" s="196"/>
      <c r="TU97" s="196"/>
      <c r="TV97" s="196">
        <f t="shared" si="268"/>
        <v>0</v>
      </c>
      <c r="TW97" s="196">
        <f t="shared" si="269"/>
        <v>0</v>
      </c>
      <c r="TX97" s="196"/>
      <c r="TY97" s="196"/>
      <c r="TZ97" s="196"/>
      <c r="UA97" s="196"/>
      <c r="UB97" s="196"/>
      <c r="UC97" s="196"/>
      <c r="UE97">
        <f t="shared" si="270"/>
        <v>-50</v>
      </c>
      <c r="UI97">
        <v>-1</v>
      </c>
      <c r="UK97">
        <v>-1</v>
      </c>
      <c r="UN97">
        <f t="shared" si="271"/>
        <v>1</v>
      </c>
      <c r="UP97">
        <f t="shared" si="272"/>
        <v>0</v>
      </c>
      <c r="US97" s="116" t="s">
        <v>1108</v>
      </c>
      <c r="UT97">
        <v>50</v>
      </c>
      <c r="UU97" t="str">
        <f t="shared" si="273"/>
        <v>FALSE</v>
      </c>
      <c r="UV97">
        <f>ROUND(MARGIN!$J13,0)</f>
        <v>4</v>
      </c>
      <c r="UW97">
        <f t="shared" si="274"/>
        <v>3</v>
      </c>
      <c r="UX97">
        <f t="shared" si="275"/>
        <v>4</v>
      </c>
      <c r="UY97" s="138">
        <f>UX97*10000*MARGIN!$G13/MARGIN!$D13</f>
        <v>53159.785120000008</v>
      </c>
      <c r="UZ97" s="138"/>
      <c r="VA97" s="196">
        <f t="shared" si="276"/>
        <v>0</v>
      </c>
      <c r="VB97" s="196"/>
      <c r="VC97" s="196"/>
      <c r="VD97" s="196">
        <f t="shared" si="277"/>
        <v>0</v>
      </c>
      <c r="VE97" s="196">
        <f t="shared" si="278"/>
        <v>0</v>
      </c>
      <c r="VF97" s="196"/>
      <c r="VG97" s="196"/>
      <c r="VH97" s="196"/>
      <c r="VI97" s="196"/>
      <c r="VJ97" s="196"/>
      <c r="VK97" s="196"/>
      <c r="VM97">
        <f t="shared" si="279"/>
        <v>-50</v>
      </c>
      <c r="VQ97">
        <v>-1</v>
      </c>
      <c r="VS97">
        <v>-1</v>
      </c>
      <c r="VV97">
        <f t="shared" si="280"/>
        <v>1</v>
      </c>
      <c r="VX97">
        <f t="shared" si="281"/>
        <v>0</v>
      </c>
      <c r="WA97" s="116" t="s">
        <v>1108</v>
      </c>
      <c r="WB97">
        <v>50</v>
      </c>
      <c r="WC97" t="str">
        <f t="shared" si="282"/>
        <v>FALSE</v>
      </c>
      <c r="WD97">
        <f>ROUND(MARGIN!$J13,0)</f>
        <v>4</v>
      </c>
      <c r="WE97">
        <f t="shared" si="283"/>
        <v>3</v>
      </c>
      <c r="WF97">
        <f t="shared" si="284"/>
        <v>4</v>
      </c>
      <c r="WG97" s="138">
        <f>WF97*10000*MARGIN!$G13/MARGIN!$D13</f>
        <v>53159.785120000008</v>
      </c>
      <c r="WH97" s="138"/>
      <c r="WI97" s="196">
        <f t="shared" si="285"/>
        <v>0</v>
      </c>
      <c r="WJ97" s="196"/>
      <c r="WK97" s="196"/>
      <c r="WL97" s="196">
        <f t="shared" si="286"/>
        <v>0</v>
      </c>
      <c r="WM97" s="196">
        <f t="shared" si="287"/>
        <v>0</v>
      </c>
      <c r="WN97" s="196"/>
      <c r="WO97" s="196"/>
      <c r="WP97" s="196"/>
      <c r="WQ97" s="196"/>
      <c r="WR97" s="196"/>
      <c r="WS97" s="196"/>
    </row>
    <row r="98" spans="1:617" x14ac:dyDescent="0.25">
      <c r="A98" t="s">
        <v>1081</v>
      </c>
      <c r="B98" s="164" t="s">
        <v>7</v>
      </c>
      <c r="F98" t="e">
        <f>-#REF!+G98</f>
        <v>#REF!</v>
      </c>
      <c r="G98">
        <v>1</v>
      </c>
      <c r="H98">
        <v>-1</v>
      </c>
      <c r="I98">
        <v>-1</v>
      </c>
      <c r="J98">
        <f t="shared" si="244"/>
        <v>0</v>
      </c>
      <c r="K98">
        <f t="shared" si="245"/>
        <v>1</v>
      </c>
      <c r="L98" s="183">
        <v>-3.2285536333900001E-3</v>
      </c>
      <c r="M98" s="116" t="s">
        <v>918</v>
      </c>
      <c r="N98">
        <v>50</v>
      </c>
      <c r="O98" t="str">
        <f t="shared" si="246"/>
        <v>TRUE</v>
      </c>
      <c r="P98">
        <f>ROUND(MARGIN!$J14,0)</f>
        <v>7</v>
      </c>
      <c r="Q98" t="e">
        <f>IF(ABS(G98+I98)=2,ROUND(P98*(1+#REF!),0),IF(I98="",P98,ROUND(P98*(1+-#REF!),0)))</f>
        <v>#REF!</v>
      </c>
      <c r="R98">
        <f t="shared" si="288"/>
        <v>7</v>
      </c>
      <c r="S98" s="138">
        <f>R98*10000*MARGIN!$G14/MARGIN!$D14</f>
        <v>52763.273429725457</v>
      </c>
      <c r="T98" s="144">
        <f t="shared" si="247"/>
        <v>-170.34905814109018</v>
      </c>
      <c r="U98" s="144">
        <f t="shared" si="248"/>
        <v>170.34905814109018</v>
      </c>
      <c r="W98">
        <f t="shared" si="249"/>
        <v>-2</v>
      </c>
      <c r="X98">
        <v>-1</v>
      </c>
      <c r="Y98">
        <v>-1</v>
      </c>
      <c r="Z98">
        <v>1</v>
      </c>
      <c r="AA98">
        <f t="shared" si="250"/>
        <v>0</v>
      </c>
      <c r="AB98">
        <f t="shared" si="251"/>
        <v>0</v>
      </c>
      <c r="AC98">
        <v>9.8955610247499996E-3</v>
      </c>
      <c r="AD98" s="116" t="s">
        <v>1108</v>
      </c>
      <c r="AE98">
        <v>50</v>
      </c>
      <c r="AF98" t="str">
        <f t="shared" si="252"/>
        <v>TRUE</v>
      </c>
      <c r="AG98">
        <f>ROUND(MARGIN!$J14,0)</f>
        <v>7</v>
      </c>
      <c r="AH98">
        <f t="shared" si="289"/>
        <v>9</v>
      </c>
      <c r="AI98">
        <f t="shared" si="290"/>
        <v>7</v>
      </c>
      <c r="AJ98" s="138">
        <f>AI98*10000*MARGIN!$G14/MARGIN!$D14</f>
        <v>52763.273429725457</v>
      </c>
      <c r="AK98" s="196">
        <f t="shared" si="253"/>
        <v>-522.12219208941849</v>
      </c>
      <c r="AL98" s="196">
        <f t="shared" si="254"/>
        <v>-522.12219208941849</v>
      </c>
      <c r="AN98">
        <f t="shared" si="255"/>
        <v>2</v>
      </c>
      <c r="AO98">
        <v>1</v>
      </c>
      <c r="AP98">
        <v>1</v>
      </c>
      <c r="AQ98">
        <v>1</v>
      </c>
      <c r="AR98">
        <f t="shared" si="256"/>
        <v>1</v>
      </c>
      <c r="AS98">
        <f t="shared" si="257"/>
        <v>1</v>
      </c>
      <c r="AT98">
        <v>1.0518340804299999E-2</v>
      </c>
      <c r="AU98" s="116" t="s">
        <v>1108</v>
      </c>
      <c r="AV98">
        <v>50</v>
      </c>
      <c r="AW98" t="str">
        <f t="shared" si="258"/>
        <v>TRUE</v>
      </c>
      <c r="AX98">
        <f>ROUND(MARGIN!$J14,0)</f>
        <v>7</v>
      </c>
      <c r="AY98">
        <f t="shared" si="291"/>
        <v>9</v>
      </c>
      <c r="AZ98">
        <f t="shared" si="292"/>
        <v>7</v>
      </c>
      <c r="BA98" s="138">
        <f>AZ98*10000*MARGIN!$G14/MARGIN!$D14</f>
        <v>52763.273429725457</v>
      </c>
      <c r="BB98" s="196">
        <f t="shared" si="259"/>
        <v>554.98209188431929</v>
      </c>
      <c r="BC98" s="196">
        <f t="shared" si="260"/>
        <v>554.98209188431929</v>
      </c>
      <c r="BE98">
        <v>0</v>
      </c>
      <c r="BF98">
        <v>1</v>
      </c>
      <c r="BG98">
        <v>1</v>
      </c>
      <c r="BH98">
        <v>-1</v>
      </c>
      <c r="BI98">
        <v>0</v>
      </c>
      <c r="BJ98">
        <v>0</v>
      </c>
      <c r="BK98">
        <v>-1.57444894287E-3</v>
      </c>
      <c r="BL98" s="116" t="s">
        <v>1108</v>
      </c>
      <c r="BM98">
        <v>50</v>
      </c>
      <c r="BN98" t="s">
        <v>1186</v>
      </c>
      <c r="BO98">
        <v>10</v>
      </c>
      <c r="BP98">
        <v>13</v>
      </c>
      <c r="BQ98">
        <v>10</v>
      </c>
      <c r="BR98" s="138">
        <v>74282.779230481887</v>
      </c>
      <c r="BS98" s="196">
        <v>-116.95444323287779</v>
      </c>
      <c r="BT98" s="196">
        <v>-116.95444323287779</v>
      </c>
      <c r="BV98">
        <v>0</v>
      </c>
      <c r="BW98">
        <v>1</v>
      </c>
      <c r="BX98">
        <v>1</v>
      </c>
      <c r="BY98">
        <v>1</v>
      </c>
      <c r="BZ98">
        <v>-1</v>
      </c>
      <c r="CA98">
        <v>0</v>
      </c>
      <c r="CC98">
        <v>0</v>
      </c>
      <c r="CD98">
        <v>-4.5055192610899998E-3</v>
      </c>
      <c r="CE98" s="116" t="s">
        <v>1108</v>
      </c>
      <c r="CF98">
        <v>50</v>
      </c>
      <c r="CG98" t="s">
        <v>1186</v>
      </c>
      <c r="CH98">
        <v>10</v>
      </c>
      <c r="CI98">
        <v>13</v>
      </c>
      <c r="CJ98">
        <v>10</v>
      </c>
      <c r="CK98" s="138">
        <v>74282.779230481887</v>
      </c>
      <c r="CL98" s="196">
        <v>-334.68249259023236</v>
      </c>
      <c r="CM98" s="196"/>
      <c r="CN98" s="196">
        <v>-334.68249259023236</v>
      </c>
      <c r="CP98">
        <v>1</v>
      </c>
      <c r="CQ98">
        <v>1</v>
      </c>
      <c r="CR98">
        <v>1</v>
      </c>
      <c r="CS98">
        <v>1</v>
      </c>
      <c r="CU98">
        <v>0</v>
      </c>
      <c r="CW98">
        <v>0</v>
      </c>
      <c r="CY98" s="116" t="s">
        <v>1108</v>
      </c>
      <c r="CZ98">
        <v>50</v>
      </c>
      <c r="DA98" t="s">
        <v>1186</v>
      </c>
      <c r="DB98">
        <v>10</v>
      </c>
      <c r="DC98">
        <v>13</v>
      </c>
      <c r="DD98">
        <v>10</v>
      </c>
      <c r="DE98" s="138">
        <v>74282.779230481887</v>
      </c>
      <c r="DF98" s="196">
        <v>0</v>
      </c>
      <c r="DG98" s="196"/>
      <c r="DH98" s="196">
        <v>0</v>
      </c>
      <c r="DJ98">
        <v>0</v>
      </c>
      <c r="DL98">
        <v>1</v>
      </c>
      <c r="DN98">
        <v>1</v>
      </c>
      <c r="DQ98">
        <v>1</v>
      </c>
      <c r="DS98">
        <v>0</v>
      </c>
      <c r="DV98" s="116" t="s">
        <v>1108</v>
      </c>
      <c r="DW98">
        <v>50</v>
      </c>
      <c r="DX98" t="s">
        <v>1192</v>
      </c>
      <c r="DY98">
        <v>10</v>
      </c>
      <c r="DZ98">
        <v>8</v>
      </c>
      <c r="EA98">
        <v>10</v>
      </c>
      <c r="EB98" s="138">
        <v>74282.779230481887</v>
      </c>
      <c r="EC98" s="196">
        <v>0</v>
      </c>
      <c r="ED98" s="196"/>
      <c r="EE98" s="196">
        <v>0</v>
      </c>
      <c r="EF98" s="196">
        <v>0</v>
      </c>
      <c r="EH98">
        <v>0</v>
      </c>
      <c r="EJ98">
        <v>1</v>
      </c>
      <c r="EL98">
        <v>1</v>
      </c>
      <c r="EO98">
        <v>1</v>
      </c>
      <c r="EQ98">
        <v>0</v>
      </c>
      <c r="ET98" s="116" t="s">
        <v>1108</v>
      </c>
      <c r="EU98">
        <v>50</v>
      </c>
      <c r="EV98" t="s">
        <v>1192</v>
      </c>
      <c r="EW98">
        <v>10</v>
      </c>
      <c r="EX98">
        <v>8</v>
      </c>
      <c r="EY98">
        <v>10</v>
      </c>
      <c r="EZ98" s="138">
        <v>73946.0020768432</v>
      </c>
      <c r="FA98" s="196">
        <v>0</v>
      </c>
      <c r="FB98" s="196"/>
      <c r="FC98" s="196">
        <v>0</v>
      </c>
      <c r="FD98" s="196">
        <v>0</v>
      </c>
      <c r="FF98">
        <v>0</v>
      </c>
      <c r="FH98">
        <v>1</v>
      </c>
      <c r="FJ98">
        <v>1</v>
      </c>
      <c r="FM98">
        <v>1</v>
      </c>
      <c r="FO98">
        <v>0</v>
      </c>
      <c r="FR98" s="116" t="s">
        <v>1108</v>
      </c>
      <c r="FS98">
        <v>50</v>
      </c>
      <c r="FT98" t="s">
        <v>1192</v>
      </c>
      <c r="FU98">
        <v>10</v>
      </c>
      <c r="FV98">
        <v>8</v>
      </c>
      <c r="FW98">
        <v>10</v>
      </c>
      <c r="FX98" s="138">
        <v>73616.706956755312</v>
      </c>
      <c r="FY98" s="138"/>
      <c r="FZ98" s="196">
        <v>0</v>
      </c>
      <c r="GA98" s="196"/>
      <c r="GB98" s="196"/>
      <c r="GC98" s="196">
        <v>0</v>
      </c>
      <c r="GD98" s="196">
        <v>0</v>
      </c>
      <c r="GF98">
        <v>0</v>
      </c>
      <c r="GH98">
        <v>1</v>
      </c>
      <c r="GJ98">
        <v>1</v>
      </c>
      <c r="GM98">
        <v>1</v>
      </c>
      <c r="GO98">
        <v>0</v>
      </c>
      <c r="GR98" s="116" t="s">
        <v>1108</v>
      </c>
      <c r="GS98">
        <v>50</v>
      </c>
      <c r="GT98" t="s">
        <v>1192</v>
      </c>
      <c r="GU98">
        <v>10</v>
      </c>
      <c r="GV98">
        <v>8</v>
      </c>
      <c r="GW98">
        <v>10</v>
      </c>
      <c r="GX98" s="138">
        <v>73616.706956755312</v>
      </c>
      <c r="GY98" s="138"/>
      <c r="GZ98" s="196">
        <v>0</v>
      </c>
      <c r="HA98" s="196"/>
      <c r="HB98" s="196"/>
      <c r="HC98" s="196">
        <v>0</v>
      </c>
      <c r="HD98" s="196">
        <v>0</v>
      </c>
      <c r="HF98">
        <v>0</v>
      </c>
      <c r="HH98">
        <v>1</v>
      </c>
      <c r="HJ98">
        <v>1</v>
      </c>
      <c r="HM98">
        <v>1</v>
      </c>
      <c r="HO98">
        <v>0</v>
      </c>
      <c r="HR98" s="116" t="s">
        <v>1108</v>
      </c>
      <c r="HS98">
        <v>50</v>
      </c>
      <c r="HT98" t="s">
        <v>1192</v>
      </c>
      <c r="HU98">
        <v>8</v>
      </c>
      <c r="HV98">
        <v>6</v>
      </c>
      <c r="HW98">
        <v>8</v>
      </c>
      <c r="HX98" s="138">
        <v>59660.756773351757</v>
      </c>
      <c r="HY98" s="138"/>
      <c r="HZ98" s="196">
        <v>0</v>
      </c>
      <c r="IA98" s="196"/>
      <c r="IB98" s="196"/>
      <c r="IC98" s="196">
        <v>0</v>
      </c>
      <c r="ID98" s="196">
        <v>0</v>
      </c>
      <c r="IF98">
        <v>0</v>
      </c>
      <c r="IJ98">
        <v>1</v>
      </c>
      <c r="IM98">
        <v>1</v>
      </c>
      <c r="IO98">
        <v>0</v>
      </c>
      <c r="IR98" s="116"/>
      <c r="IS98">
        <v>50</v>
      </c>
      <c r="IT98" t="s">
        <v>1192</v>
      </c>
      <c r="IU98">
        <v>8</v>
      </c>
      <c r="IW98">
        <v>8</v>
      </c>
      <c r="IX98" s="138">
        <v>59660.756773351757</v>
      </c>
      <c r="IY98" s="138"/>
      <c r="IZ98" s="196">
        <v>0</v>
      </c>
      <c r="JA98" s="196"/>
      <c r="JB98" s="196"/>
      <c r="JC98" s="196">
        <v>0</v>
      </c>
      <c r="JD98" s="196">
        <v>0</v>
      </c>
      <c r="JF98">
        <v>0</v>
      </c>
      <c r="JH98">
        <v>1</v>
      </c>
      <c r="JJ98">
        <v>1</v>
      </c>
      <c r="JM98">
        <v>1</v>
      </c>
      <c r="JO98">
        <v>0</v>
      </c>
      <c r="JR98" s="116" t="s">
        <v>1108</v>
      </c>
      <c r="JS98">
        <v>50</v>
      </c>
      <c r="JT98" t="s">
        <v>1192</v>
      </c>
      <c r="JU98">
        <v>7</v>
      </c>
      <c r="JV98">
        <v>5</v>
      </c>
      <c r="JW98">
        <v>7</v>
      </c>
      <c r="JX98" s="138">
        <v>52104.251167062073</v>
      </c>
      <c r="JY98" s="138"/>
      <c r="JZ98" s="196">
        <v>0</v>
      </c>
      <c r="KA98" s="196"/>
      <c r="KB98" s="196"/>
      <c r="KC98" s="196">
        <v>0</v>
      </c>
      <c r="KD98" s="196">
        <v>0</v>
      </c>
      <c r="KF98">
        <v>0</v>
      </c>
      <c r="KH98">
        <v>1</v>
      </c>
      <c r="KJ98">
        <v>1</v>
      </c>
      <c r="KM98">
        <v>1</v>
      </c>
      <c r="KO98">
        <v>0</v>
      </c>
      <c r="KR98" s="116" t="s">
        <v>1108</v>
      </c>
      <c r="KS98">
        <v>50</v>
      </c>
      <c r="KT98" t="s">
        <v>1192</v>
      </c>
      <c r="KU98">
        <v>7</v>
      </c>
      <c r="KV98">
        <v>5</v>
      </c>
      <c r="KW98">
        <v>7</v>
      </c>
      <c r="KX98" s="138">
        <v>53267.092567465705</v>
      </c>
      <c r="KY98" s="138"/>
      <c r="KZ98" s="196">
        <v>0</v>
      </c>
      <c r="LA98" s="196"/>
      <c r="LB98" s="196"/>
      <c r="LC98" s="196">
        <v>0</v>
      </c>
      <c r="LD98" s="196">
        <v>0</v>
      </c>
      <c r="LF98">
        <v>0</v>
      </c>
      <c r="LH98">
        <v>1</v>
      </c>
      <c r="LJ98">
        <v>1</v>
      </c>
      <c r="LM98">
        <v>1</v>
      </c>
      <c r="LO98">
        <v>0</v>
      </c>
      <c r="LR98" s="116" t="s">
        <v>1108</v>
      </c>
      <c r="LS98">
        <v>50</v>
      </c>
      <c r="LT98" t="s">
        <v>1192</v>
      </c>
      <c r="LU98">
        <v>7</v>
      </c>
      <c r="LV98">
        <v>5</v>
      </c>
      <c r="LW98">
        <v>7</v>
      </c>
      <c r="LX98" s="138">
        <v>53267.092567465705</v>
      </c>
      <c r="LY98" s="138"/>
      <c r="LZ98" s="196">
        <v>0</v>
      </c>
      <c r="MA98" s="196"/>
      <c r="MB98" s="196"/>
      <c r="MC98" s="196">
        <v>0</v>
      </c>
      <c r="MD98" s="196">
        <v>0</v>
      </c>
      <c r="MF98">
        <v>0</v>
      </c>
      <c r="MH98">
        <v>1</v>
      </c>
      <c r="MJ98">
        <v>1</v>
      </c>
      <c r="MM98">
        <v>1</v>
      </c>
      <c r="MO98">
        <v>0</v>
      </c>
      <c r="MR98" s="116" t="s">
        <v>1108</v>
      </c>
      <c r="MS98">
        <v>50</v>
      </c>
      <c r="MT98" t="s">
        <v>1192</v>
      </c>
      <c r="MU98">
        <v>7</v>
      </c>
      <c r="MV98">
        <v>5</v>
      </c>
      <c r="MW98">
        <v>7</v>
      </c>
      <c r="MX98" s="138">
        <v>52263.735618689825</v>
      </c>
      <c r="MY98" s="138"/>
      <c r="MZ98" s="196">
        <v>0</v>
      </c>
      <c r="NA98" s="196"/>
      <c r="NB98" s="196"/>
      <c r="NC98" s="196">
        <v>0</v>
      </c>
      <c r="ND98" s="196">
        <v>0</v>
      </c>
      <c r="NF98">
        <v>0</v>
      </c>
      <c r="NH98">
        <v>1</v>
      </c>
      <c r="NJ98">
        <v>1</v>
      </c>
      <c r="NM98">
        <v>1</v>
      </c>
      <c r="NO98">
        <v>0</v>
      </c>
      <c r="NR98" s="116" t="s">
        <v>1108</v>
      </c>
      <c r="NS98">
        <v>50</v>
      </c>
      <c r="NT98" t="s">
        <v>1192</v>
      </c>
      <c r="NU98">
        <v>7</v>
      </c>
      <c r="NV98">
        <v>5</v>
      </c>
      <c r="NW98">
        <v>7</v>
      </c>
      <c r="NX98" s="138">
        <v>51485.228254891175</v>
      </c>
      <c r="NY98" s="138"/>
      <c r="NZ98" s="196">
        <v>0</v>
      </c>
      <c r="OA98" s="196"/>
      <c r="OB98" s="196"/>
      <c r="OC98" s="196">
        <v>0</v>
      </c>
      <c r="OD98" s="196">
        <v>0</v>
      </c>
      <c r="OF98">
        <v>0</v>
      </c>
      <c r="OH98">
        <v>1</v>
      </c>
      <c r="OJ98">
        <v>1</v>
      </c>
      <c r="OM98">
        <v>1</v>
      </c>
      <c r="OO98">
        <v>0</v>
      </c>
      <c r="OR98" s="116" t="s">
        <v>1108</v>
      </c>
      <c r="OS98">
        <v>50</v>
      </c>
      <c r="OT98" t="s">
        <v>1192</v>
      </c>
      <c r="OU98">
        <v>7</v>
      </c>
      <c r="OV98">
        <v>5</v>
      </c>
      <c r="OW98">
        <v>7</v>
      </c>
      <c r="OX98" s="138">
        <v>52139.696371434409</v>
      </c>
      <c r="OY98" s="138"/>
      <c r="OZ98" s="196">
        <v>0</v>
      </c>
      <c r="PA98" s="196"/>
      <c r="PB98" s="196"/>
      <c r="PC98" s="196">
        <v>0</v>
      </c>
      <c r="PD98" s="196">
        <v>0</v>
      </c>
      <c r="PF98">
        <v>0</v>
      </c>
      <c r="PI98">
        <v>1</v>
      </c>
      <c r="PK98">
        <v>1</v>
      </c>
      <c r="PN98">
        <v>1</v>
      </c>
      <c r="PP98">
        <v>0</v>
      </c>
      <c r="PS98" s="116" t="s">
        <v>1108</v>
      </c>
      <c r="PT98">
        <v>50</v>
      </c>
      <c r="PU98" t="s">
        <v>1192</v>
      </c>
      <c r="PV98">
        <v>7</v>
      </c>
      <c r="PW98">
        <v>5</v>
      </c>
      <c r="PX98">
        <v>7</v>
      </c>
      <c r="PY98" s="138">
        <v>52118.40753590603</v>
      </c>
      <c r="PZ98" s="138"/>
      <c r="QA98" s="196">
        <v>0</v>
      </c>
      <c r="QB98" s="196"/>
      <c r="QC98" s="196"/>
      <c r="QD98" s="196">
        <v>0</v>
      </c>
      <c r="QE98" s="196">
        <v>0</v>
      </c>
      <c r="QF98" s="196"/>
      <c r="QH98">
        <v>-3</v>
      </c>
      <c r="QK98">
        <v>1</v>
      </c>
      <c r="QM98">
        <v>1</v>
      </c>
      <c r="QP98">
        <v>1</v>
      </c>
      <c r="QR98">
        <v>0</v>
      </c>
      <c r="QU98" s="116" t="s">
        <v>1108</v>
      </c>
      <c r="QV98">
        <v>50</v>
      </c>
      <c r="QW98" t="s">
        <v>1192</v>
      </c>
      <c r="QX98">
        <v>7</v>
      </c>
      <c r="QY98">
        <v>5</v>
      </c>
      <c r="QZ98">
        <v>7</v>
      </c>
      <c r="RA98" s="138">
        <v>52118.40753590603</v>
      </c>
      <c r="RB98" s="138"/>
      <c r="RC98" s="196">
        <v>0</v>
      </c>
      <c r="RD98" s="196"/>
      <c r="RE98" s="196"/>
      <c r="RF98" s="196">
        <v>0</v>
      </c>
      <c r="RG98" s="196">
        <v>0</v>
      </c>
      <c r="RH98" s="196"/>
      <c r="RI98" s="196"/>
      <c r="RJ98" s="196"/>
      <c r="RK98" s="196"/>
      <c r="RL98" s="196"/>
      <c r="RM98" s="196"/>
      <c r="RO98">
        <v>-3</v>
      </c>
      <c r="RS98">
        <v>1</v>
      </c>
      <c r="RU98">
        <v>1</v>
      </c>
      <c r="RX98">
        <v>1</v>
      </c>
      <c r="RZ98">
        <v>0</v>
      </c>
      <c r="SC98" s="116" t="s">
        <v>1108</v>
      </c>
      <c r="SD98">
        <v>50</v>
      </c>
      <c r="SE98" t="s">
        <v>1192</v>
      </c>
      <c r="SF98">
        <v>7</v>
      </c>
      <c r="SG98">
        <v>5</v>
      </c>
      <c r="SH98">
        <v>7</v>
      </c>
      <c r="SI98" s="138">
        <v>52763.273429725457</v>
      </c>
      <c r="SJ98" s="138"/>
      <c r="SK98" s="196">
        <v>0</v>
      </c>
      <c r="SL98" s="196"/>
      <c r="SM98" s="196"/>
      <c r="SN98" s="196">
        <v>0</v>
      </c>
      <c r="SO98" s="196">
        <v>0</v>
      </c>
      <c r="SP98" s="196"/>
      <c r="SQ98" s="196"/>
      <c r="SR98" s="196"/>
      <c r="SS98" s="196"/>
      <c r="ST98" s="196"/>
      <c r="SU98" s="196"/>
      <c r="SW98">
        <f t="shared" si="261"/>
        <v>-50</v>
      </c>
      <c r="TA98">
        <v>1</v>
      </c>
      <c r="TC98">
        <v>1</v>
      </c>
      <c r="TF98">
        <f t="shared" si="262"/>
        <v>1</v>
      </c>
      <c r="TH98">
        <f t="shared" si="263"/>
        <v>0</v>
      </c>
      <c r="TK98" s="116" t="s">
        <v>1108</v>
      </c>
      <c r="TL98">
        <v>50</v>
      </c>
      <c r="TM98" t="str">
        <f t="shared" si="264"/>
        <v>FALSE</v>
      </c>
      <c r="TN98">
        <f>ROUND(MARGIN!$J14,0)</f>
        <v>7</v>
      </c>
      <c r="TO98">
        <f t="shared" si="265"/>
        <v>5</v>
      </c>
      <c r="TP98">
        <f t="shared" si="266"/>
        <v>7</v>
      </c>
      <c r="TQ98" s="138">
        <f>TP98*10000*MARGIN!$G14/MARGIN!$D14</f>
        <v>52763.273429725457</v>
      </c>
      <c r="TR98" s="138"/>
      <c r="TS98" s="196">
        <f t="shared" si="267"/>
        <v>0</v>
      </c>
      <c r="TT98" s="196"/>
      <c r="TU98" s="196"/>
      <c r="TV98" s="196">
        <f t="shared" si="268"/>
        <v>0</v>
      </c>
      <c r="TW98" s="196">
        <f t="shared" si="269"/>
        <v>0</v>
      </c>
      <c r="TX98" s="196"/>
      <c r="TY98" s="196"/>
      <c r="TZ98" s="196"/>
      <c r="UA98" s="196"/>
      <c r="UB98" s="196"/>
      <c r="UC98" s="196"/>
      <c r="UE98">
        <f t="shared" si="270"/>
        <v>-50</v>
      </c>
      <c r="UI98">
        <v>1</v>
      </c>
      <c r="UK98">
        <v>1</v>
      </c>
      <c r="UN98">
        <f t="shared" si="271"/>
        <v>1</v>
      </c>
      <c r="UP98">
        <f t="shared" si="272"/>
        <v>0</v>
      </c>
      <c r="US98" s="116" t="s">
        <v>1108</v>
      </c>
      <c r="UT98">
        <v>50</v>
      </c>
      <c r="UU98" t="str">
        <f t="shared" si="273"/>
        <v>FALSE</v>
      </c>
      <c r="UV98">
        <f>ROUND(MARGIN!$J14,0)</f>
        <v>7</v>
      </c>
      <c r="UW98">
        <f t="shared" si="274"/>
        <v>5</v>
      </c>
      <c r="UX98">
        <f t="shared" si="275"/>
        <v>7</v>
      </c>
      <c r="UY98" s="138">
        <f>UX98*10000*MARGIN!$G14/MARGIN!$D14</f>
        <v>52763.273429725457</v>
      </c>
      <c r="UZ98" s="138"/>
      <c r="VA98" s="196">
        <f t="shared" si="276"/>
        <v>0</v>
      </c>
      <c r="VB98" s="196"/>
      <c r="VC98" s="196"/>
      <c r="VD98" s="196">
        <f t="shared" si="277"/>
        <v>0</v>
      </c>
      <c r="VE98" s="196">
        <f t="shared" si="278"/>
        <v>0</v>
      </c>
      <c r="VF98" s="196"/>
      <c r="VG98" s="196"/>
      <c r="VH98" s="196"/>
      <c r="VI98" s="196"/>
      <c r="VJ98" s="196"/>
      <c r="VK98" s="196"/>
      <c r="VM98">
        <f t="shared" si="279"/>
        <v>-50</v>
      </c>
      <c r="VQ98">
        <v>1</v>
      </c>
      <c r="VS98">
        <v>1</v>
      </c>
      <c r="VV98">
        <f t="shared" si="280"/>
        <v>1</v>
      </c>
      <c r="VX98">
        <f t="shared" si="281"/>
        <v>0</v>
      </c>
      <c r="WA98" s="116" t="s">
        <v>1108</v>
      </c>
      <c r="WB98">
        <v>50</v>
      </c>
      <c r="WC98" t="str">
        <f t="shared" si="282"/>
        <v>FALSE</v>
      </c>
      <c r="WD98">
        <f>ROUND(MARGIN!$J14,0)</f>
        <v>7</v>
      </c>
      <c r="WE98">
        <f t="shared" si="283"/>
        <v>5</v>
      </c>
      <c r="WF98">
        <f t="shared" si="284"/>
        <v>7</v>
      </c>
      <c r="WG98" s="138">
        <f>WF98*10000*MARGIN!$G14/MARGIN!$D14</f>
        <v>52763.273429725457</v>
      </c>
      <c r="WH98" s="138"/>
      <c r="WI98" s="196">
        <f t="shared" si="285"/>
        <v>0</v>
      </c>
      <c r="WJ98" s="196"/>
      <c r="WK98" s="196"/>
      <c r="WL98" s="196">
        <f t="shared" si="286"/>
        <v>0</v>
      </c>
      <c r="WM98" s="196">
        <f t="shared" si="287"/>
        <v>0</v>
      </c>
      <c r="WN98" s="196"/>
      <c r="WO98" s="196"/>
      <c r="WP98" s="196"/>
      <c r="WQ98" s="196"/>
      <c r="WR98" s="196"/>
      <c r="WS98" s="196"/>
    </row>
    <row r="99" spans="1:617" x14ac:dyDescent="0.25">
      <c r="A99" t="s">
        <v>1082</v>
      </c>
      <c r="B99" s="164" t="s">
        <v>21</v>
      </c>
      <c r="F99" t="e">
        <f>-#REF!+G99</f>
        <v>#REF!</v>
      </c>
      <c r="G99">
        <v>-1</v>
      </c>
      <c r="H99">
        <v>-1</v>
      </c>
      <c r="I99">
        <v>1</v>
      </c>
      <c r="J99">
        <f t="shared" si="244"/>
        <v>0</v>
      </c>
      <c r="K99">
        <f t="shared" si="245"/>
        <v>0</v>
      </c>
      <c r="L99" s="183">
        <v>4.0381175944600002E-3</v>
      </c>
      <c r="M99" s="116" t="s">
        <v>917</v>
      </c>
      <c r="N99">
        <v>50</v>
      </c>
      <c r="O99" t="str">
        <f t="shared" si="246"/>
        <v>TRUE</v>
      </c>
      <c r="P99">
        <f>ROUND(MARGIN!$J15,0)</f>
        <v>7</v>
      </c>
      <c r="Q99" t="e">
        <f>IF(ABS(G99+I99)=2,ROUND(P99*(1+#REF!),0),IF(I99="",P99,ROUND(P99*(1+-#REF!),0)))</f>
        <v>#REF!</v>
      </c>
      <c r="R99">
        <f t="shared" si="288"/>
        <v>7</v>
      </c>
      <c r="S99" s="138">
        <f>R99*10000*MARGIN!$G15/MARGIN!$D15</f>
        <v>52766.557843026188</v>
      </c>
      <c r="T99" s="144">
        <f t="shared" si="247"/>
        <v>-213.07756562501538</v>
      </c>
      <c r="U99" s="144">
        <f t="shared" si="248"/>
        <v>-213.07756562501538</v>
      </c>
      <c r="W99">
        <f t="shared" si="249"/>
        <v>2</v>
      </c>
      <c r="X99">
        <v>1</v>
      </c>
      <c r="Y99">
        <v>-1</v>
      </c>
      <c r="Z99">
        <v>-1</v>
      </c>
      <c r="AA99">
        <f t="shared" si="250"/>
        <v>0</v>
      </c>
      <c r="AB99">
        <f t="shared" si="251"/>
        <v>1</v>
      </c>
      <c r="AC99">
        <v>-5.4552792351499997E-3</v>
      </c>
      <c r="AD99" s="116" t="s">
        <v>1108</v>
      </c>
      <c r="AE99">
        <v>50</v>
      </c>
      <c r="AF99" t="str">
        <f t="shared" si="252"/>
        <v>TRUE</v>
      </c>
      <c r="AG99">
        <f>ROUND(MARGIN!$J15,0)</f>
        <v>7</v>
      </c>
      <c r="AH99">
        <f t="shared" si="289"/>
        <v>5</v>
      </c>
      <c r="AI99">
        <f t="shared" si="290"/>
        <v>7</v>
      </c>
      <c r="AJ99" s="138">
        <f>AI99*10000*MARGIN!$G15/MARGIN!$D15</f>
        <v>52766.557843026188</v>
      </c>
      <c r="AK99" s="196">
        <f t="shared" si="253"/>
        <v>-287.85630731140213</v>
      </c>
      <c r="AL99" s="196">
        <f t="shared" si="254"/>
        <v>287.85630731140213</v>
      </c>
      <c r="AN99">
        <f t="shared" si="255"/>
        <v>-2</v>
      </c>
      <c r="AO99">
        <v>-1</v>
      </c>
      <c r="AP99">
        <v>-1</v>
      </c>
      <c r="AQ99">
        <v>1</v>
      </c>
      <c r="AR99">
        <f t="shared" si="256"/>
        <v>0</v>
      </c>
      <c r="AS99">
        <f t="shared" si="257"/>
        <v>0</v>
      </c>
      <c r="AT99">
        <v>6.8005317288200003E-3</v>
      </c>
      <c r="AU99" s="116" t="s">
        <v>1108</v>
      </c>
      <c r="AV99">
        <v>50</v>
      </c>
      <c r="AW99" t="str">
        <f t="shared" si="258"/>
        <v>TRUE</v>
      </c>
      <c r="AX99">
        <f>ROUND(MARGIN!$J15,0)</f>
        <v>7</v>
      </c>
      <c r="AY99">
        <f t="shared" si="291"/>
        <v>9</v>
      </c>
      <c r="AZ99">
        <f t="shared" si="292"/>
        <v>7</v>
      </c>
      <c r="BA99" s="138">
        <f>AZ99*10000*MARGIN!$G15/MARGIN!$D15</f>
        <v>52766.557843026188</v>
      </c>
      <c r="BB99" s="196">
        <f t="shared" si="259"/>
        <v>-358.84065083211544</v>
      </c>
      <c r="BC99" s="196">
        <f t="shared" si="260"/>
        <v>-358.84065083211544</v>
      </c>
      <c r="BE99">
        <v>0</v>
      </c>
      <c r="BF99">
        <v>-1</v>
      </c>
      <c r="BG99">
        <v>1</v>
      </c>
      <c r="BH99">
        <v>-1</v>
      </c>
      <c r="BI99">
        <v>1</v>
      </c>
      <c r="BJ99">
        <v>0</v>
      </c>
      <c r="BK99">
        <v>-4.3779794582400004E-3</v>
      </c>
      <c r="BL99" s="116" t="s">
        <v>1108</v>
      </c>
      <c r="BM99">
        <v>50</v>
      </c>
      <c r="BN99" t="s">
        <v>1186</v>
      </c>
      <c r="BO99">
        <v>10</v>
      </c>
      <c r="BP99">
        <v>8</v>
      </c>
      <c r="BQ99">
        <v>10</v>
      </c>
      <c r="BR99" s="138">
        <v>74297.684354616256</v>
      </c>
      <c r="BS99" s="196">
        <v>325.27373589930943</v>
      </c>
      <c r="BT99" s="196">
        <v>-325.27373589930943</v>
      </c>
      <c r="BV99">
        <v>-2</v>
      </c>
      <c r="BW99">
        <v>-1</v>
      </c>
      <c r="BX99">
        <v>1</v>
      </c>
      <c r="BY99">
        <v>1</v>
      </c>
      <c r="BZ99">
        <v>1</v>
      </c>
      <c r="CA99">
        <v>0</v>
      </c>
      <c r="CC99">
        <v>1</v>
      </c>
      <c r="CD99">
        <v>1.3959461723200001E-4</v>
      </c>
      <c r="CE99" s="116" t="s">
        <v>1108</v>
      </c>
      <c r="CF99">
        <v>50</v>
      </c>
      <c r="CG99" t="s">
        <v>1186</v>
      </c>
      <c r="CH99">
        <v>10</v>
      </c>
      <c r="CI99">
        <v>8</v>
      </c>
      <c r="CJ99">
        <v>10</v>
      </c>
      <c r="CK99" s="138">
        <v>74297.684354616256</v>
      </c>
      <c r="CL99" s="196">
        <v>-10.371556808706613</v>
      </c>
      <c r="CM99" s="196"/>
      <c r="CN99" s="196">
        <v>10.371556808706613</v>
      </c>
      <c r="CP99">
        <v>-1</v>
      </c>
      <c r="CQ99">
        <v>-1</v>
      </c>
      <c r="CR99">
        <v>1</v>
      </c>
      <c r="CS99">
        <v>1</v>
      </c>
      <c r="CU99">
        <v>0</v>
      </c>
      <c r="CW99">
        <v>0</v>
      </c>
      <c r="CY99" s="116" t="s">
        <v>1108</v>
      </c>
      <c r="CZ99">
        <v>50</v>
      </c>
      <c r="DA99" t="s">
        <v>1186</v>
      </c>
      <c r="DB99">
        <v>10</v>
      </c>
      <c r="DC99">
        <v>8</v>
      </c>
      <c r="DD99">
        <v>10</v>
      </c>
      <c r="DE99" s="138">
        <v>74297.684354616256</v>
      </c>
      <c r="DF99" s="196">
        <v>0</v>
      </c>
      <c r="DG99" s="196"/>
      <c r="DH99" s="196">
        <v>0</v>
      </c>
      <c r="DJ99">
        <v>0</v>
      </c>
      <c r="DL99">
        <v>1</v>
      </c>
      <c r="DN99">
        <v>1</v>
      </c>
      <c r="DQ99">
        <v>1</v>
      </c>
      <c r="DS99">
        <v>0</v>
      </c>
      <c r="DV99" s="116" t="s">
        <v>1108</v>
      </c>
      <c r="DW99">
        <v>50</v>
      </c>
      <c r="DX99" t="s">
        <v>1192</v>
      </c>
      <c r="DY99">
        <v>10</v>
      </c>
      <c r="DZ99">
        <v>8</v>
      </c>
      <c r="EA99">
        <v>10</v>
      </c>
      <c r="EB99" s="138">
        <v>74297.684354616256</v>
      </c>
      <c r="EC99" s="196">
        <v>0</v>
      </c>
      <c r="ED99" s="196"/>
      <c r="EE99" s="196">
        <v>0</v>
      </c>
      <c r="EF99" s="196">
        <v>0</v>
      </c>
      <c r="EH99">
        <v>0</v>
      </c>
      <c r="EJ99">
        <v>1</v>
      </c>
      <c r="EL99">
        <v>1</v>
      </c>
      <c r="EO99">
        <v>1</v>
      </c>
      <c r="EQ99">
        <v>0</v>
      </c>
      <c r="ET99" s="116" t="s">
        <v>1108</v>
      </c>
      <c r="EU99">
        <v>50</v>
      </c>
      <c r="EV99" t="s">
        <v>1192</v>
      </c>
      <c r="EW99">
        <v>10</v>
      </c>
      <c r="EX99">
        <v>8</v>
      </c>
      <c r="EY99">
        <v>10</v>
      </c>
      <c r="EZ99" s="138">
        <v>73946.68959587274</v>
      </c>
      <c r="FA99" s="196">
        <v>0</v>
      </c>
      <c r="FB99" s="196"/>
      <c r="FC99" s="196">
        <v>0</v>
      </c>
      <c r="FD99" s="196">
        <v>0</v>
      </c>
      <c r="FF99">
        <v>0</v>
      </c>
      <c r="FH99">
        <v>1</v>
      </c>
      <c r="FJ99">
        <v>1</v>
      </c>
      <c r="FM99">
        <v>1</v>
      </c>
      <c r="FO99">
        <v>0</v>
      </c>
      <c r="FR99" s="116" t="s">
        <v>1108</v>
      </c>
      <c r="FS99">
        <v>50</v>
      </c>
      <c r="FT99" t="s">
        <v>1192</v>
      </c>
      <c r="FU99">
        <v>10</v>
      </c>
      <c r="FV99">
        <v>8</v>
      </c>
      <c r="FW99">
        <v>10</v>
      </c>
      <c r="FX99" s="138">
        <v>73619.186799747113</v>
      </c>
      <c r="FY99" s="138"/>
      <c r="FZ99" s="196">
        <v>0</v>
      </c>
      <c r="GA99" s="196"/>
      <c r="GB99" s="196"/>
      <c r="GC99" s="196">
        <v>0</v>
      </c>
      <c r="GD99" s="196">
        <v>0</v>
      </c>
      <c r="GF99">
        <v>0</v>
      </c>
      <c r="GH99">
        <v>1</v>
      </c>
      <c r="GJ99">
        <v>1</v>
      </c>
      <c r="GM99">
        <v>1</v>
      </c>
      <c r="GO99">
        <v>0</v>
      </c>
      <c r="GR99" s="116" t="s">
        <v>1108</v>
      </c>
      <c r="GS99">
        <v>50</v>
      </c>
      <c r="GT99" t="s">
        <v>1192</v>
      </c>
      <c r="GU99">
        <v>10</v>
      </c>
      <c r="GV99">
        <v>8</v>
      </c>
      <c r="GW99">
        <v>10</v>
      </c>
      <c r="GX99" s="138">
        <v>73619.186799747113</v>
      </c>
      <c r="GY99" s="138"/>
      <c r="GZ99" s="196">
        <v>0</v>
      </c>
      <c r="HA99" s="196"/>
      <c r="HB99" s="196"/>
      <c r="HC99" s="196">
        <v>0</v>
      </c>
      <c r="HD99" s="196">
        <v>0</v>
      </c>
      <c r="HF99">
        <v>0</v>
      </c>
      <c r="HH99">
        <v>1</v>
      </c>
      <c r="HJ99">
        <v>1</v>
      </c>
      <c r="HM99">
        <v>1</v>
      </c>
      <c r="HO99">
        <v>0</v>
      </c>
      <c r="HR99" s="116" t="s">
        <v>1108</v>
      </c>
      <c r="HS99">
        <v>50</v>
      </c>
      <c r="HT99" t="s">
        <v>1192</v>
      </c>
      <c r="HU99">
        <v>8</v>
      </c>
      <c r="HV99">
        <v>6</v>
      </c>
      <c r="HW99">
        <v>8</v>
      </c>
      <c r="HX99" s="138">
        <v>59670.139972130368</v>
      </c>
      <c r="HY99" s="138"/>
      <c r="HZ99" s="196">
        <v>0</v>
      </c>
      <c r="IA99" s="196"/>
      <c r="IB99" s="196"/>
      <c r="IC99" s="196">
        <v>0</v>
      </c>
      <c r="ID99" s="196">
        <v>0</v>
      </c>
      <c r="IF99">
        <v>0</v>
      </c>
      <c r="IJ99">
        <v>1</v>
      </c>
      <c r="IM99">
        <v>1</v>
      </c>
      <c r="IO99">
        <v>0</v>
      </c>
      <c r="IR99" s="116"/>
      <c r="IS99">
        <v>50</v>
      </c>
      <c r="IT99" t="s">
        <v>1192</v>
      </c>
      <c r="IU99">
        <v>8</v>
      </c>
      <c r="IW99">
        <v>8</v>
      </c>
      <c r="IX99" s="138">
        <v>59670.139972130368</v>
      </c>
      <c r="IY99" s="138"/>
      <c r="IZ99" s="196">
        <v>0</v>
      </c>
      <c r="JA99" s="196"/>
      <c r="JB99" s="196"/>
      <c r="JC99" s="196">
        <v>0</v>
      </c>
      <c r="JD99" s="196">
        <v>0</v>
      </c>
      <c r="JF99">
        <v>0</v>
      </c>
      <c r="JH99">
        <v>1</v>
      </c>
      <c r="JJ99">
        <v>1</v>
      </c>
      <c r="JM99">
        <v>1</v>
      </c>
      <c r="JO99">
        <v>0</v>
      </c>
      <c r="JR99" s="116" t="s">
        <v>1108</v>
      </c>
      <c r="JS99">
        <v>50</v>
      </c>
      <c r="JT99" t="s">
        <v>1192</v>
      </c>
      <c r="JU99">
        <v>7</v>
      </c>
      <c r="JV99">
        <v>5</v>
      </c>
      <c r="JW99">
        <v>7</v>
      </c>
      <c r="JX99" s="138">
        <v>52107.101280558789</v>
      </c>
      <c r="JY99" s="138"/>
      <c r="JZ99" s="196">
        <v>0</v>
      </c>
      <c r="KA99" s="196"/>
      <c r="KB99" s="196"/>
      <c r="KC99" s="196">
        <v>0</v>
      </c>
      <c r="KD99" s="196">
        <v>0</v>
      </c>
      <c r="KF99">
        <v>0</v>
      </c>
      <c r="KH99">
        <v>1</v>
      </c>
      <c r="KJ99">
        <v>1</v>
      </c>
      <c r="KM99">
        <v>1</v>
      </c>
      <c r="KO99">
        <v>0</v>
      </c>
      <c r="KR99" s="116" t="s">
        <v>1108</v>
      </c>
      <c r="KS99">
        <v>50</v>
      </c>
      <c r="KT99" t="s">
        <v>1192</v>
      </c>
      <c r="KU99">
        <v>7</v>
      </c>
      <c r="KV99">
        <v>5</v>
      </c>
      <c r="KW99">
        <v>7</v>
      </c>
      <c r="KX99" s="138">
        <v>53255.573323299781</v>
      </c>
      <c r="KY99" s="138"/>
      <c r="KZ99" s="196">
        <v>0</v>
      </c>
      <c r="LA99" s="196"/>
      <c r="LB99" s="196"/>
      <c r="LC99" s="196">
        <v>0</v>
      </c>
      <c r="LD99" s="196">
        <v>0</v>
      </c>
      <c r="LF99">
        <v>0</v>
      </c>
      <c r="LH99">
        <v>1</v>
      </c>
      <c r="LJ99">
        <v>1</v>
      </c>
      <c r="LM99">
        <v>1</v>
      </c>
      <c r="LO99">
        <v>0</v>
      </c>
      <c r="LR99" s="116" t="s">
        <v>1108</v>
      </c>
      <c r="LS99">
        <v>50</v>
      </c>
      <c r="LT99" t="s">
        <v>1192</v>
      </c>
      <c r="LU99">
        <v>7</v>
      </c>
      <c r="LV99">
        <v>5</v>
      </c>
      <c r="LW99">
        <v>7</v>
      </c>
      <c r="LX99" s="138">
        <v>53255.573323299781</v>
      </c>
      <c r="LY99" s="138"/>
      <c r="LZ99" s="196">
        <v>0</v>
      </c>
      <c r="MA99" s="196"/>
      <c r="MB99" s="196"/>
      <c r="MC99" s="196">
        <v>0</v>
      </c>
      <c r="MD99" s="196">
        <v>0</v>
      </c>
      <c r="MF99">
        <v>0</v>
      </c>
      <c r="MH99">
        <v>1</v>
      </c>
      <c r="MJ99">
        <v>1</v>
      </c>
      <c r="MM99">
        <v>1</v>
      </c>
      <c r="MO99">
        <v>0</v>
      </c>
      <c r="MR99" s="116" t="s">
        <v>1108</v>
      </c>
      <c r="MS99">
        <v>50</v>
      </c>
      <c r="MT99" t="s">
        <v>1192</v>
      </c>
      <c r="MU99">
        <v>7</v>
      </c>
      <c r="MV99">
        <v>5</v>
      </c>
      <c r="MW99">
        <v>7</v>
      </c>
      <c r="MX99" s="138">
        <v>52261.800496646094</v>
      </c>
      <c r="MY99" s="138"/>
      <c r="MZ99" s="196">
        <v>0</v>
      </c>
      <c r="NA99" s="196"/>
      <c r="NB99" s="196"/>
      <c r="NC99" s="196">
        <v>0</v>
      </c>
      <c r="ND99" s="196">
        <v>0</v>
      </c>
      <c r="NF99">
        <v>0</v>
      </c>
      <c r="NH99">
        <v>1</v>
      </c>
      <c r="NJ99">
        <v>1</v>
      </c>
      <c r="NM99">
        <v>1</v>
      </c>
      <c r="NO99">
        <v>0</v>
      </c>
      <c r="NR99" s="116" t="s">
        <v>1108</v>
      </c>
      <c r="NS99">
        <v>50</v>
      </c>
      <c r="NT99" t="s">
        <v>1192</v>
      </c>
      <c r="NU99">
        <v>7</v>
      </c>
      <c r="NV99">
        <v>5</v>
      </c>
      <c r="NW99">
        <v>7</v>
      </c>
      <c r="NX99" s="138">
        <v>51481.015378004238</v>
      </c>
      <c r="NY99" s="138"/>
      <c r="NZ99" s="196">
        <v>0</v>
      </c>
      <c r="OA99" s="196"/>
      <c r="OB99" s="196"/>
      <c r="OC99" s="196">
        <v>0</v>
      </c>
      <c r="OD99" s="196">
        <v>0</v>
      </c>
      <c r="OF99">
        <v>0</v>
      </c>
      <c r="OH99">
        <v>1</v>
      </c>
      <c r="OJ99">
        <v>1</v>
      </c>
      <c r="OM99">
        <v>1</v>
      </c>
      <c r="OO99">
        <v>0</v>
      </c>
      <c r="OR99" s="116" t="s">
        <v>1108</v>
      </c>
      <c r="OS99">
        <v>50</v>
      </c>
      <c r="OT99" t="s">
        <v>1192</v>
      </c>
      <c r="OU99">
        <v>7</v>
      </c>
      <c r="OV99">
        <v>5</v>
      </c>
      <c r="OW99">
        <v>7</v>
      </c>
      <c r="OX99" s="138">
        <v>52149.49263970273</v>
      </c>
      <c r="OY99" s="138"/>
      <c r="OZ99" s="196">
        <v>0</v>
      </c>
      <c r="PA99" s="196"/>
      <c r="PB99" s="196"/>
      <c r="PC99" s="196">
        <v>0</v>
      </c>
      <c r="PD99" s="196">
        <v>0</v>
      </c>
      <c r="PF99">
        <v>0</v>
      </c>
      <c r="PI99">
        <v>1</v>
      </c>
      <c r="PK99">
        <v>1</v>
      </c>
      <c r="PN99">
        <v>1</v>
      </c>
      <c r="PP99">
        <v>0</v>
      </c>
      <c r="PS99" s="116" t="s">
        <v>1108</v>
      </c>
      <c r="PT99">
        <v>50</v>
      </c>
      <c r="PU99" t="s">
        <v>1192</v>
      </c>
      <c r="PV99">
        <v>7</v>
      </c>
      <c r="PW99">
        <v>5</v>
      </c>
      <c r="PX99">
        <v>7</v>
      </c>
      <c r="PY99" s="138">
        <v>52118.545201498186</v>
      </c>
      <c r="PZ99" s="138"/>
      <c r="QA99" s="196">
        <v>0</v>
      </c>
      <c r="QB99" s="196"/>
      <c r="QC99" s="196"/>
      <c r="QD99" s="196">
        <v>0</v>
      </c>
      <c r="QE99" s="196">
        <v>0</v>
      </c>
      <c r="QF99" s="196"/>
      <c r="QH99">
        <v>-3</v>
      </c>
      <c r="QK99">
        <v>1</v>
      </c>
      <c r="QM99">
        <v>1</v>
      </c>
      <c r="QP99">
        <v>1</v>
      </c>
      <c r="QR99">
        <v>0</v>
      </c>
      <c r="QU99" s="116" t="s">
        <v>1108</v>
      </c>
      <c r="QV99">
        <v>50</v>
      </c>
      <c r="QW99" t="s">
        <v>1192</v>
      </c>
      <c r="QX99">
        <v>7</v>
      </c>
      <c r="QY99">
        <v>5</v>
      </c>
      <c r="QZ99">
        <v>7</v>
      </c>
      <c r="RA99" s="138">
        <v>52118.545201498186</v>
      </c>
      <c r="RB99" s="138"/>
      <c r="RC99" s="196">
        <v>0</v>
      </c>
      <c r="RD99" s="196"/>
      <c r="RE99" s="196"/>
      <c r="RF99" s="196">
        <v>0</v>
      </c>
      <c r="RG99" s="196">
        <v>0</v>
      </c>
      <c r="RH99" s="196"/>
      <c r="RI99" s="196"/>
      <c r="RJ99" s="196"/>
      <c r="RK99" s="196"/>
      <c r="RL99" s="196"/>
      <c r="RM99" s="196"/>
      <c r="RO99">
        <v>-3</v>
      </c>
      <c r="RS99">
        <v>1</v>
      </c>
      <c r="RU99">
        <v>1</v>
      </c>
      <c r="RX99">
        <v>1</v>
      </c>
      <c r="RZ99">
        <v>0</v>
      </c>
      <c r="SC99" s="116" t="s">
        <v>1108</v>
      </c>
      <c r="SD99">
        <v>50</v>
      </c>
      <c r="SE99" t="s">
        <v>1192</v>
      </c>
      <c r="SF99">
        <v>7</v>
      </c>
      <c r="SG99">
        <v>5</v>
      </c>
      <c r="SH99">
        <v>7</v>
      </c>
      <c r="SI99" s="138">
        <v>52766.557843026188</v>
      </c>
      <c r="SJ99" s="138"/>
      <c r="SK99" s="196">
        <v>0</v>
      </c>
      <c r="SL99" s="196"/>
      <c r="SM99" s="196"/>
      <c r="SN99" s="196">
        <v>0</v>
      </c>
      <c r="SO99" s="196">
        <v>0</v>
      </c>
      <c r="SP99" s="196"/>
      <c r="SQ99" s="196"/>
      <c r="SR99" s="196"/>
      <c r="SS99" s="196"/>
      <c r="ST99" s="196"/>
      <c r="SU99" s="196"/>
      <c r="SW99">
        <f t="shared" si="261"/>
        <v>-50</v>
      </c>
      <c r="TA99">
        <v>1</v>
      </c>
      <c r="TC99">
        <v>1</v>
      </c>
      <c r="TF99">
        <f t="shared" si="262"/>
        <v>1</v>
      </c>
      <c r="TH99">
        <f t="shared" si="263"/>
        <v>0</v>
      </c>
      <c r="TK99" s="116" t="s">
        <v>1108</v>
      </c>
      <c r="TL99">
        <v>50</v>
      </c>
      <c r="TM99" t="str">
        <f t="shared" si="264"/>
        <v>FALSE</v>
      </c>
      <c r="TN99">
        <f>ROUND(MARGIN!$J15,0)</f>
        <v>7</v>
      </c>
      <c r="TO99">
        <f t="shared" si="265"/>
        <v>5</v>
      </c>
      <c r="TP99">
        <f t="shared" si="266"/>
        <v>7</v>
      </c>
      <c r="TQ99" s="138">
        <f>TP99*10000*MARGIN!$G15/MARGIN!$D15</f>
        <v>52766.557843026188</v>
      </c>
      <c r="TR99" s="138"/>
      <c r="TS99" s="196">
        <f t="shared" si="267"/>
        <v>0</v>
      </c>
      <c r="TT99" s="196"/>
      <c r="TU99" s="196"/>
      <c r="TV99" s="196">
        <f t="shared" si="268"/>
        <v>0</v>
      </c>
      <c r="TW99" s="196">
        <f t="shared" si="269"/>
        <v>0</v>
      </c>
      <c r="TX99" s="196"/>
      <c r="TY99" s="196"/>
      <c r="TZ99" s="196"/>
      <c r="UA99" s="196"/>
      <c r="UB99" s="196"/>
      <c r="UC99" s="196"/>
      <c r="UE99">
        <f t="shared" si="270"/>
        <v>-50</v>
      </c>
      <c r="UI99">
        <v>1</v>
      </c>
      <c r="UK99">
        <v>1</v>
      </c>
      <c r="UN99">
        <f t="shared" si="271"/>
        <v>1</v>
      </c>
      <c r="UP99">
        <f t="shared" si="272"/>
        <v>0</v>
      </c>
      <c r="US99" s="116" t="s">
        <v>1108</v>
      </c>
      <c r="UT99">
        <v>50</v>
      </c>
      <c r="UU99" t="str">
        <f t="shared" si="273"/>
        <v>FALSE</v>
      </c>
      <c r="UV99">
        <f>ROUND(MARGIN!$J15,0)</f>
        <v>7</v>
      </c>
      <c r="UW99">
        <f t="shared" si="274"/>
        <v>5</v>
      </c>
      <c r="UX99">
        <f t="shared" si="275"/>
        <v>7</v>
      </c>
      <c r="UY99" s="138">
        <f>UX99*10000*MARGIN!$G15/MARGIN!$D15</f>
        <v>52766.557843026188</v>
      </c>
      <c r="UZ99" s="138"/>
      <c r="VA99" s="196">
        <f t="shared" si="276"/>
        <v>0</v>
      </c>
      <c r="VB99" s="196"/>
      <c r="VC99" s="196"/>
      <c r="VD99" s="196">
        <f t="shared" si="277"/>
        <v>0</v>
      </c>
      <c r="VE99" s="196">
        <f t="shared" si="278"/>
        <v>0</v>
      </c>
      <c r="VF99" s="196"/>
      <c r="VG99" s="196"/>
      <c r="VH99" s="196"/>
      <c r="VI99" s="196"/>
      <c r="VJ99" s="196"/>
      <c r="VK99" s="196"/>
      <c r="VM99">
        <f t="shared" si="279"/>
        <v>-50</v>
      </c>
      <c r="VQ99">
        <v>1</v>
      </c>
      <c r="VS99">
        <v>1</v>
      </c>
      <c r="VV99">
        <f t="shared" si="280"/>
        <v>1</v>
      </c>
      <c r="VX99">
        <f t="shared" si="281"/>
        <v>0</v>
      </c>
      <c r="WA99" s="116" t="s">
        <v>1108</v>
      </c>
      <c r="WB99">
        <v>50</v>
      </c>
      <c r="WC99" t="str">
        <f t="shared" si="282"/>
        <v>FALSE</v>
      </c>
      <c r="WD99">
        <f>ROUND(MARGIN!$J15,0)</f>
        <v>7</v>
      </c>
      <c r="WE99">
        <f t="shared" si="283"/>
        <v>5</v>
      </c>
      <c r="WF99">
        <f t="shared" si="284"/>
        <v>7</v>
      </c>
      <c r="WG99" s="138">
        <f>WF99*10000*MARGIN!$G15/MARGIN!$D15</f>
        <v>52766.557843026188</v>
      </c>
      <c r="WH99" s="138"/>
      <c r="WI99" s="196">
        <f t="shared" si="285"/>
        <v>0</v>
      </c>
      <c r="WJ99" s="196"/>
      <c r="WK99" s="196"/>
      <c r="WL99" s="196">
        <f t="shared" si="286"/>
        <v>0</v>
      </c>
      <c r="WM99" s="196">
        <f t="shared" si="287"/>
        <v>0</v>
      </c>
      <c r="WN99" s="196"/>
      <c r="WO99" s="196"/>
      <c r="WP99" s="196"/>
      <c r="WQ99" s="196"/>
      <c r="WR99" s="196"/>
      <c r="WS99" s="196"/>
    </row>
    <row r="100" spans="1:617" x14ac:dyDescent="0.25">
      <c r="A100" t="s">
        <v>1083</v>
      </c>
      <c r="B100" s="164" t="s">
        <v>9</v>
      </c>
      <c r="F100" t="e">
        <f>-#REF!+G100</f>
        <v>#REF!</v>
      </c>
      <c r="G100">
        <v>1</v>
      </c>
      <c r="H100">
        <v>1</v>
      </c>
      <c r="I100">
        <v>1</v>
      </c>
      <c r="J100">
        <f t="shared" si="244"/>
        <v>1</v>
      </c>
      <c r="K100">
        <f t="shared" si="245"/>
        <v>1</v>
      </c>
      <c r="L100" s="183">
        <v>1.92464682523E-2</v>
      </c>
      <c r="M100" s="116" t="s">
        <v>917</v>
      </c>
      <c r="N100">
        <v>50</v>
      </c>
      <c r="O100" t="str">
        <f t="shared" si="246"/>
        <v>TRUE</v>
      </c>
      <c r="P100">
        <f>ROUND(MARGIN!$J16,0)</f>
        <v>7</v>
      </c>
      <c r="Q100" t="e">
        <f>IF(ABS(G100+I100)=2,ROUND(P100*(1+#REF!),0),IF(I100="",P100,ROUND(P100*(1+-#REF!),0)))</f>
        <v>#REF!</v>
      </c>
      <c r="R100">
        <f t="shared" si="288"/>
        <v>7</v>
      </c>
      <c r="S100" s="138">
        <f>R100*10000*MARGIN!$G16/MARGIN!$D16</f>
        <v>52766</v>
      </c>
      <c r="T100" s="144">
        <f t="shared" si="247"/>
        <v>1015.5591438008618</v>
      </c>
      <c r="U100" s="144">
        <f t="shared" si="248"/>
        <v>1015.5591438008618</v>
      </c>
      <c r="W100">
        <f t="shared" si="249"/>
        <v>0</v>
      </c>
      <c r="X100">
        <v>1</v>
      </c>
      <c r="Y100">
        <v>1</v>
      </c>
      <c r="Z100">
        <v>-1</v>
      </c>
      <c r="AA100">
        <f t="shared" si="250"/>
        <v>0</v>
      </c>
      <c r="AB100">
        <f t="shared" si="251"/>
        <v>0</v>
      </c>
      <c r="AC100">
        <v>-2.5792788879199998E-4</v>
      </c>
      <c r="AD100" s="116" t="s">
        <v>1108</v>
      </c>
      <c r="AE100">
        <v>50</v>
      </c>
      <c r="AF100" t="str">
        <f t="shared" si="252"/>
        <v>TRUE</v>
      </c>
      <c r="AG100">
        <f>ROUND(MARGIN!$J16,0)</f>
        <v>7</v>
      </c>
      <c r="AH100">
        <f t="shared" si="289"/>
        <v>9</v>
      </c>
      <c r="AI100">
        <f t="shared" si="290"/>
        <v>7</v>
      </c>
      <c r="AJ100" s="138">
        <f>AI100*10000*MARGIN!$G16/MARGIN!$D16</f>
        <v>52766</v>
      </c>
      <c r="AK100" s="196">
        <f t="shared" si="253"/>
        <v>-13.609822979998672</v>
      </c>
      <c r="AL100" s="196">
        <f t="shared" si="254"/>
        <v>-13.609822979998672</v>
      </c>
      <c r="AN100">
        <f t="shared" si="255"/>
        <v>-2</v>
      </c>
      <c r="AO100">
        <v>-1</v>
      </c>
      <c r="AP100">
        <v>-1</v>
      </c>
      <c r="AQ100">
        <v>1</v>
      </c>
      <c r="AR100">
        <f t="shared" si="256"/>
        <v>0</v>
      </c>
      <c r="AS100">
        <f t="shared" si="257"/>
        <v>0</v>
      </c>
      <c r="AT100">
        <v>1.2342996809000001E-2</v>
      </c>
      <c r="AU100" s="116" t="s">
        <v>1108</v>
      </c>
      <c r="AV100">
        <v>50</v>
      </c>
      <c r="AW100" t="str">
        <f t="shared" si="258"/>
        <v>TRUE</v>
      </c>
      <c r="AX100">
        <f>ROUND(MARGIN!$J16,0)</f>
        <v>7</v>
      </c>
      <c r="AY100">
        <f t="shared" si="291"/>
        <v>9</v>
      </c>
      <c r="AZ100">
        <f t="shared" si="292"/>
        <v>7</v>
      </c>
      <c r="BA100" s="138">
        <f>AZ100*10000*MARGIN!$G16/MARGIN!$D16</f>
        <v>52766</v>
      </c>
      <c r="BB100" s="196">
        <f t="shared" si="259"/>
        <v>-651.29056962369407</v>
      </c>
      <c r="BC100" s="196">
        <f t="shared" si="260"/>
        <v>-651.29056962369407</v>
      </c>
      <c r="BE100">
        <v>0</v>
      </c>
      <c r="BF100">
        <v>-1</v>
      </c>
      <c r="BG100">
        <v>1</v>
      </c>
      <c r="BH100">
        <v>1</v>
      </c>
      <c r="BI100">
        <v>0</v>
      </c>
      <c r="BJ100">
        <v>1</v>
      </c>
      <c r="BK100">
        <v>1.93148590284E-3</v>
      </c>
      <c r="BL100" s="116" t="s">
        <v>1108</v>
      </c>
      <c r="BM100">
        <v>50</v>
      </c>
      <c r="BN100" t="s">
        <v>1186</v>
      </c>
      <c r="BO100">
        <v>10</v>
      </c>
      <c r="BP100">
        <v>8</v>
      </c>
      <c r="BQ100">
        <v>10</v>
      </c>
      <c r="BR100" s="138">
        <v>74299</v>
      </c>
      <c r="BS100" s="196">
        <v>-143.50747109510917</v>
      </c>
      <c r="BT100" s="196">
        <v>143.50747109510917</v>
      </c>
      <c r="BV100">
        <v>0</v>
      </c>
      <c r="BW100">
        <v>1</v>
      </c>
      <c r="BX100">
        <v>1</v>
      </c>
      <c r="BY100">
        <v>1</v>
      </c>
      <c r="BZ100">
        <v>-1</v>
      </c>
      <c r="CA100">
        <v>0</v>
      </c>
      <c r="CC100">
        <v>0</v>
      </c>
      <c r="CD100">
        <v>-5.3415084741200002E-3</v>
      </c>
      <c r="CE100" s="116" t="s">
        <v>1108</v>
      </c>
      <c r="CF100">
        <v>50</v>
      </c>
      <c r="CG100" t="s">
        <v>1186</v>
      </c>
      <c r="CH100">
        <v>10</v>
      </c>
      <c r="CI100">
        <v>13</v>
      </c>
      <c r="CJ100">
        <v>10</v>
      </c>
      <c r="CK100" s="138">
        <v>74299</v>
      </c>
      <c r="CL100" s="196">
        <v>-396.86873811864189</v>
      </c>
      <c r="CM100" s="196"/>
      <c r="CN100" s="196">
        <v>-396.86873811864189</v>
      </c>
      <c r="CP100">
        <v>1</v>
      </c>
      <c r="CQ100">
        <v>1</v>
      </c>
      <c r="CR100">
        <v>1</v>
      </c>
      <c r="CS100">
        <v>1</v>
      </c>
      <c r="CU100">
        <v>0</v>
      </c>
      <c r="CW100">
        <v>0</v>
      </c>
      <c r="CY100" s="116" t="s">
        <v>1108</v>
      </c>
      <c r="CZ100">
        <v>50</v>
      </c>
      <c r="DA100" t="s">
        <v>1186</v>
      </c>
      <c r="DB100">
        <v>10</v>
      </c>
      <c r="DC100">
        <v>13</v>
      </c>
      <c r="DD100">
        <v>10</v>
      </c>
      <c r="DE100" s="138">
        <v>74299</v>
      </c>
      <c r="DF100" s="196">
        <v>0</v>
      </c>
      <c r="DG100" s="196"/>
      <c r="DH100" s="196">
        <v>0</v>
      </c>
      <c r="DJ100">
        <v>0</v>
      </c>
      <c r="DL100">
        <v>1</v>
      </c>
      <c r="DN100">
        <v>1</v>
      </c>
      <c r="DQ100">
        <v>1</v>
      </c>
      <c r="DS100">
        <v>0</v>
      </c>
      <c r="DV100" s="116" t="s">
        <v>1108</v>
      </c>
      <c r="DW100">
        <v>50</v>
      </c>
      <c r="DX100" t="s">
        <v>1192</v>
      </c>
      <c r="DY100">
        <v>10</v>
      </c>
      <c r="DZ100">
        <v>8</v>
      </c>
      <c r="EA100">
        <v>10</v>
      </c>
      <c r="EB100" s="138">
        <v>74299</v>
      </c>
      <c r="EC100" s="196">
        <v>0</v>
      </c>
      <c r="ED100" s="196"/>
      <c r="EE100" s="196">
        <v>0</v>
      </c>
      <c r="EF100" s="196">
        <v>0</v>
      </c>
      <c r="EH100">
        <v>0</v>
      </c>
      <c r="EJ100">
        <v>1</v>
      </c>
      <c r="EL100">
        <v>1</v>
      </c>
      <c r="EO100">
        <v>1</v>
      </c>
      <c r="EQ100">
        <v>0</v>
      </c>
      <c r="ET100" s="116" t="s">
        <v>1108</v>
      </c>
      <c r="EU100">
        <v>50</v>
      </c>
      <c r="EV100" t="s">
        <v>1192</v>
      </c>
      <c r="EW100">
        <v>10</v>
      </c>
      <c r="EX100">
        <v>8</v>
      </c>
      <c r="EY100">
        <v>10</v>
      </c>
      <c r="EZ100" s="138">
        <v>73946</v>
      </c>
      <c r="FA100" s="196">
        <v>0</v>
      </c>
      <c r="FB100" s="196"/>
      <c r="FC100" s="196">
        <v>0</v>
      </c>
      <c r="FD100" s="196">
        <v>0</v>
      </c>
      <c r="FF100">
        <v>0</v>
      </c>
      <c r="FH100">
        <v>1</v>
      </c>
      <c r="FJ100">
        <v>1</v>
      </c>
      <c r="FM100">
        <v>1</v>
      </c>
      <c r="FO100">
        <v>0</v>
      </c>
      <c r="FR100" s="116" t="s">
        <v>1108</v>
      </c>
      <c r="FS100">
        <v>50</v>
      </c>
      <c r="FT100" t="s">
        <v>1192</v>
      </c>
      <c r="FU100">
        <v>10</v>
      </c>
      <c r="FV100">
        <v>8</v>
      </c>
      <c r="FW100">
        <v>10</v>
      </c>
      <c r="FX100" s="138">
        <v>73619</v>
      </c>
      <c r="FY100" s="138"/>
      <c r="FZ100" s="196">
        <v>0</v>
      </c>
      <c r="GA100" s="196"/>
      <c r="GB100" s="196"/>
      <c r="GC100" s="196">
        <v>0</v>
      </c>
      <c r="GD100" s="196">
        <v>0</v>
      </c>
      <c r="GF100">
        <v>0</v>
      </c>
      <c r="GH100">
        <v>1</v>
      </c>
      <c r="GJ100">
        <v>1</v>
      </c>
      <c r="GM100">
        <v>1</v>
      </c>
      <c r="GO100">
        <v>0</v>
      </c>
      <c r="GR100" s="116" t="s">
        <v>1108</v>
      </c>
      <c r="GS100">
        <v>50</v>
      </c>
      <c r="GT100" t="s">
        <v>1192</v>
      </c>
      <c r="GU100">
        <v>10</v>
      </c>
      <c r="GV100">
        <v>8</v>
      </c>
      <c r="GW100">
        <v>10</v>
      </c>
      <c r="GX100" s="138">
        <v>73619</v>
      </c>
      <c r="GY100" s="138"/>
      <c r="GZ100" s="196">
        <v>0</v>
      </c>
      <c r="HA100" s="196"/>
      <c r="HB100" s="196"/>
      <c r="HC100" s="196">
        <v>0</v>
      </c>
      <c r="HD100" s="196">
        <v>0</v>
      </c>
      <c r="HF100">
        <v>0</v>
      </c>
      <c r="HH100">
        <v>1</v>
      </c>
      <c r="HJ100">
        <v>1</v>
      </c>
      <c r="HM100">
        <v>1</v>
      </c>
      <c r="HO100">
        <v>0</v>
      </c>
      <c r="HR100" s="116" t="s">
        <v>1108</v>
      </c>
      <c r="HS100">
        <v>50</v>
      </c>
      <c r="HT100" t="s">
        <v>1192</v>
      </c>
      <c r="HU100">
        <v>8</v>
      </c>
      <c r="HV100">
        <v>6</v>
      </c>
      <c r="HW100">
        <v>8</v>
      </c>
      <c r="HX100" s="138">
        <v>59668.799999999996</v>
      </c>
      <c r="HY100" s="138"/>
      <c r="HZ100" s="196">
        <v>0</v>
      </c>
      <c r="IA100" s="196"/>
      <c r="IB100" s="196"/>
      <c r="IC100" s="196">
        <v>0</v>
      </c>
      <c r="ID100" s="196">
        <v>0</v>
      </c>
      <c r="IF100">
        <v>0</v>
      </c>
      <c r="IJ100">
        <v>1</v>
      </c>
      <c r="IM100">
        <v>1</v>
      </c>
      <c r="IO100">
        <v>0</v>
      </c>
      <c r="IR100" s="116"/>
      <c r="IS100">
        <v>50</v>
      </c>
      <c r="IT100" t="s">
        <v>1192</v>
      </c>
      <c r="IU100">
        <v>8</v>
      </c>
      <c r="IW100">
        <v>8</v>
      </c>
      <c r="IX100" s="138">
        <v>59668.799999999996</v>
      </c>
      <c r="IY100" s="138"/>
      <c r="IZ100" s="196">
        <v>0</v>
      </c>
      <c r="JA100" s="196"/>
      <c r="JB100" s="196"/>
      <c r="JC100" s="196">
        <v>0</v>
      </c>
      <c r="JD100" s="196">
        <v>0</v>
      </c>
      <c r="JF100">
        <v>0</v>
      </c>
      <c r="JH100">
        <v>1</v>
      </c>
      <c r="JJ100">
        <v>1</v>
      </c>
      <c r="JM100">
        <v>1</v>
      </c>
      <c r="JO100">
        <v>0</v>
      </c>
      <c r="JR100" s="116" t="s">
        <v>1108</v>
      </c>
      <c r="JS100">
        <v>50</v>
      </c>
      <c r="JT100" t="s">
        <v>1192</v>
      </c>
      <c r="JU100">
        <v>7</v>
      </c>
      <c r="JV100">
        <v>5</v>
      </c>
      <c r="JW100">
        <v>7</v>
      </c>
      <c r="JX100" s="138">
        <v>52108.700000000004</v>
      </c>
      <c r="JY100" s="138"/>
      <c r="JZ100" s="196">
        <v>0</v>
      </c>
      <c r="KA100" s="196"/>
      <c r="KB100" s="196"/>
      <c r="KC100" s="196">
        <v>0</v>
      </c>
      <c r="KD100" s="196">
        <v>0</v>
      </c>
      <c r="KF100">
        <v>0</v>
      </c>
      <c r="KH100">
        <v>1</v>
      </c>
      <c r="KJ100">
        <v>1</v>
      </c>
      <c r="KM100">
        <v>1</v>
      </c>
      <c r="KO100">
        <v>0</v>
      </c>
      <c r="KR100" s="116" t="s">
        <v>1108</v>
      </c>
      <c r="KS100">
        <v>50</v>
      </c>
      <c r="KT100" t="s">
        <v>1192</v>
      </c>
      <c r="KU100">
        <v>7</v>
      </c>
      <c r="KV100">
        <v>5</v>
      </c>
      <c r="KW100">
        <v>7</v>
      </c>
      <c r="KX100" s="138">
        <v>53273.5</v>
      </c>
      <c r="KY100" s="138"/>
      <c r="KZ100" s="196">
        <v>0</v>
      </c>
      <c r="LA100" s="196"/>
      <c r="LB100" s="196"/>
      <c r="LC100" s="196">
        <v>0</v>
      </c>
      <c r="LD100" s="196">
        <v>0</v>
      </c>
      <c r="LF100">
        <v>0</v>
      </c>
      <c r="LH100">
        <v>1</v>
      </c>
      <c r="LJ100">
        <v>1</v>
      </c>
      <c r="LM100">
        <v>1</v>
      </c>
      <c r="LO100">
        <v>0</v>
      </c>
      <c r="LR100" s="116" t="s">
        <v>1108</v>
      </c>
      <c r="LS100">
        <v>50</v>
      </c>
      <c r="LT100" t="s">
        <v>1192</v>
      </c>
      <c r="LU100">
        <v>7</v>
      </c>
      <c r="LV100">
        <v>5</v>
      </c>
      <c r="LW100">
        <v>7</v>
      </c>
      <c r="LX100" s="138">
        <v>53273.5</v>
      </c>
      <c r="LY100" s="138"/>
      <c r="LZ100" s="196">
        <v>0</v>
      </c>
      <c r="MA100" s="196"/>
      <c r="MB100" s="196"/>
      <c r="MC100" s="196">
        <v>0</v>
      </c>
      <c r="MD100" s="196">
        <v>0</v>
      </c>
      <c r="MF100">
        <v>0</v>
      </c>
      <c r="MH100">
        <v>1</v>
      </c>
      <c r="MJ100">
        <v>1</v>
      </c>
      <c r="MM100">
        <v>1</v>
      </c>
      <c r="MO100">
        <v>0</v>
      </c>
      <c r="MR100" s="116" t="s">
        <v>1108</v>
      </c>
      <c r="MS100">
        <v>50</v>
      </c>
      <c r="MT100" t="s">
        <v>1192</v>
      </c>
      <c r="MU100">
        <v>7</v>
      </c>
      <c r="MV100">
        <v>5</v>
      </c>
      <c r="MW100">
        <v>7</v>
      </c>
      <c r="MX100" s="138">
        <v>52264.1</v>
      </c>
      <c r="MY100" s="138"/>
      <c r="MZ100" s="196">
        <v>0</v>
      </c>
      <c r="NA100" s="196"/>
      <c r="NB100" s="196"/>
      <c r="NC100" s="196">
        <v>0</v>
      </c>
      <c r="ND100" s="196">
        <v>0</v>
      </c>
      <c r="NF100">
        <v>0</v>
      </c>
      <c r="NH100">
        <v>1</v>
      </c>
      <c r="NJ100">
        <v>1</v>
      </c>
      <c r="NM100">
        <v>1</v>
      </c>
      <c r="NO100">
        <v>0</v>
      </c>
      <c r="NR100" s="116" t="s">
        <v>1108</v>
      </c>
      <c r="NS100">
        <v>50</v>
      </c>
      <c r="NT100" t="s">
        <v>1192</v>
      </c>
      <c r="NU100">
        <v>7</v>
      </c>
      <c r="NV100">
        <v>5</v>
      </c>
      <c r="NW100">
        <v>7</v>
      </c>
      <c r="NX100" s="138">
        <v>51481.5</v>
      </c>
      <c r="NY100" s="138"/>
      <c r="NZ100" s="196">
        <v>0</v>
      </c>
      <c r="OA100" s="196"/>
      <c r="OB100" s="196"/>
      <c r="OC100" s="196">
        <v>0</v>
      </c>
      <c r="OD100" s="196">
        <v>0</v>
      </c>
      <c r="OF100">
        <v>0</v>
      </c>
      <c r="OH100">
        <v>1</v>
      </c>
      <c r="OJ100">
        <v>1</v>
      </c>
      <c r="OM100">
        <v>1</v>
      </c>
      <c r="OO100">
        <v>0</v>
      </c>
      <c r="OR100" s="116" t="s">
        <v>1108</v>
      </c>
      <c r="OS100">
        <v>50</v>
      </c>
      <c r="OT100" t="s">
        <v>1192</v>
      </c>
      <c r="OU100">
        <v>7</v>
      </c>
      <c r="OV100">
        <v>5</v>
      </c>
      <c r="OW100">
        <v>7</v>
      </c>
      <c r="OX100" s="138">
        <v>52148.6</v>
      </c>
      <c r="OY100" s="138"/>
      <c r="OZ100" s="196">
        <v>0</v>
      </c>
      <c r="PA100" s="196"/>
      <c r="PB100" s="196"/>
      <c r="PC100" s="196">
        <v>0</v>
      </c>
      <c r="PD100" s="196">
        <v>0</v>
      </c>
      <c r="PF100">
        <v>0</v>
      </c>
      <c r="PI100">
        <v>1</v>
      </c>
      <c r="PK100">
        <v>1</v>
      </c>
      <c r="PN100">
        <v>1</v>
      </c>
      <c r="PP100">
        <v>0</v>
      </c>
      <c r="PS100" s="116" t="s">
        <v>1108</v>
      </c>
      <c r="PT100">
        <v>50</v>
      </c>
      <c r="PU100" t="s">
        <v>1192</v>
      </c>
      <c r="PV100">
        <v>7</v>
      </c>
      <c r="PW100">
        <v>5</v>
      </c>
      <c r="PX100">
        <v>7</v>
      </c>
      <c r="PY100" s="138">
        <v>52119.199999999997</v>
      </c>
      <c r="PZ100" s="138"/>
      <c r="QA100" s="196">
        <v>0</v>
      </c>
      <c r="QB100" s="196"/>
      <c r="QC100" s="196"/>
      <c r="QD100" s="196">
        <v>0</v>
      </c>
      <c r="QE100" s="196">
        <v>0</v>
      </c>
      <c r="QF100" s="196"/>
      <c r="QH100">
        <v>-3</v>
      </c>
      <c r="QK100">
        <v>1</v>
      </c>
      <c r="QM100">
        <v>1</v>
      </c>
      <c r="QP100">
        <v>1</v>
      </c>
      <c r="QR100">
        <v>0</v>
      </c>
      <c r="QU100" s="116" t="s">
        <v>1108</v>
      </c>
      <c r="QV100">
        <v>50</v>
      </c>
      <c r="QW100" t="s">
        <v>1192</v>
      </c>
      <c r="QX100">
        <v>7</v>
      </c>
      <c r="QY100">
        <v>5</v>
      </c>
      <c r="QZ100">
        <v>7</v>
      </c>
      <c r="RA100" s="138">
        <v>52119.199999999997</v>
      </c>
      <c r="RB100" s="138"/>
      <c r="RC100" s="196">
        <v>0</v>
      </c>
      <c r="RD100" s="196"/>
      <c r="RE100" s="196"/>
      <c r="RF100" s="196">
        <v>0</v>
      </c>
      <c r="RG100" s="196">
        <v>0</v>
      </c>
      <c r="RH100" s="196"/>
      <c r="RI100" s="196"/>
      <c r="RJ100" s="196"/>
      <c r="RK100" s="196"/>
      <c r="RL100" s="196"/>
      <c r="RM100" s="196"/>
      <c r="RO100">
        <v>-3</v>
      </c>
      <c r="RS100">
        <v>1</v>
      </c>
      <c r="RU100">
        <v>1</v>
      </c>
      <c r="RX100">
        <v>1</v>
      </c>
      <c r="RZ100">
        <v>0</v>
      </c>
      <c r="SC100" s="116" t="s">
        <v>1108</v>
      </c>
      <c r="SD100">
        <v>50</v>
      </c>
      <c r="SE100" t="s">
        <v>1192</v>
      </c>
      <c r="SF100">
        <v>7</v>
      </c>
      <c r="SG100">
        <v>5</v>
      </c>
      <c r="SH100">
        <v>7</v>
      </c>
      <c r="SI100" s="138">
        <v>52766</v>
      </c>
      <c r="SJ100" s="138"/>
      <c r="SK100" s="196">
        <v>0</v>
      </c>
      <c r="SL100" s="196"/>
      <c r="SM100" s="196"/>
      <c r="SN100" s="196">
        <v>0</v>
      </c>
      <c r="SO100" s="196">
        <v>0</v>
      </c>
      <c r="SP100" s="196"/>
      <c r="SQ100" s="196"/>
      <c r="SR100" s="196"/>
      <c r="SS100" s="196"/>
      <c r="ST100" s="196"/>
      <c r="SU100" s="196"/>
      <c r="SW100">
        <f t="shared" si="261"/>
        <v>-50</v>
      </c>
      <c r="TA100">
        <v>1</v>
      </c>
      <c r="TC100">
        <v>1</v>
      </c>
      <c r="TF100">
        <f t="shared" si="262"/>
        <v>1</v>
      </c>
      <c r="TH100">
        <f t="shared" si="263"/>
        <v>0</v>
      </c>
      <c r="TK100" s="116" t="s">
        <v>1108</v>
      </c>
      <c r="TL100">
        <v>50</v>
      </c>
      <c r="TM100" t="str">
        <f t="shared" si="264"/>
        <v>FALSE</v>
      </c>
      <c r="TN100">
        <f>ROUND(MARGIN!$J16,0)</f>
        <v>7</v>
      </c>
      <c r="TO100">
        <f t="shared" si="265"/>
        <v>5</v>
      </c>
      <c r="TP100">
        <f t="shared" si="266"/>
        <v>7</v>
      </c>
      <c r="TQ100" s="138">
        <f>TP100*10000*MARGIN!$G16/MARGIN!$D16</f>
        <v>52766</v>
      </c>
      <c r="TR100" s="138"/>
      <c r="TS100" s="196">
        <f t="shared" si="267"/>
        <v>0</v>
      </c>
      <c r="TT100" s="196"/>
      <c r="TU100" s="196"/>
      <c r="TV100" s="196">
        <f t="shared" si="268"/>
        <v>0</v>
      </c>
      <c r="TW100" s="196">
        <f t="shared" si="269"/>
        <v>0</v>
      </c>
      <c r="TX100" s="196"/>
      <c r="TY100" s="196"/>
      <c r="TZ100" s="196"/>
      <c r="UA100" s="196"/>
      <c r="UB100" s="196"/>
      <c r="UC100" s="196"/>
      <c r="UE100">
        <f t="shared" si="270"/>
        <v>-50</v>
      </c>
      <c r="UI100">
        <v>1</v>
      </c>
      <c r="UK100">
        <v>1</v>
      </c>
      <c r="UN100">
        <f t="shared" si="271"/>
        <v>1</v>
      </c>
      <c r="UP100">
        <f t="shared" si="272"/>
        <v>0</v>
      </c>
      <c r="US100" s="116" t="s">
        <v>1108</v>
      </c>
      <c r="UT100">
        <v>50</v>
      </c>
      <c r="UU100" t="str">
        <f t="shared" si="273"/>
        <v>FALSE</v>
      </c>
      <c r="UV100">
        <f>ROUND(MARGIN!$J16,0)</f>
        <v>7</v>
      </c>
      <c r="UW100">
        <f t="shared" si="274"/>
        <v>5</v>
      </c>
      <c r="UX100">
        <f t="shared" si="275"/>
        <v>7</v>
      </c>
      <c r="UY100" s="138">
        <f>UX100*10000*MARGIN!$G16/MARGIN!$D16</f>
        <v>52766</v>
      </c>
      <c r="UZ100" s="138"/>
      <c r="VA100" s="196">
        <f t="shared" si="276"/>
        <v>0</v>
      </c>
      <c r="VB100" s="196"/>
      <c r="VC100" s="196"/>
      <c r="VD100" s="196">
        <f t="shared" si="277"/>
        <v>0</v>
      </c>
      <c r="VE100" s="196">
        <f t="shared" si="278"/>
        <v>0</v>
      </c>
      <c r="VF100" s="196"/>
      <c r="VG100" s="196"/>
      <c r="VH100" s="196"/>
      <c r="VI100" s="196"/>
      <c r="VJ100" s="196"/>
      <c r="VK100" s="196"/>
      <c r="VM100">
        <f t="shared" si="279"/>
        <v>-50</v>
      </c>
      <c r="VQ100">
        <v>1</v>
      </c>
      <c r="VS100">
        <v>1</v>
      </c>
      <c r="VV100">
        <f t="shared" si="280"/>
        <v>1</v>
      </c>
      <c r="VX100">
        <f t="shared" si="281"/>
        <v>0</v>
      </c>
      <c r="WA100" s="116" t="s">
        <v>1108</v>
      </c>
      <c r="WB100">
        <v>50</v>
      </c>
      <c r="WC100" t="str">
        <f t="shared" si="282"/>
        <v>FALSE</v>
      </c>
      <c r="WD100">
        <f>ROUND(MARGIN!$J16,0)</f>
        <v>7</v>
      </c>
      <c r="WE100">
        <f t="shared" si="283"/>
        <v>5</v>
      </c>
      <c r="WF100">
        <f t="shared" si="284"/>
        <v>7</v>
      </c>
      <c r="WG100" s="138">
        <f>WF100*10000*MARGIN!$G16/MARGIN!$D16</f>
        <v>52766</v>
      </c>
      <c r="WH100" s="138"/>
      <c r="WI100" s="196">
        <f t="shared" si="285"/>
        <v>0</v>
      </c>
      <c r="WJ100" s="196"/>
      <c r="WK100" s="196"/>
      <c r="WL100" s="196">
        <f t="shared" si="286"/>
        <v>0</v>
      </c>
      <c r="WM100" s="196">
        <f t="shared" si="287"/>
        <v>0</v>
      </c>
      <c r="WN100" s="196"/>
      <c r="WO100" s="196"/>
      <c r="WP100" s="196"/>
      <c r="WQ100" s="196"/>
      <c r="WR100" s="196"/>
      <c r="WS100" s="196"/>
    </row>
    <row r="101" spans="1:617" x14ac:dyDescent="0.25">
      <c r="A101" t="s">
        <v>1085</v>
      </c>
      <c r="B101" s="164" t="s">
        <v>20</v>
      </c>
      <c r="F101" t="e">
        <f>-#REF!+G101</f>
        <v>#REF!</v>
      </c>
      <c r="G101">
        <v>-1</v>
      </c>
      <c r="H101">
        <v>1</v>
      </c>
      <c r="I101">
        <v>1</v>
      </c>
      <c r="J101">
        <f t="shared" si="244"/>
        <v>0</v>
      </c>
      <c r="K101">
        <f t="shared" si="245"/>
        <v>1</v>
      </c>
      <c r="L101" s="183">
        <v>5.7684993449700003E-3</v>
      </c>
      <c r="M101" s="116" t="s">
        <v>917</v>
      </c>
      <c r="N101">
        <v>50</v>
      </c>
      <c r="O101" t="str">
        <f t="shared" si="246"/>
        <v>TRUE</v>
      </c>
      <c r="P101">
        <f>ROUND(MARGIN!$J17,0)</f>
        <v>7</v>
      </c>
      <c r="Q101" t="e">
        <f>IF(ABS(G101+I101)=2,ROUND(P101*(1+#REF!),0),IF(I101="",P101,ROUND(P101*(1+-#REF!),0)))</f>
        <v>#REF!</v>
      </c>
      <c r="R101">
        <f t="shared" si="288"/>
        <v>7</v>
      </c>
      <c r="S101" s="138">
        <f>R101*10000*MARGIN!$G17/MARGIN!$D17</f>
        <v>52766.566569681505</v>
      </c>
      <c r="T101" s="144">
        <f t="shared" si="247"/>
        <v>-304.38390469352368</v>
      </c>
      <c r="U101" s="144">
        <f t="shared" si="248"/>
        <v>304.38390469352368</v>
      </c>
      <c r="W101">
        <f t="shared" si="249"/>
        <v>2</v>
      </c>
      <c r="X101">
        <v>1</v>
      </c>
      <c r="Y101">
        <v>1</v>
      </c>
      <c r="Z101">
        <v>-1</v>
      </c>
      <c r="AA101">
        <f t="shared" si="250"/>
        <v>0</v>
      </c>
      <c r="AB101">
        <f t="shared" si="251"/>
        <v>0</v>
      </c>
      <c r="AC101">
        <v>-8.4665644236199995E-3</v>
      </c>
      <c r="AD101" s="116" t="s">
        <v>1108</v>
      </c>
      <c r="AE101">
        <v>50</v>
      </c>
      <c r="AF101" t="str">
        <f t="shared" si="252"/>
        <v>TRUE</v>
      </c>
      <c r="AG101">
        <f>ROUND(MARGIN!$J17,0)</f>
        <v>7</v>
      </c>
      <c r="AH101">
        <f t="shared" si="289"/>
        <v>9</v>
      </c>
      <c r="AI101">
        <f t="shared" si="290"/>
        <v>7</v>
      </c>
      <c r="AJ101" s="138">
        <f>AI101*10000*MARGIN!$G17/MARGIN!$D17</f>
        <v>52766.566569681505</v>
      </c>
      <c r="AK101" s="196">
        <f t="shared" si="253"/>
        <v>-446.75153527544182</v>
      </c>
      <c r="AL101" s="196">
        <f t="shared" si="254"/>
        <v>-446.75153527544182</v>
      </c>
      <c r="AN101">
        <f t="shared" si="255"/>
        <v>0</v>
      </c>
      <c r="AO101">
        <v>1</v>
      </c>
      <c r="AP101">
        <v>1</v>
      </c>
      <c r="AQ101">
        <v>1</v>
      </c>
      <c r="AR101">
        <f t="shared" si="256"/>
        <v>1</v>
      </c>
      <c r="AS101">
        <f t="shared" si="257"/>
        <v>1</v>
      </c>
      <c r="AT101">
        <v>5.9327061615400004E-3</v>
      </c>
      <c r="AU101" s="116" t="s">
        <v>1108</v>
      </c>
      <c r="AV101">
        <v>50</v>
      </c>
      <c r="AW101" t="str">
        <f t="shared" si="258"/>
        <v>TRUE</v>
      </c>
      <c r="AX101">
        <f>ROUND(MARGIN!$J17,0)</f>
        <v>7</v>
      </c>
      <c r="AY101">
        <f t="shared" si="291"/>
        <v>9</v>
      </c>
      <c r="AZ101">
        <f t="shared" si="292"/>
        <v>7</v>
      </c>
      <c r="BA101" s="138">
        <f>AZ101*10000*MARGIN!$G17/MARGIN!$D17</f>
        <v>52766.566569681505</v>
      </c>
      <c r="BB101" s="196">
        <f t="shared" si="259"/>
        <v>313.04853461126004</v>
      </c>
      <c r="BC101" s="196">
        <f t="shared" si="260"/>
        <v>313.04853461126004</v>
      </c>
      <c r="BE101">
        <v>-2</v>
      </c>
      <c r="BF101">
        <v>-1</v>
      </c>
      <c r="BG101">
        <v>1</v>
      </c>
      <c r="BH101">
        <v>-1</v>
      </c>
      <c r="BI101">
        <v>1</v>
      </c>
      <c r="BJ101">
        <v>0</v>
      </c>
      <c r="BK101">
        <v>-1.6850619260299999E-3</v>
      </c>
      <c r="BL101" s="116" t="s">
        <v>1108</v>
      </c>
      <c r="BM101">
        <v>50</v>
      </c>
      <c r="BN101" t="s">
        <v>1186</v>
      </c>
      <c r="BO101">
        <v>10</v>
      </c>
      <c r="BP101">
        <v>8</v>
      </c>
      <c r="BQ101">
        <v>10</v>
      </c>
      <c r="BR101" s="138">
        <v>74294.966516804474</v>
      </c>
      <c r="BS101" s="196">
        <v>125.1916193731409</v>
      </c>
      <c r="BT101" s="196">
        <v>-125.1916193731409</v>
      </c>
      <c r="BV101">
        <v>-2</v>
      </c>
      <c r="BW101">
        <v>-1</v>
      </c>
      <c r="BX101">
        <v>1</v>
      </c>
      <c r="BY101">
        <v>1</v>
      </c>
      <c r="BZ101">
        <v>-1</v>
      </c>
      <c r="CA101">
        <v>1</v>
      </c>
      <c r="CC101">
        <v>0</v>
      </c>
      <c r="CD101">
        <v>-2.8272428053000001E-3</v>
      </c>
      <c r="CE101" s="116" t="s">
        <v>1108</v>
      </c>
      <c r="CF101">
        <v>50</v>
      </c>
      <c r="CG101" t="s">
        <v>1186</v>
      </c>
      <c r="CH101">
        <v>10</v>
      </c>
      <c r="CI101">
        <v>8</v>
      </c>
      <c r="CJ101">
        <v>10</v>
      </c>
      <c r="CK101" s="138">
        <v>74294.966516804474</v>
      </c>
      <c r="CL101" s="196">
        <v>210.04990955463987</v>
      </c>
      <c r="CM101" s="196"/>
      <c r="CN101" s="196">
        <v>-210.04990955463987</v>
      </c>
      <c r="CP101">
        <v>-2</v>
      </c>
      <c r="CQ101">
        <v>-1</v>
      </c>
      <c r="CR101">
        <v>1</v>
      </c>
      <c r="CS101">
        <v>1</v>
      </c>
      <c r="CU101">
        <v>0</v>
      </c>
      <c r="CW101">
        <v>0</v>
      </c>
      <c r="CY101" s="116" t="s">
        <v>1108</v>
      </c>
      <c r="CZ101">
        <v>50</v>
      </c>
      <c r="DA101" t="s">
        <v>1186</v>
      </c>
      <c r="DB101">
        <v>10</v>
      </c>
      <c r="DC101">
        <v>8</v>
      </c>
      <c r="DD101">
        <v>10</v>
      </c>
      <c r="DE101" s="138">
        <v>74294.966516804474</v>
      </c>
      <c r="DF101" s="196">
        <v>0</v>
      </c>
      <c r="DG101" s="196"/>
      <c r="DH101" s="196">
        <v>0</v>
      </c>
      <c r="DJ101">
        <v>0</v>
      </c>
      <c r="DL101">
        <v>1</v>
      </c>
      <c r="DN101">
        <v>1</v>
      </c>
      <c r="DQ101">
        <v>1</v>
      </c>
      <c r="DS101">
        <v>0</v>
      </c>
      <c r="DV101" s="116" t="s">
        <v>1108</v>
      </c>
      <c r="DW101">
        <v>50</v>
      </c>
      <c r="DX101" t="s">
        <v>1192</v>
      </c>
      <c r="DY101">
        <v>10</v>
      </c>
      <c r="DZ101">
        <v>8</v>
      </c>
      <c r="EA101">
        <v>10</v>
      </c>
      <c r="EB101" s="138">
        <v>74294.966516804474</v>
      </c>
      <c r="EC101" s="196">
        <v>0</v>
      </c>
      <c r="ED101" s="196"/>
      <c r="EE101" s="196">
        <v>0</v>
      </c>
      <c r="EF101" s="196">
        <v>0</v>
      </c>
      <c r="EH101">
        <v>0</v>
      </c>
      <c r="EJ101">
        <v>1</v>
      </c>
      <c r="EL101">
        <v>1</v>
      </c>
      <c r="EO101">
        <v>1</v>
      </c>
      <c r="EQ101">
        <v>0</v>
      </c>
      <c r="ET101" s="116" t="s">
        <v>1108</v>
      </c>
      <c r="EU101">
        <v>50</v>
      </c>
      <c r="EV101" t="s">
        <v>1192</v>
      </c>
      <c r="EW101">
        <v>10</v>
      </c>
      <c r="EX101">
        <v>8</v>
      </c>
      <c r="EY101">
        <v>10</v>
      </c>
      <c r="EZ101" s="138">
        <v>73947.006140852915</v>
      </c>
      <c r="FA101" s="196">
        <v>0</v>
      </c>
      <c r="FB101" s="196"/>
      <c r="FC101" s="196">
        <v>0</v>
      </c>
      <c r="FD101" s="196">
        <v>0</v>
      </c>
      <c r="FF101">
        <v>0</v>
      </c>
      <c r="FH101">
        <v>1</v>
      </c>
      <c r="FJ101">
        <v>1</v>
      </c>
      <c r="FM101">
        <v>1</v>
      </c>
      <c r="FO101">
        <v>0</v>
      </c>
      <c r="FR101" s="116" t="s">
        <v>1108</v>
      </c>
      <c r="FS101">
        <v>50</v>
      </c>
      <c r="FT101" t="s">
        <v>1192</v>
      </c>
      <c r="FU101">
        <v>10</v>
      </c>
      <c r="FV101">
        <v>8</v>
      </c>
      <c r="FW101">
        <v>10</v>
      </c>
      <c r="FX101" s="138">
        <v>73626.119351181245</v>
      </c>
      <c r="FY101" s="138"/>
      <c r="FZ101" s="196">
        <v>0</v>
      </c>
      <c r="GA101" s="196"/>
      <c r="GB101" s="196"/>
      <c r="GC101" s="196">
        <v>0</v>
      </c>
      <c r="GD101" s="196">
        <v>0</v>
      </c>
      <c r="GF101">
        <v>0</v>
      </c>
      <c r="GH101">
        <v>1</v>
      </c>
      <c r="GJ101">
        <v>1</v>
      </c>
      <c r="GM101">
        <v>1</v>
      </c>
      <c r="GO101">
        <v>0</v>
      </c>
      <c r="GR101" s="116" t="s">
        <v>1108</v>
      </c>
      <c r="GS101">
        <v>50</v>
      </c>
      <c r="GT101" t="s">
        <v>1192</v>
      </c>
      <c r="GU101">
        <v>10</v>
      </c>
      <c r="GV101">
        <v>8</v>
      </c>
      <c r="GW101">
        <v>10</v>
      </c>
      <c r="GX101" s="138">
        <v>73626.119351181245</v>
      </c>
      <c r="GY101" s="138"/>
      <c r="GZ101" s="196">
        <v>0</v>
      </c>
      <c r="HA101" s="196"/>
      <c r="HB101" s="196"/>
      <c r="HC101" s="196">
        <v>0</v>
      </c>
      <c r="HD101" s="196">
        <v>0</v>
      </c>
      <c r="HF101">
        <v>0</v>
      </c>
      <c r="HH101">
        <v>1</v>
      </c>
      <c r="HJ101">
        <v>1</v>
      </c>
      <c r="HM101">
        <v>1</v>
      </c>
      <c r="HO101">
        <v>0</v>
      </c>
      <c r="HR101" s="116" t="s">
        <v>1108</v>
      </c>
      <c r="HS101">
        <v>50</v>
      </c>
      <c r="HT101" t="s">
        <v>1192</v>
      </c>
      <c r="HU101">
        <v>8</v>
      </c>
      <c r="HV101">
        <v>6</v>
      </c>
      <c r="HW101">
        <v>8</v>
      </c>
      <c r="HX101" s="138">
        <v>59671.2247463901</v>
      </c>
      <c r="HY101" s="138"/>
      <c r="HZ101" s="196">
        <v>0</v>
      </c>
      <c r="IA101" s="196"/>
      <c r="IB101" s="196"/>
      <c r="IC101" s="196">
        <v>0</v>
      </c>
      <c r="ID101" s="196">
        <v>0</v>
      </c>
      <c r="IF101">
        <v>0</v>
      </c>
      <c r="IJ101">
        <v>1</v>
      </c>
      <c r="IM101">
        <v>1</v>
      </c>
      <c r="IO101">
        <v>0</v>
      </c>
      <c r="IR101" s="116"/>
      <c r="IS101">
        <v>50</v>
      </c>
      <c r="IT101" t="s">
        <v>1192</v>
      </c>
      <c r="IU101">
        <v>8</v>
      </c>
      <c r="IW101">
        <v>8</v>
      </c>
      <c r="IX101" s="138">
        <v>59671.2247463901</v>
      </c>
      <c r="IY101" s="138"/>
      <c r="IZ101" s="196">
        <v>0</v>
      </c>
      <c r="JA101" s="196"/>
      <c r="JB101" s="196"/>
      <c r="JC101" s="196">
        <v>0</v>
      </c>
      <c r="JD101" s="196">
        <v>0</v>
      </c>
      <c r="JF101">
        <v>0</v>
      </c>
      <c r="JH101">
        <v>1</v>
      </c>
      <c r="JJ101">
        <v>1</v>
      </c>
      <c r="JM101">
        <v>1</v>
      </c>
      <c r="JO101">
        <v>0</v>
      </c>
      <c r="JR101" s="116" t="s">
        <v>1108</v>
      </c>
      <c r="JS101">
        <v>50</v>
      </c>
      <c r="JT101" t="s">
        <v>1192</v>
      </c>
      <c r="JU101">
        <v>7</v>
      </c>
      <c r="JV101">
        <v>5</v>
      </c>
      <c r="JW101">
        <v>7</v>
      </c>
      <c r="JX101" s="138">
        <v>52109.7329659436</v>
      </c>
      <c r="JY101" s="138"/>
      <c r="JZ101" s="196">
        <v>0</v>
      </c>
      <c r="KA101" s="196"/>
      <c r="KB101" s="196"/>
      <c r="KC101" s="196">
        <v>0</v>
      </c>
      <c r="KD101" s="196">
        <v>0</v>
      </c>
      <c r="KF101">
        <v>0</v>
      </c>
      <c r="KH101">
        <v>1</v>
      </c>
      <c r="KJ101">
        <v>1</v>
      </c>
      <c r="KM101">
        <v>1</v>
      </c>
      <c r="KO101">
        <v>0</v>
      </c>
      <c r="KR101" s="116" t="s">
        <v>1108</v>
      </c>
      <c r="KS101">
        <v>50</v>
      </c>
      <c r="KT101" t="s">
        <v>1192</v>
      </c>
      <c r="KU101">
        <v>7</v>
      </c>
      <c r="KV101">
        <v>5</v>
      </c>
      <c r="KW101">
        <v>7</v>
      </c>
      <c r="KX101" s="138">
        <v>53245.937671716776</v>
      </c>
      <c r="KY101" s="138"/>
      <c r="KZ101" s="196">
        <v>0</v>
      </c>
      <c r="LA101" s="196"/>
      <c r="LB101" s="196"/>
      <c r="LC101" s="196">
        <v>0</v>
      </c>
      <c r="LD101" s="196">
        <v>0</v>
      </c>
      <c r="LF101">
        <v>0</v>
      </c>
      <c r="LH101">
        <v>1</v>
      </c>
      <c r="LJ101">
        <v>1</v>
      </c>
      <c r="LM101">
        <v>1</v>
      </c>
      <c r="LO101">
        <v>0</v>
      </c>
      <c r="LR101" s="116" t="s">
        <v>1108</v>
      </c>
      <c r="LS101">
        <v>50</v>
      </c>
      <c r="LT101" t="s">
        <v>1192</v>
      </c>
      <c r="LU101">
        <v>7</v>
      </c>
      <c r="LV101">
        <v>5</v>
      </c>
      <c r="LW101">
        <v>7</v>
      </c>
      <c r="LX101" s="138">
        <v>53245.937671716776</v>
      </c>
      <c r="LY101" s="138"/>
      <c r="LZ101" s="196">
        <v>0</v>
      </c>
      <c r="MA101" s="196"/>
      <c r="MB101" s="196"/>
      <c r="MC101" s="196">
        <v>0</v>
      </c>
      <c r="MD101" s="196">
        <v>0</v>
      </c>
      <c r="MF101">
        <v>0</v>
      </c>
      <c r="MH101">
        <v>1</v>
      </c>
      <c r="MJ101">
        <v>1</v>
      </c>
      <c r="MM101">
        <v>1</v>
      </c>
      <c r="MO101">
        <v>0</v>
      </c>
      <c r="MR101" s="116" t="s">
        <v>1108</v>
      </c>
      <c r="MS101">
        <v>50</v>
      </c>
      <c r="MT101" t="s">
        <v>1192</v>
      </c>
      <c r="MU101">
        <v>7</v>
      </c>
      <c r="MV101">
        <v>5</v>
      </c>
      <c r="MW101">
        <v>7</v>
      </c>
      <c r="MX101" s="138">
        <v>52263.325592698602</v>
      </c>
      <c r="MY101" s="138"/>
      <c r="MZ101" s="196">
        <v>0</v>
      </c>
      <c r="NA101" s="196"/>
      <c r="NB101" s="196"/>
      <c r="NC101" s="196">
        <v>0</v>
      </c>
      <c r="ND101" s="196">
        <v>0</v>
      </c>
      <c r="NF101">
        <v>0</v>
      </c>
      <c r="NH101">
        <v>1</v>
      </c>
      <c r="NJ101">
        <v>1</v>
      </c>
      <c r="NM101">
        <v>1</v>
      </c>
      <c r="NO101">
        <v>0</v>
      </c>
      <c r="NR101" s="116" t="s">
        <v>1108</v>
      </c>
      <c r="NS101">
        <v>50</v>
      </c>
      <c r="NT101" t="s">
        <v>1192</v>
      </c>
      <c r="NU101">
        <v>7</v>
      </c>
      <c r="NV101">
        <v>5</v>
      </c>
      <c r="NW101">
        <v>7</v>
      </c>
      <c r="NX101" s="138">
        <v>51484.136750307633</v>
      </c>
      <c r="NY101" s="138"/>
      <c r="NZ101" s="196">
        <v>0</v>
      </c>
      <c r="OA101" s="196"/>
      <c r="OB101" s="196"/>
      <c r="OC101" s="196">
        <v>0</v>
      </c>
      <c r="OD101" s="196">
        <v>0</v>
      </c>
      <c r="OF101">
        <v>0</v>
      </c>
      <c r="OH101">
        <v>1</v>
      </c>
      <c r="OJ101">
        <v>1</v>
      </c>
      <c r="OM101">
        <v>1</v>
      </c>
      <c r="OO101">
        <v>0</v>
      </c>
      <c r="OR101" s="116" t="s">
        <v>1108</v>
      </c>
      <c r="OS101">
        <v>50</v>
      </c>
      <c r="OT101" t="s">
        <v>1192</v>
      </c>
      <c r="OU101">
        <v>7</v>
      </c>
      <c r="OV101">
        <v>5</v>
      </c>
      <c r="OW101">
        <v>7</v>
      </c>
      <c r="OX101" s="138">
        <v>52141.951347756833</v>
      </c>
      <c r="OY101" s="138"/>
      <c r="OZ101" s="196">
        <v>0</v>
      </c>
      <c r="PA101" s="196"/>
      <c r="PB101" s="196"/>
      <c r="PC101" s="196">
        <v>0</v>
      </c>
      <c r="PD101" s="196">
        <v>0</v>
      </c>
      <c r="PF101">
        <v>0</v>
      </c>
      <c r="PI101">
        <v>1</v>
      </c>
      <c r="PK101">
        <v>1</v>
      </c>
      <c r="PN101">
        <v>1</v>
      </c>
      <c r="PP101">
        <v>0</v>
      </c>
      <c r="PS101" s="116" t="s">
        <v>1108</v>
      </c>
      <c r="PT101">
        <v>50</v>
      </c>
      <c r="PU101" t="s">
        <v>1192</v>
      </c>
      <c r="PV101">
        <v>7</v>
      </c>
      <c r="PW101">
        <v>5</v>
      </c>
      <c r="PX101">
        <v>7</v>
      </c>
      <c r="PY101" s="138">
        <v>52121.107053149026</v>
      </c>
      <c r="PZ101" s="138"/>
      <c r="QA101" s="196">
        <v>0</v>
      </c>
      <c r="QB101" s="196"/>
      <c r="QC101" s="196"/>
      <c r="QD101" s="196">
        <v>0</v>
      </c>
      <c r="QE101" s="196">
        <v>0</v>
      </c>
      <c r="QF101" s="196"/>
      <c r="QH101">
        <v>-3</v>
      </c>
      <c r="QK101">
        <v>1</v>
      </c>
      <c r="QM101">
        <v>1</v>
      </c>
      <c r="QP101">
        <v>1</v>
      </c>
      <c r="QR101">
        <v>0</v>
      </c>
      <c r="QU101" s="116" t="s">
        <v>1108</v>
      </c>
      <c r="QV101">
        <v>50</v>
      </c>
      <c r="QW101" t="s">
        <v>1192</v>
      </c>
      <c r="QX101">
        <v>7</v>
      </c>
      <c r="QY101">
        <v>5</v>
      </c>
      <c r="QZ101">
        <v>7</v>
      </c>
      <c r="RA101" s="138">
        <v>52121.107053149026</v>
      </c>
      <c r="RB101" s="138"/>
      <c r="RC101" s="196">
        <v>0</v>
      </c>
      <c r="RD101" s="196"/>
      <c r="RE101" s="196"/>
      <c r="RF101" s="196">
        <v>0</v>
      </c>
      <c r="RG101" s="196">
        <v>0</v>
      </c>
      <c r="RH101" s="196"/>
      <c r="RI101" s="196"/>
      <c r="RJ101" s="196"/>
      <c r="RK101" s="196"/>
      <c r="RL101" s="196"/>
      <c r="RM101" s="196"/>
      <c r="RO101">
        <v>-3</v>
      </c>
      <c r="RS101">
        <v>1</v>
      </c>
      <c r="RU101">
        <v>1</v>
      </c>
      <c r="RX101">
        <v>1</v>
      </c>
      <c r="RZ101">
        <v>0</v>
      </c>
      <c r="SC101" s="116" t="s">
        <v>1108</v>
      </c>
      <c r="SD101">
        <v>50</v>
      </c>
      <c r="SE101" t="s">
        <v>1192</v>
      </c>
      <c r="SF101">
        <v>7</v>
      </c>
      <c r="SG101">
        <v>5</v>
      </c>
      <c r="SH101">
        <v>7</v>
      </c>
      <c r="SI101" s="138">
        <v>52766.566569681505</v>
      </c>
      <c r="SJ101" s="138"/>
      <c r="SK101" s="196">
        <v>0</v>
      </c>
      <c r="SL101" s="196"/>
      <c r="SM101" s="196"/>
      <c r="SN101" s="196">
        <v>0</v>
      </c>
      <c r="SO101" s="196">
        <v>0</v>
      </c>
      <c r="SP101" s="196"/>
      <c r="SQ101" s="196"/>
      <c r="SR101" s="196"/>
      <c r="SS101" s="196"/>
      <c r="ST101" s="196"/>
      <c r="SU101" s="196"/>
      <c r="SW101">
        <f t="shared" si="261"/>
        <v>-50</v>
      </c>
      <c r="TA101">
        <v>1</v>
      </c>
      <c r="TC101">
        <v>1</v>
      </c>
      <c r="TF101">
        <f t="shared" si="262"/>
        <v>1</v>
      </c>
      <c r="TH101">
        <f t="shared" si="263"/>
        <v>0</v>
      </c>
      <c r="TK101" s="116" t="s">
        <v>1108</v>
      </c>
      <c r="TL101">
        <v>50</v>
      </c>
      <c r="TM101" t="str">
        <f t="shared" si="264"/>
        <v>FALSE</v>
      </c>
      <c r="TN101">
        <f>ROUND(MARGIN!$J17,0)</f>
        <v>7</v>
      </c>
      <c r="TO101">
        <f t="shared" si="265"/>
        <v>5</v>
      </c>
      <c r="TP101">
        <f t="shared" si="266"/>
        <v>7</v>
      </c>
      <c r="TQ101" s="138">
        <f>TP101*10000*MARGIN!$G17/MARGIN!$D17</f>
        <v>52766.566569681505</v>
      </c>
      <c r="TR101" s="138"/>
      <c r="TS101" s="196">
        <f t="shared" si="267"/>
        <v>0</v>
      </c>
      <c r="TT101" s="196"/>
      <c r="TU101" s="196"/>
      <c r="TV101" s="196">
        <f t="shared" si="268"/>
        <v>0</v>
      </c>
      <c r="TW101" s="196">
        <f t="shared" si="269"/>
        <v>0</v>
      </c>
      <c r="TX101" s="196"/>
      <c r="TY101" s="196"/>
      <c r="TZ101" s="196"/>
      <c r="UA101" s="196"/>
      <c r="UB101" s="196"/>
      <c r="UC101" s="196"/>
      <c r="UE101">
        <f t="shared" si="270"/>
        <v>-50</v>
      </c>
      <c r="UI101">
        <v>1</v>
      </c>
      <c r="UK101">
        <v>1</v>
      </c>
      <c r="UN101">
        <f t="shared" si="271"/>
        <v>1</v>
      </c>
      <c r="UP101">
        <f t="shared" si="272"/>
        <v>0</v>
      </c>
      <c r="US101" s="116" t="s">
        <v>1108</v>
      </c>
      <c r="UT101">
        <v>50</v>
      </c>
      <c r="UU101" t="str">
        <f t="shared" si="273"/>
        <v>FALSE</v>
      </c>
      <c r="UV101">
        <f>ROUND(MARGIN!$J17,0)</f>
        <v>7</v>
      </c>
      <c r="UW101">
        <f t="shared" si="274"/>
        <v>5</v>
      </c>
      <c r="UX101">
        <f t="shared" si="275"/>
        <v>7</v>
      </c>
      <c r="UY101" s="138">
        <f>UX101*10000*MARGIN!$G17/MARGIN!$D17</f>
        <v>52766.566569681505</v>
      </c>
      <c r="UZ101" s="138"/>
      <c r="VA101" s="196">
        <f t="shared" si="276"/>
        <v>0</v>
      </c>
      <c r="VB101" s="196"/>
      <c r="VC101" s="196"/>
      <c r="VD101" s="196">
        <f t="shared" si="277"/>
        <v>0</v>
      </c>
      <c r="VE101" s="196">
        <f t="shared" si="278"/>
        <v>0</v>
      </c>
      <c r="VF101" s="196"/>
      <c r="VG101" s="196"/>
      <c r="VH101" s="196"/>
      <c r="VI101" s="196"/>
      <c r="VJ101" s="196"/>
      <c r="VK101" s="196"/>
      <c r="VM101">
        <f t="shared" si="279"/>
        <v>-50</v>
      </c>
      <c r="VQ101">
        <v>1</v>
      </c>
      <c r="VS101">
        <v>1</v>
      </c>
      <c r="VV101">
        <f t="shared" si="280"/>
        <v>1</v>
      </c>
      <c r="VX101">
        <f t="shared" si="281"/>
        <v>0</v>
      </c>
      <c r="WA101" s="116" t="s">
        <v>1108</v>
      </c>
      <c r="WB101">
        <v>50</v>
      </c>
      <c r="WC101" t="str">
        <f t="shared" si="282"/>
        <v>FALSE</v>
      </c>
      <c r="WD101">
        <f>ROUND(MARGIN!$J17,0)</f>
        <v>7</v>
      </c>
      <c r="WE101">
        <f t="shared" si="283"/>
        <v>5</v>
      </c>
      <c r="WF101">
        <f t="shared" si="284"/>
        <v>7</v>
      </c>
      <c r="WG101" s="138">
        <f>WF101*10000*MARGIN!$G17/MARGIN!$D17</f>
        <v>52766.566569681505</v>
      </c>
      <c r="WH101" s="138"/>
      <c r="WI101" s="196">
        <f t="shared" si="285"/>
        <v>0</v>
      </c>
      <c r="WJ101" s="196"/>
      <c r="WK101" s="196"/>
      <c r="WL101" s="196">
        <f t="shared" si="286"/>
        <v>0</v>
      </c>
      <c r="WM101" s="196">
        <f t="shared" si="287"/>
        <v>0</v>
      </c>
      <c r="WN101" s="196"/>
      <c r="WO101" s="196"/>
      <c r="WP101" s="196"/>
      <c r="WQ101" s="196"/>
      <c r="WR101" s="196"/>
      <c r="WS101" s="196"/>
    </row>
    <row r="102" spans="1:617" x14ac:dyDescent="0.25">
      <c r="A102" t="s">
        <v>1133</v>
      </c>
      <c r="B102" s="164" t="s">
        <v>29</v>
      </c>
      <c r="F102" t="e">
        <f>-#REF!+G102</f>
        <v>#REF!</v>
      </c>
      <c r="G102">
        <v>1</v>
      </c>
      <c r="I102">
        <v>1</v>
      </c>
      <c r="J102">
        <f>IF(G102=I102,1,0)</f>
        <v>1</v>
      </c>
      <c r="K102">
        <f>IF(I102=H102,1,0)</f>
        <v>0</v>
      </c>
      <c r="L102" s="183">
        <v>8.8605749279400004E-3</v>
      </c>
      <c r="M102" s="117" t="s">
        <v>917</v>
      </c>
      <c r="N102">
        <v>50</v>
      </c>
      <c r="O102" t="str">
        <f>IF(G102="","FALSE","TRUE")</f>
        <v>TRUE</v>
      </c>
      <c r="P102">
        <f>ROUND(MARGIN!$J18,0)</f>
        <v>7</v>
      </c>
      <c r="Q102" t="e">
        <f>IF(ABS(G102+I102)=2,ROUND(P102*(1+#REF!),0),IF(I102="",P102,ROUND(P102*(1+-#REF!),0)))</f>
        <v>#REF!</v>
      </c>
      <c r="R102">
        <f>P102</f>
        <v>7</v>
      </c>
      <c r="S102" s="138">
        <f>R102*10000*MARGIN!$G18/MARGIN!$D18</f>
        <v>50603.538143174992</v>
      </c>
      <c r="T102" s="144">
        <f>IF(J102=1,ABS(S102*L102),-ABS(S102*L102))</f>
        <v>448.37644133647183</v>
      </c>
      <c r="U102" s="144">
        <f>IF(K102=1,ABS(S102*L102),-ABS(S102*L102))</f>
        <v>-448.37644133647183</v>
      </c>
      <c r="W102">
        <f>-G102+X102</f>
        <v>0</v>
      </c>
      <c r="X102">
        <v>1</v>
      </c>
      <c r="Z102">
        <v>-1</v>
      </c>
      <c r="AA102">
        <f>IF(X102=Z102,1,0)</f>
        <v>0</v>
      </c>
      <c r="AB102">
        <f>IF(Z102=Y102,1,0)</f>
        <v>0</v>
      </c>
      <c r="AC102">
        <v>-1.4263638283899999E-2</v>
      </c>
      <c r="AD102" s="117" t="s">
        <v>1108</v>
      </c>
      <c r="AE102">
        <v>50</v>
      </c>
      <c r="AF102" t="str">
        <f>IF(X102="","FALSE","TRUE")</f>
        <v>TRUE</v>
      </c>
      <c r="AG102">
        <f>ROUND(MARGIN!$J18,0)</f>
        <v>7</v>
      </c>
      <c r="AH102">
        <f>ROUND(IF(X102=Y102,AG102*(1+$AH$95),AG102*(1-$AH$95)),0)</f>
        <v>5</v>
      </c>
      <c r="AI102">
        <f>AG102</f>
        <v>7</v>
      </c>
      <c r="AJ102" s="138">
        <f>AI102*10000*MARGIN!$G18/MARGIN!$D18</f>
        <v>50603.538143174992</v>
      </c>
      <c r="AK102" s="196">
        <f>IF(AA102=1,ABS(AJ102*AC102),-ABS(AJ102*AC102))</f>
        <v>-721.79056395978466</v>
      </c>
      <c r="AL102" s="196">
        <f>IF(AB102=1,ABS(AJ102*AC102),-ABS(AJ102*AC102))</f>
        <v>-721.79056395978466</v>
      </c>
      <c r="AN102">
        <f>-X102+AO102</f>
        <v>-2</v>
      </c>
      <c r="AO102">
        <v>-1</v>
      </c>
      <c r="AP102">
        <v>-1</v>
      </c>
      <c r="AQ102">
        <v>1</v>
      </c>
      <c r="AR102">
        <f>IF(AO102=AQ102,1,0)</f>
        <v>0</v>
      </c>
      <c r="AS102">
        <f>IF(AQ102=AP102,1,0)</f>
        <v>0</v>
      </c>
      <c r="AT102">
        <v>2.0639252926700001E-3</v>
      </c>
      <c r="AU102" s="117" t="s">
        <v>1108</v>
      </c>
      <c r="AV102">
        <v>50</v>
      </c>
      <c r="AW102" t="str">
        <f>IF(AO102="","FALSE","TRUE")</f>
        <v>TRUE</v>
      </c>
      <c r="AX102">
        <f>ROUND(MARGIN!$J18,0)</f>
        <v>7</v>
      </c>
      <c r="AY102">
        <f>ROUND(IF(AO102=AP102,AX102*(1+$AH$95),AX102*(1-$AH$95)),0)</f>
        <v>9</v>
      </c>
      <c r="AZ102">
        <f>AX102</f>
        <v>7</v>
      </c>
      <c r="BA102" s="138">
        <f>AZ102*10000*MARGIN!$G18/MARGIN!$D18</f>
        <v>50603.538143174992</v>
      </c>
      <c r="BB102" s="196">
        <f>IF(AR102=1,ABS(BA102*AT102),-ABS(BA102*AT102))</f>
        <v>-104.44192227228996</v>
      </c>
      <c r="BC102" s="196">
        <f>IF(AS102=1,ABS(BA102*AT102),-ABS(BA102*AT102))</f>
        <v>-104.44192227228996</v>
      </c>
      <c r="BE102">
        <v>2</v>
      </c>
      <c r="BF102">
        <v>1</v>
      </c>
      <c r="BG102">
        <v>1</v>
      </c>
      <c r="BH102">
        <v>-1</v>
      </c>
      <c r="BI102">
        <v>0</v>
      </c>
      <c r="BJ102">
        <v>0</v>
      </c>
      <c r="BK102">
        <v>-1.9583788225000002E-3</v>
      </c>
      <c r="BL102" s="117" t="s">
        <v>1108</v>
      </c>
      <c r="BM102">
        <v>50</v>
      </c>
      <c r="BN102" t="s">
        <v>1186</v>
      </c>
      <c r="BO102">
        <v>11</v>
      </c>
      <c r="BP102">
        <v>14</v>
      </c>
      <c r="BQ102">
        <v>11</v>
      </c>
      <c r="BR102" s="138">
        <v>78114.801773194587</v>
      </c>
      <c r="BS102" s="196">
        <v>-152.97837351640973</v>
      </c>
      <c r="BT102" s="196">
        <v>-152.97837351640973</v>
      </c>
      <c r="BV102">
        <v>-2</v>
      </c>
      <c r="BW102">
        <v>-1</v>
      </c>
      <c r="BX102">
        <v>1</v>
      </c>
      <c r="BY102">
        <v>1</v>
      </c>
      <c r="BZ102">
        <v>1</v>
      </c>
      <c r="CA102">
        <v>0</v>
      </c>
      <c r="CC102">
        <v>1</v>
      </c>
      <c r="CD102">
        <v>1.8877925007000002E-2</v>
      </c>
      <c r="CE102" s="117" t="s">
        <v>1108</v>
      </c>
      <c r="CF102">
        <v>50</v>
      </c>
      <c r="CG102" t="s">
        <v>1186</v>
      </c>
      <c r="CH102">
        <v>11</v>
      </c>
      <c r="CI102">
        <v>8</v>
      </c>
      <c r="CJ102">
        <v>11</v>
      </c>
      <c r="CK102" s="138">
        <v>78114.801773194587</v>
      </c>
      <c r="CL102" s="196">
        <v>-1474.6453698110381</v>
      </c>
      <c r="CM102" s="196"/>
      <c r="CN102" s="196">
        <v>1474.6453698110381</v>
      </c>
      <c r="CP102">
        <v>-1</v>
      </c>
      <c r="CQ102">
        <v>-1</v>
      </c>
      <c r="CR102">
        <v>1</v>
      </c>
      <c r="CS102">
        <v>1</v>
      </c>
      <c r="CU102">
        <v>0</v>
      </c>
      <c r="CW102">
        <v>0</v>
      </c>
      <c r="CY102" s="117" t="s">
        <v>1108</v>
      </c>
      <c r="CZ102">
        <v>50</v>
      </c>
      <c r="DA102" t="s">
        <v>1186</v>
      </c>
      <c r="DB102">
        <v>11</v>
      </c>
      <c r="DC102">
        <v>8</v>
      </c>
      <c r="DD102">
        <v>11</v>
      </c>
      <c r="DE102" s="138">
        <v>78114.801773194587</v>
      </c>
      <c r="DF102" s="196">
        <v>0</v>
      </c>
      <c r="DG102" s="196"/>
      <c r="DH102" s="196">
        <v>0</v>
      </c>
      <c r="DJ102">
        <v>0</v>
      </c>
      <c r="DL102">
        <v>1</v>
      </c>
      <c r="DN102">
        <v>1</v>
      </c>
      <c r="DQ102">
        <v>1</v>
      </c>
      <c r="DS102">
        <v>0</v>
      </c>
      <c r="DV102" s="117" t="s">
        <v>1108</v>
      </c>
      <c r="DW102">
        <v>50</v>
      </c>
      <c r="DX102" t="s">
        <v>1192</v>
      </c>
      <c r="DY102">
        <v>11</v>
      </c>
      <c r="DZ102">
        <v>8</v>
      </c>
      <c r="EA102">
        <v>11</v>
      </c>
      <c r="EB102" s="138">
        <v>78114.801773194587</v>
      </c>
      <c r="EC102" s="196">
        <v>0</v>
      </c>
      <c r="ED102" s="196"/>
      <c r="EE102" s="196">
        <v>0</v>
      </c>
      <c r="EF102" s="196">
        <v>0</v>
      </c>
      <c r="EH102">
        <v>0</v>
      </c>
      <c r="EJ102">
        <v>1</v>
      </c>
      <c r="EL102">
        <v>1</v>
      </c>
      <c r="EO102">
        <v>1</v>
      </c>
      <c r="EQ102">
        <v>0</v>
      </c>
      <c r="ET102" s="117" t="s">
        <v>1108</v>
      </c>
      <c r="EU102">
        <v>50</v>
      </c>
      <c r="EV102" t="s">
        <v>1192</v>
      </c>
      <c r="EW102">
        <v>11</v>
      </c>
      <c r="EX102">
        <v>8</v>
      </c>
      <c r="EY102">
        <v>11</v>
      </c>
      <c r="EZ102" s="138">
        <v>77251.31092514965</v>
      </c>
      <c r="FA102" s="196">
        <v>0</v>
      </c>
      <c r="FB102" s="196"/>
      <c r="FC102" s="196">
        <v>0</v>
      </c>
      <c r="FD102" s="196">
        <v>0</v>
      </c>
      <c r="FF102">
        <v>0</v>
      </c>
      <c r="FH102">
        <v>1</v>
      </c>
      <c r="FJ102">
        <v>1</v>
      </c>
      <c r="FM102">
        <v>1</v>
      </c>
      <c r="FO102">
        <v>0</v>
      </c>
      <c r="FR102" s="117" t="s">
        <v>1108</v>
      </c>
      <c r="FS102">
        <v>50</v>
      </c>
      <c r="FT102" t="s">
        <v>1192</v>
      </c>
      <c r="FU102">
        <v>11</v>
      </c>
      <c r="FV102">
        <v>8</v>
      </c>
      <c r="FW102">
        <v>11</v>
      </c>
      <c r="FX102" s="138">
        <v>77447.377960833313</v>
      </c>
      <c r="FY102" s="138"/>
      <c r="FZ102" s="196">
        <v>0</v>
      </c>
      <c r="GA102" s="196"/>
      <c r="GB102" s="196"/>
      <c r="GC102" s="196">
        <v>0</v>
      </c>
      <c r="GD102" s="196">
        <v>0</v>
      </c>
      <c r="GF102">
        <v>0</v>
      </c>
      <c r="GH102">
        <v>1</v>
      </c>
      <c r="GJ102">
        <v>1</v>
      </c>
      <c r="GM102">
        <v>1</v>
      </c>
      <c r="GO102">
        <v>0</v>
      </c>
      <c r="GR102" s="117" t="s">
        <v>1108</v>
      </c>
      <c r="GS102">
        <v>50</v>
      </c>
      <c r="GT102" t="s">
        <v>1192</v>
      </c>
      <c r="GU102">
        <v>11</v>
      </c>
      <c r="GV102">
        <v>8</v>
      </c>
      <c r="GW102">
        <v>11</v>
      </c>
      <c r="GX102" s="138">
        <v>77447.377960833313</v>
      </c>
      <c r="GY102" s="138"/>
      <c r="GZ102" s="196">
        <v>0</v>
      </c>
      <c r="HA102" s="196"/>
      <c r="HB102" s="196"/>
      <c r="HC102" s="196">
        <v>0</v>
      </c>
      <c r="HD102" s="196">
        <v>0</v>
      </c>
      <c r="HF102">
        <v>0</v>
      </c>
      <c r="HH102">
        <v>1</v>
      </c>
      <c r="HJ102">
        <v>1</v>
      </c>
      <c r="HM102">
        <v>1</v>
      </c>
      <c r="HO102">
        <v>0</v>
      </c>
      <c r="HR102" s="117" t="s">
        <v>1108</v>
      </c>
      <c r="HS102">
        <v>50</v>
      </c>
      <c r="HT102" t="s">
        <v>1192</v>
      </c>
      <c r="HU102">
        <v>8</v>
      </c>
      <c r="HV102">
        <v>6</v>
      </c>
      <c r="HW102">
        <v>8</v>
      </c>
      <c r="HX102" s="138">
        <v>56891.707210408356</v>
      </c>
      <c r="HY102" s="138"/>
      <c r="HZ102" s="196">
        <v>0</v>
      </c>
      <c r="IA102" s="196"/>
      <c r="IB102" s="196"/>
      <c r="IC102" s="196">
        <v>0</v>
      </c>
      <c r="ID102" s="196">
        <v>0</v>
      </c>
      <c r="IF102">
        <v>0</v>
      </c>
      <c r="IJ102">
        <v>1</v>
      </c>
      <c r="IM102">
        <v>1</v>
      </c>
      <c r="IO102">
        <v>0</v>
      </c>
      <c r="IR102" s="117"/>
      <c r="IS102">
        <v>50</v>
      </c>
      <c r="IT102" t="s">
        <v>1192</v>
      </c>
      <c r="IU102">
        <v>8</v>
      </c>
      <c r="IW102">
        <v>8</v>
      </c>
      <c r="IX102" s="138">
        <v>56891.707210408356</v>
      </c>
      <c r="IY102" s="138"/>
      <c r="IZ102" s="196">
        <v>0</v>
      </c>
      <c r="JA102" s="196"/>
      <c r="JB102" s="196"/>
      <c r="JC102" s="196">
        <v>0</v>
      </c>
      <c r="JD102" s="196">
        <v>0</v>
      </c>
      <c r="JF102">
        <v>0</v>
      </c>
      <c r="JH102">
        <v>1</v>
      </c>
      <c r="JJ102">
        <v>1</v>
      </c>
      <c r="JM102">
        <v>1</v>
      </c>
      <c r="JO102">
        <v>0</v>
      </c>
      <c r="JR102" s="117" t="s">
        <v>1108</v>
      </c>
      <c r="JS102">
        <v>50</v>
      </c>
      <c r="JT102" t="s">
        <v>1192</v>
      </c>
      <c r="JU102">
        <v>7</v>
      </c>
      <c r="JV102">
        <v>5</v>
      </c>
      <c r="JW102">
        <v>7</v>
      </c>
      <c r="JX102" s="138">
        <v>49856.374550194756</v>
      </c>
      <c r="JY102" s="138"/>
      <c r="JZ102" s="196">
        <v>0</v>
      </c>
      <c r="KA102" s="196"/>
      <c r="KB102" s="196"/>
      <c r="KC102" s="196">
        <v>0</v>
      </c>
      <c r="KD102" s="196">
        <v>0</v>
      </c>
      <c r="KF102">
        <v>0</v>
      </c>
      <c r="KH102">
        <v>1</v>
      </c>
      <c r="KJ102">
        <v>1</v>
      </c>
      <c r="KM102">
        <v>1</v>
      </c>
      <c r="KO102">
        <v>0</v>
      </c>
      <c r="KR102" s="117" t="s">
        <v>1108</v>
      </c>
      <c r="KS102">
        <v>50</v>
      </c>
      <c r="KT102" t="s">
        <v>1192</v>
      </c>
      <c r="KU102">
        <v>7</v>
      </c>
      <c r="KV102">
        <v>5</v>
      </c>
      <c r="KW102">
        <v>7</v>
      </c>
      <c r="KX102" s="138">
        <v>50674.856739147493</v>
      </c>
      <c r="KY102" s="138"/>
      <c r="KZ102" s="196">
        <v>0</v>
      </c>
      <c r="LA102" s="196"/>
      <c r="LB102" s="196"/>
      <c r="LC102" s="196">
        <v>0</v>
      </c>
      <c r="LD102" s="196">
        <v>0</v>
      </c>
      <c r="LF102">
        <v>0</v>
      </c>
      <c r="LH102">
        <v>1</v>
      </c>
      <c r="LJ102">
        <v>1</v>
      </c>
      <c r="LM102">
        <v>1</v>
      </c>
      <c r="LO102">
        <v>0</v>
      </c>
      <c r="LR102" s="117" t="s">
        <v>1108</v>
      </c>
      <c r="LS102">
        <v>50</v>
      </c>
      <c r="LT102" t="s">
        <v>1192</v>
      </c>
      <c r="LU102">
        <v>7</v>
      </c>
      <c r="LV102">
        <v>5</v>
      </c>
      <c r="LW102">
        <v>7</v>
      </c>
      <c r="LX102" s="138">
        <v>50674.856739147493</v>
      </c>
      <c r="LY102" s="138"/>
      <c r="LZ102" s="196">
        <v>0</v>
      </c>
      <c r="MA102" s="196"/>
      <c r="MB102" s="196"/>
      <c r="MC102" s="196">
        <v>0</v>
      </c>
      <c r="MD102" s="196">
        <v>0</v>
      </c>
      <c r="MF102">
        <v>0</v>
      </c>
      <c r="MH102">
        <v>1</v>
      </c>
      <c r="MJ102">
        <v>1</v>
      </c>
      <c r="MM102">
        <v>1</v>
      </c>
      <c r="MO102">
        <v>0</v>
      </c>
      <c r="MR102" s="117" t="s">
        <v>1108</v>
      </c>
      <c r="MS102">
        <v>50</v>
      </c>
      <c r="MT102" t="s">
        <v>1192</v>
      </c>
      <c r="MU102">
        <v>7</v>
      </c>
      <c r="MV102">
        <v>5</v>
      </c>
      <c r="MW102">
        <v>7</v>
      </c>
      <c r="MX102" s="138">
        <v>49834.74644920884</v>
      </c>
      <c r="MY102" s="138"/>
      <c r="MZ102" s="196">
        <v>0</v>
      </c>
      <c r="NA102" s="196"/>
      <c r="NB102" s="196"/>
      <c r="NC102" s="196">
        <v>0</v>
      </c>
      <c r="ND102" s="196">
        <v>0</v>
      </c>
      <c r="NF102">
        <v>0</v>
      </c>
      <c r="NH102">
        <v>1</v>
      </c>
      <c r="NJ102">
        <v>1</v>
      </c>
      <c r="NM102">
        <v>1</v>
      </c>
      <c r="NO102">
        <v>0</v>
      </c>
      <c r="NR102" s="117" t="s">
        <v>1108</v>
      </c>
      <c r="NS102">
        <v>50</v>
      </c>
      <c r="NT102" t="s">
        <v>1192</v>
      </c>
      <c r="NU102">
        <v>7</v>
      </c>
      <c r="NV102">
        <v>5</v>
      </c>
      <c r="NW102">
        <v>7</v>
      </c>
      <c r="NX102" s="138">
        <v>49163.768658712746</v>
      </c>
      <c r="NY102" s="138"/>
      <c r="NZ102" s="196">
        <v>0</v>
      </c>
      <c r="OA102" s="196"/>
      <c r="OB102" s="196"/>
      <c r="OC102" s="196">
        <v>0</v>
      </c>
      <c r="OD102" s="196">
        <v>0</v>
      </c>
      <c r="OF102">
        <v>0</v>
      </c>
      <c r="OH102">
        <v>1</v>
      </c>
      <c r="OJ102">
        <v>1</v>
      </c>
      <c r="OM102">
        <v>1</v>
      </c>
      <c r="OO102">
        <v>0</v>
      </c>
      <c r="OR102" s="117" t="s">
        <v>1108</v>
      </c>
      <c r="OS102">
        <v>50</v>
      </c>
      <c r="OT102" t="s">
        <v>1192</v>
      </c>
      <c r="OU102">
        <v>7</v>
      </c>
      <c r="OV102">
        <v>5</v>
      </c>
      <c r="OW102">
        <v>7</v>
      </c>
      <c r="OX102" s="138">
        <v>49771.739634721554</v>
      </c>
      <c r="OY102" s="138"/>
      <c r="OZ102" s="196">
        <v>0</v>
      </c>
      <c r="PA102" s="196"/>
      <c r="PB102" s="196"/>
      <c r="PC102" s="196">
        <v>0</v>
      </c>
      <c r="PD102" s="196">
        <v>0</v>
      </c>
      <c r="PF102">
        <v>0</v>
      </c>
      <c r="PI102">
        <v>1</v>
      </c>
      <c r="PK102">
        <v>1</v>
      </c>
      <c r="PN102">
        <v>1</v>
      </c>
      <c r="PP102">
        <v>0</v>
      </c>
      <c r="PS102" s="117" t="s">
        <v>1108</v>
      </c>
      <c r="PT102">
        <v>50</v>
      </c>
      <c r="PU102" t="s">
        <v>1192</v>
      </c>
      <c r="PV102">
        <v>7</v>
      </c>
      <c r="PW102">
        <v>5</v>
      </c>
      <c r="PX102">
        <v>7</v>
      </c>
      <c r="PY102" s="138">
        <v>49846.131323871603</v>
      </c>
      <c r="PZ102" s="138"/>
      <c r="QA102" s="196">
        <v>0</v>
      </c>
      <c r="QB102" s="196"/>
      <c r="QC102" s="196"/>
      <c r="QD102" s="196">
        <v>0</v>
      </c>
      <c r="QE102" s="196">
        <v>0</v>
      </c>
      <c r="QF102" s="196"/>
      <c r="QH102">
        <v>-3</v>
      </c>
      <c r="QK102">
        <v>1</v>
      </c>
      <c r="QM102">
        <v>1</v>
      </c>
      <c r="QP102">
        <v>1</v>
      </c>
      <c r="QR102">
        <v>0</v>
      </c>
      <c r="QU102" s="117" t="s">
        <v>1108</v>
      </c>
      <c r="QV102">
        <v>50</v>
      </c>
      <c r="QW102" t="s">
        <v>1192</v>
      </c>
      <c r="QX102">
        <v>7</v>
      </c>
      <c r="QY102">
        <v>5</v>
      </c>
      <c r="QZ102">
        <v>7</v>
      </c>
      <c r="RA102" s="138">
        <v>49846.131323871603</v>
      </c>
      <c r="RB102" s="138"/>
      <c r="RC102" s="196">
        <v>0</v>
      </c>
      <c r="RD102" s="196"/>
      <c r="RE102" s="196"/>
      <c r="RF102" s="196">
        <v>0</v>
      </c>
      <c r="RG102" s="196">
        <v>0</v>
      </c>
      <c r="RH102" s="196"/>
      <c r="RI102" s="196"/>
      <c r="RJ102" s="196"/>
      <c r="RK102" s="196"/>
      <c r="RL102" s="196"/>
      <c r="RM102" s="196"/>
      <c r="RO102">
        <v>-3</v>
      </c>
      <c r="RS102">
        <v>1</v>
      </c>
      <c r="RU102">
        <v>1</v>
      </c>
      <c r="RX102">
        <v>1</v>
      </c>
      <c r="RZ102">
        <v>0</v>
      </c>
      <c r="SC102" s="117" t="s">
        <v>1108</v>
      </c>
      <c r="SD102">
        <v>50</v>
      </c>
      <c r="SE102" t="s">
        <v>1192</v>
      </c>
      <c r="SF102">
        <v>7</v>
      </c>
      <c r="SG102">
        <v>5</v>
      </c>
      <c r="SH102">
        <v>7</v>
      </c>
      <c r="SI102" s="138">
        <v>50603.538143174992</v>
      </c>
      <c r="SJ102" s="138"/>
      <c r="SK102" s="196">
        <v>0</v>
      </c>
      <c r="SL102" s="196"/>
      <c r="SM102" s="196"/>
      <c r="SN102" s="196">
        <v>0</v>
      </c>
      <c r="SO102" s="196">
        <v>0</v>
      </c>
      <c r="SP102" s="196"/>
      <c r="SQ102" s="196"/>
      <c r="SR102" s="196"/>
      <c r="SS102" s="196"/>
      <c r="ST102" s="196"/>
      <c r="SU102" s="196"/>
      <c r="SW102">
        <f t="shared" si="261"/>
        <v>-50</v>
      </c>
      <c r="TA102">
        <v>1</v>
      </c>
      <c r="TC102">
        <v>1</v>
      </c>
      <c r="TF102">
        <f>IF(SX102=TE102,1,0)</f>
        <v>1</v>
      </c>
      <c r="TH102">
        <f t="shared" si="263"/>
        <v>0</v>
      </c>
      <c r="TK102" s="117" t="s">
        <v>1108</v>
      </c>
      <c r="TL102">
        <v>50</v>
      </c>
      <c r="TM102" t="str">
        <f>IF(SX102="","FALSE","TRUE")</f>
        <v>FALSE</v>
      </c>
      <c r="TN102">
        <f>ROUND(MARGIN!$J18,0)</f>
        <v>7</v>
      </c>
      <c r="TO102">
        <f t="shared" si="265"/>
        <v>5</v>
      </c>
      <c r="TP102">
        <f t="shared" si="266"/>
        <v>7</v>
      </c>
      <c r="TQ102" s="138">
        <f>TP102*10000*MARGIN!$G18/MARGIN!$D18</f>
        <v>50603.538143174992</v>
      </c>
      <c r="TR102" s="138"/>
      <c r="TS102" s="196">
        <f>IF(TF102=1,ABS(TQ102*TJ102),-ABS(TQ102*TJ102))</f>
        <v>0</v>
      </c>
      <c r="TT102" s="196"/>
      <c r="TU102" s="196"/>
      <c r="TV102" s="196">
        <f t="shared" si="268"/>
        <v>0</v>
      </c>
      <c r="TW102" s="196">
        <f>IF(TJ102=1,ABS(TS102*TK102),-ABS(TS102*TK102))</f>
        <v>0</v>
      </c>
      <c r="TX102" s="196"/>
      <c r="TY102" s="196"/>
      <c r="TZ102" s="196"/>
      <c r="UA102" s="196"/>
      <c r="UB102" s="196"/>
      <c r="UC102" s="196"/>
      <c r="UE102">
        <f t="shared" si="270"/>
        <v>-50</v>
      </c>
      <c r="UI102">
        <v>1</v>
      </c>
      <c r="UK102">
        <v>1</v>
      </c>
      <c r="UN102">
        <f>IF(UF102=UM102,1,0)</f>
        <v>1</v>
      </c>
      <c r="UP102">
        <f t="shared" si="272"/>
        <v>0</v>
      </c>
      <c r="US102" s="117" t="s">
        <v>1108</v>
      </c>
      <c r="UT102">
        <v>50</v>
      </c>
      <c r="UU102" t="str">
        <f>IF(UF102="","FALSE","TRUE")</f>
        <v>FALSE</v>
      </c>
      <c r="UV102">
        <f>ROUND(MARGIN!$J18,0)</f>
        <v>7</v>
      </c>
      <c r="UW102">
        <f t="shared" si="274"/>
        <v>5</v>
      </c>
      <c r="UX102">
        <f t="shared" si="275"/>
        <v>7</v>
      </c>
      <c r="UY102" s="138">
        <f>UX102*10000*MARGIN!$G18/MARGIN!$D18</f>
        <v>50603.538143174992</v>
      </c>
      <c r="UZ102" s="138"/>
      <c r="VA102" s="196">
        <f>IF(UN102=1,ABS(UY102*UR102),-ABS(UY102*UR102))</f>
        <v>0</v>
      </c>
      <c r="VB102" s="196"/>
      <c r="VC102" s="196"/>
      <c r="VD102" s="196">
        <f t="shared" si="277"/>
        <v>0</v>
      </c>
      <c r="VE102" s="196">
        <f>IF(UR102=1,ABS(VA102*US102),-ABS(VA102*US102))</f>
        <v>0</v>
      </c>
      <c r="VF102" s="196"/>
      <c r="VG102" s="196"/>
      <c r="VH102" s="196"/>
      <c r="VI102" s="196"/>
      <c r="VJ102" s="196"/>
      <c r="VK102" s="196"/>
      <c r="VM102">
        <f t="shared" si="279"/>
        <v>-50</v>
      </c>
      <c r="VQ102">
        <v>1</v>
      </c>
      <c r="VS102">
        <v>1</v>
      </c>
      <c r="VV102">
        <f>IF(VN102=VU102,1,0)</f>
        <v>1</v>
      </c>
      <c r="VX102">
        <f t="shared" si="281"/>
        <v>0</v>
      </c>
      <c r="WA102" s="117" t="s">
        <v>1108</v>
      </c>
      <c r="WB102">
        <v>50</v>
      </c>
      <c r="WC102" t="str">
        <f>IF(VN102="","FALSE","TRUE")</f>
        <v>FALSE</v>
      </c>
      <c r="WD102">
        <f>ROUND(MARGIN!$J18,0)</f>
        <v>7</v>
      </c>
      <c r="WE102">
        <f t="shared" si="283"/>
        <v>5</v>
      </c>
      <c r="WF102">
        <f t="shared" si="284"/>
        <v>7</v>
      </c>
      <c r="WG102" s="138">
        <f>WF102*10000*MARGIN!$G18/MARGIN!$D18</f>
        <v>50603.538143174992</v>
      </c>
      <c r="WH102" s="138"/>
      <c r="WI102" s="196">
        <f>IF(VV102=1,ABS(WG102*VZ102),-ABS(WG102*VZ102))</f>
        <v>0</v>
      </c>
      <c r="WJ102" s="196"/>
      <c r="WK102" s="196"/>
      <c r="WL102" s="196">
        <f t="shared" si="286"/>
        <v>0</v>
      </c>
      <c r="WM102" s="196">
        <f>IF(VZ102=1,ABS(WI102*WA102),-ABS(WI102*WA102))</f>
        <v>0</v>
      </c>
      <c r="WN102" s="196"/>
      <c r="WO102" s="196"/>
      <c r="WP102" s="196"/>
      <c r="WQ102" s="196"/>
      <c r="WR102" s="196"/>
      <c r="WS102" s="196"/>
    </row>
    <row r="103" spans="1:617" x14ac:dyDescent="0.25">
      <c r="A103" s="182" t="s">
        <v>1127</v>
      </c>
      <c r="B103" s="164" t="s">
        <v>27</v>
      </c>
      <c r="F103" t="e">
        <f>-#REF!+G103</f>
        <v>#REF!</v>
      </c>
      <c r="G103">
        <v>-1</v>
      </c>
      <c r="H103">
        <v>-1</v>
      </c>
      <c r="I103">
        <v>-1</v>
      </c>
      <c r="J103">
        <f t="shared" si="244"/>
        <v>1</v>
      </c>
      <c r="K103">
        <f t="shared" si="245"/>
        <v>1</v>
      </c>
      <c r="L103" s="183">
        <v>-2.6722758000300001E-3</v>
      </c>
      <c r="M103" s="116" t="s">
        <v>30</v>
      </c>
      <c r="N103">
        <v>50</v>
      </c>
      <c r="O103" t="str">
        <f t="shared" si="246"/>
        <v>TRUE</v>
      </c>
      <c r="P103">
        <f>ROUND(MARGIN!$J19,0)</f>
        <v>6</v>
      </c>
      <c r="Q103" t="e">
        <f>IF(ABS(G103+I103)=2,ROUND(P103*(1+#REF!),0),IF(I103="",P103,ROUND(P103*(1+-#REF!),0)))</f>
        <v>#REF!</v>
      </c>
      <c r="R103">
        <f t="shared" si="288"/>
        <v>6</v>
      </c>
      <c r="S103" s="138">
        <f>R103*10000*MARGIN!$G19/MARGIN!$D19</f>
        <v>46665.77410683941</v>
      </c>
      <c r="T103" s="144">
        <f t="shared" si="247"/>
        <v>124.70381883537355</v>
      </c>
      <c r="U103" s="144">
        <f t="shared" si="248"/>
        <v>124.70381883537355</v>
      </c>
      <c r="W103">
        <f t="shared" si="249"/>
        <v>0</v>
      </c>
      <c r="X103">
        <v>-1</v>
      </c>
      <c r="Y103">
        <v>-1</v>
      </c>
      <c r="Z103">
        <v>1</v>
      </c>
      <c r="AA103">
        <f t="shared" si="250"/>
        <v>0</v>
      </c>
      <c r="AB103">
        <f t="shared" si="251"/>
        <v>0</v>
      </c>
      <c r="AC103">
        <v>4.0058894533699999E-3</v>
      </c>
      <c r="AD103" s="116" t="s">
        <v>1108</v>
      </c>
      <c r="AE103">
        <v>50</v>
      </c>
      <c r="AF103" t="str">
        <f t="shared" si="252"/>
        <v>TRUE</v>
      </c>
      <c r="AG103">
        <f>ROUND(MARGIN!$J19,0)</f>
        <v>6</v>
      </c>
      <c r="AH103">
        <f t="shared" si="289"/>
        <v>8</v>
      </c>
      <c r="AI103">
        <f t="shared" si="290"/>
        <v>6</v>
      </c>
      <c r="AJ103" s="138">
        <f>AI103*10000*MARGIN!$G19/MARGIN!$D19</f>
        <v>46665.77410683941</v>
      </c>
      <c r="AK103" s="196">
        <f t="shared" si="253"/>
        <v>-186.93793232793482</v>
      </c>
      <c r="AL103" s="196">
        <f t="shared" si="254"/>
        <v>-186.93793232793482</v>
      </c>
      <c r="AN103">
        <f t="shared" si="255"/>
        <v>2</v>
      </c>
      <c r="AO103">
        <v>1</v>
      </c>
      <c r="AP103">
        <v>-1</v>
      </c>
      <c r="AQ103">
        <v>1</v>
      </c>
      <c r="AR103">
        <f t="shared" si="256"/>
        <v>1</v>
      </c>
      <c r="AS103">
        <f t="shared" si="257"/>
        <v>0</v>
      </c>
      <c r="AT103">
        <v>8.9838950469699999E-4</v>
      </c>
      <c r="AU103" s="116" t="s">
        <v>1108</v>
      </c>
      <c r="AV103">
        <v>50</v>
      </c>
      <c r="AW103" t="str">
        <f t="shared" si="258"/>
        <v>TRUE</v>
      </c>
      <c r="AX103">
        <f>ROUND(MARGIN!$J19,0)</f>
        <v>6</v>
      </c>
      <c r="AY103">
        <f t="shared" si="291"/>
        <v>5</v>
      </c>
      <c r="AZ103">
        <f t="shared" si="292"/>
        <v>6</v>
      </c>
      <c r="BA103" s="138">
        <f>AZ103*10000*MARGIN!$G19/MARGIN!$D19</f>
        <v>46665.77410683941</v>
      </c>
      <c r="BB103" s="196">
        <f t="shared" si="259"/>
        <v>41.924041686145543</v>
      </c>
      <c r="BC103" s="196">
        <f t="shared" si="260"/>
        <v>-41.924041686145543</v>
      </c>
      <c r="BE103">
        <v>0</v>
      </c>
      <c r="BF103">
        <v>1</v>
      </c>
      <c r="BG103">
        <v>1</v>
      </c>
      <c r="BH103">
        <v>-1</v>
      </c>
      <c r="BI103">
        <v>0</v>
      </c>
      <c r="BJ103">
        <v>0</v>
      </c>
      <c r="BK103">
        <v>-2.8379466466000002E-3</v>
      </c>
      <c r="BL103" s="116" t="s">
        <v>1108</v>
      </c>
      <c r="BM103">
        <v>50</v>
      </c>
      <c r="BN103" t="s">
        <v>1186</v>
      </c>
      <c r="BO103">
        <v>10</v>
      </c>
      <c r="BP103">
        <v>13</v>
      </c>
      <c r="BQ103">
        <v>10</v>
      </c>
      <c r="BR103" s="138">
        <v>78576.391409401534</v>
      </c>
      <c r="BS103" s="196">
        <v>-222.99560650224015</v>
      </c>
      <c r="BT103" s="196">
        <v>-222.99560650224015</v>
      </c>
      <c r="BV103">
        <v>-2</v>
      </c>
      <c r="BW103">
        <v>-1</v>
      </c>
      <c r="BX103">
        <v>1</v>
      </c>
      <c r="BY103">
        <v>1</v>
      </c>
      <c r="BZ103">
        <v>1</v>
      </c>
      <c r="CA103">
        <v>0</v>
      </c>
      <c r="CC103">
        <v>1</v>
      </c>
      <c r="CD103">
        <v>3.0181086519100002E-3</v>
      </c>
      <c r="CE103" s="116" t="s">
        <v>1108</v>
      </c>
      <c r="CF103">
        <v>50</v>
      </c>
      <c r="CG103" t="s">
        <v>1186</v>
      </c>
      <c r="CH103">
        <v>10</v>
      </c>
      <c r="CI103">
        <v>8</v>
      </c>
      <c r="CJ103">
        <v>10</v>
      </c>
      <c r="CK103" s="138">
        <v>78576.391409401534</v>
      </c>
      <c r="CL103" s="196">
        <v>-237.15208674858138</v>
      </c>
      <c r="CM103" s="196"/>
      <c r="CN103" s="196">
        <v>237.15208674858138</v>
      </c>
      <c r="CP103">
        <v>-1</v>
      </c>
      <c r="CQ103">
        <v>-1</v>
      </c>
      <c r="CR103">
        <v>1</v>
      </c>
      <c r="CS103">
        <v>1</v>
      </c>
      <c r="CU103">
        <v>0</v>
      </c>
      <c r="CW103">
        <v>0</v>
      </c>
      <c r="CY103" s="116" t="s">
        <v>1108</v>
      </c>
      <c r="CZ103">
        <v>50</v>
      </c>
      <c r="DA103" t="s">
        <v>1186</v>
      </c>
      <c r="DB103">
        <v>10</v>
      </c>
      <c r="DC103">
        <v>8</v>
      </c>
      <c r="DD103">
        <v>10</v>
      </c>
      <c r="DE103" s="138">
        <v>78576.391409401534</v>
      </c>
      <c r="DF103" s="196">
        <v>0</v>
      </c>
      <c r="DG103" s="196"/>
      <c r="DH103" s="196">
        <v>0</v>
      </c>
      <c r="DJ103">
        <v>0</v>
      </c>
      <c r="DL103">
        <v>1</v>
      </c>
      <c r="DN103">
        <v>1</v>
      </c>
      <c r="DQ103">
        <v>1</v>
      </c>
      <c r="DS103">
        <v>0</v>
      </c>
      <c r="DV103" s="116" t="s">
        <v>1108</v>
      </c>
      <c r="DW103">
        <v>50</v>
      </c>
      <c r="DX103" t="s">
        <v>1192</v>
      </c>
      <c r="DY103">
        <v>10</v>
      </c>
      <c r="DZ103">
        <v>8</v>
      </c>
      <c r="EA103">
        <v>10</v>
      </c>
      <c r="EB103" s="138">
        <v>78576.391409401534</v>
      </c>
      <c r="EC103" s="196">
        <v>0</v>
      </c>
      <c r="ED103" s="196"/>
      <c r="EE103" s="196">
        <v>0</v>
      </c>
      <c r="EF103" s="196">
        <v>0</v>
      </c>
      <c r="EH103">
        <v>0</v>
      </c>
      <c r="EJ103">
        <v>1</v>
      </c>
      <c r="EL103">
        <v>1</v>
      </c>
      <c r="EO103">
        <v>1</v>
      </c>
      <c r="EQ103">
        <v>0</v>
      </c>
      <c r="ET103" s="116" t="s">
        <v>1108</v>
      </c>
      <c r="EU103">
        <v>50</v>
      </c>
      <c r="EV103" t="s">
        <v>1192</v>
      </c>
      <c r="EW103">
        <v>10</v>
      </c>
      <c r="EX103">
        <v>8</v>
      </c>
      <c r="EY103">
        <v>10</v>
      </c>
      <c r="EZ103" s="138">
        <v>77324.948979063294</v>
      </c>
      <c r="FA103" s="196">
        <v>0</v>
      </c>
      <c r="FB103" s="196"/>
      <c r="FC103" s="196">
        <v>0</v>
      </c>
      <c r="FD103" s="196">
        <v>0</v>
      </c>
      <c r="FF103">
        <v>0</v>
      </c>
      <c r="FH103">
        <v>1</v>
      </c>
      <c r="FJ103">
        <v>1</v>
      </c>
      <c r="FM103">
        <v>1</v>
      </c>
      <c r="FO103">
        <v>0</v>
      </c>
      <c r="FR103" s="116" t="s">
        <v>1108</v>
      </c>
      <c r="FS103">
        <v>50</v>
      </c>
      <c r="FT103" t="s">
        <v>1192</v>
      </c>
      <c r="FU103">
        <v>10</v>
      </c>
      <c r="FV103">
        <v>8</v>
      </c>
      <c r="FW103">
        <v>10</v>
      </c>
      <c r="FX103" s="138">
        <v>77103.738482426954</v>
      </c>
      <c r="FY103" s="138"/>
      <c r="FZ103" s="196">
        <v>0</v>
      </c>
      <c r="GA103" s="196"/>
      <c r="GB103" s="196"/>
      <c r="GC103" s="196">
        <v>0</v>
      </c>
      <c r="GD103" s="196">
        <v>0</v>
      </c>
      <c r="GF103">
        <v>0</v>
      </c>
      <c r="GH103">
        <v>1</v>
      </c>
      <c r="GJ103">
        <v>1</v>
      </c>
      <c r="GM103">
        <v>1</v>
      </c>
      <c r="GO103">
        <v>0</v>
      </c>
      <c r="GR103" s="116" t="s">
        <v>1108</v>
      </c>
      <c r="GS103">
        <v>50</v>
      </c>
      <c r="GT103" t="s">
        <v>1192</v>
      </c>
      <c r="GU103">
        <v>10</v>
      </c>
      <c r="GV103">
        <v>8</v>
      </c>
      <c r="GW103">
        <v>10</v>
      </c>
      <c r="GX103" s="138">
        <v>77103.738482426954</v>
      </c>
      <c r="GY103" s="138"/>
      <c r="GZ103" s="196">
        <v>0</v>
      </c>
      <c r="HA103" s="196"/>
      <c r="HB103" s="196"/>
      <c r="HC103" s="196">
        <v>0</v>
      </c>
      <c r="HD103" s="196">
        <v>0</v>
      </c>
      <c r="HF103">
        <v>0</v>
      </c>
      <c r="HH103">
        <v>1</v>
      </c>
      <c r="HJ103">
        <v>1</v>
      </c>
      <c r="HM103">
        <v>1</v>
      </c>
      <c r="HO103">
        <v>0</v>
      </c>
      <c r="HR103" s="116" t="s">
        <v>1108</v>
      </c>
      <c r="HS103">
        <v>50</v>
      </c>
      <c r="HT103" t="s">
        <v>1192</v>
      </c>
      <c r="HU103">
        <v>8</v>
      </c>
      <c r="HV103">
        <v>6</v>
      </c>
      <c r="HW103">
        <v>8</v>
      </c>
      <c r="HX103" s="138">
        <v>62461.263284873443</v>
      </c>
      <c r="HY103" s="138"/>
      <c r="HZ103" s="196">
        <v>0</v>
      </c>
      <c r="IA103" s="196"/>
      <c r="IB103" s="196"/>
      <c r="IC103" s="196">
        <v>0</v>
      </c>
      <c r="ID103" s="196">
        <v>0</v>
      </c>
      <c r="IF103">
        <v>0</v>
      </c>
      <c r="IJ103">
        <v>1</v>
      </c>
      <c r="IM103">
        <v>1</v>
      </c>
      <c r="IO103">
        <v>0</v>
      </c>
      <c r="IR103" s="116"/>
      <c r="IS103">
        <v>50</v>
      </c>
      <c r="IT103" t="s">
        <v>1192</v>
      </c>
      <c r="IU103">
        <v>8</v>
      </c>
      <c r="IW103">
        <v>8</v>
      </c>
      <c r="IX103" s="138">
        <v>62461.263284873443</v>
      </c>
      <c r="IY103" s="138"/>
      <c r="IZ103" s="196">
        <v>0</v>
      </c>
      <c r="JA103" s="196"/>
      <c r="JB103" s="196"/>
      <c r="JC103" s="196">
        <v>0</v>
      </c>
      <c r="JD103" s="196">
        <v>0</v>
      </c>
      <c r="JF103">
        <v>0</v>
      </c>
      <c r="JH103">
        <v>1</v>
      </c>
      <c r="JJ103">
        <v>1</v>
      </c>
      <c r="JM103">
        <v>1</v>
      </c>
      <c r="JO103">
        <v>0</v>
      </c>
      <c r="JR103" s="116" t="s">
        <v>1108</v>
      </c>
      <c r="JS103">
        <v>50</v>
      </c>
      <c r="JT103" t="s">
        <v>1192</v>
      </c>
      <c r="JU103">
        <v>6</v>
      </c>
      <c r="JV103">
        <v>5</v>
      </c>
      <c r="JW103">
        <v>6</v>
      </c>
      <c r="JX103" s="138">
        <v>46825.419923499088</v>
      </c>
      <c r="JY103" s="138"/>
      <c r="JZ103" s="196">
        <v>0</v>
      </c>
      <c r="KA103" s="196"/>
      <c r="KB103" s="196"/>
      <c r="KC103" s="196">
        <v>0</v>
      </c>
      <c r="KD103" s="196">
        <v>0</v>
      </c>
      <c r="KF103">
        <v>0</v>
      </c>
      <c r="KH103">
        <v>1</v>
      </c>
      <c r="KJ103">
        <v>1</v>
      </c>
      <c r="KM103">
        <v>1</v>
      </c>
      <c r="KO103">
        <v>0</v>
      </c>
      <c r="KR103" s="116" t="s">
        <v>1108</v>
      </c>
      <c r="KS103">
        <v>50</v>
      </c>
      <c r="KT103" t="s">
        <v>1192</v>
      </c>
      <c r="KU103">
        <v>6</v>
      </c>
      <c r="KV103">
        <v>5</v>
      </c>
      <c r="KW103">
        <v>6</v>
      </c>
      <c r="KX103" s="138">
        <v>46983.350578496844</v>
      </c>
      <c r="KY103" s="138"/>
      <c r="KZ103" s="196">
        <v>0</v>
      </c>
      <c r="LA103" s="196"/>
      <c r="LB103" s="196"/>
      <c r="LC103" s="196">
        <v>0</v>
      </c>
      <c r="LD103" s="196">
        <v>0</v>
      </c>
      <c r="LF103">
        <v>0</v>
      </c>
      <c r="LH103">
        <v>1</v>
      </c>
      <c r="LJ103">
        <v>1</v>
      </c>
      <c r="LM103">
        <v>1</v>
      </c>
      <c r="LO103">
        <v>0</v>
      </c>
      <c r="LR103" s="116" t="s">
        <v>1108</v>
      </c>
      <c r="LS103">
        <v>50</v>
      </c>
      <c r="LT103" t="s">
        <v>1192</v>
      </c>
      <c r="LU103">
        <v>6</v>
      </c>
      <c r="LV103">
        <v>5</v>
      </c>
      <c r="LW103">
        <v>6</v>
      </c>
      <c r="LX103" s="138">
        <v>46983.350578496844</v>
      </c>
      <c r="LY103" s="138"/>
      <c r="LZ103" s="196">
        <v>0</v>
      </c>
      <c r="MA103" s="196"/>
      <c r="MB103" s="196"/>
      <c r="MC103" s="196">
        <v>0</v>
      </c>
      <c r="MD103" s="196">
        <v>0</v>
      </c>
      <c r="MF103">
        <v>0</v>
      </c>
      <c r="MH103">
        <v>1</v>
      </c>
      <c r="MJ103">
        <v>1</v>
      </c>
      <c r="MM103">
        <v>1</v>
      </c>
      <c r="MO103">
        <v>0</v>
      </c>
      <c r="MR103" s="116" t="s">
        <v>1108</v>
      </c>
      <c r="MS103">
        <v>50</v>
      </c>
      <c r="MT103" t="s">
        <v>1192</v>
      </c>
      <c r="MU103">
        <v>6</v>
      </c>
      <c r="MV103">
        <v>5</v>
      </c>
      <c r="MW103">
        <v>6</v>
      </c>
      <c r="MX103" s="138">
        <v>46272.784412319292</v>
      </c>
      <c r="MY103" s="138"/>
      <c r="MZ103" s="196">
        <v>0</v>
      </c>
      <c r="NA103" s="196"/>
      <c r="NB103" s="196"/>
      <c r="NC103" s="196">
        <v>0</v>
      </c>
      <c r="ND103" s="196">
        <v>0</v>
      </c>
      <c r="NF103">
        <v>0</v>
      </c>
      <c r="NH103">
        <v>1</v>
      </c>
      <c r="NJ103">
        <v>1</v>
      </c>
      <c r="NM103">
        <v>1</v>
      </c>
      <c r="NO103">
        <v>0</v>
      </c>
      <c r="NR103" s="116" t="s">
        <v>1108</v>
      </c>
      <c r="NS103">
        <v>50</v>
      </c>
      <c r="NT103" t="s">
        <v>1192</v>
      </c>
      <c r="NU103">
        <v>7</v>
      </c>
      <c r="NV103">
        <v>5</v>
      </c>
      <c r="NW103">
        <v>7</v>
      </c>
      <c r="NX103" s="138">
        <v>53486.397167909803</v>
      </c>
      <c r="NY103" s="138"/>
      <c r="NZ103" s="196">
        <v>0</v>
      </c>
      <c r="OA103" s="196"/>
      <c r="OB103" s="196"/>
      <c r="OC103" s="196">
        <v>0</v>
      </c>
      <c r="OD103" s="196">
        <v>0</v>
      </c>
      <c r="OF103">
        <v>0</v>
      </c>
      <c r="OH103">
        <v>1</v>
      </c>
      <c r="OJ103">
        <v>1</v>
      </c>
      <c r="OM103">
        <v>1</v>
      </c>
      <c r="OO103">
        <v>0</v>
      </c>
      <c r="OR103" s="116" t="s">
        <v>1108</v>
      </c>
      <c r="OS103">
        <v>50</v>
      </c>
      <c r="OT103" t="s">
        <v>1192</v>
      </c>
      <c r="OU103">
        <v>6</v>
      </c>
      <c r="OV103">
        <v>5</v>
      </c>
      <c r="OW103">
        <v>6</v>
      </c>
      <c r="OX103" s="138">
        <v>46358.235162008204</v>
      </c>
      <c r="OY103" s="138"/>
      <c r="OZ103" s="196">
        <v>0</v>
      </c>
      <c r="PA103" s="196"/>
      <c r="PB103" s="196"/>
      <c r="PC103" s="196">
        <v>0</v>
      </c>
      <c r="PD103" s="196">
        <v>0</v>
      </c>
      <c r="PF103">
        <v>0</v>
      </c>
      <c r="PI103">
        <v>1</v>
      </c>
      <c r="PK103">
        <v>1</v>
      </c>
      <c r="PN103">
        <v>1</v>
      </c>
      <c r="PP103">
        <v>0</v>
      </c>
      <c r="PS103" s="116" t="s">
        <v>1108</v>
      </c>
      <c r="PT103">
        <v>50</v>
      </c>
      <c r="PU103" t="s">
        <v>1192</v>
      </c>
      <c r="PV103">
        <v>6</v>
      </c>
      <c r="PW103">
        <v>5</v>
      </c>
      <c r="PX103">
        <v>6</v>
      </c>
      <c r="PY103" s="138">
        <v>46219.734337583657</v>
      </c>
      <c r="PZ103" s="138"/>
      <c r="QA103" s="196">
        <v>0</v>
      </c>
      <c r="QB103" s="196"/>
      <c r="QC103" s="196"/>
      <c r="QD103" s="196">
        <v>0</v>
      </c>
      <c r="QE103" s="196">
        <v>0</v>
      </c>
      <c r="QF103" s="196"/>
      <c r="QH103">
        <v>-3</v>
      </c>
      <c r="QK103">
        <v>1</v>
      </c>
      <c r="QM103">
        <v>1</v>
      </c>
      <c r="QP103">
        <v>1</v>
      </c>
      <c r="QR103">
        <v>0</v>
      </c>
      <c r="QU103" s="116" t="s">
        <v>1108</v>
      </c>
      <c r="QV103">
        <v>50</v>
      </c>
      <c r="QW103" t="s">
        <v>1192</v>
      </c>
      <c r="QX103">
        <v>6</v>
      </c>
      <c r="QY103">
        <v>5</v>
      </c>
      <c r="QZ103">
        <v>6</v>
      </c>
      <c r="RA103" s="138">
        <v>46219.734337583657</v>
      </c>
      <c r="RB103" s="138"/>
      <c r="RC103" s="196">
        <v>0</v>
      </c>
      <c r="RD103" s="196"/>
      <c r="RE103" s="196"/>
      <c r="RF103" s="196">
        <v>0</v>
      </c>
      <c r="RG103" s="196">
        <v>0</v>
      </c>
      <c r="RH103" s="196"/>
      <c r="RI103" s="196"/>
      <c r="RJ103" s="196"/>
      <c r="RK103" s="196"/>
      <c r="RL103" s="196"/>
      <c r="RM103" s="196"/>
      <c r="RO103">
        <v>-3</v>
      </c>
      <c r="RS103">
        <v>1</v>
      </c>
      <c r="RU103">
        <v>1</v>
      </c>
      <c r="RX103">
        <v>1</v>
      </c>
      <c r="RZ103">
        <v>0</v>
      </c>
      <c r="SC103" s="116" t="s">
        <v>1108</v>
      </c>
      <c r="SD103">
        <v>50</v>
      </c>
      <c r="SE103" t="s">
        <v>1192</v>
      </c>
      <c r="SF103">
        <v>6</v>
      </c>
      <c r="SG103">
        <v>5</v>
      </c>
      <c r="SH103">
        <v>6</v>
      </c>
      <c r="SI103" s="138">
        <v>46665.77410683941</v>
      </c>
      <c r="SJ103" s="138"/>
      <c r="SK103" s="196">
        <v>0</v>
      </c>
      <c r="SL103" s="196"/>
      <c r="SM103" s="196"/>
      <c r="SN103" s="196">
        <v>0</v>
      </c>
      <c r="SO103" s="196">
        <v>0</v>
      </c>
      <c r="SP103" s="196"/>
      <c r="SQ103" s="196"/>
      <c r="SR103" s="196"/>
      <c r="SS103" s="196"/>
      <c r="ST103" s="196"/>
      <c r="SU103" s="196"/>
      <c r="SW103">
        <f t="shared" si="261"/>
        <v>-50</v>
      </c>
      <c r="TA103">
        <v>1</v>
      </c>
      <c r="TC103">
        <v>1</v>
      </c>
      <c r="TF103">
        <f t="shared" ref="TF103:TF123" si="293">IF(SX103=TE103,1,0)</f>
        <v>1</v>
      </c>
      <c r="TH103">
        <f t="shared" si="263"/>
        <v>0</v>
      </c>
      <c r="TK103" s="116" t="s">
        <v>1108</v>
      </c>
      <c r="TL103">
        <v>50</v>
      </c>
      <c r="TM103" t="str">
        <f t="shared" ref="TM103:TM123" si="294">IF(SX103="","FALSE","TRUE")</f>
        <v>FALSE</v>
      </c>
      <c r="TN103">
        <f>ROUND(MARGIN!$J19,0)</f>
        <v>6</v>
      </c>
      <c r="TO103">
        <f t="shared" si="265"/>
        <v>5</v>
      </c>
      <c r="TP103">
        <f t="shared" si="266"/>
        <v>6</v>
      </c>
      <c r="TQ103" s="138">
        <f>TP103*10000*MARGIN!$G19/MARGIN!$D19</f>
        <v>46665.77410683941</v>
      </c>
      <c r="TR103" s="138"/>
      <c r="TS103" s="196">
        <f t="shared" ref="TS103:TS123" si="295">IF(TF103=1,ABS(TQ103*TJ103),-ABS(TQ103*TJ103))</f>
        <v>0</v>
      </c>
      <c r="TT103" s="196"/>
      <c r="TU103" s="196"/>
      <c r="TV103" s="196">
        <f t="shared" si="268"/>
        <v>0</v>
      </c>
      <c r="TW103" s="196">
        <f t="shared" ref="TW103:TW123" si="296">IF(TJ103=1,ABS(TS103*TK103),-ABS(TS103*TK103))</f>
        <v>0</v>
      </c>
      <c r="TX103" s="196"/>
      <c r="TY103" s="196"/>
      <c r="TZ103" s="196"/>
      <c r="UA103" s="196"/>
      <c r="UB103" s="196"/>
      <c r="UC103" s="196"/>
      <c r="UE103">
        <f t="shared" si="270"/>
        <v>-50</v>
      </c>
      <c r="UI103">
        <v>1</v>
      </c>
      <c r="UK103">
        <v>1</v>
      </c>
      <c r="UN103">
        <f t="shared" ref="UN103:UN123" si="297">IF(UF103=UM103,1,0)</f>
        <v>1</v>
      </c>
      <c r="UP103">
        <f t="shared" si="272"/>
        <v>0</v>
      </c>
      <c r="US103" s="116" t="s">
        <v>1108</v>
      </c>
      <c r="UT103">
        <v>50</v>
      </c>
      <c r="UU103" t="str">
        <f t="shared" ref="UU103:UU123" si="298">IF(UF103="","FALSE","TRUE")</f>
        <v>FALSE</v>
      </c>
      <c r="UV103">
        <f>ROUND(MARGIN!$J19,0)</f>
        <v>6</v>
      </c>
      <c r="UW103">
        <f t="shared" si="274"/>
        <v>5</v>
      </c>
      <c r="UX103">
        <f t="shared" si="275"/>
        <v>6</v>
      </c>
      <c r="UY103" s="138">
        <f>UX103*10000*MARGIN!$G19/MARGIN!$D19</f>
        <v>46665.77410683941</v>
      </c>
      <c r="UZ103" s="138"/>
      <c r="VA103" s="196">
        <f t="shared" ref="VA103:VA123" si="299">IF(UN103=1,ABS(UY103*UR103),-ABS(UY103*UR103))</f>
        <v>0</v>
      </c>
      <c r="VB103" s="196"/>
      <c r="VC103" s="196"/>
      <c r="VD103" s="196">
        <f t="shared" si="277"/>
        <v>0</v>
      </c>
      <c r="VE103" s="196">
        <f t="shared" ref="VE103:VE123" si="300">IF(UR103=1,ABS(VA103*US103),-ABS(VA103*US103))</f>
        <v>0</v>
      </c>
      <c r="VF103" s="196"/>
      <c r="VG103" s="196"/>
      <c r="VH103" s="196"/>
      <c r="VI103" s="196"/>
      <c r="VJ103" s="196"/>
      <c r="VK103" s="196"/>
      <c r="VM103">
        <f t="shared" si="279"/>
        <v>-50</v>
      </c>
      <c r="VQ103">
        <v>1</v>
      </c>
      <c r="VS103">
        <v>1</v>
      </c>
      <c r="VV103">
        <f t="shared" ref="VV103:VV123" si="301">IF(VN103=VU103,1,0)</f>
        <v>1</v>
      </c>
      <c r="VX103">
        <f t="shared" si="281"/>
        <v>0</v>
      </c>
      <c r="WA103" s="116" t="s">
        <v>1108</v>
      </c>
      <c r="WB103">
        <v>50</v>
      </c>
      <c r="WC103" t="str">
        <f t="shared" ref="WC103:WC123" si="302">IF(VN103="","FALSE","TRUE")</f>
        <v>FALSE</v>
      </c>
      <c r="WD103">
        <f>ROUND(MARGIN!$J19,0)</f>
        <v>6</v>
      </c>
      <c r="WE103">
        <f t="shared" si="283"/>
        <v>5</v>
      </c>
      <c r="WF103">
        <f t="shared" si="284"/>
        <v>6</v>
      </c>
      <c r="WG103" s="138">
        <f>WF103*10000*MARGIN!$G19/MARGIN!$D19</f>
        <v>46665.77410683941</v>
      </c>
      <c r="WH103" s="138"/>
      <c r="WI103" s="196">
        <f t="shared" ref="WI103:WI123" si="303">IF(VV103=1,ABS(WG103*VZ103),-ABS(WG103*VZ103))</f>
        <v>0</v>
      </c>
      <c r="WJ103" s="196"/>
      <c r="WK103" s="196"/>
      <c r="WL103" s="196">
        <f t="shared" si="286"/>
        <v>0</v>
      </c>
      <c r="WM103" s="196">
        <f t="shared" ref="WM103:WM123" si="304">IF(VZ103=1,ABS(WI103*WA103),-ABS(WI103*WA103))</f>
        <v>0</v>
      </c>
      <c r="WN103" s="196"/>
      <c r="WO103" s="196"/>
      <c r="WP103" s="196"/>
      <c r="WQ103" s="196"/>
      <c r="WR103" s="196"/>
      <c r="WS103" s="196"/>
    </row>
    <row r="104" spans="1:617" x14ac:dyDescent="0.25">
      <c r="A104" s="182" t="s">
        <v>1128</v>
      </c>
      <c r="B104" s="164" t="s">
        <v>28</v>
      </c>
      <c r="F104" t="e">
        <f>-#REF!+G104</f>
        <v>#REF!</v>
      </c>
      <c r="G104">
        <v>1</v>
      </c>
      <c r="H104">
        <v>-1</v>
      </c>
      <c r="I104">
        <v>1</v>
      </c>
      <c r="J104">
        <f t="shared" si="244"/>
        <v>1</v>
      </c>
      <c r="K104">
        <f t="shared" si="245"/>
        <v>0</v>
      </c>
      <c r="L104" s="183">
        <v>7.1067194848700001E-3</v>
      </c>
      <c r="M104" s="117" t="s">
        <v>917</v>
      </c>
      <c r="N104">
        <v>50</v>
      </c>
      <c r="O104" t="str">
        <f t="shared" si="246"/>
        <v>TRUE</v>
      </c>
      <c r="P104">
        <f>ROUND(MARGIN!$J20,0)</f>
        <v>7</v>
      </c>
      <c r="Q104" t="e">
        <f>IF(ABS(G104+I104)=2,ROUND(P104*(1+#REF!),0),IF(I104="",P104,ROUND(P104*(1+-#REF!),0)))</f>
        <v>#REF!</v>
      </c>
      <c r="R104">
        <f t="shared" si="288"/>
        <v>7</v>
      </c>
      <c r="S104" s="138">
        <f>R104*10000*MARGIN!$G20/MARGIN!$D20</f>
        <v>50601.653982018353</v>
      </c>
      <c r="T104" s="144">
        <f t="shared" si="247"/>
        <v>359.61176032065947</v>
      </c>
      <c r="U104" s="144">
        <f t="shared" si="248"/>
        <v>-359.61176032065947</v>
      </c>
      <c r="W104">
        <f t="shared" si="249"/>
        <v>0</v>
      </c>
      <c r="X104">
        <v>1</v>
      </c>
      <c r="Y104">
        <v>-1</v>
      </c>
      <c r="Z104">
        <v>-1</v>
      </c>
      <c r="AA104">
        <f t="shared" si="250"/>
        <v>0</v>
      </c>
      <c r="AB104">
        <f t="shared" si="251"/>
        <v>1</v>
      </c>
      <c r="AC104">
        <v>-1.1078373600499999E-2</v>
      </c>
      <c r="AD104" s="117" t="s">
        <v>1108</v>
      </c>
      <c r="AE104">
        <v>50</v>
      </c>
      <c r="AF104" t="str">
        <f t="shared" si="252"/>
        <v>TRUE</v>
      </c>
      <c r="AG104">
        <f>ROUND(MARGIN!$J20,0)</f>
        <v>7</v>
      </c>
      <c r="AH104">
        <f t="shared" si="289"/>
        <v>5</v>
      </c>
      <c r="AI104">
        <f t="shared" si="290"/>
        <v>7</v>
      </c>
      <c r="AJ104" s="138">
        <f>AI104*10000*MARGIN!$G20/MARGIN!$D20</f>
        <v>50601.653982018353</v>
      </c>
      <c r="AK104" s="196">
        <f t="shared" si="253"/>
        <v>-560.58402761602781</v>
      </c>
      <c r="AL104" s="196">
        <f t="shared" si="254"/>
        <v>560.58402761602781</v>
      </c>
      <c r="AN104">
        <f t="shared" si="255"/>
        <v>-2</v>
      </c>
      <c r="AO104">
        <v>-1</v>
      </c>
      <c r="AP104">
        <v>1</v>
      </c>
      <c r="AQ104">
        <v>1</v>
      </c>
      <c r="AR104">
        <f t="shared" si="256"/>
        <v>0</v>
      </c>
      <c r="AS104">
        <f t="shared" si="257"/>
        <v>1</v>
      </c>
      <c r="AT104">
        <v>2.8751042783900001E-3</v>
      </c>
      <c r="AU104" s="117" t="s">
        <v>1108</v>
      </c>
      <c r="AV104">
        <v>50</v>
      </c>
      <c r="AW104" t="str">
        <f t="shared" si="258"/>
        <v>TRUE</v>
      </c>
      <c r="AX104">
        <f>ROUND(MARGIN!$J20,0)</f>
        <v>7</v>
      </c>
      <c r="AY104">
        <f t="shared" si="291"/>
        <v>5</v>
      </c>
      <c r="AZ104">
        <f t="shared" si="292"/>
        <v>7</v>
      </c>
      <c r="BA104" s="138">
        <f>AZ104*10000*MARGIN!$G20/MARGIN!$D20</f>
        <v>50601.653982018353</v>
      </c>
      <c r="BB104" s="196">
        <f t="shared" si="259"/>
        <v>-145.48503185731136</v>
      </c>
      <c r="BC104" s="196">
        <f t="shared" si="260"/>
        <v>145.48503185731136</v>
      </c>
      <c r="BE104">
        <v>2</v>
      </c>
      <c r="BF104">
        <v>1</v>
      </c>
      <c r="BG104">
        <v>-1</v>
      </c>
      <c r="BH104">
        <v>-1</v>
      </c>
      <c r="BI104">
        <v>0</v>
      </c>
      <c r="BJ104">
        <v>1</v>
      </c>
      <c r="BK104">
        <v>-2.86686175191E-3</v>
      </c>
      <c r="BL104" s="117" t="s">
        <v>1108</v>
      </c>
      <c r="BM104">
        <v>50</v>
      </c>
      <c r="BN104" t="s">
        <v>1186</v>
      </c>
      <c r="BO104">
        <v>11</v>
      </c>
      <c r="BP104">
        <v>8</v>
      </c>
      <c r="BQ104">
        <v>11</v>
      </c>
      <c r="BR104" s="138">
        <v>78117.099273055355</v>
      </c>
      <c r="BS104" s="196">
        <v>-223.95092407607888</v>
      </c>
      <c r="BT104" s="196">
        <v>223.95092407607888</v>
      </c>
      <c r="BV104">
        <v>2</v>
      </c>
      <c r="BW104">
        <v>1</v>
      </c>
      <c r="BX104">
        <v>-1</v>
      </c>
      <c r="BY104">
        <v>-1</v>
      </c>
      <c r="BZ104">
        <v>1</v>
      </c>
      <c r="CA104">
        <v>1</v>
      </c>
      <c r="CC104">
        <v>0</v>
      </c>
      <c r="CD104">
        <v>2.0155523775499999E-2</v>
      </c>
      <c r="CE104" s="117" t="s">
        <v>1108</v>
      </c>
      <c r="CF104">
        <v>50</v>
      </c>
      <c r="CG104" t="s">
        <v>1186</v>
      </c>
      <c r="CH104">
        <v>11</v>
      </c>
      <c r="CI104">
        <v>8</v>
      </c>
      <c r="CJ104">
        <v>11</v>
      </c>
      <c r="CK104" s="138">
        <v>78117.099273055355</v>
      </c>
      <c r="CL104" s="196">
        <v>1574.4910516711609</v>
      </c>
      <c r="CM104" s="196"/>
      <c r="CN104" s="196">
        <v>-1574.4910516711609</v>
      </c>
      <c r="CP104">
        <v>0</v>
      </c>
      <c r="CQ104">
        <v>1</v>
      </c>
      <c r="CR104">
        <v>-1</v>
      </c>
      <c r="CS104">
        <v>-1</v>
      </c>
      <c r="CU104">
        <v>0</v>
      </c>
      <c r="CW104">
        <v>0</v>
      </c>
      <c r="CY104" s="117" t="s">
        <v>1108</v>
      </c>
      <c r="CZ104">
        <v>50</v>
      </c>
      <c r="DA104" t="s">
        <v>1186</v>
      </c>
      <c r="DB104">
        <v>11</v>
      </c>
      <c r="DC104">
        <v>8</v>
      </c>
      <c r="DD104">
        <v>11</v>
      </c>
      <c r="DE104" s="138">
        <v>78117.099273055355</v>
      </c>
      <c r="DF104" s="196">
        <v>0</v>
      </c>
      <c r="DG104" s="196"/>
      <c r="DH104" s="196">
        <v>0</v>
      </c>
      <c r="DJ104">
        <v>0</v>
      </c>
      <c r="DL104">
        <v>-1</v>
      </c>
      <c r="DN104">
        <v>-1</v>
      </c>
      <c r="DQ104">
        <v>1</v>
      </c>
      <c r="DS104">
        <v>0</v>
      </c>
      <c r="DV104" s="117" t="s">
        <v>1108</v>
      </c>
      <c r="DW104">
        <v>50</v>
      </c>
      <c r="DX104" t="s">
        <v>1192</v>
      </c>
      <c r="DY104">
        <v>11</v>
      </c>
      <c r="DZ104">
        <v>8</v>
      </c>
      <c r="EA104">
        <v>11</v>
      </c>
      <c r="EB104" s="138">
        <v>78117.099273055355</v>
      </c>
      <c r="EC104" s="196">
        <v>0</v>
      </c>
      <c r="ED104" s="196"/>
      <c r="EE104" s="196">
        <v>0</v>
      </c>
      <c r="EF104" s="196">
        <v>0</v>
      </c>
      <c r="EH104">
        <v>0</v>
      </c>
      <c r="EJ104">
        <v>-1</v>
      </c>
      <c r="EL104">
        <v>-1</v>
      </c>
      <c r="EO104">
        <v>1</v>
      </c>
      <c r="EQ104">
        <v>0</v>
      </c>
      <c r="ET104" s="117" t="s">
        <v>1108</v>
      </c>
      <c r="EU104">
        <v>50</v>
      </c>
      <c r="EV104" t="s">
        <v>1192</v>
      </c>
      <c r="EW104">
        <v>11</v>
      </c>
      <c r="EX104">
        <v>8</v>
      </c>
      <c r="EY104">
        <v>11</v>
      </c>
      <c r="EZ104" s="138">
        <v>77245.80177977604</v>
      </c>
      <c r="FA104" s="196">
        <v>0</v>
      </c>
      <c r="FB104" s="196"/>
      <c r="FC104" s="196">
        <v>0</v>
      </c>
      <c r="FD104" s="196">
        <v>0</v>
      </c>
      <c r="FF104">
        <v>0</v>
      </c>
      <c r="FH104">
        <v>-1</v>
      </c>
      <c r="FJ104">
        <v>-1</v>
      </c>
      <c r="FM104">
        <v>1</v>
      </c>
      <c r="FO104">
        <v>0</v>
      </c>
      <c r="FR104" s="117" t="s">
        <v>1108</v>
      </c>
      <c r="FS104">
        <v>50</v>
      </c>
      <c r="FT104" t="s">
        <v>1192</v>
      </c>
      <c r="FU104">
        <v>11</v>
      </c>
      <c r="FV104">
        <v>8</v>
      </c>
      <c r="FW104">
        <v>11</v>
      </c>
      <c r="FX104" s="138">
        <v>77465.045655711365</v>
      </c>
      <c r="FY104" s="138"/>
      <c r="FZ104" s="196">
        <v>0</v>
      </c>
      <c r="GA104" s="196"/>
      <c r="GB104" s="196"/>
      <c r="GC104" s="196">
        <v>0</v>
      </c>
      <c r="GD104" s="196">
        <v>0</v>
      </c>
      <c r="GF104">
        <v>0</v>
      </c>
      <c r="GH104">
        <v>-1</v>
      </c>
      <c r="GJ104">
        <v>-1</v>
      </c>
      <c r="GM104">
        <v>1</v>
      </c>
      <c r="GO104">
        <v>0</v>
      </c>
      <c r="GR104" s="117" t="s">
        <v>1108</v>
      </c>
      <c r="GS104">
        <v>50</v>
      </c>
      <c r="GT104" t="s">
        <v>1192</v>
      </c>
      <c r="GU104">
        <v>11</v>
      </c>
      <c r="GV104">
        <v>8</v>
      </c>
      <c r="GW104">
        <v>11</v>
      </c>
      <c r="GX104" s="138">
        <v>77465.045655711365</v>
      </c>
      <c r="GY104" s="138"/>
      <c r="GZ104" s="196">
        <v>0</v>
      </c>
      <c r="HA104" s="196"/>
      <c r="HB104" s="196"/>
      <c r="HC104" s="196">
        <v>0</v>
      </c>
      <c r="HD104" s="196">
        <v>0</v>
      </c>
      <c r="HF104">
        <v>0</v>
      </c>
      <c r="HH104">
        <v>-1</v>
      </c>
      <c r="HJ104">
        <v>-1</v>
      </c>
      <c r="HM104">
        <v>1</v>
      </c>
      <c r="HO104">
        <v>0</v>
      </c>
      <c r="HR104" s="117" t="s">
        <v>1108</v>
      </c>
      <c r="HS104">
        <v>50</v>
      </c>
      <c r="HT104" t="s">
        <v>1192</v>
      </c>
      <c r="HU104">
        <v>8</v>
      </c>
      <c r="HV104">
        <v>6</v>
      </c>
      <c r="HW104">
        <v>8</v>
      </c>
      <c r="HX104" s="138">
        <v>56886.504024458722</v>
      </c>
      <c r="HY104" s="138"/>
      <c r="HZ104" s="196">
        <v>0</v>
      </c>
      <c r="IA104" s="196"/>
      <c r="IB104" s="196"/>
      <c r="IC104" s="196">
        <v>0</v>
      </c>
      <c r="ID104" s="196">
        <v>0</v>
      </c>
      <c r="IF104">
        <v>0</v>
      </c>
      <c r="IJ104">
        <v>-1</v>
      </c>
      <c r="IM104">
        <v>1</v>
      </c>
      <c r="IO104">
        <v>0</v>
      </c>
      <c r="IR104" s="117"/>
      <c r="IS104">
        <v>50</v>
      </c>
      <c r="IT104" t="s">
        <v>1192</v>
      </c>
      <c r="IU104">
        <v>8</v>
      </c>
      <c r="IW104">
        <v>8</v>
      </c>
      <c r="IX104" s="138">
        <v>56886.504024458722</v>
      </c>
      <c r="IY104" s="138"/>
      <c r="IZ104" s="196">
        <v>0</v>
      </c>
      <c r="JA104" s="196"/>
      <c r="JB104" s="196"/>
      <c r="JC104" s="196">
        <v>0</v>
      </c>
      <c r="JD104" s="196">
        <v>0</v>
      </c>
      <c r="JF104">
        <v>0</v>
      </c>
      <c r="JH104">
        <v>-1</v>
      </c>
      <c r="JJ104">
        <v>-1</v>
      </c>
      <c r="JM104">
        <v>1</v>
      </c>
      <c r="JO104">
        <v>0</v>
      </c>
      <c r="JR104" s="117" t="s">
        <v>1108</v>
      </c>
      <c r="JS104">
        <v>50</v>
      </c>
      <c r="JT104" t="s">
        <v>1192</v>
      </c>
      <c r="JU104">
        <v>7</v>
      </c>
      <c r="JV104">
        <v>5</v>
      </c>
      <c r="JW104">
        <v>7</v>
      </c>
      <c r="JX104" s="138">
        <v>49853.754365541317</v>
      </c>
      <c r="JY104" s="138"/>
      <c r="JZ104" s="196">
        <v>0</v>
      </c>
      <c r="KA104" s="196"/>
      <c r="KB104" s="196"/>
      <c r="KC104" s="196">
        <v>0</v>
      </c>
      <c r="KD104" s="196">
        <v>0</v>
      </c>
      <c r="KF104">
        <v>0</v>
      </c>
      <c r="KH104">
        <v>-1</v>
      </c>
      <c r="KJ104">
        <v>-1</v>
      </c>
      <c r="KM104">
        <v>1</v>
      </c>
      <c r="KO104">
        <v>0</v>
      </c>
      <c r="KR104" s="117" t="s">
        <v>1108</v>
      </c>
      <c r="KS104">
        <v>50</v>
      </c>
      <c r="KT104" t="s">
        <v>1192</v>
      </c>
      <c r="KU104">
        <v>7</v>
      </c>
      <c r="KV104">
        <v>5</v>
      </c>
      <c r="KW104">
        <v>7</v>
      </c>
      <c r="KX104" s="138">
        <v>50659.078794719841</v>
      </c>
      <c r="KY104" s="138"/>
      <c r="KZ104" s="196">
        <v>0</v>
      </c>
      <c r="LA104" s="196"/>
      <c r="LB104" s="196"/>
      <c r="LC104" s="196">
        <v>0</v>
      </c>
      <c r="LD104" s="196">
        <v>0</v>
      </c>
      <c r="LF104">
        <v>0</v>
      </c>
      <c r="LH104">
        <v>-1</v>
      </c>
      <c r="LJ104">
        <v>-1</v>
      </c>
      <c r="LM104">
        <v>1</v>
      </c>
      <c r="LO104">
        <v>0</v>
      </c>
      <c r="LR104" s="117" t="s">
        <v>1108</v>
      </c>
      <c r="LS104">
        <v>50</v>
      </c>
      <c r="LT104" t="s">
        <v>1192</v>
      </c>
      <c r="LU104">
        <v>7</v>
      </c>
      <c r="LV104">
        <v>5</v>
      </c>
      <c r="LW104">
        <v>7</v>
      </c>
      <c r="LX104" s="138">
        <v>50659.078794719841</v>
      </c>
      <c r="LY104" s="138"/>
      <c r="LZ104" s="196">
        <v>0</v>
      </c>
      <c r="MA104" s="196"/>
      <c r="MB104" s="196"/>
      <c r="MC104" s="196">
        <v>0</v>
      </c>
      <c r="MD104" s="196">
        <v>0</v>
      </c>
      <c r="MF104">
        <v>0</v>
      </c>
      <c r="MH104">
        <v>-1</v>
      </c>
      <c r="MJ104">
        <v>-1</v>
      </c>
      <c r="MM104">
        <v>1</v>
      </c>
      <c r="MO104">
        <v>0</v>
      </c>
      <c r="MR104" s="117" t="s">
        <v>1108</v>
      </c>
      <c r="MS104">
        <v>50</v>
      </c>
      <c r="MT104" t="s">
        <v>1192</v>
      </c>
      <c r="MU104">
        <v>7</v>
      </c>
      <c r="MV104">
        <v>5</v>
      </c>
      <c r="MW104">
        <v>7</v>
      </c>
      <c r="MX104" s="138">
        <v>49829.677180039369</v>
      </c>
      <c r="MY104" s="138"/>
      <c r="MZ104" s="196">
        <v>0</v>
      </c>
      <c r="NA104" s="196"/>
      <c r="NB104" s="196"/>
      <c r="NC104" s="196">
        <v>0</v>
      </c>
      <c r="ND104" s="196">
        <v>0</v>
      </c>
      <c r="NF104">
        <v>0</v>
      </c>
      <c r="NH104">
        <v>-1</v>
      </c>
      <c r="NJ104">
        <v>-1</v>
      </c>
      <c r="NM104">
        <v>1</v>
      </c>
      <c r="NO104">
        <v>0</v>
      </c>
      <c r="NR104" s="117" t="s">
        <v>1108</v>
      </c>
      <c r="NS104">
        <v>50</v>
      </c>
      <c r="NT104" t="s">
        <v>1192</v>
      </c>
      <c r="NU104">
        <v>7</v>
      </c>
      <c r="NV104">
        <v>5</v>
      </c>
      <c r="NW104">
        <v>7</v>
      </c>
      <c r="NX104" s="138">
        <v>49160.502163970661</v>
      </c>
      <c r="NY104" s="138"/>
      <c r="NZ104" s="196">
        <v>0</v>
      </c>
      <c r="OA104" s="196"/>
      <c r="OB104" s="196"/>
      <c r="OC104" s="196">
        <v>0</v>
      </c>
      <c r="OD104" s="196">
        <v>0</v>
      </c>
      <c r="OF104">
        <v>0</v>
      </c>
      <c r="OH104">
        <v>-1</v>
      </c>
      <c r="OJ104">
        <v>-1</v>
      </c>
      <c r="OM104">
        <v>1</v>
      </c>
      <c r="OO104">
        <v>0</v>
      </c>
      <c r="OR104" s="117" t="s">
        <v>1108</v>
      </c>
      <c r="OS104">
        <v>50</v>
      </c>
      <c r="OT104" t="s">
        <v>1192</v>
      </c>
      <c r="OU104">
        <v>7</v>
      </c>
      <c r="OV104">
        <v>5</v>
      </c>
      <c r="OW104">
        <v>7</v>
      </c>
      <c r="OX104" s="138">
        <v>49747.03444333285</v>
      </c>
      <c r="OY104" s="138"/>
      <c r="OZ104" s="196">
        <v>0</v>
      </c>
      <c r="PA104" s="196"/>
      <c r="PB104" s="196"/>
      <c r="PC104" s="196">
        <v>0</v>
      </c>
      <c r="PD104" s="196">
        <v>0</v>
      </c>
      <c r="PF104">
        <v>0</v>
      </c>
      <c r="PI104">
        <v>-1</v>
      </c>
      <c r="PK104">
        <v>-1</v>
      </c>
      <c r="PN104">
        <v>1</v>
      </c>
      <c r="PP104">
        <v>0</v>
      </c>
      <c r="PS104" s="117" t="s">
        <v>1108</v>
      </c>
      <c r="PT104">
        <v>50</v>
      </c>
      <c r="PU104" t="s">
        <v>1192</v>
      </c>
      <c r="PV104">
        <v>7</v>
      </c>
      <c r="PW104">
        <v>5</v>
      </c>
      <c r="PX104">
        <v>7</v>
      </c>
      <c r="PY104" s="138">
        <v>49840.561616078921</v>
      </c>
      <c r="PZ104" s="138"/>
      <c r="QA104" s="196">
        <v>0</v>
      </c>
      <c r="QB104" s="196"/>
      <c r="QC104" s="196"/>
      <c r="QD104" s="196">
        <v>0</v>
      </c>
      <c r="QE104" s="196">
        <v>0</v>
      </c>
      <c r="QF104" s="196"/>
      <c r="QH104">
        <v>-3</v>
      </c>
      <c r="QK104">
        <v>-1</v>
      </c>
      <c r="QM104">
        <v>-1</v>
      </c>
      <c r="QP104">
        <v>1</v>
      </c>
      <c r="QR104">
        <v>0</v>
      </c>
      <c r="QU104" s="117" t="s">
        <v>1108</v>
      </c>
      <c r="QV104">
        <v>50</v>
      </c>
      <c r="QW104" t="s">
        <v>1192</v>
      </c>
      <c r="QX104">
        <v>7</v>
      </c>
      <c r="QY104">
        <v>5</v>
      </c>
      <c r="QZ104">
        <v>7</v>
      </c>
      <c r="RA104" s="138">
        <v>49840.561616078921</v>
      </c>
      <c r="RB104" s="138"/>
      <c r="RC104" s="196">
        <v>0</v>
      </c>
      <c r="RD104" s="196"/>
      <c r="RE104" s="196"/>
      <c r="RF104" s="196">
        <v>0</v>
      </c>
      <c r="RG104" s="196">
        <v>0</v>
      </c>
      <c r="RH104" s="196"/>
      <c r="RI104" s="196"/>
      <c r="RJ104" s="196"/>
      <c r="RK104" s="196"/>
      <c r="RL104" s="196"/>
      <c r="RM104" s="196"/>
      <c r="RO104">
        <v>-3</v>
      </c>
      <c r="RS104">
        <v>-1</v>
      </c>
      <c r="RU104">
        <v>-1</v>
      </c>
      <c r="RX104">
        <v>1</v>
      </c>
      <c r="RZ104">
        <v>0</v>
      </c>
      <c r="SC104" s="117" t="s">
        <v>1108</v>
      </c>
      <c r="SD104">
        <v>50</v>
      </c>
      <c r="SE104" t="s">
        <v>1192</v>
      </c>
      <c r="SF104">
        <v>7</v>
      </c>
      <c r="SG104">
        <v>5</v>
      </c>
      <c r="SH104">
        <v>7</v>
      </c>
      <c r="SI104" s="138">
        <v>50601.653982018353</v>
      </c>
      <c r="SJ104" s="138"/>
      <c r="SK104" s="196">
        <v>0</v>
      </c>
      <c r="SL104" s="196"/>
      <c r="SM104" s="196"/>
      <c r="SN104" s="196">
        <v>0</v>
      </c>
      <c r="SO104" s="196">
        <v>0</v>
      </c>
      <c r="SP104" s="196"/>
      <c r="SQ104" s="196"/>
      <c r="SR104" s="196"/>
      <c r="SS104" s="196"/>
      <c r="ST104" s="196"/>
      <c r="SU104" s="196"/>
      <c r="SW104">
        <f t="shared" si="261"/>
        <v>-50</v>
      </c>
      <c r="TA104">
        <v>-1</v>
      </c>
      <c r="TC104">
        <v>-1</v>
      </c>
      <c r="TF104">
        <f t="shared" si="293"/>
        <v>1</v>
      </c>
      <c r="TH104">
        <f t="shared" si="263"/>
        <v>0</v>
      </c>
      <c r="TK104" s="117" t="s">
        <v>1108</v>
      </c>
      <c r="TL104">
        <v>50</v>
      </c>
      <c r="TM104" t="str">
        <f t="shared" si="294"/>
        <v>FALSE</v>
      </c>
      <c r="TN104">
        <f>ROUND(MARGIN!$J20,0)</f>
        <v>7</v>
      </c>
      <c r="TO104">
        <f t="shared" si="265"/>
        <v>5</v>
      </c>
      <c r="TP104">
        <f t="shared" si="266"/>
        <v>7</v>
      </c>
      <c r="TQ104" s="138">
        <f>TP104*10000*MARGIN!$G20/MARGIN!$D20</f>
        <v>50601.653982018353</v>
      </c>
      <c r="TR104" s="138"/>
      <c r="TS104" s="196">
        <f t="shared" si="295"/>
        <v>0</v>
      </c>
      <c r="TT104" s="196"/>
      <c r="TU104" s="196"/>
      <c r="TV104" s="196">
        <f t="shared" si="268"/>
        <v>0</v>
      </c>
      <c r="TW104" s="196">
        <f t="shared" si="296"/>
        <v>0</v>
      </c>
      <c r="TX104" s="196"/>
      <c r="TY104" s="196"/>
      <c r="TZ104" s="196"/>
      <c r="UA104" s="196"/>
      <c r="UB104" s="196"/>
      <c r="UC104" s="196"/>
      <c r="UE104">
        <f t="shared" si="270"/>
        <v>-50</v>
      </c>
      <c r="UI104">
        <v>-1</v>
      </c>
      <c r="UK104">
        <v>-1</v>
      </c>
      <c r="UN104">
        <f t="shared" si="297"/>
        <v>1</v>
      </c>
      <c r="UP104">
        <f t="shared" si="272"/>
        <v>0</v>
      </c>
      <c r="US104" s="117" t="s">
        <v>1108</v>
      </c>
      <c r="UT104">
        <v>50</v>
      </c>
      <c r="UU104" t="str">
        <f t="shared" si="298"/>
        <v>FALSE</v>
      </c>
      <c r="UV104">
        <f>ROUND(MARGIN!$J20,0)</f>
        <v>7</v>
      </c>
      <c r="UW104">
        <f t="shared" si="274"/>
        <v>5</v>
      </c>
      <c r="UX104">
        <f t="shared" si="275"/>
        <v>7</v>
      </c>
      <c r="UY104" s="138">
        <f>UX104*10000*MARGIN!$G20/MARGIN!$D20</f>
        <v>50601.653982018353</v>
      </c>
      <c r="UZ104" s="138"/>
      <c r="VA104" s="196">
        <f t="shared" si="299"/>
        <v>0</v>
      </c>
      <c r="VB104" s="196"/>
      <c r="VC104" s="196"/>
      <c r="VD104" s="196">
        <f t="shared" si="277"/>
        <v>0</v>
      </c>
      <c r="VE104" s="196">
        <f t="shared" si="300"/>
        <v>0</v>
      </c>
      <c r="VF104" s="196"/>
      <c r="VG104" s="196"/>
      <c r="VH104" s="196"/>
      <c r="VI104" s="196"/>
      <c r="VJ104" s="196"/>
      <c r="VK104" s="196"/>
      <c r="VM104">
        <f t="shared" si="279"/>
        <v>-50</v>
      </c>
      <c r="VQ104">
        <v>-1</v>
      </c>
      <c r="VS104">
        <v>-1</v>
      </c>
      <c r="VV104">
        <f t="shared" si="301"/>
        <v>1</v>
      </c>
      <c r="VX104">
        <f t="shared" si="281"/>
        <v>0</v>
      </c>
      <c r="WA104" s="117" t="s">
        <v>1108</v>
      </c>
      <c r="WB104">
        <v>50</v>
      </c>
      <c r="WC104" t="str">
        <f t="shared" si="302"/>
        <v>FALSE</v>
      </c>
      <c r="WD104">
        <f>ROUND(MARGIN!$J20,0)</f>
        <v>7</v>
      </c>
      <c r="WE104">
        <f t="shared" si="283"/>
        <v>5</v>
      </c>
      <c r="WF104">
        <f t="shared" si="284"/>
        <v>7</v>
      </c>
      <c r="WG104" s="138">
        <f>WF104*10000*MARGIN!$G20/MARGIN!$D20</f>
        <v>50601.653982018353</v>
      </c>
      <c r="WH104" s="138"/>
      <c r="WI104" s="196">
        <f t="shared" si="303"/>
        <v>0</v>
      </c>
      <c r="WJ104" s="196"/>
      <c r="WK104" s="196"/>
      <c r="WL104" s="196">
        <f t="shared" si="286"/>
        <v>0</v>
      </c>
      <c r="WM104" s="196">
        <f t="shared" si="304"/>
        <v>0</v>
      </c>
      <c r="WN104" s="196"/>
      <c r="WO104" s="196"/>
      <c r="WP104" s="196"/>
      <c r="WQ104" s="196"/>
      <c r="WR104" s="196"/>
      <c r="WS104" s="196"/>
    </row>
    <row r="105" spans="1:617" x14ac:dyDescent="0.25">
      <c r="A105" t="s">
        <v>1100</v>
      </c>
      <c r="B105" s="164" t="s">
        <v>25</v>
      </c>
      <c r="F105" t="e">
        <f>-#REF!+G105</f>
        <v>#REF!</v>
      </c>
      <c r="G105">
        <v>-1</v>
      </c>
      <c r="H105">
        <v>1</v>
      </c>
      <c r="I105">
        <v>-1</v>
      </c>
      <c r="J105">
        <f t="shared" si="244"/>
        <v>1</v>
      </c>
      <c r="K105">
        <f t="shared" si="245"/>
        <v>0</v>
      </c>
      <c r="L105" s="183">
        <v>-1.5133838109499999E-2</v>
      </c>
      <c r="M105" s="117" t="s">
        <v>917</v>
      </c>
      <c r="N105">
        <v>50</v>
      </c>
      <c r="O105" t="str">
        <f t="shared" si="246"/>
        <v>TRUE</v>
      </c>
      <c r="P105">
        <f>ROUND(MARGIN!$J21,0)</f>
        <v>4</v>
      </c>
      <c r="Q105" t="e">
        <f>IF(ABS(G105+I105)=2,ROUND(P105*(1+#REF!),0),IF(I105="",P105,ROUND(P105*(1+-#REF!),0)))</f>
        <v>#REF!</v>
      </c>
      <c r="R105">
        <f t="shared" si="288"/>
        <v>4</v>
      </c>
      <c r="S105" s="138">
        <f>R105*10000*MARGIN!$G21/MARGIN!$D21</f>
        <v>53151.440832000008</v>
      </c>
      <c r="T105" s="144">
        <f t="shared" si="247"/>
        <v>804.38530083815613</v>
      </c>
      <c r="U105" s="144">
        <f t="shared" si="248"/>
        <v>-804.38530083815613</v>
      </c>
      <c r="W105">
        <f t="shared" si="249"/>
        <v>2</v>
      </c>
      <c r="X105">
        <v>1</v>
      </c>
      <c r="Y105">
        <v>1</v>
      </c>
      <c r="Z105">
        <v>-1</v>
      </c>
      <c r="AA105">
        <f t="shared" si="250"/>
        <v>0</v>
      </c>
      <c r="AB105">
        <f t="shared" si="251"/>
        <v>0</v>
      </c>
      <c r="AC105">
        <v>-2.6857611495100002E-4</v>
      </c>
      <c r="AD105" s="117" t="s">
        <v>1108</v>
      </c>
      <c r="AE105">
        <v>50</v>
      </c>
      <c r="AF105" t="str">
        <f t="shared" si="252"/>
        <v>TRUE</v>
      </c>
      <c r="AG105">
        <f>ROUND(MARGIN!$J21,0)</f>
        <v>4</v>
      </c>
      <c r="AH105">
        <f t="shared" si="289"/>
        <v>5</v>
      </c>
      <c r="AI105">
        <f t="shared" si="290"/>
        <v>4</v>
      </c>
      <c r="AJ105" s="138">
        <f>AI105*10000*MARGIN!$G21/MARGIN!$D21</f>
        <v>53151.440832000008</v>
      </c>
      <c r="AK105" s="196">
        <f t="shared" si="253"/>
        <v>-14.275207482706511</v>
      </c>
      <c r="AL105" s="196">
        <f t="shared" si="254"/>
        <v>-14.275207482706511</v>
      </c>
      <c r="AN105">
        <f t="shared" si="255"/>
        <v>0</v>
      </c>
      <c r="AO105">
        <v>1</v>
      </c>
      <c r="AP105">
        <v>1</v>
      </c>
      <c r="AQ105">
        <v>-1</v>
      </c>
      <c r="AR105">
        <f t="shared" si="256"/>
        <v>0</v>
      </c>
      <c r="AS105">
        <f t="shared" si="257"/>
        <v>0</v>
      </c>
      <c r="AT105">
        <v>-6.2364776374300001E-4</v>
      </c>
      <c r="AU105" s="117" t="s">
        <v>1108</v>
      </c>
      <c r="AV105">
        <v>50</v>
      </c>
      <c r="AW105" t="str">
        <f t="shared" si="258"/>
        <v>TRUE</v>
      </c>
      <c r="AX105">
        <f>ROUND(MARGIN!$J21,0)</f>
        <v>4</v>
      </c>
      <c r="AY105">
        <f t="shared" si="291"/>
        <v>5</v>
      </c>
      <c r="AZ105">
        <f t="shared" si="292"/>
        <v>4</v>
      </c>
      <c r="BA105" s="138">
        <f>AZ105*10000*MARGIN!$G21/MARGIN!$D21</f>
        <v>53151.440832000008</v>
      </c>
      <c r="BB105" s="196">
        <f t="shared" si="259"/>
        <v>-33.147777214595187</v>
      </c>
      <c r="BC105" s="196">
        <f t="shared" si="260"/>
        <v>-33.147777214595187</v>
      </c>
      <c r="BE105">
        <v>-2</v>
      </c>
      <c r="BF105">
        <v>-1</v>
      </c>
      <c r="BG105">
        <v>1</v>
      </c>
      <c r="BH105">
        <v>-1</v>
      </c>
      <c r="BI105">
        <v>1</v>
      </c>
      <c r="BJ105">
        <v>0</v>
      </c>
      <c r="BK105">
        <v>-9.7733785840099993E-3</v>
      </c>
      <c r="BL105" s="117" t="s">
        <v>1108</v>
      </c>
      <c r="BM105">
        <v>50</v>
      </c>
      <c r="BN105" t="s">
        <v>1186</v>
      </c>
      <c r="BO105">
        <v>5</v>
      </c>
      <c r="BP105">
        <v>4</v>
      </c>
      <c r="BQ105">
        <v>5</v>
      </c>
      <c r="BR105" s="138">
        <v>72216.008459999997</v>
      </c>
      <c r="BS105" s="196">
        <v>705.79439050564895</v>
      </c>
      <c r="BT105" s="196">
        <v>-705.79439050564895</v>
      </c>
      <c r="BV105">
        <v>-2</v>
      </c>
      <c r="BW105">
        <v>-1</v>
      </c>
      <c r="BX105">
        <v>1</v>
      </c>
      <c r="BY105">
        <v>1</v>
      </c>
      <c r="BZ105">
        <v>-1</v>
      </c>
      <c r="CA105">
        <v>1</v>
      </c>
      <c r="CC105">
        <v>0</v>
      </c>
      <c r="CD105">
        <v>-1.40291344499E-2</v>
      </c>
      <c r="CE105" s="117" t="s">
        <v>1108</v>
      </c>
      <c r="CF105">
        <v>50</v>
      </c>
      <c r="CG105" t="s">
        <v>1186</v>
      </c>
      <c r="CH105">
        <v>5</v>
      </c>
      <c r="CI105">
        <v>4</v>
      </c>
      <c r="CJ105">
        <v>5</v>
      </c>
      <c r="CK105" s="138">
        <v>72216.008459999997</v>
      </c>
      <c r="CL105" s="196">
        <v>1013.1280921204558</v>
      </c>
      <c r="CM105" s="196"/>
      <c r="CN105" s="196">
        <v>-1013.1280921204558</v>
      </c>
      <c r="CP105">
        <v>-2</v>
      </c>
      <c r="CQ105">
        <v>-1</v>
      </c>
      <c r="CR105">
        <v>1</v>
      </c>
      <c r="CS105">
        <v>1</v>
      </c>
      <c r="CU105">
        <v>0</v>
      </c>
      <c r="CW105">
        <v>0</v>
      </c>
      <c r="CY105" s="117" t="s">
        <v>1108</v>
      </c>
      <c r="CZ105">
        <v>50</v>
      </c>
      <c r="DA105" t="s">
        <v>1186</v>
      </c>
      <c r="DB105">
        <v>5</v>
      </c>
      <c r="DC105">
        <v>4</v>
      </c>
      <c r="DD105">
        <v>5</v>
      </c>
      <c r="DE105" s="138">
        <v>72216.008459999997</v>
      </c>
      <c r="DF105" s="196">
        <v>0</v>
      </c>
      <c r="DG105" s="196"/>
      <c r="DH105" s="196">
        <v>0</v>
      </c>
      <c r="DJ105">
        <v>0</v>
      </c>
      <c r="DL105">
        <v>1</v>
      </c>
      <c r="DN105">
        <v>1</v>
      </c>
      <c r="DQ105">
        <v>1</v>
      </c>
      <c r="DS105">
        <v>0</v>
      </c>
      <c r="DV105" s="117" t="s">
        <v>1108</v>
      </c>
      <c r="DW105">
        <v>50</v>
      </c>
      <c r="DX105" t="s">
        <v>1192</v>
      </c>
      <c r="DY105">
        <v>5</v>
      </c>
      <c r="DZ105">
        <v>4</v>
      </c>
      <c r="EA105">
        <v>5</v>
      </c>
      <c r="EB105" s="138">
        <v>72216.008459999997</v>
      </c>
      <c r="EC105" s="196">
        <v>0</v>
      </c>
      <c r="ED105" s="196"/>
      <c r="EE105" s="196">
        <v>0</v>
      </c>
      <c r="EF105" s="196">
        <v>0</v>
      </c>
      <c r="EH105">
        <v>0</v>
      </c>
      <c r="EJ105">
        <v>1</v>
      </c>
      <c r="EL105">
        <v>1</v>
      </c>
      <c r="EO105">
        <v>1</v>
      </c>
      <c r="EQ105">
        <v>0</v>
      </c>
      <c r="ET105" s="117" t="s">
        <v>1108</v>
      </c>
      <c r="EU105">
        <v>50</v>
      </c>
      <c r="EV105" t="s">
        <v>1192</v>
      </c>
      <c r="EW105">
        <v>5</v>
      </c>
      <c r="EX105">
        <v>4</v>
      </c>
      <c r="EY105">
        <v>5</v>
      </c>
      <c r="EZ105" s="138">
        <v>70815.763294999997</v>
      </c>
      <c r="FA105" s="196">
        <v>0</v>
      </c>
      <c r="FB105" s="196"/>
      <c r="FC105" s="196">
        <v>0</v>
      </c>
      <c r="FD105" s="196">
        <v>0</v>
      </c>
      <c r="FF105">
        <v>0</v>
      </c>
      <c r="FH105">
        <v>1</v>
      </c>
      <c r="FJ105">
        <v>1</v>
      </c>
      <c r="FM105">
        <v>1</v>
      </c>
      <c r="FO105">
        <v>0</v>
      </c>
      <c r="FR105" s="117" t="s">
        <v>1108</v>
      </c>
      <c r="FS105">
        <v>50</v>
      </c>
      <c r="FT105" t="s">
        <v>1192</v>
      </c>
      <c r="FU105">
        <v>5</v>
      </c>
      <c r="FV105">
        <v>4</v>
      </c>
      <c r="FW105">
        <v>5</v>
      </c>
      <c r="FX105" s="138">
        <v>70952.033284999998</v>
      </c>
      <c r="FY105" s="138"/>
      <c r="FZ105" s="196">
        <v>0</v>
      </c>
      <c r="GA105" s="196"/>
      <c r="GB105" s="196"/>
      <c r="GC105" s="196">
        <v>0</v>
      </c>
      <c r="GD105" s="196">
        <v>0</v>
      </c>
      <c r="GF105">
        <v>0</v>
      </c>
      <c r="GH105">
        <v>1</v>
      </c>
      <c r="GJ105">
        <v>1</v>
      </c>
      <c r="GM105">
        <v>1</v>
      </c>
      <c r="GO105">
        <v>0</v>
      </c>
      <c r="GR105" s="117" t="s">
        <v>1108</v>
      </c>
      <c r="GS105">
        <v>50</v>
      </c>
      <c r="GT105" t="s">
        <v>1192</v>
      </c>
      <c r="GU105">
        <v>5</v>
      </c>
      <c r="GV105">
        <v>4</v>
      </c>
      <c r="GW105">
        <v>5</v>
      </c>
      <c r="GX105" s="138">
        <v>70952.033284999998</v>
      </c>
      <c r="GY105" s="138"/>
      <c r="GZ105" s="196">
        <v>0</v>
      </c>
      <c r="HA105" s="196"/>
      <c r="HB105" s="196"/>
      <c r="HC105" s="196">
        <v>0</v>
      </c>
      <c r="HD105" s="196">
        <v>0</v>
      </c>
      <c r="HF105">
        <v>0</v>
      </c>
      <c r="HH105">
        <v>1</v>
      </c>
      <c r="HJ105">
        <v>1</v>
      </c>
      <c r="HM105">
        <v>1</v>
      </c>
      <c r="HO105">
        <v>0</v>
      </c>
      <c r="HR105" s="117" t="s">
        <v>1108</v>
      </c>
      <c r="HS105">
        <v>50</v>
      </c>
      <c r="HT105" t="s">
        <v>1192</v>
      </c>
      <c r="HU105">
        <v>4</v>
      </c>
      <c r="HV105">
        <v>3</v>
      </c>
      <c r="HW105">
        <v>4</v>
      </c>
      <c r="HX105" s="138">
        <v>58687.31136</v>
      </c>
      <c r="HY105" s="138"/>
      <c r="HZ105" s="196">
        <v>0</v>
      </c>
      <c r="IA105" s="196"/>
      <c r="IB105" s="196"/>
      <c r="IC105" s="196">
        <v>0</v>
      </c>
      <c r="ID105" s="196">
        <v>0</v>
      </c>
      <c r="IF105">
        <v>0</v>
      </c>
      <c r="IJ105">
        <v>1</v>
      </c>
      <c r="IM105">
        <v>1</v>
      </c>
      <c r="IO105">
        <v>0</v>
      </c>
      <c r="IR105" s="117"/>
      <c r="IS105">
        <v>50</v>
      </c>
      <c r="IT105" t="s">
        <v>1192</v>
      </c>
      <c r="IU105">
        <v>4</v>
      </c>
      <c r="IW105">
        <v>4</v>
      </c>
      <c r="IX105" s="138">
        <v>58687.31136</v>
      </c>
      <c r="IY105" s="138"/>
      <c r="IZ105" s="196">
        <v>0</v>
      </c>
      <c r="JA105" s="196"/>
      <c r="JB105" s="196"/>
      <c r="JC105" s="196">
        <v>0</v>
      </c>
      <c r="JD105" s="196">
        <v>0</v>
      </c>
      <c r="JF105">
        <v>0</v>
      </c>
      <c r="JH105">
        <v>1</v>
      </c>
      <c r="JJ105">
        <v>1</v>
      </c>
      <c r="JM105">
        <v>1</v>
      </c>
      <c r="JO105">
        <v>0</v>
      </c>
      <c r="JR105" s="117" t="s">
        <v>1108</v>
      </c>
      <c r="JS105">
        <v>50</v>
      </c>
      <c r="JT105" t="s">
        <v>1192</v>
      </c>
      <c r="JU105">
        <v>3</v>
      </c>
      <c r="JV105">
        <v>2</v>
      </c>
      <c r="JW105">
        <v>3</v>
      </c>
      <c r="JX105" s="138">
        <v>43979.466743999998</v>
      </c>
      <c r="JY105" s="138"/>
      <c r="JZ105" s="196">
        <v>0</v>
      </c>
      <c r="KA105" s="196"/>
      <c r="KB105" s="196"/>
      <c r="KC105" s="196">
        <v>0</v>
      </c>
      <c r="KD105" s="196">
        <v>0</v>
      </c>
      <c r="KF105">
        <v>0</v>
      </c>
      <c r="KH105">
        <v>1</v>
      </c>
      <c r="KJ105">
        <v>1</v>
      </c>
      <c r="KM105">
        <v>1</v>
      </c>
      <c r="KO105">
        <v>0</v>
      </c>
      <c r="KR105" s="117" t="s">
        <v>1108</v>
      </c>
      <c r="KS105">
        <v>50</v>
      </c>
      <c r="KT105" t="s">
        <v>1192</v>
      </c>
      <c r="KU105">
        <v>3</v>
      </c>
      <c r="KV105">
        <v>2</v>
      </c>
      <c r="KW105">
        <v>3</v>
      </c>
      <c r="KX105" s="138">
        <v>44504.250477000001</v>
      </c>
      <c r="KY105" s="138"/>
      <c r="KZ105" s="196">
        <v>0</v>
      </c>
      <c r="LA105" s="196"/>
      <c r="LB105" s="196"/>
      <c r="LC105" s="196">
        <v>0</v>
      </c>
      <c r="LD105" s="196">
        <v>0</v>
      </c>
      <c r="LF105">
        <v>0</v>
      </c>
      <c r="LH105">
        <v>1</v>
      </c>
      <c r="LJ105">
        <v>1</v>
      </c>
      <c r="LM105">
        <v>1</v>
      </c>
      <c r="LO105">
        <v>0</v>
      </c>
      <c r="LR105" s="117" t="s">
        <v>1108</v>
      </c>
      <c r="LS105">
        <v>50</v>
      </c>
      <c r="LT105" t="s">
        <v>1192</v>
      </c>
      <c r="LU105">
        <v>3</v>
      </c>
      <c r="LV105">
        <v>2</v>
      </c>
      <c r="LW105">
        <v>3</v>
      </c>
      <c r="LX105" s="138">
        <v>44504.250477000001</v>
      </c>
      <c r="LY105" s="138"/>
      <c r="LZ105" s="196">
        <v>0</v>
      </c>
      <c r="MA105" s="196"/>
      <c r="MB105" s="196"/>
      <c r="MC105" s="196">
        <v>0</v>
      </c>
      <c r="MD105" s="196">
        <v>0</v>
      </c>
      <c r="MF105">
        <v>0</v>
      </c>
      <c r="MH105">
        <v>1</v>
      </c>
      <c r="MJ105">
        <v>1</v>
      </c>
      <c r="MM105">
        <v>1</v>
      </c>
      <c r="MO105">
        <v>0</v>
      </c>
      <c r="MR105" s="117" t="s">
        <v>1108</v>
      </c>
      <c r="MS105">
        <v>50</v>
      </c>
      <c r="MT105" t="s">
        <v>1192</v>
      </c>
      <c r="MU105">
        <v>4</v>
      </c>
      <c r="MV105">
        <v>3</v>
      </c>
      <c r="MW105">
        <v>4</v>
      </c>
      <c r="MX105" s="138">
        <v>54996.592499999999</v>
      </c>
      <c r="MY105" s="138"/>
      <c r="MZ105" s="196">
        <v>0</v>
      </c>
      <c r="NA105" s="196"/>
      <c r="NB105" s="196"/>
      <c r="NC105" s="196">
        <v>0</v>
      </c>
      <c r="ND105" s="196">
        <v>0</v>
      </c>
      <c r="NF105">
        <v>0</v>
      </c>
      <c r="NH105">
        <v>1</v>
      </c>
      <c r="NJ105">
        <v>1</v>
      </c>
      <c r="NM105">
        <v>1</v>
      </c>
      <c r="NO105">
        <v>0</v>
      </c>
      <c r="NR105" s="117" t="s">
        <v>1108</v>
      </c>
      <c r="NS105">
        <v>50</v>
      </c>
      <c r="NT105" t="s">
        <v>1192</v>
      </c>
      <c r="NU105">
        <v>4</v>
      </c>
      <c r="NV105">
        <v>3</v>
      </c>
      <c r="NW105">
        <v>4</v>
      </c>
      <c r="NX105" s="138">
        <v>52826.643567999992</v>
      </c>
      <c r="NY105" s="138"/>
      <c r="NZ105" s="196">
        <v>0</v>
      </c>
      <c r="OA105" s="196"/>
      <c r="OB105" s="196"/>
      <c r="OC105" s="196">
        <v>0</v>
      </c>
      <c r="OD105" s="196">
        <v>0</v>
      </c>
      <c r="OF105">
        <v>0</v>
      </c>
      <c r="OH105">
        <v>1</v>
      </c>
      <c r="OJ105">
        <v>1</v>
      </c>
      <c r="OM105">
        <v>1</v>
      </c>
      <c r="OO105">
        <v>0</v>
      </c>
      <c r="OR105" s="117" t="s">
        <v>1108</v>
      </c>
      <c r="OS105">
        <v>50</v>
      </c>
      <c r="OT105" t="s">
        <v>1192</v>
      </c>
      <c r="OU105">
        <v>4</v>
      </c>
      <c r="OV105">
        <v>3</v>
      </c>
      <c r="OW105">
        <v>4</v>
      </c>
      <c r="OX105" s="138">
        <v>53671.268040000003</v>
      </c>
      <c r="OY105" s="138"/>
      <c r="OZ105" s="196">
        <v>0</v>
      </c>
      <c r="PA105" s="196"/>
      <c r="PB105" s="196"/>
      <c r="PC105" s="196">
        <v>0</v>
      </c>
      <c r="PD105" s="196">
        <v>0</v>
      </c>
      <c r="PF105">
        <v>0</v>
      </c>
      <c r="PI105">
        <v>1</v>
      </c>
      <c r="PK105">
        <v>1</v>
      </c>
      <c r="PN105">
        <v>1</v>
      </c>
      <c r="PP105">
        <v>0</v>
      </c>
      <c r="PS105" s="117" t="s">
        <v>1108</v>
      </c>
      <c r="PT105">
        <v>50</v>
      </c>
      <c r="PU105" t="s">
        <v>1192</v>
      </c>
      <c r="PV105">
        <v>4</v>
      </c>
      <c r="PW105">
        <v>3</v>
      </c>
      <c r="PX105">
        <v>4</v>
      </c>
      <c r="PY105" s="138">
        <v>53049.390336000004</v>
      </c>
      <c r="PZ105" s="138"/>
      <c r="QA105" s="196">
        <v>0</v>
      </c>
      <c r="QB105" s="196"/>
      <c r="QC105" s="196"/>
      <c r="QD105" s="196">
        <v>0</v>
      </c>
      <c r="QE105" s="196">
        <v>0</v>
      </c>
      <c r="QF105" s="196"/>
      <c r="QH105">
        <v>-3</v>
      </c>
      <c r="QK105">
        <v>1</v>
      </c>
      <c r="QM105">
        <v>1</v>
      </c>
      <c r="QP105">
        <v>1</v>
      </c>
      <c r="QR105">
        <v>0</v>
      </c>
      <c r="QU105" s="117" t="s">
        <v>1108</v>
      </c>
      <c r="QV105">
        <v>50</v>
      </c>
      <c r="QW105" t="s">
        <v>1192</v>
      </c>
      <c r="QX105">
        <v>4</v>
      </c>
      <c r="QY105">
        <v>3</v>
      </c>
      <c r="QZ105">
        <v>4</v>
      </c>
      <c r="RA105" s="138">
        <v>53049.390336000004</v>
      </c>
      <c r="RB105" s="138"/>
      <c r="RC105" s="196">
        <v>0</v>
      </c>
      <c r="RD105" s="196"/>
      <c r="RE105" s="196"/>
      <c r="RF105" s="196">
        <v>0</v>
      </c>
      <c r="RG105" s="196">
        <v>0</v>
      </c>
      <c r="RH105" s="196"/>
      <c r="RI105" s="196"/>
      <c r="RJ105" s="196"/>
      <c r="RK105" s="196"/>
      <c r="RL105" s="196"/>
      <c r="RM105" s="196"/>
      <c r="RO105">
        <v>-3</v>
      </c>
      <c r="RS105">
        <v>1</v>
      </c>
      <c r="RU105">
        <v>1</v>
      </c>
      <c r="RX105">
        <v>1</v>
      </c>
      <c r="RZ105">
        <v>0</v>
      </c>
      <c r="SC105" s="117" t="s">
        <v>1108</v>
      </c>
      <c r="SD105">
        <v>50</v>
      </c>
      <c r="SE105" t="s">
        <v>1192</v>
      </c>
      <c r="SF105">
        <v>4</v>
      </c>
      <c r="SG105">
        <v>3</v>
      </c>
      <c r="SH105">
        <v>4</v>
      </c>
      <c r="SI105" s="138">
        <v>53151.440832000008</v>
      </c>
      <c r="SJ105" s="138"/>
      <c r="SK105" s="196">
        <v>0</v>
      </c>
      <c r="SL105" s="196"/>
      <c r="SM105" s="196"/>
      <c r="SN105" s="196">
        <v>0</v>
      </c>
      <c r="SO105" s="196">
        <v>0</v>
      </c>
      <c r="SP105" s="196"/>
      <c r="SQ105" s="196"/>
      <c r="SR105" s="196"/>
      <c r="SS105" s="196"/>
      <c r="ST105" s="196"/>
      <c r="SU105" s="196"/>
      <c r="SW105">
        <f t="shared" si="261"/>
        <v>-50</v>
      </c>
      <c r="TA105">
        <v>1</v>
      </c>
      <c r="TC105">
        <v>1</v>
      </c>
      <c r="TF105">
        <f t="shared" si="293"/>
        <v>1</v>
      </c>
      <c r="TH105">
        <f t="shared" si="263"/>
        <v>0</v>
      </c>
      <c r="TK105" s="117" t="s">
        <v>1108</v>
      </c>
      <c r="TL105">
        <v>50</v>
      </c>
      <c r="TM105" t="str">
        <f t="shared" si="294"/>
        <v>FALSE</v>
      </c>
      <c r="TN105">
        <f>ROUND(MARGIN!$J21,0)</f>
        <v>4</v>
      </c>
      <c r="TO105">
        <f t="shared" si="265"/>
        <v>3</v>
      </c>
      <c r="TP105">
        <f t="shared" si="266"/>
        <v>4</v>
      </c>
      <c r="TQ105" s="138">
        <f>TP105*10000*MARGIN!$G21/MARGIN!$D21</f>
        <v>53151.440832000008</v>
      </c>
      <c r="TR105" s="138"/>
      <c r="TS105" s="196">
        <f t="shared" si="295"/>
        <v>0</v>
      </c>
      <c r="TT105" s="196"/>
      <c r="TU105" s="196"/>
      <c r="TV105" s="196">
        <f t="shared" si="268"/>
        <v>0</v>
      </c>
      <c r="TW105" s="196">
        <f t="shared" si="296"/>
        <v>0</v>
      </c>
      <c r="TX105" s="196"/>
      <c r="TY105" s="196"/>
      <c r="TZ105" s="196"/>
      <c r="UA105" s="196"/>
      <c r="UB105" s="196"/>
      <c r="UC105" s="196"/>
      <c r="UE105">
        <f t="shared" si="270"/>
        <v>-50</v>
      </c>
      <c r="UI105">
        <v>1</v>
      </c>
      <c r="UK105">
        <v>1</v>
      </c>
      <c r="UN105">
        <f t="shared" si="297"/>
        <v>1</v>
      </c>
      <c r="UP105">
        <f t="shared" si="272"/>
        <v>0</v>
      </c>
      <c r="US105" s="117" t="s">
        <v>1108</v>
      </c>
      <c r="UT105">
        <v>50</v>
      </c>
      <c r="UU105" t="str">
        <f t="shared" si="298"/>
        <v>FALSE</v>
      </c>
      <c r="UV105">
        <f>ROUND(MARGIN!$J21,0)</f>
        <v>4</v>
      </c>
      <c r="UW105">
        <f t="shared" si="274"/>
        <v>3</v>
      </c>
      <c r="UX105">
        <f t="shared" si="275"/>
        <v>4</v>
      </c>
      <c r="UY105" s="138">
        <f>UX105*10000*MARGIN!$G21/MARGIN!$D21</f>
        <v>53151.440832000008</v>
      </c>
      <c r="UZ105" s="138"/>
      <c r="VA105" s="196">
        <f t="shared" si="299"/>
        <v>0</v>
      </c>
      <c r="VB105" s="196"/>
      <c r="VC105" s="196"/>
      <c r="VD105" s="196">
        <f t="shared" si="277"/>
        <v>0</v>
      </c>
      <c r="VE105" s="196">
        <f t="shared" si="300"/>
        <v>0</v>
      </c>
      <c r="VF105" s="196"/>
      <c r="VG105" s="196"/>
      <c r="VH105" s="196"/>
      <c r="VI105" s="196"/>
      <c r="VJ105" s="196"/>
      <c r="VK105" s="196"/>
      <c r="VM105">
        <f t="shared" si="279"/>
        <v>-50</v>
      </c>
      <c r="VQ105">
        <v>1</v>
      </c>
      <c r="VS105">
        <v>1</v>
      </c>
      <c r="VV105">
        <f t="shared" si="301"/>
        <v>1</v>
      </c>
      <c r="VX105">
        <f t="shared" si="281"/>
        <v>0</v>
      </c>
      <c r="WA105" s="117" t="s">
        <v>1108</v>
      </c>
      <c r="WB105">
        <v>50</v>
      </c>
      <c r="WC105" t="str">
        <f t="shared" si="302"/>
        <v>FALSE</v>
      </c>
      <c r="WD105">
        <f>ROUND(MARGIN!$J21,0)</f>
        <v>4</v>
      </c>
      <c r="WE105">
        <f t="shared" si="283"/>
        <v>3</v>
      </c>
      <c r="WF105">
        <f t="shared" si="284"/>
        <v>4</v>
      </c>
      <c r="WG105" s="138">
        <f>WF105*10000*MARGIN!$G21/MARGIN!$D21</f>
        <v>53151.440832000008</v>
      </c>
      <c r="WH105" s="138"/>
      <c r="WI105" s="196">
        <f t="shared" si="303"/>
        <v>0</v>
      </c>
      <c r="WJ105" s="196"/>
      <c r="WK105" s="196"/>
      <c r="WL105" s="196">
        <f t="shared" si="286"/>
        <v>0</v>
      </c>
      <c r="WM105" s="196">
        <f t="shared" si="304"/>
        <v>0</v>
      </c>
      <c r="WN105" s="196"/>
      <c r="WO105" s="196"/>
      <c r="WP105" s="196"/>
      <c r="WQ105" s="196"/>
      <c r="WR105" s="196"/>
      <c r="WS105" s="196"/>
    </row>
    <row r="106" spans="1:617" x14ac:dyDescent="0.25">
      <c r="A106" t="s">
        <v>1098</v>
      </c>
      <c r="B106" s="164" t="s">
        <v>26</v>
      </c>
      <c r="F106" t="e">
        <f>-#REF!+G106</f>
        <v>#REF!</v>
      </c>
      <c r="G106">
        <v>1</v>
      </c>
      <c r="H106">
        <v>1</v>
      </c>
      <c r="I106">
        <v>-1</v>
      </c>
      <c r="J106">
        <f t="shared" si="244"/>
        <v>0</v>
      </c>
      <c r="K106">
        <f t="shared" si="245"/>
        <v>0</v>
      </c>
      <c r="L106" s="183">
        <v>-7.7945543167700004E-3</v>
      </c>
      <c r="M106" s="117" t="s">
        <v>917</v>
      </c>
      <c r="N106">
        <v>50</v>
      </c>
      <c r="O106" t="str">
        <f t="shared" si="246"/>
        <v>TRUE</v>
      </c>
      <c r="P106">
        <f>ROUND(MARGIN!$J22,0)</f>
        <v>4</v>
      </c>
      <c r="Q106" t="e">
        <f>IF(ABS(G106+I106)=2,ROUND(P106*(1+#REF!),0),IF(I106="",P106,ROUND(P106*(1+-#REF!),0)))</f>
        <v>#REF!</v>
      </c>
      <c r="R106">
        <f t="shared" si="288"/>
        <v>4</v>
      </c>
      <c r="S106" s="138">
        <f>R106*10000*MARGIN!$G22/MARGIN!$D22</f>
        <v>53173.359148909869</v>
      </c>
      <c r="T106" s="144">
        <f t="shared" si="247"/>
        <v>-414.46263609129699</v>
      </c>
      <c r="U106" s="144">
        <f t="shared" si="248"/>
        <v>-414.46263609129699</v>
      </c>
      <c r="W106">
        <f t="shared" si="249"/>
        <v>-2</v>
      </c>
      <c r="X106">
        <v>-1</v>
      </c>
      <c r="Y106">
        <v>1</v>
      </c>
      <c r="Z106">
        <v>-1</v>
      </c>
      <c r="AA106">
        <f t="shared" si="250"/>
        <v>1</v>
      </c>
      <c r="AB106">
        <f t="shared" si="251"/>
        <v>0</v>
      </c>
      <c r="AC106">
        <v>-1.114491209E-2</v>
      </c>
      <c r="AD106" s="117" t="s">
        <v>1108</v>
      </c>
      <c r="AE106">
        <v>50</v>
      </c>
      <c r="AF106" t="str">
        <f t="shared" si="252"/>
        <v>TRUE</v>
      </c>
      <c r="AG106">
        <f>ROUND(MARGIN!$J22,0)</f>
        <v>4</v>
      </c>
      <c r="AH106">
        <f t="shared" si="289"/>
        <v>3</v>
      </c>
      <c r="AI106">
        <f t="shared" si="290"/>
        <v>4</v>
      </c>
      <c r="AJ106" s="138">
        <f>AI106*10000*MARGIN!$G22/MARGIN!$D22</f>
        <v>53173.359148909869</v>
      </c>
      <c r="AK106" s="196">
        <f t="shared" si="253"/>
        <v>592.61241324459775</v>
      </c>
      <c r="AL106" s="196">
        <f t="shared" si="254"/>
        <v>-592.61241324459775</v>
      </c>
      <c r="AN106">
        <f t="shared" si="255"/>
        <v>0</v>
      </c>
      <c r="AO106">
        <v>-1</v>
      </c>
      <c r="AP106">
        <v>1</v>
      </c>
      <c r="AQ106">
        <v>1</v>
      </c>
      <c r="AR106">
        <f t="shared" si="256"/>
        <v>0</v>
      </c>
      <c r="AS106">
        <f t="shared" si="257"/>
        <v>1</v>
      </c>
      <c r="AT106">
        <v>1.7130620985E-3</v>
      </c>
      <c r="AU106" s="117" t="s">
        <v>1108</v>
      </c>
      <c r="AV106">
        <v>50</v>
      </c>
      <c r="AW106" t="str">
        <f t="shared" si="258"/>
        <v>TRUE</v>
      </c>
      <c r="AX106">
        <f>ROUND(MARGIN!$J22,0)</f>
        <v>4</v>
      </c>
      <c r="AY106">
        <f t="shared" si="291"/>
        <v>3</v>
      </c>
      <c r="AZ106">
        <f t="shared" si="292"/>
        <v>4</v>
      </c>
      <c r="BA106" s="138">
        <f>AZ106*10000*MARGIN!$G22/MARGIN!$D22</f>
        <v>53173.359148909869</v>
      </c>
      <c r="BB106" s="196">
        <f t="shared" si="259"/>
        <v>-91.089266207925718</v>
      </c>
      <c r="BC106" s="196">
        <f t="shared" si="260"/>
        <v>91.089266207925718</v>
      </c>
      <c r="BE106">
        <v>2</v>
      </c>
      <c r="BF106">
        <v>1</v>
      </c>
      <c r="BG106">
        <v>1</v>
      </c>
      <c r="BH106">
        <v>-1</v>
      </c>
      <c r="BI106">
        <v>0</v>
      </c>
      <c r="BJ106">
        <v>0</v>
      </c>
      <c r="BK106">
        <v>-8.87843807895E-3</v>
      </c>
      <c r="BL106" s="117" t="s">
        <v>1108</v>
      </c>
      <c r="BM106">
        <v>50</v>
      </c>
      <c r="BN106" t="s">
        <v>1186</v>
      </c>
      <c r="BO106">
        <v>5</v>
      </c>
      <c r="BP106">
        <v>6</v>
      </c>
      <c r="BQ106">
        <v>5</v>
      </c>
      <c r="BR106" s="138">
        <v>72278.624093911712</v>
      </c>
      <c r="BS106" s="196">
        <v>-641.72128844949873</v>
      </c>
      <c r="BT106" s="196">
        <v>-641.72128844949873</v>
      </c>
      <c r="BV106">
        <v>-2</v>
      </c>
      <c r="BW106">
        <v>-1</v>
      </c>
      <c r="BX106">
        <v>1</v>
      </c>
      <c r="BY106">
        <v>1</v>
      </c>
      <c r="BZ106">
        <v>1</v>
      </c>
      <c r="CA106">
        <v>0</v>
      </c>
      <c r="CC106">
        <v>1</v>
      </c>
      <c r="CD106">
        <v>2.1855723467599998E-3</v>
      </c>
      <c r="CE106" s="117" t="s">
        <v>1108</v>
      </c>
      <c r="CF106">
        <v>50</v>
      </c>
      <c r="CG106" t="s">
        <v>1186</v>
      </c>
      <c r="CH106">
        <v>5</v>
      </c>
      <c r="CI106">
        <v>4</v>
      </c>
      <c r="CJ106">
        <v>5</v>
      </c>
      <c r="CK106" s="138">
        <v>72278.624093911712</v>
      </c>
      <c r="CL106" s="196">
        <v>-157.97016208151447</v>
      </c>
      <c r="CM106" s="196"/>
      <c r="CN106" s="196">
        <v>157.97016208151447</v>
      </c>
      <c r="CP106">
        <v>-1</v>
      </c>
      <c r="CQ106">
        <v>-1</v>
      </c>
      <c r="CR106">
        <v>1</v>
      </c>
      <c r="CS106">
        <v>1</v>
      </c>
      <c r="CU106">
        <v>0</v>
      </c>
      <c r="CW106">
        <v>0</v>
      </c>
      <c r="CY106" s="117" t="s">
        <v>1108</v>
      </c>
      <c r="CZ106">
        <v>50</v>
      </c>
      <c r="DA106" t="s">
        <v>1186</v>
      </c>
      <c r="DB106">
        <v>5</v>
      </c>
      <c r="DC106">
        <v>4</v>
      </c>
      <c r="DD106">
        <v>5</v>
      </c>
      <c r="DE106" s="138">
        <v>72278.624093911712</v>
      </c>
      <c r="DF106" s="196">
        <v>0</v>
      </c>
      <c r="DG106" s="196"/>
      <c r="DH106" s="196">
        <v>0</v>
      </c>
      <c r="DJ106">
        <v>0</v>
      </c>
      <c r="DL106">
        <v>1</v>
      </c>
      <c r="DN106">
        <v>1</v>
      </c>
      <c r="DQ106">
        <v>1</v>
      </c>
      <c r="DS106">
        <v>0</v>
      </c>
      <c r="DV106" s="117" t="s">
        <v>1108</v>
      </c>
      <c r="DW106">
        <v>50</v>
      </c>
      <c r="DX106" t="s">
        <v>1192</v>
      </c>
      <c r="DY106">
        <v>5</v>
      </c>
      <c r="DZ106">
        <v>4</v>
      </c>
      <c r="EA106">
        <v>5</v>
      </c>
      <c r="EB106" s="138">
        <v>72278.624093911712</v>
      </c>
      <c r="EC106" s="196">
        <v>0</v>
      </c>
      <c r="ED106" s="196"/>
      <c r="EE106" s="196">
        <v>0</v>
      </c>
      <c r="EF106" s="196">
        <v>0</v>
      </c>
      <c r="EH106">
        <v>0</v>
      </c>
      <c r="EJ106">
        <v>1</v>
      </c>
      <c r="EL106">
        <v>1</v>
      </c>
      <c r="EO106">
        <v>1</v>
      </c>
      <c r="EQ106">
        <v>0</v>
      </c>
      <c r="ET106" s="117" t="s">
        <v>1108</v>
      </c>
      <c r="EU106">
        <v>50</v>
      </c>
      <c r="EV106" t="s">
        <v>1192</v>
      </c>
      <c r="EW106">
        <v>5</v>
      </c>
      <c r="EX106">
        <v>4</v>
      </c>
      <c r="EY106">
        <v>5</v>
      </c>
      <c r="EZ106" s="138">
        <v>70836.225383045516</v>
      </c>
      <c r="FA106" s="196">
        <v>0</v>
      </c>
      <c r="FB106" s="196"/>
      <c r="FC106" s="196">
        <v>0</v>
      </c>
      <c r="FD106" s="196">
        <v>0</v>
      </c>
      <c r="FF106">
        <v>0</v>
      </c>
      <c r="FH106">
        <v>1</v>
      </c>
      <c r="FJ106">
        <v>1</v>
      </c>
      <c r="FM106">
        <v>1</v>
      </c>
      <c r="FO106">
        <v>0</v>
      </c>
      <c r="FR106" s="117" t="s">
        <v>1108</v>
      </c>
      <c r="FS106">
        <v>50</v>
      </c>
      <c r="FT106" t="s">
        <v>1192</v>
      </c>
      <c r="FU106">
        <v>5</v>
      </c>
      <c r="FV106">
        <v>4</v>
      </c>
      <c r="FW106">
        <v>5</v>
      </c>
      <c r="FX106" s="138">
        <v>71013.546427868117</v>
      </c>
      <c r="FY106" s="138"/>
      <c r="FZ106" s="196">
        <v>0</v>
      </c>
      <c r="GA106" s="196"/>
      <c r="GB106" s="196"/>
      <c r="GC106" s="196">
        <v>0</v>
      </c>
      <c r="GD106" s="196">
        <v>0</v>
      </c>
      <c r="GF106">
        <v>0</v>
      </c>
      <c r="GH106">
        <v>1</v>
      </c>
      <c r="GJ106">
        <v>1</v>
      </c>
      <c r="GM106">
        <v>1</v>
      </c>
      <c r="GO106">
        <v>0</v>
      </c>
      <c r="GR106" s="117" t="s">
        <v>1108</v>
      </c>
      <c r="GS106">
        <v>50</v>
      </c>
      <c r="GT106" t="s">
        <v>1192</v>
      </c>
      <c r="GU106">
        <v>5</v>
      </c>
      <c r="GV106">
        <v>4</v>
      </c>
      <c r="GW106">
        <v>5</v>
      </c>
      <c r="GX106" s="138">
        <v>71013.546427868117</v>
      </c>
      <c r="GY106" s="138"/>
      <c r="GZ106" s="196">
        <v>0</v>
      </c>
      <c r="HA106" s="196"/>
      <c r="HB106" s="196"/>
      <c r="HC106" s="196">
        <v>0</v>
      </c>
      <c r="HD106" s="196">
        <v>0</v>
      </c>
      <c r="HF106">
        <v>0</v>
      </c>
      <c r="HH106">
        <v>1</v>
      </c>
      <c r="HJ106">
        <v>1</v>
      </c>
      <c r="HM106">
        <v>1</v>
      </c>
      <c r="HO106">
        <v>0</v>
      </c>
      <c r="HR106" s="117" t="s">
        <v>1108</v>
      </c>
      <c r="HS106">
        <v>50</v>
      </c>
      <c r="HT106" t="s">
        <v>1192</v>
      </c>
      <c r="HU106">
        <v>4</v>
      </c>
      <c r="HV106">
        <v>3</v>
      </c>
      <c r="HW106">
        <v>4</v>
      </c>
      <c r="HX106" s="138">
        <v>58708.845489902451</v>
      </c>
      <c r="HY106" s="138"/>
      <c r="HZ106" s="196">
        <v>0</v>
      </c>
      <c r="IA106" s="196"/>
      <c r="IB106" s="196"/>
      <c r="IC106" s="196">
        <v>0</v>
      </c>
      <c r="ID106" s="196">
        <v>0</v>
      </c>
      <c r="IF106">
        <v>0</v>
      </c>
      <c r="IJ106">
        <v>1</v>
      </c>
      <c r="IM106">
        <v>1</v>
      </c>
      <c r="IO106">
        <v>0</v>
      </c>
      <c r="IR106" s="117"/>
      <c r="IS106">
        <v>50</v>
      </c>
      <c r="IT106" t="s">
        <v>1192</v>
      </c>
      <c r="IU106">
        <v>4</v>
      </c>
      <c r="IW106">
        <v>4</v>
      </c>
      <c r="IX106" s="138">
        <v>58708.845489902451</v>
      </c>
      <c r="IY106" s="138"/>
      <c r="IZ106" s="196">
        <v>0</v>
      </c>
      <c r="JA106" s="196"/>
      <c r="JB106" s="196"/>
      <c r="JC106" s="196">
        <v>0</v>
      </c>
      <c r="JD106" s="196">
        <v>0</v>
      </c>
      <c r="JF106">
        <v>0</v>
      </c>
      <c r="JH106">
        <v>1</v>
      </c>
      <c r="JJ106">
        <v>1</v>
      </c>
      <c r="JM106">
        <v>1</v>
      </c>
      <c r="JO106">
        <v>0</v>
      </c>
      <c r="JR106" s="117" t="s">
        <v>1108</v>
      </c>
      <c r="JS106">
        <v>50</v>
      </c>
      <c r="JT106" t="s">
        <v>1192</v>
      </c>
      <c r="JU106">
        <v>3</v>
      </c>
      <c r="JV106">
        <v>2</v>
      </c>
      <c r="JW106">
        <v>3</v>
      </c>
      <c r="JX106" s="138">
        <v>43997.172792283389</v>
      </c>
      <c r="JY106" s="138"/>
      <c r="JZ106" s="196">
        <v>0</v>
      </c>
      <c r="KA106" s="196"/>
      <c r="KB106" s="196"/>
      <c r="KC106" s="196">
        <v>0</v>
      </c>
      <c r="KD106" s="196">
        <v>0</v>
      </c>
      <c r="KF106">
        <v>0</v>
      </c>
      <c r="KH106">
        <v>1</v>
      </c>
      <c r="KJ106">
        <v>1</v>
      </c>
      <c r="KM106">
        <v>1</v>
      </c>
      <c r="KO106">
        <v>0</v>
      </c>
      <c r="KR106" s="117" t="s">
        <v>1108</v>
      </c>
      <c r="KS106">
        <v>50</v>
      </c>
      <c r="KT106" t="s">
        <v>1192</v>
      </c>
      <c r="KU106">
        <v>3</v>
      </c>
      <c r="KV106">
        <v>2</v>
      </c>
      <c r="KW106">
        <v>3</v>
      </c>
      <c r="KX106" s="138">
        <v>44626.407048568646</v>
      </c>
      <c r="KY106" s="138"/>
      <c r="KZ106" s="196">
        <v>0</v>
      </c>
      <c r="LA106" s="196"/>
      <c r="LB106" s="196"/>
      <c r="LC106" s="196">
        <v>0</v>
      </c>
      <c r="LD106" s="196">
        <v>0</v>
      </c>
      <c r="LF106">
        <v>0</v>
      </c>
      <c r="LH106">
        <v>1</v>
      </c>
      <c r="LJ106">
        <v>1</v>
      </c>
      <c r="LM106">
        <v>1</v>
      </c>
      <c r="LO106">
        <v>0</v>
      </c>
      <c r="LR106" s="117" t="s">
        <v>1108</v>
      </c>
      <c r="LS106">
        <v>50</v>
      </c>
      <c r="LT106" t="s">
        <v>1192</v>
      </c>
      <c r="LU106">
        <v>3</v>
      </c>
      <c r="LV106">
        <v>2</v>
      </c>
      <c r="LW106">
        <v>3</v>
      </c>
      <c r="LX106" s="138">
        <v>44626.407048568646</v>
      </c>
      <c r="LY106" s="138"/>
      <c r="LZ106" s="196">
        <v>0</v>
      </c>
      <c r="MA106" s="196"/>
      <c r="MB106" s="196"/>
      <c r="MC106" s="196">
        <v>0</v>
      </c>
      <c r="MD106" s="196">
        <v>0</v>
      </c>
      <c r="MF106">
        <v>0</v>
      </c>
      <c r="MH106">
        <v>1</v>
      </c>
      <c r="MJ106">
        <v>1</v>
      </c>
      <c r="MM106">
        <v>1</v>
      </c>
      <c r="MO106">
        <v>0</v>
      </c>
      <c r="MR106" s="117" t="s">
        <v>1108</v>
      </c>
      <c r="MS106">
        <v>50</v>
      </c>
      <c r="MT106" t="s">
        <v>1192</v>
      </c>
      <c r="MU106">
        <v>4</v>
      </c>
      <c r="MV106">
        <v>3</v>
      </c>
      <c r="MW106">
        <v>4</v>
      </c>
      <c r="MX106" s="138">
        <v>55027.150673357311</v>
      </c>
      <c r="MY106" s="138"/>
      <c r="MZ106" s="196">
        <v>0</v>
      </c>
      <c r="NA106" s="196"/>
      <c r="NB106" s="196"/>
      <c r="NC106" s="196">
        <v>0</v>
      </c>
      <c r="ND106" s="196">
        <v>0</v>
      </c>
      <c r="NF106">
        <v>0</v>
      </c>
      <c r="NH106">
        <v>1</v>
      </c>
      <c r="NJ106">
        <v>1</v>
      </c>
      <c r="NM106">
        <v>1</v>
      </c>
      <c r="NO106">
        <v>0</v>
      </c>
      <c r="NR106" s="117" t="s">
        <v>1108</v>
      </c>
      <c r="NS106">
        <v>50</v>
      </c>
      <c r="NT106" t="s">
        <v>1192</v>
      </c>
      <c r="NU106">
        <v>4</v>
      </c>
      <c r="NV106">
        <v>3</v>
      </c>
      <c r="NW106">
        <v>4</v>
      </c>
      <c r="NX106" s="138">
        <v>52849.17687262757</v>
      </c>
      <c r="NY106" s="138"/>
      <c r="NZ106" s="196">
        <v>0</v>
      </c>
      <c r="OA106" s="196"/>
      <c r="OB106" s="196"/>
      <c r="OC106" s="196">
        <v>0</v>
      </c>
      <c r="OD106" s="196">
        <v>0</v>
      </c>
      <c r="OF106">
        <v>0</v>
      </c>
      <c r="OH106">
        <v>1</v>
      </c>
      <c r="OJ106">
        <v>1</v>
      </c>
      <c r="OM106">
        <v>1</v>
      </c>
      <c r="OO106">
        <v>0</v>
      </c>
      <c r="OR106" s="117" t="s">
        <v>1108</v>
      </c>
      <c r="OS106">
        <v>50</v>
      </c>
      <c r="OT106" t="s">
        <v>1192</v>
      </c>
      <c r="OU106">
        <v>4</v>
      </c>
      <c r="OV106">
        <v>3</v>
      </c>
      <c r="OW106">
        <v>4</v>
      </c>
      <c r="OX106" s="138">
        <v>53712.407358255587</v>
      </c>
      <c r="OY106" s="138"/>
      <c r="OZ106" s="196">
        <v>0</v>
      </c>
      <c r="PA106" s="196"/>
      <c r="PB106" s="196"/>
      <c r="PC106" s="196">
        <v>0</v>
      </c>
      <c r="PD106" s="196">
        <v>0</v>
      </c>
      <c r="PF106">
        <v>0</v>
      </c>
      <c r="PI106">
        <v>1</v>
      </c>
      <c r="PK106">
        <v>1</v>
      </c>
      <c r="PN106">
        <v>1</v>
      </c>
      <c r="PP106">
        <v>0</v>
      </c>
      <c r="PS106" s="117" t="s">
        <v>1108</v>
      </c>
      <c r="PT106">
        <v>50</v>
      </c>
      <c r="PU106" t="s">
        <v>1192</v>
      </c>
      <c r="PV106">
        <v>4</v>
      </c>
      <c r="PW106">
        <v>3</v>
      </c>
      <c r="PX106">
        <v>4</v>
      </c>
      <c r="PY106" s="138">
        <v>53066.579340551376</v>
      </c>
      <c r="PZ106" s="138"/>
      <c r="QA106" s="196">
        <v>0</v>
      </c>
      <c r="QB106" s="196"/>
      <c r="QC106" s="196"/>
      <c r="QD106" s="196">
        <v>0</v>
      </c>
      <c r="QE106" s="196">
        <v>0</v>
      </c>
      <c r="QF106" s="196"/>
      <c r="QH106">
        <v>-3</v>
      </c>
      <c r="QK106">
        <v>1</v>
      </c>
      <c r="QM106">
        <v>1</v>
      </c>
      <c r="QP106">
        <v>1</v>
      </c>
      <c r="QR106">
        <v>0</v>
      </c>
      <c r="QU106" s="117" t="s">
        <v>1108</v>
      </c>
      <c r="QV106">
        <v>50</v>
      </c>
      <c r="QW106" t="s">
        <v>1192</v>
      </c>
      <c r="QX106">
        <v>4</v>
      </c>
      <c r="QY106">
        <v>3</v>
      </c>
      <c r="QZ106">
        <v>4</v>
      </c>
      <c r="RA106" s="138">
        <v>53066.579340551376</v>
      </c>
      <c r="RB106" s="138"/>
      <c r="RC106" s="196">
        <v>0</v>
      </c>
      <c r="RD106" s="196"/>
      <c r="RE106" s="196"/>
      <c r="RF106" s="196">
        <v>0</v>
      </c>
      <c r="RG106" s="196">
        <v>0</v>
      </c>
      <c r="RH106" s="196"/>
      <c r="RI106" s="196"/>
      <c r="RJ106" s="196"/>
      <c r="RK106" s="196"/>
      <c r="RL106" s="196"/>
      <c r="RM106" s="196"/>
      <c r="RO106">
        <v>-3</v>
      </c>
      <c r="RS106">
        <v>1</v>
      </c>
      <c r="RU106">
        <v>1</v>
      </c>
      <c r="RX106">
        <v>1</v>
      </c>
      <c r="RZ106">
        <v>0</v>
      </c>
      <c r="SC106" s="117" t="s">
        <v>1108</v>
      </c>
      <c r="SD106">
        <v>50</v>
      </c>
      <c r="SE106" t="s">
        <v>1192</v>
      </c>
      <c r="SF106">
        <v>4</v>
      </c>
      <c r="SG106">
        <v>3</v>
      </c>
      <c r="SH106">
        <v>4</v>
      </c>
      <c r="SI106" s="138">
        <v>53173.359148909869</v>
      </c>
      <c r="SJ106" s="138"/>
      <c r="SK106" s="196">
        <v>0</v>
      </c>
      <c r="SL106" s="196"/>
      <c r="SM106" s="196"/>
      <c r="SN106" s="196">
        <v>0</v>
      </c>
      <c r="SO106" s="196">
        <v>0</v>
      </c>
      <c r="SP106" s="196"/>
      <c r="SQ106" s="196"/>
      <c r="SR106" s="196"/>
      <c r="SS106" s="196"/>
      <c r="ST106" s="196"/>
      <c r="SU106" s="196"/>
      <c r="SW106">
        <f t="shared" si="261"/>
        <v>-50</v>
      </c>
      <c r="TA106">
        <v>1</v>
      </c>
      <c r="TC106">
        <v>1</v>
      </c>
      <c r="TF106">
        <f t="shared" si="293"/>
        <v>1</v>
      </c>
      <c r="TH106">
        <f t="shared" si="263"/>
        <v>0</v>
      </c>
      <c r="TK106" s="117" t="s">
        <v>1108</v>
      </c>
      <c r="TL106">
        <v>50</v>
      </c>
      <c r="TM106" t="str">
        <f t="shared" si="294"/>
        <v>FALSE</v>
      </c>
      <c r="TN106">
        <f>ROUND(MARGIN!$J22,0)</f>
        <v>4</v>
      </c>
      <c r="TO106">
        <f t="shared" si="265"/>
        <v>3</v>
      </c>
      <c r="TP106">
        <f t="shared" si="266"/>
        <v>4</v>
      </c>
      <c r="TQ106" s="138">
        <f>TP106*10000*MARGIN!$G22/MARGIN!$D22</f>
        <v>53173.359148909869</v>
      </c>
      <c r="TR106" s="138"/>
      <c r="TS106" s="196">
        <f t="shared" si="295"/>
        <v>0</v>
      </c>
      <c r="TT106" s="196"/>
      <c r="TU106" s="196"/>
      <c r="TV106" s="196">
        <f t="shared" si="268"/>
        <v>0</v>
      </c>
      <c r="TW106" s="196">
        <f t="shared" si="296"/>
        <v>0</v>
      </c>
      <c r="TX106" s="196"/>
      <c r="TY106" s="196"/>
      <c r="TZ106" s="196"/>
      <c r="UA106" s="196"/>
      <c r="UB106" s="196"/>
      <c r="UC106" s="196"/>
      <c r="UE106">
        <f t="shared" si="270"/>
        <v>-50</v>
      </c>
      <c r="UI106">
        <v>1</v>
      </c>
      <c r="UK106">
        <v>1</v>
      </c>
      <c r="UN106">
        <f t="shared" si="297"/>
        <v>1</v>
      </c>
      <c r="UP106">
        <f t="shared" si="272"/>
        <v>0</v>
      </c>
      <c r="US106" s="117" t="s">
        <v>1108</v>
      </c>
      <c r="UT106">
        <v>50</v>
      </c>
      <c r="UU106" t="str">
        <f t="shared" si="298"/>
        <v>FALSE</v>
      </c>
      <c r="UV106">
        <f>ROUND(MARGIN!$J22,0)</f>
        <v>4</v>
      </c>
      <c r="UW106">
        <f t="shared" si="274"/>
        <v>3</v>
      </c>
      <c r="UX106">
        <f t="shared" si="275"/>
        <v>4</v>
      </c>
      <c r="UY106" s="138">
        <f>UX106*10000*MARGIN!$G22/MARGIN!$D22</f>
        <v>53173.359148909869</v>
      </c>
      <c r="UZ106" s="138"/>
      <c r="VA106" s="196">
        <f t="shared" si="299"/>
        <v>0</v>
      </c>
      <c r="VB106" s="196"/>
      <c r="VC106" s="196"/>
      <c r="VD106" s="196">
        <f t="shared" si="277"/>
        <v>0</v>
      </c>
      <c r="VE106" s="196">
        <f t="shared" si="300"/>
        <v>0</v>
      </c>
      <c r="VF106" s="196"/>
      <c r="VG106" s="196"/>
      <c r="VH106" s="196"/>
      <c r="VI106" s="196"/>
      <c r="VJ106" s="196"/>
      <c r="VK106" s="196"/>
      <c r="VM106">
        <f t="shared" si="279"/>
        <v>-50</v>
      </c>
      <c r="VQ106">
        <v>1</v>
      </c>
      <c r="VS106">
        <v>1</v>
      </c>
      <c r="VV106">
        <f t="shared" si="301"/>
        <v>1</v>
      </c>
      <c r="VX106">
        <f t="shared" si="281"/>
        <v>0</v>
      </c>
      <c r="WA106" s="117" t="s">
        <v>1108</v>
      </c>
      <c r="WB106">
        <v>50</v>
      </c>
      <c r="WC106" t="str">
        <f t="shared" si="302"/>
        <v>FALSE</v>
      </c>
      <c r="WD106">
        <f>ROUND(MARGIN!$J22,0)</f>
        <v>4</v>
      </c>
      <c r="WE106">
        <f t="shared" si="283"/>
        <v>3</v>
      </c>
      <c r="WF106">
        <f t="shared" si="284"/>
        <v>4</v>
      </c>
      <c r="WG106" s="138">
        <f>WF106*10000*MARGIN!$G22/MARGIN!$D22</f>
        <v>53173.359148909869</v>
      </c>
      <c r="WH106" s="138"/>
      <c r="WI106" s="196">
        <f t="shared" si="303"/>
        <v>0</v>
      </c>
      <c r="WJ106" s="196"/>
      <c r="WK106" s="196"/>
      <c r="WL106" s="196">
        <f t="shared" si="286"/>
        <v>0</v>
      </c>
      <c r="WM106" s="196">
        <f t="shared" si="304"/>
        <v>0</v>
      </c>
      <c r="WN106" s="196"/>
      <c r="WO106" s="196"/>
      <c r="WP106" s="196"/>
      <c r="WQ106" s="196"/>
      <c r="WR106" s="196"/>
      <c r="WS106" s="196"/>
    </row>
    <row r="107" spans="1:617" x14ac:dyDescent="0.25">
      <c r="A107" t="s">
        <v>1101</v>
      </c>
      <c r="B107" s="164" t="s">
        <v>14</v>
      </c>
      <c r="F107" t="e">
        <f>-#REF!+G107</f>
        <v>#REF!</v>
      </c>
      <c r="G107">
        <v>-1</v>
      </c>
      <c r="H107">
        <v>1</v>
      </c>
      <c r="I107">
        <v>1</v>
      </c>
      <c r="J107">
        <f t="shared" si="244"/>
        <v>0</v>
      </c>
      <c r="K107">
        <f t="shared" si="245"/>
        <v>1</v>
      </c>
      <c r="L107" s="183">
        <v>7.40586644477E-3</v>
      </c>
      <c r="M107" s="116" t="s">
        <v>917</v>
      </c>
      <c r="N107">
        <v>50</v>
      </c>
      <c r="O107" t="str">
        <f t="shared" si="246"/>
        <v>TRUE</v>
      </c>
      <c r="P107">
        <f>ROUND(MARGIN!$J23,0)</f>
        <v>4</v>
      </c>
      <c r="Q107" t="e">
        <f>IF(ABS(G107+I107)=2,ROUND(P107*(1+#REF!),0),IF(I107="",P107,ROUND(P107*(1+-#REF!),0)))</f>
        <v>#REF!</v>
      </c>
      <c r="R107">
        <f t="shared" si="288"/>
        <v>4</v>
      </c>
      <c r="S107" s="138">
        <f>R107*10000*MARGIN!$G23/MARGIN!$D23</f>
        <v>53170</v>
      </c>
      <c r="T107" s="144">
        <f t="shared" si="247"/>
        <v>-393.76991886842092</v>
      </c>
      <c r="U107" s="144">
        <f t="shared" si="248"/>
        <v>393.76991886842092</v>
      </c>
      <c r="W107">
        <f t="shared" si="249"/>
        <v>2</v>
      </c>
      <c r="X107">
        <v>1</v>
      </c>
      <c r="Y107">
        <v>1</v>
      </c>
      <c r="Z107">
        <v>-1</v>
      </c>
      <c r="AA107">
        <f t="shared" si="250"/>
        <v>0</v>
      </c>
      <c r="AB107">
        <f t="shared" si="251"/>
        <v>0</v>
      </c>
      <c r="AC107">
        <v>-6.1468357218600004E-3</v>
      </c>
      <c r="AD107" s="116" t="s">
        <v>1108</v>
      </c>
      <c r="AE107">
        <v>50</v>
      </c>
      <c r="AF107" t="str">
        <f t="shared" si="252"/>
        <v>TRUE</v>
      </c>
      <c r="AG107">
        <f>ROUND(MARGIN!$J23,0)</f>
        <v>4</v>
      </c>
      <c r="AH107">
        <f t="shared" si="289"/>
        <v>5</v>
      </c>
      <c r="AI107">
        <f t="shared" si="290"/>
        <v>4</v>
      </c>
      <c r="AJ107" s="138">
        <f>AI107*10000*MARGIN!$G23/MARGIN!$D23</f>
        <v>53170</v>
      </c>
      <c r="AK107" s="196">
        <f t="shared" si="253"/>
        <v>-326.82725533129621</v>
      </c>
      <c r="AL107" s="196">
        <f t="shared" si="254"/>
        <v>-326.82725533129621</v>
      </c>
      <c r="AN107">
        <f t="shared" si="255"/>
        <v>-2</v>
      </c>
      <c r="AO107">
        <v>-1</v>
      </c>
      <c r="AP107">
        <v>-1</v>
      </c>
      <c r="AQ107">
        <v>1</v>
      </c>
      <c r="AR107">
        <f t="shared" si="256"/>
        <v>0</v>
      </c>
      <c r="AS107">
        <f t="shared" si="257"/>
        <v>0</v>
      </c>
      <c r="AT107">
        <v>7.2168161512600002E-3</v>
      </c>
      <c r="AU107" s="116" t="s">
        <v>1108</v>
      </c>
      <c r="AV107">
        <v>50</v>
      </c>
      <c r="AW107" t="str">
        <f t="shared" si="258"/>
        <v>TRUE</v>
      </c>
      <c r="AX107">
        <f>ROUND(MARGIN!$J23,0)</f>
        <v>4</v>
      </c>
      <c r="AY107">
        <f t="shared" si="291"/>
        <v>5</v>
      </c>
      <c r="AZ107">
        <f t="shared" si="292"/>
        <v>4</v>
      </c>
      <c r="BA107" s="138">
        <f>AZ107*10000*MARGIN!$G23/MARGIN!$D23</f>
        <v>53170</v>
      </c>
      <c r="BB107" s="196">
        <f t="shared" si="259"/>
        <v>-383.71811476249422</v>
      </c>
      <c r="BC107" s="196">
        <f t="shared" si="260"/>
        <v>-383.71811476249422</v>
      </c>
      <c r="BE107">
        <v>2</v>
      </c>
      <c r="BF107">
        <v>1</v>
      </c>
      <c r="BG107">
        <v>1</v>
      </c>
      <c r="BH107">
        <v>-1</v>
      </c>
      <c r="BI107">
        <v>0</v>
      </c>
      <c r="BJ107">
        <v>0</v>
      </c>
      <c r="BK107">
        <v>-2.7436445776899999E-3</v>
      </c>
      <c r="BL107" s="116" t="s">
        <v>1108</v>
      </c>
      <c r="BM107">
        <v>50</v>
      </c>
      <c r="BN107" t="s">
        <v>1186</v>
      </c>
      <c r="BO107">
        <v>5</v>
      </c>
      <c r="BP107">
        <v>6</v>
      </c>
      <c r="BQ107">
        <v>5</v>
      </c>
      <c r="BR107" s="138">
        <v>72277</v>
      </c>
      <c r="BS107" s="196">
        <v>-198.30239914170014</v>
      </c>
      <c r="BT107" s="196">
        <v>-198.30239914170014</v>
      </c>
      <c r="BV107">
        <v>0</v>
      </c>
      <c r="BW107">
        <v>1</v>
      </c>
      <c r="BX107">
        <v>1</v>
      </c>
      <c r="BY107">
        <v>1</v>
      </c>
      <c r="BZ107">
        <v>-1</v>
      </c>
      <c r="CA107">
        <v>0</v>
      </c>
      <c r="CC107">
        <v>0</v>
      </c>
      <c r="CD107">
        <v>-3.2683343906000002E-3</v>
      </c>
      <c r="CE107" s="116" t="s">
        <v>1108</v>
      </c>
      <c r="CF107">
        <v>50</v>
      </c>
      <c r="CG107" t="s">
        <v>1186</v>
      </c>
      <c r="CH107">
        <v>5</v>
      </c>
      <c r="CI107">
        <v>6</v>
      </c>
      <c r="CJ107">
        <v>5</v>
      </c>
      <c r="CK107" s="138">
        <v>72277</v>
      </c>
      <c r="CL107" s="196">
        <v>-236.2254047493962</v>
      </c>
      <c r="CM107" s="196"/>
      <c r="CN107" s="196">
        <v>-236.2254047493962</v>
      </c>
      <c r="CP107">
        <v>1</v>
      </c>
      <c r="CQ107">
        <v>1</v>
      </c>
      <c r="CR107">
        <v>1</v>
      </c>
      <c r="CS107">
        <v>1</v>
      </c>
      <c r="CU107">
        <v>0</v>
      </c>
      <c r="CW107">
        <v>0</v>
      </c>
      <c r="CY107" s="116" t="s">
        <v>1108</v>
      </c>
      <c r="CZ107">
        <v>50</v>
      </c>
      <c r="DA107" t="s">
        <v>1186</v>
      </c>
      <c r="DB107">
        <v>5</v>
      </c>
      <c r="DC107">
        <v>6</v>
      </c>
      <c r="DD107">
        <v>5</v>
      </c>
      <c r="DE107" s="138">
        <v>72277</v>
      </c>
      <c r="DF107" s="196">
        <v>0</v>
      </c>
      <c r="DG107" s="196"/>
      <c r="DH107" s="196">
        <v>0</v>
      </c>
      <c r="DJ107">
        <v>0</v>
      </c>
      <c r="DL107">
        <v>1</v>
      </c>
      <c r="DN107">
        <v>1</v>
      </c>
      <c r="DQ107">
        <v>1</v>
      </c>
      <c r="DS107">
        <v>0</v>
      </c>
      <c r="DV107" s="116" t="s">
        <v>1108</v>
      </c>
      <c r="DW107">
        <v>50</v>
      </c>
      <c r="DX107" t="s">
        <v>1192</v>
      </c>
      <c r="DY107">
        <v>5</v>
      </c>
      <c r="DZ107">
        <v>4</v>
      </c>
      <c r="EA107">
        <v>5</v>
      </c>
      <c r="EB107" s="138">
        <v>72277</v>
      </c>
      <c r="EC107" s="196">
        <v>0</v>
      </c>
      <c r="ED107" s="196"/>
      <c r="EE107" s="196">
        <v>0</v>
      </c>
      <c r="EF107" s="196">
        <v>0</v>
      </c>
      <c r="EH107">
        <v>0</v>
      </c>
      <c r="EJ107">
        <v>1</v>
      </c>
      <c r="EL107">
        <v>1</v>
      </c>
      <c r="EO107">
        <v>1</v>
      </c>
      <c r="EQ107">
        <v>0</v>
      </c>
      <c r="ET107" s="116" t="s">
        <v>1108</v>
      </c>
      <c r="EU107">
        <v>50</v>
      </c>
      <c r="EV107" t="s">
        <v>1192</v>
      </c>
      <c r="EW107">
        <v>5</v>
      </c>
      <c r="EX107">
        <v>4</v>
      </c>
      <c r="EY107">
        <v>5</v>
      </c>
      <c r="EZ107" s="138">
        <v>70836</v>
      </c>
      <c r="FA107" s="196">
        <v>0</v>
      </c>
      <c r="FB107" s="196"/>
      <c r="FC107" s="196">
        <v>0</v>
      </c>
      <c r="FD107" s="196">
        <v>0</v>
      </c>
      <c r="FF107">
        <v>0</v>
      </c>
      <c r="FH107">
        <v>1</v>
      </c>
      <c r="FJ107">
        <v>1</v>
      </c>
      <c r="FM107">
        <v>1</v>
      </c>
      <c r="FO107">
        <v>0</v>
      </c>
      <c r="FR107" s="116" t="s">
        <v>1108</v>
      </c>
      <c r="FS107">
        <v>50</v>
      </c>
      <c r="FT107" t="s">
        <v>1192</v>
      </c>
      <c r="FU107">
        <v>5</v>
      </c>
      <c r="FV107">
        <v>4</v>
      </c>
      <c r="FW107">
        <v>5</v>
      </c>
      <c r="FX107" s="138">
        <v>71010.5</v>
      </c>
      <c r="FY107" s="138"/>
      <c r="FZ107" s="196">
        <v>0</v>
      </c>
      <c r="GA107" s="196"/>
      <c r="GB107" s="196"/>
      <c r="GC107" s="196">
        <v>0</v>
      </c>
      <c r="GD107" s="196">
        <v>0</v>
      </c>
      <c r="GF107">
        <v>0</v>
      </c>
      <c r="GH107">
        <v>1</v>
      </c>
      <c r="GJ107">
        <v>1</v>
      </c>
      <c r="GM107">
        <v>1</v>
      </c>
      <c r="GO107">
        <v>0</v>
      </c>
      <c r="GR107" s="116" t="s">
        <v>1108</v>
      </c>
      <c r="GS107">
        <v>50</v>
      </c>
      <c r="GT107" t="s">
        <v>1192</v>
      </c>
      <c r="GU107">
        <v>5</v>
      </c>
      <c r="GV107">
        <v>4</v>
      </c>
      <c r="GW107">
        <v>5</v>
      </c>
      <c r="GX107" s="138">
        <v>71010.5</v>
      </c>
      <c r="GY107" s="138"/>
      <c r="GZ107" s="196">
        <v>0</v>
      </c>
      <c r="HA107" s="196"/>
      <c r="HB107" s="196"/>
      <c r="HC107" s="196">
        <v>0</v>
      </c>
      <c r="HD107" s="196">
        <v>0</v>
      </c>
      <c r="HF107">
        <v>0</v>
      </c>
      <c r="HH107">
        <v>1</v>
      </c>
      <c r="HJ107">
        <v>1</v>
      </c>
      <c r="HM107">
        <v>1</v>
      </c>
      <c r="HO107">
        <v>0</v>
      </c>
      <c r="HR107" s="116" t="s">
        <v>1108</v>
      </c>
      <c r="HS107">
        <v>50</v>
      </c>
      <c r="HT107" t="s">
        <v>1192</v>
      </c>
      <c r="HU107">
        <v>4</v>
      </c>
      <c r="HV107">
        <v>3</v>
      </c>
      <c r="HW107">
        <v>4</v>
      </c>
      <c r="HX107" s="138">
        <v>58707.200000000004</v>
      </c>
      <c r="HY107" s="138"/>
      <c r="HZ107" s="196">
        <v>0</v>
      </c>
      <c r="IA107" s="196"/>
      <c r="IB107" s="196"/>
      <c r="IC107" s="196">
        <v>0</v>
      </c>
      <c r="ID107" s="196">
        <v>0</v>
      </c>
      <c r="IF107">
        <v>0</v>
      </c>
      <c r="IJ107">
        <v>1</v>
      </c>
      <c r="IM107">
        <v>1</v>
      </c>
      <c r="IO107">
        <v>0</v>
      </c>
      <c r="IR107" s="116"/>
      <c r="IS107">
        <v>50</v>
      </c>
      <c r="IT107" t="s">
        <v>1192</v>
      </c>
      <c r="IU107">
        <v>4</v>
      </c>
      <c r="IW107">
        <v>4</v>
      </c>
      <c r="IX107" s="138">
        <v>58707.200000000004</v>
      </c>
      <c r="IY107" s="138"/>
      <c r="IZ107" s="196">
        <v>0</v>
      </c>
      <c r="JA107" s="196"/>
      <c r="JB107" s="196"/>
      <c r="JC107" s="196">
        <v>0</v>
      </c>
      <c r="JD107" s="196">
        <v>0</v>
      </c>
      <c r="JF107">
        <v>0</v>
      </c>
      <c r="JH107">
        <v>1</v>
      </c>
      <c r="JJ107">
        <v>1</v>
      </c>
      <c r="JM107">
        <v>1</v>
      </c>
      <c r="JO107">
        <v>0</v>
      </c>
      <c r="JR107" s="116" t="s">
        <v>1108</v>
      </c>
      <c r="JS107">
        <v>50</v>
      </c>
      <c r="JT107" t="s">
        <v>1192</v>
      </c>
      <c r="JU107">
        <v>3</v>
      </c>
      <c r="JV107">
        <v>2</v>
      </c>
      <c r="JW107">
        <v>3</v>
      </c>
      <c r="JX107" s="138">
        <v>43991.4</v>
      </c>
      <c r="JY107" s="138"/>
      <c r="JZ107" s="196">
        <v>0</v>
      </c>
      <c r="KA107" s="196"/>
      <c r="KB107" s="196"/>
      <c r="KC107" s="196">
        <v>0</v>
      </c>
      <c r="KD107" s="196">
        <v>0</v>
      </c>
      <c r="KF107">
        <v>0</v>
      </c>
      <c r="KH107">
        <v>1</v>
      </c>
      <c r="KJ107">
        <v>1</v>
      </c>
      <c r="KM107">
        <v>1</v>
      </c>
      <c r="KO107">
        <v>0</v>
      </c>
      <c r="KR107" s="116" t="s">
        <v>1108</v>
      </c>
      <c r="KS107">
        <v>50</v>
      </c>
      <c r="KT107" t="s">
        <v>1192</v>
      </c>
      <c r="KU107">
        <v>3</v>
      </c>
      <c r="KV107">
        <v>2</v>
      </c>
      <c r="KW107">
        <v>3</v>
      </c>
      <c r="KX107" s="138">
        <v>44604</v>
      </c>
      <c r="KY107" s="138"/>
      <c r="KZ107" s="196">
        <v>0</v>
      </c>
      <c r="LA107" s="196"/>
      <c r="LB107" s="196"/>
      <c r="LC107" s="196">
        <v>0</v>
      </c>
      <c r="LD107" s="196">
        <v>0</v>
      </c>
      <c r="LF107">
        <v>0</v>
      </c>
      <c r="LH107">
        <v>1</v>
      </c>
      <c r="LJ107">
        <v>1</v>
      </c>
      <c r="LM107">
        <v>1</v>
      </c>
      <c r="LO107">
        <v>0</v>
      </c>
      <c r="LR107" s="116" t="s">
        <v>1108</v>
      </c>
      <c r="LS107">
        <v>50</v>
      </c>
      <c r="LT107" t="s">
        <v>1192</v>
      </c>
      <c r="LU107">
        <v>3</v>
      </c>
      <c r="LV107">
        <v>2</v>
      </c>
      <c r="LW107">
        <v>3</v>
      </c>
      <c r="LX107" s="138">
        <v>44604</v>
      </c>
      <c r="LY107" s="138"/>
      <c r="LZ107" s="196">
        <v>0</v>
      </c>
      <c r="MA107" s="196"/>
      <c r="MB107" s="196"/>
      <c r="MC107" s="196">
        <v>0</v>
      </c>
      <c r="MD107" s="196">
        <v>0</v>
      </c>
      <c r="MF107">
        <v>0</v>
      </c>
      <c r="MH107">
        <v>1</v>
      </c>
      <c r="MJ107">
        <v>1</v>
      </c>
      <c r="MM107">
        <v>1</v>
      </c>
      <c r="MO107">
        <v>0</v>
      </c>
      <c r="MR107" s="116" t="s">
        <v>1108</v>
      </c>
      <c r="MS107">
        <v>50</v>
      </c>
      <c r="MT107" t="s">
        <v>1192</v>
      </c>
      <c r="MU107">
        <v>4</v>
      </c>
      <c r="MV107">
        <v>3</v>
      </c>
      <c r="MW107">
        <v>4</v>
      </c>
      <c r="MX107" s="138">
        <v>55028.800000000003</v>
      </c>
      <c r="MY107" s="138"/>
      <c r="MZ107" s="196">
        <v>0</v>
      </c>
      <c r="NA107" s="196"/>
      <c r="NB107" s="196"/>
      <c r="NC107" s="196">
        <v>0</v>
      </c>
      <c r="ND107" s="196">
        <v>0</v>
      </c>
      <c r="NF107">
        <v>0</v>
      </c>
      <c r="NH107">
        <v>1</v>
      </c>
      <c r="NJ107">
        <v>1</v>
      </c>
      <c r="NM107">
        <v>1</v>
      </c>
      <c r="NO107">
        <v>0</v>
      </c>
      <c r="NR107" s="116" t="s">
        <v>1108</v>
      </c>
      <c r="NS107">
        <v>50</v>
      </c>
      <c r="NT107" t="s">
        <v>1192</v>
      </c>
      <c r="NU107">
        <v>4</v>
      </c>
      <c r="NV107">
        <v>3</v>
      </c>
      <c r="NW107">
        <v>4</v>
      </c>
      <c r="NX107" s="138">
        <v>52847.200000000004</v>
      </c>
      <c r="NY107" s="138"/>
      <c r="NZ107" s="196">
        <v>0</v>
      </c>
      <c r="OA107" s="196"/>
      <c r="OB107" s="196"/>
      <c r="OC107" s="196">
        <v>0</v>
      </c>
      <c r="OD107" s="196">
        <v>0</v>
      </c>
      <c r="OF107">
        <v>0</v>
      </c>
      <c r="OH107">
        <v>1</v>
      </c>
      <c r="OJ107">
        <v>1</v>
      </c>
      <c r="OM107">
        <v>1</v>
      </c>
      <c r="OO107">
        <v>0</v>
      </c>
      <c r="OR107" s="116" t="s">
        <v>1108</v>
      </c>
      <c r="OS107">
        <v>50</v>
      </c>
      <c r="OT107" t="s">
        <v>1192</v>
      </c>
      <c r="OU107">
        <v>4</v>
      </c>
      <c r="OV107">
        <v>3</v>
      </c>
      <c r="OW107">
        <v>4</v>
      </c>
      <c r="OX107" s="138">
        <v>53696.4</v>
      </c>
      <c r="OY107" s="138"/>
      <c r="OZ107" s="196">
        <v>0</v>
      </c>
      <c r="PA107" s="196"/>
      <c r="PB107" s="196"/>
      <c r="PC107" s="196">
        <v>0</v>
      </c>
      <c r="PD107" s="196">
        <v>0</v>
      </c>
      <c r="PF107">
        <v>0</v>
      </c>
      <c r="PI107">
        <v>1</v>
      </c>
      <c r="PK107">
        <v>1</v>
      </c>
      <c r="PN107">
        <v>1</v>
      </c>
      <c r="PP107">
        <v>0</v>
      </c>
      <c r="PS107" s="116" t="s">
        <v>1108</v>
      </c>
      <c r="PT107">
        <v>50</v>
      </c>
      <c r="PU107" t="s">
        <v>1192</v>
      </c>
      <c r="PV107">
        <v>4</v>
      </c>
      <c r="PW107">
        <v>3</v>
      </c>
      <c r="PX107">
        <v>4</v>
      </c>
      <c r="PY107" s="138">
        <v>53069.2</v>
      </c>
      <c r="PZ107" s="138"/>
      <c r="QA107" s="196">
        <v>0</v>
      </c>
      <c r="QB107" s="196"/>
      <c r="QC107" s="196"/>
      <c r="QD107" s="196">
        <v>0</v>
      </c>
      <c r="QE107" s="196">
        <v>0</v>
      </c>
      <c r="QF107" s="196"/>
      <c r="QH107">
        <v>-3</v>
      </c>
      <c r="QK107">
        <v>1</v>
      </c>
      <c r="QM107">
        <v>1</v>
      </c>
      <c r="QP107">
        <v>1</v>
      </c>
      <c r="QR107">
        <v>0</v>
      </c>
      <c r="QU107" s="116" t="s">
        <v>1108</v>
      </c>
      <c r="QV107">
        <v>50</v>
      </c>
      <c r="QW107" t="s">
        <v>1192</v>
      </c>
      <c r="QX107">
        <v>4</v>
      </c>
      <c r="QY107">
        <v>3</v>
      </c>
      <c r="QZ107">
        <v>4</v>
      </c>
      <c r="RA107" s="138">
        <v>53069.2</v>
      </c>
      <c r="RB107" s="138"/>
      <c r="RC107" s="196">
        <v>0</v>
      </c>
      <c r="RD107" s="196"/>
      <c r="RE107" s="196"/>
      <c r="RF107" s="196">
        <v>0</v>
      </c>
      <c r="RG107" s="196">
        <v>0</v>
      </c>
      <c r="RH107" s="196"/>
      <c r="RI107" s="196"/>
      <c r="RJ107" s="196"/>
      <c r="RK107" s="196"/>
      <c r="RL107" s="196"/>
      <c r="RM107" s="196"/>
      <c r="RO107">
        <v>-3</v>
      </c>
      <c r="RS107">
        <v>1</v>
      </c>
      <c r="RU107">
        <v>1</v>
      </c>
      <c r="RX107">
        <v>1</v>
      </c>
      <c r="RZ107">
        <v>0</v>
      </c>
      <c r="SC107" s="116" t="s">
        <v>1108</v>
      </c>
      <c r="SD107">
        <v>50</v>
      </c>
      <c r="SE107" t="s">
        <v>1192</v>
      </c>
      <c r="SF107">
        <v>4</v>
      </c>
      <c r="SG107">
        <v>3</v>
      </c>
      <c r="SH107">
        <v>4</v>
      </c>
      <c r="SI107" s="138">
        <v>53170</v>
      </c>
      <c r="SJ107" s="138"/>
      <c r="SK107" s="196">
        <v>0</v>
      </c>
      <c r="SL107" s="196"/>
      <c r="SM107" s="196"/>
      <c r="SN107" s="196">
        <v>0</v>
      </c>
      <c r="SO107" s="196">
        <v>0</v>
      </c>
      <c r="SP107" s="196"/>
      <c r="SQ107" s="196"/>
      <c r="SR107" s="196"/>
      <c r="SS107" s="196"/>
      <c r="ST107" s="196"/>
      <c r="SU107" s="196"/>
      <c r="SW107">
        <f t="shared" si="261"/>
        <v>-50</v>
      </c>
      <c r="TA107">
        <v>1</v>
      </c>
      <c r="TC107">
        <v>1</v>
      </c>
      <c r="TF107">
        <f t="shared" si="293"/>
        <v>1</v>
      </c>
      <c r="TH107">
        <f t="shared" si="263"/>
        <v>0</v>
      </c>
      <c r="TK107" s="116" t="s">
        <v>1108</v>
      </c>
      <c r="TL107">
        <v>50</v>
      </c>
      <c r="TM107" t="str">
        <f t="shared" si="294"/>
        <v>FALSE</v>
      </c>
      <c r="TN107">
        <f>ROUND(MARGIN!$J23,0)</f>
        <v>4</v>
      </c>
      <c r="TO107">
        <f t="shared" si="265"/>
        <v>3</v>
      </c>
      <c r="TP107">
        <f t="shared" si="266"/>
        <v>4</v>
      </c>
      <c r="TQ107" s="138">
        <f>TP107*10000*MARGIN!$G23/MARGIN!$D23</f>
        <v>53170</v>
      </c>
      <c r="TR107" s="138"/>
      <c r="TS107" s="196">
        <f t="shared" si="295"/>
        <v>0</v>
      </c>
      <c r="TT107" s="196"/>
      <c r="TU107" s="196"/>
      <c r="TV107" s="196">
        <f t="shared" si="268"/>
        <v>0</v>
      </c>
      <c r="TW107" s="196">
        <f t="shared" si="296"/>
        <v>0</v>
      </c>
      <c r="TX107" s="196"/>
      <c r="TY107" s="196"/>
      <c r="TZ107" s="196"/>
      <c r="UA107" s="196"/>
      <c r="UB107" s="196"/>
      <c r="UC107" s="196"/>
      <c r="UE107">
        <f t="shared" si="270"/>
        <v>-50</v>
      </c>
      <c r="UI107">
        <v>1</v>
      </c>
      <c r="UK107">
        <v>1</v>
      </c>
      <c r="UN107">
        <f t="shared" si="297"/>
        <v>1</v>
      </c>
      <c r="UP107">
        <f t="shared" si="272"/>
        <v>0</v>
      </c>
      <c r="US107" s="116" t="s">
        <v>1108</v>
      </c>
      <c r="UT107">
        <v>50</v>
      </c>
      <c r="UU107" t="str">
        <f t="shared" si="298"/>
        <v>FALSE</v>
      </c>
      <c r="UV107">
        <f>ROUND(MARGIN!$J23,0)</f>
        <v>4</v>
      </c>
      <c r="UW107">
        <f t="shared" si="274"/>
        <v>3</v>
      </c>
      <c r="UX107">
        <f t="shared" si="275"/>
        <v>4</v>
      </c>
      <c r="UY107" s="138">
        <f>UX107*10000*MARGIN!$G23/MARGIN!$D23</f>
        <v>53170</v>
      </c>
      <c r="UZ107" s="138"/>
      <c r="VA107" s="196">
        <f t="shared" si="299"/>
        <v>0</v>
      </c>
      <c r="VB107" s="196"/>
      <c r="VC107" s="196"/>
      <c r="VD107" s="196">
        <f t="shared" si="277"/>
        <v>0</v>
      </c>
      <c r="VE107" s="196">
        <f t="shared" si="300"/>
        <v>0</v>
      </c>
      <c r="VF107" s="196"/>
      <c r="VG107" s="196"/>
      <c r="VH107" s="196"/>
      <c r="VI107" s="196"/>
      <c r="VJ107" s="196"/>
      <c r="VK107" s="196"/>
      <c r="VM107">
        <f t="shared" si="279"/>
        <v>-50</v>
      </c>
      <c r="VQ107">
        <v>1</v>
      </c>
      <c r="VS107">
        <v>1</v>
      </c>
      <c r="VV107">
        <f t="shared" si="301"/>
        <v>1</v>
      </c>
      <c r="VX107">
        <f t="shared" si="281"/>
        <v>0</v>
      </c>
      <c r="WA107" s="116" t="s">
        <v>1108</v>
      </c>
      <c r="WB107">
        <v>50</v>
      </c>
      <c r="WC107" t="str">
        <f t="shared" si="302"/>
        <v>FALSE</v>
      </c>
      <c r="WD107">
        <f>ROUND(MARGIN!$J23,0)</f>
        <v>4</v>
      </c>
      <c r="WE107">
        <f t="shared" si="283"/>
        <v>3</v>
      </c>
      <c r="WF107">
        <f t="shared" si="284"/>
        <v>4</v>
      </c>
      <c r="WG107" s="138">
        <f>WF107*10000*MARGIN!$G23/MARGIN!$D23</f>
        <v>53170</v>
      </c>
      <c r="WH107" s="138"/>
      <c r="WI107" s="196">
        <f t="shared" si="303"/>
        <v>0</v>
      </c>
      <c r="WJ107" s="196"/>
      <c r="WK107" s="196"/>
      <c r="WL107" s="196">
        <f t="shared" si="286"/>
        <v>0</v>
      </c>
      <c r="WM107" s="196">
        <f t="shared" si="304"/>
        <v>0</v>
      </c>
      <c r="WN107" s="196"/>
      <c r="WO107" s="196"/>
      <c r="WP107" s="196"/>
      <c r="WQ107" s="196"/>
      <c r="WR107" s="196"/>
      <c r="WS107" s="196"/>
    </row>
    <row r="108" spans="1:617" x14ac:dyDescent="0.25">
      <c r="A108" t="s">
        <v>1099</v>
      </c>
      <c r="B108" s="164" t="s">
        <v>6</v>
      </c>
      <c r="F108" t="e">
        <f>-#REF!+G108</f>
        <v>#REF!</v>
      </c>
      <c r="G108">
        <v>-1</v>
      </c>
      <c r="H108">
        <v>-1</v>
      </c>
      <c r="I108">
        <v>-1</v>
      </c>
      <c r="J108">
        <f t="shared" si="244"/>
        <v>1</v>
      </c>
      <c r="K108">
        <f t="shared" si="245"/>
        <v>1</v>
      </c>
      <c r="L108" s="183">
        <v>-1.50379292115E-2</v>
      </c>
      <c r="M108" s="117" t="s">
        <v>917</v>
      </c>
      <c r="N108">
        <v>50</v>
      </c>
      <c r="O108" t="str">
        <f t="shared" si="246"/>
        <v>TRUE</v>
      </c>
      <c r="P108">
        <f>ROUND(MARGIN!$J24,0)</f>
        <v>4</v>
      </c>
      <c r="Q108" t="e">
        <f>IF(ABS(G108+I108)=2,ROUND(P108*(1+#REF!),0),IF(I108="",P108,ROUND(P108*(1+-#REF!),0)))</f>
        <v>#REF!</v>
      </c>
      <c r="R108">
        <f t="shared" si="288"/>
        <v>4</v>
      </c>
      <c r="S108" s="138">
        <f>R108*10000*MARGIN!$G24/MARGIN!$D24</f>
        <v>53169.817947667267</v>
      </c>
      <c r="T108" s="144">
        <f t="shared" si="247"/>
        <v>799.5639584853626</v>
      </c>
      <c r="U108" s="144">
        <f t="shared" si="248"/>
        <v>799.5639584853626</v>
      </c>
      <c r="W108">
        <f t="shared" si="249"/>
        <v>0</v>
      </c>
      <c r="X108">
        <v>-1</v>
      </c>
      <c r="Y108">
        <v>-1</v>
      </c>
      <c r="Z108">
        <v>1</v>
      </c>
      <c r="AA108">
        <f t="shared" si="250"/>
        <v>0</v>
      </c>
      <c r="AB108">
        <f t="shared" si="251"/>
        <v>0</v>
      </c>
      <c r="AC108">
        <v>4.0739255829599997E-3</v>
      </c>
      <c r="AD108" s="117" t="s">
        <v>1108</v>
      </c>
      <c r="AE108">
        <v>50</v>
      </c>
      <c r="AF108" t="str">
        <f t="shared" si="252"/>
        <v>TRUE</v>
      </c>
      <c r="AG108">
        <f>ROUND(MARGIN!$J24,0)</f>
        <v>4</v>
      </c>
      <c r="AH108">
        <f t="shared" si="289"/>
        <v>5</v>
      </c>
      <c r="AI108">
        <f t="shared" si="290"/>
        <v>4</v>
      </c>
      <c r="AJ108" s="138">
        <f>AI108*10000*MARGIN!$G24/MARGIN!$D24</f>
        <v>53169.817947667267</v>
      </c>
      <c r="AK108" s="196">
        <f t="shared" si="253"/>
        <v>-216.60988157832742</v>
      </c>
      <c r="AL108" s="196">
        <f t="shared" si="254"/>
        <v>-216.60988157832742</v>
      </c>
      <c r="AN108">
        <f t="shared" si="255"/>
        <v>0</v>
      </c>
      <c r="AO108">
        <v>-1</v>
      </c>
      <c r="AP108">
        <v>-1</v>
      </c>
      <c r="AQ108">
        <v>1</v>
      </c>
      <c r="AR108">
        <f t="shared" si="256"/>
        <v>0</v>
      </c>
      <c r="AS108">
        <f t="shared" si="257"/>
        <v>0</v>
      </c>
      <c r="AT108">
        <v>5.3261373589599996E-3</v>
      </c>
      <c r="AU108" s="117" t="s">
        <v>1108</v>
      </c>
      <c r="AV108">
        <v>50</v>
      </c>
      <c r="AW108" t="str">
        <f t="shared" si="258"/>
        <v>TRUE</v>
      </c>
      <c r="AX108">
        <f>ROUND(MARGIN!$J24,0)</f>
        <v>4</v>
      </c>
      <c r="AY108">
        <f t="shared" si="291"/>
        <v>5</v>
      </c>
      <c r="AZ108">
        <f t="shared" si="292"/>
        <v>4</v>
      </c>
      <c r="BA108" s="138">
        <f>AZ108*10000*MARGIN!$G24/MARGIN!$D24</f>
        <v>53169.817947667267</v>
      </c>
      <c r="BB108" s="196">
        <f t="shared" si="259"/>
        <v>-283.18975374017253</v>
      </c>
      <c r="BC108" s="196">
        <f t="shared" si="260"/>
        <v>-283.18975374017253</v>
      </c>
      <c r="BE108">
        <v>0</v>
      </c>
      <c r="BF108">
        <v>-1</v>
      </c>
      <c r="BG108">
        <v>1</v>
      </c>
      <c r="BH108">
        <v>-1</v>
      </c>
      <c r="BI108">
        <v>1</v>
      </c>
      <c r="BJ108">
        <v>0</v>
      </c>
      <c r="BK108">
        <v>-6.0602566320099999E-3</v>
      </c>
      <c r="BL108" s="117" t="s">
        <v>1108</v>
      </c>
      <c r="BM108">
        <v>50</v>
      </c>
      <c r="BN108" t="s">
        <v>1186</v>
      </c>
      <c r="BO108">
        <v>5</v>
      </c>
      <c r="BP108">
        <v>4</v>
      </c>
      <c r="BQ108">
        <v>5</v>
      </c>
      <c r="BR108" s="138">
        <v>72267.4635786328</v>
      </c>
      <c r="BS108" s="196">
        <v>437.95937543095056</v>
      </c>
      <c r="BT108" s="196">
        <v>-437.95937543095056</v>
      </c>
      <c r="BV108">
        <v>-2</v>
      </c>
      <c r="BW108">
        <v>-1</v>
      </c>
      <c r="BX108">
        <v>1</v>
      </c>
      <c r="BY108">
        <v>1</v>
      </c>
      <c r="BZ108">
        <v>-1</v>
      </c>
      <c r="CA108">
        <v>1</v>
      </c>
      <c r="CC108">
        <v>0</v>
      </c>
      <c r="CD108">
        <v>-2.4814215645199999E-3</v>
      </c>
      <c r="CE108" s="117" t="s">
        <v>1108</v>
      </c>
      <c r="CF108">
        <v>50</v>
      </c>
      <c r="CG108" t="s">
        <v>1186</v>
      </c>
      <c r="CH108">
        <v>5</v>
      </c>
      <c r="CI108">
        <v>4</v>
      </c>
      <c r="CJ108">
        <v>5</v>
      </c>
      <c r="CK108" s="138">
        <v>72267.4635786328</v>
      </c>
      <c r="CL108" s="196">
        <v>179.32604253718313</v>
      </c>
      <c r="CM108" s="196"/>
      <c r="CN108" s="196">
        <v>-179.32604253718313</v>
      </c>
      <c r="CP108">
        <v>-2</v>
      </c>
      <c r="CQ108">
        <v>-1</v>
      </c>
      <c r="CR108">
        <v>1</v>
      </c>
      <c r="CS108">
        <v>1</v>
      </c>
      <c r="CU108">
        <v>0</v>
      </c>
      <c r="CW108">
        <v>0</v>
      </c>
      <c r="CY108" s="117" t="s">
        <v>1108</v>
      </c>
      <c r="CZ108">
        <v>50</v>
      </c>
      <c r="DA108" t="s">
        <v>1186</v>
      </c>
      <c r="DB108">
        <v>5</v>
      </c>
      <c r="DC108">
        <v>4</v>
      </c>
      <c r="DD108">
        <v>5</v>
      </c>
      <c r="DE108" s="138">
        <v>72267.4635786328</v>
      </c>
      <c r="DF108" s="196">
        <v>0</v>
      </c>
      <c r="DG108" s="196"/>
      <c r="DH108" s="196">
        <v>0</v>
      </c>
      <c r="DJ108">
        <v>0</v>
      </c>
      <c r="DL108">
        <v>1</v>
      </c>
      <c r="DN108">
        <v>1</v>
      </c>
      <c r="DQ108">
        <v>1</v>
      </c>
      <c r="DS108">
        <v>0</v>
      </c>
      <c r="DV108" s="117" t="s">
        <v>1108</v>
      </c>
      <c r="DW108">
        <v>50</v>
      </c>
      <c r="DX108" t="s">
        <v>1192</v>
      </c>
      <c r="DY108">
        <v>5</v>
      </c>
      <c r="DZ108">
        <v>4</v>
      </c>
      <c r="EA108">
        <v>5</v>
      </c>
      <c r="EB108" s="138">
        <v>72267.4635786328</v>
      </c>
      <c r="EC108" s="196">
        <v>0</v>
      </c>
      <c r="ED108" s="196"/>
      <c r="EE108" s="196">
        <v>0</v>
      </c>
      <c r="EF108" s="196">
        <v>0</v>
      </c>
      <c r="EH108">
        <v>0</v>
      </c>
      <c r="EJ108">
        <v>1</v>
      </c>
      <c r="EL108">
        <v>1</v>
      </c>
      <c r="EO108">
        <v>1</v>
      </c>
      <c r="EQ108">
        <v>0</v>
      </c>
      <c r="ET108" s="117" t="s">
        <v>1108</v>
      </c>
      <c r="EU108">
        <v>50</v>
      </c>
      <c r="EV108" t="s">
        <v>1192</v>
      </c>
      <c r="EW108">
        <v>5</v>
      </c>
      <c r="EX108">
        <v>4</v>
      </c>
      <c r="EY108">
        <v>5</v>
      </c>
      <c r="EZ108" s="138">
        <v>70836.873406966857</v>
      </c>
      <c r="FA108" s="196">
        <v>0</v>
      </c>
      <c r="FB108" s="196"/>
      <c r="FC108" s="196">
        <v>0</v>
      </c>
      <c r="FD108" s="196">
        <v>0</v>
      </c>
      <c r="FF108">
        <v>0</v>
      </c>
      <c r="FH108">
        <v>1</v>
      </c>
      <c r="FJ108">
        <v>1</v>
      </c>
      <c r="FM108">
        <v>1</v>
      </c>
      <c r="FO108">
        <v>0</v>
      </c>
      <c r="FR108" s="117" t="s">
        <v>1108</v>
      </c>
      <c r="FS108">
        <v>50</v>
      </c>
      <c r="FT108" t="s">
        <v>1192</v>
      </c>
      <c r="FU108">
        <v>5</v>
      </c>
      <c r="FV108">
        <v>4</v>
      </c>
      <c r="FW108">
        <v>5</v>
      </c>
      <c r="FX108" s="138">
        <v>71006.964429607455</v>
      </c>
      <c r="FY108" s="138"/>
      <c r="FZ108" s="196">
        <v>0</v>
      </c>
      <c r="GA108" s="196"/>
      <c r="GB108" s="196"/>
      <c r="GC108" s="196">
        <v>0</v>
      </c>
      <c r="GD108" s="196">
        <v>0</v>
      </c>
      <c r="GF108">
        <v>0</v>
      </c>
      <c r="GH108">
        <v>1</v>
      </c>
      <c r="GJ108">
        <v>1</v>
      </c>
      <c r="GM108">
        <v>1</v>
      </c>
      <c r="GO108">
        <v>0</v>
      </c>
      <c r="GR108" s="117" t="s">
        <v>1108</v>
      </c>
      <c r="GS108">
        <v>50</v>
      </c>
      <c r="GT108" t="s">
        <v>1192</v>
      </c>
      <c r="GU108">
        <v>5</v>
      </c>
      <c r="GV108">
        <v>4</v>
      </c>
      <c r="GW108">
        <v>5</v>
      </c>
      <c r="GX108" s="138">
        <v>71006.964429607455</v>
      </c>
      <c r="GY108" s="138"/>
      <c r="GZ108" s="196">
        <v>0</v>
      </c>
      <c r="HA108" s="196"/>
      <c r="HB108" s="196"/>
      <c r="HC108" s="196">
        <v>0</v>
      </c>
      <c r="HD108" s="196">
        <v>0</v>
      </c>
      <c r="HF108">
        <v>0</v>
      </c>
      <c r="HH108">
        <v>1</v>
      </c>
      <c r="HJ108">
        <v>1</v>
      </c>
      <c r="HM108">
        <v>1</v>
      </c>
      <c r="HO108">
        <v>0</v>
      </c>
      <c r="HR108" s="117" t="s">
        <v>1108</v>
      </c>
      <c r="HS108">
        <v>50</v>
      </c>
      <c r="HT108" t="s">
        <v>1192</v>
      </c>
      <c r="HU108">
        <v>4</v>
      </c>
      <c r="HV108">
        <v>3</v>
      </c>
      <c r="HW108">
        <v>4</v>
      </c>
      <c r="HX108" s="138">
        <v>58705.196101005451</v>
      </c>
      <c r="HY108" s="138"/>
      <c r="HZ108" s="196">
        <v>0</v>
      </c>
      <c r="IA108" s="196"/>
      <c r="IB108" s="196"/>
      <c r="IC108" s="196">
        <v>0</v>
      </c>
      <c r="ID108" s="196">
        <v>0</v>
      </c>
      <c r="IF108">
        <v>0</v>
      </c>
      <c r="IJ108">
        <v>1</v>
      </c>
      <c r="IM108">
        <v>1</v>
      </c>
      <c r="IO108">
        <v>0</v>
      </c>
      <c r="IR108" s="117"/>
      <c r="IS108">
        <v>50</v>
      </c>
      <c r="IT108" t="s">
        <v>1192</v>
      </c>
      <c r="IU108">
        <v>4</v>
      </c>
      <c r="IW108">
        <v>4</v>
      </c>
      <c r="IX108" s="138">
        <v>58705.196101005451</v>
      </c>
      <c r="IY108" s="138"/>
      <c r="IZ108" s="196">
        <v>0</v>
      </c>
      <c r="JA108" s="196"/>
      <c r="JB108" s="196"/>
      <c r="JC108" s="196">
        <v>0</v>
      </c>
      <c r="JD108" s="196">
        <v>0</v>
      </c>
      <c r="JF108">
        <v>0</v>
      </c>
      <c r="JH108">
        <v>1</v>
      </c>
      <c r="JJ108">
        <v>1</v>
      </c>
      <c r="JM108">
        <v>1</v>
      </c>
      <c r="JO108">
        <v>0</v>
      </c>
      <c r="JR108" s="117" t="s">
        <v>1108</v>
      </c>
      <c r="JS108">
        <v>50</v>
      </c>
      <c r="JT108" t="s">
        <v>1192</v>
      </c>
      <c r="JU108">
        <v>3</v>
      </c>
      <c r="JV108">
        <v>2</v>
      </c>
      <c r="JW108">
        <v>3</v>
      </c>
      <c r="JX108" s="138">
        <v>43994.987372771102</v>
      </c>
      <c r="JY108" s="138"/>
      <c r="JZ108" s="196">
        <v>0</v>
      </c>
      <c r="KA108" s="196"/>
      <c r="KB108" s="196"/>
      <c r="KC108" s="196">
        <v>0</v>
      </c>
      <c r="KD108" s="196">
        <v>0</v>
      </c>
      <c r="KF108">
        <v>0</v>
      </c>
      <c r="KH108">
        <v>1</v>
      </c>
      <c r="KJ108">
        <v>1</v>
      </c>
      <c r="KM108">
        <v>1</v>
      </c>
      <c r="KO108">
        <v>0</v>
      </c>
      <c r="KR108" s="117" t="s">
        <v>1108</v>
      </c>
      <c r="KS108">
        <v>50</v>
      </c>
      <c r="KT108" t="s">
        <v>1192</v>
      </c>
      <c r="KU108">
        <v>3</v>
      </c>
      <c r="KV108">
        <v>2</v>
      </c>
      <c r="KW108">
        <v>3</v>
      </c>
      <c r="KX108" s="138">
        <v>44554.500226142016</v>
      </c>
      <c r="KY108" s="138"/>
      <c r="KZ108" s="196">
        <v>0</v>
      </c>
      <c r="LA108" s="196"/>
      <c r="LB108" s="196"/>
      <c r="LC108" s="196">
        <v>0</v>
      </c>
      <c r="LD108" s="196">
        <v>0</v>
      </c>
      <c r="LF108">
        <v>0</v>
      </c>
      <c r="LH108">
        <v>1</v>
      </c>
      <c r="LJ108">
        <v>1</v>
      </c>
      <c r="LM108">
        <v>1</v>
      </c>
      <c r="LO108">
        <v>0</v>
      </c>
      <c r="LR108" s="117" t="s">
        <v>1108</v>
      </c>
      <c r="LS108">
        <v>50</v>
      </c>
      <c r="LT108" t="s">
        <v>1192</v>
      </c>
      <c r="LU108">
        <v>3</v>
      </c>
      <c r="LV108">
        <v>2</v>
      </c>
      <c r="LW108">
        <v>3</v>
      </c>
      <c r="LX108" s="138">
        <v>44554.500226142016</v>
      </c>
      <c r="LY108" s="138"/>
      <c r="LZ108" s="196">
        <v>0</v>
      </c>
      <c r="MA108" s="196"/>
      <c r="MB108" s="196"/>
      <c r="MC108" s="196">
        <v>0</v>
      </c>
      <c r="MD108" s="196">
        <v>0</v>
      </c>
      <c r="MF108">
        <v>0</v>
      </c>
      <c r="MH108">
        <v>1</v>
      </c>
      <c r="MJ108">
        <v>1</v>
      </c>
      <c r="MM108">
        <v>1</v>
      </c>
      <c r="MO108">
        <v>0</v>
      </c>
      <c r="MR108" s="117" t="s">
        <v>1108</v>
      </c>
      <c r="MS108">
        <v>50</v>
      </c>
      <c r="MT108" t="s">
        <v>1192</v>
      </c>
      <c r="MU108">
        <v>4</v>
      </c>
      <c r="MV108">
        <v>3</v>
      </c>
      <c r="MW108">
        <v>4</v>
      </c>
      <c r="MX108" s="138">
        <v>55024.653674571506</v>
      </c>
      <c r="MY108" s="138"/>
      <c r="MZ108" s="196">
        <v>0</v>
      </c>
      <c r="NA108" s="196"/>
      <c r="NB108" s="196"/>
      <c r="NC108" s="196">
        <v>0</v>
      </c>
      <c r="ND108" s="196">
        <v>0</v>
      </c>
      <c r="NF108">
        <v>0</v>
      </c>
      <c r="NH108">
        <v>1</v>
      </c>
      <c r="NJ108">
        <v>1</v>
      </c>
      <c r="NM108">
        <v>1</v>
      </c>
      <c r="NO108">
        <v>0</v>
      </c>
      <c r="NR108" s="117" t="s">
        <v>1108</v>
      </c>
      <c r="NS108">
        <v>50</v>
      </c>
      <c r="NT108" t="s">
        <v>1192</v>
      </c>
      <c r="NU108">
        <v>4</v>
      </c>
      <c r="NV108">
        <v>3</v>
      </c>
      <c r="NW108">
        <v>4</v>
      </c>
      <c r="NX108" s="138">
        <v>52848.668185746828</v>
      </c>
      <c r="NY108" s="138"/>
      <c r="NZ108" s="196">
        <v>0</v>
      </c>
      <c r="OA108" s="196"/>
      <c r="OB108" s="196"/>
      <c r="OC108" s="196">
        <v>0</v>
      </c>
      <c r="OD108" s="196">
        <v>0</v>
      </c>
      <c r="OF108">
        <v>0</v>
      </c>
      <c r="OH108">
        <v>1</v>
      </c>
      <c r="OJ108">
        <v>1</v>
      </c>
      <c r="OM108">
        <v>1</v>
      </c>
      <c r="OO108">
        <v>0</v>
      </c>
      <c r="OR108" s="117" t="s">
        <v>1108</v>
      </c>
      <c r="OS108">
        <v>50</v>
      </c>
      <c r="OT108" t="s">
        <v>1192</v>
      </c>
      <c r="OU108">
        <v>4</v>
      </c>
      <c r="OV108">
        <v>3</v>
      </c>
      <c r="OW108">
        <v>4</v>
      </c>
      <c r="OX108" s="138">
        <v>53684.097915835955</v>
      </c>
      <c r="OY108" s="138"/>
      <c r="OZ108" s="196">
        <v>0</v>
      </c>
      <c r="PA108" s="196"/>
      <c r="PB108" s="196"/>
      <c r="PC108" s="196">
        <v>0</v>
      </c>
      <c r="PD108" s="196">
        <v>0</v>
      </c>
      <c r="PF108">
        <v>0</v>
      </c>
      <c r="PI108">
        <v>1</v>
      </c>
      <c r="PK108">
        <v>1</v>
      </c>
      <c r="PN108">
        <v>1</v>
      </c>
      <c r="PP108">
        <v>0</v>
      </c>
      <c r="PS108" s="117" t="s">
        <v>1108</v>
      </c>
      <c r="PT108">
        <v>50</v>
      </c>
      <c r="PU108" t="s">
        <v>1192</v>
      </c>
      <c r="PV108">
        <v>4</v>
      </c>
      <c r="PW108">
        <v>3</v>
      </c>
      <c r="PX108">
        <v>4</v>
      </c>
      <c r="PY108" s="138">
        <v>53067.276568526737</v>
      </c>
      <c r="PZ108" s="138"/>
      <c r="QA108" s="196">
        <v>0</v>
      </c>
      <c r="QB108" s="196"/>
      <c r="QC108" s="196"/>
      <c r="QD108" s="196">
        <v>0</v>
      </c>
      <c r="QE108" s="196">
        <v>0</v>
      </c>
      <c r="QF108" s="196"/>
      <c r="QH108">
        <v>-3</v>
      </c>
      <c r="QK108">
        <v>1</v>
      </c>
      <c r="QM108">
        <v>1</v>
      </c>
      <c r="QP108">
        <v>1</v>
      </c>
      <c r="QR108">
        <v>0</v>
      </c>
      <c r="QU108" s="117" t="s">
        <v>1108</v>
      </c>
      <c r="QV108">
        <v>50</v>
      </c>
      <c r="QW108" t="s">
        <v>1192</v>
      </c>
      <c r="QX108">
        <v>4</v>
      </c>
      <c r="QY108">
        <v>3</v>
      </c>
      <c r="QZ108">
        <v>4</v>
      </c>
      <c r="RA108" s="138">
        <v>53067.276568526737</v>
      </c>
      <c r="RB108" s="138"/>
      <c r="RC108" s="196">
        <v>0</v>
      </c>
      <c r="RD108" s="196"/>
      <c r="RE108" s="196"/>
      <c r="RF108" s="196">
        <v>0</v>
      </c>
      <c r="RG108" s="196">
        <v>0</v>
      </c>
      <c r="RH108" s="196"/>
      <c r="RI108" s="196"/>
      <c r="RJ108" s="196"/>
      <c r="RK108" s="196"/>
      <c r="RL108" s="196"/>
      <c r="RM108" s="196"/>
      <c r="RO108">
        <v>-3</v>
      </c>
      <c r="RS108">
        <v>1</v>
      </c>
      <c r="RU108">
        <v>1</v>
      </c>
      <c r="RX108">
        <v>1</v>
      </c>
      <c r="RZ108">
        <v>0</v>
      </c>
      <c r="SC108" s="117" t="s">
        <v>1108</v>
      </c>
      <c r="SD108">
        <v>50</v>
      </c>
      <c r="SE108" t="s">
        <v>1192</v>
      </c>
      <c r="SF108">
        <v>4</v>
      </c>
      <c r="SG108">
        <v>3</v>
      </c>
      <c r="SH108">
        <v>4</v>
      </c>
      <c r="SI108" s="138">
        <v>53169.817947667267</v>
      </c>
      <c r="SJ108" s="138"/>
      <c r="SK108" s="196">
        <v>0</v>
      </c>
      <c r="SL108" s="196"/>
      <c r="SM108" s="196"/>
      <c r="SN108" s="196">
        <v>0</v>
      </c>
      <c r="SO108" s="196">
        <v>0</v>
      </c>
      <c r="SP108" s="196"/>
      <c r="SQ108" s="196"/>
      <c r="SR108" s="196"/>
      <c r="SS108" s="196"/>
      <c r="ST108" s="196"/>
      <c r="SU108" s="196"/>
      <c r="SW108">
        <f t="shared" si="261"/>
        <v>-50</v>
      </c>
      <c r="TA108">
        <v>1</v>
      </c>
      <c r="TC108">
        <v>1</v>
      </c>
      <c r="TF108">
        <f t="shared" si="293"/>
        <v>1</v>
      </c>
      <c r="TH108">
        <f t="shared" si="263"/>
        <v>0</v>
      </c>
      <c r="TK108" s="117" t="s">
        <v>1108</v>
      </c>
      <c r="TL108">
        <v>50</v>
      </c>
      <c r="TM108" t="str">
        <f t="shared" si="294"/>
        <v>FALSE</v>
      </c>
      <c r="TN108">
        <f>ROUND(MARGIN!$J24,0)</f>
        <v>4</v>
      </c>
      <c r="TO108">
        <f t="shared" si="265"/>
        <v>3</v>
      </c>
      <c r="TP108">
        <f t="shared" si="266"/>
        <v>4</v>
      </c>
      <c r="TQ108" s="138">
        <f>TP108*10000*MARGIN!$G24/MARGIN!$D24</f>
        <v>53169.817947667267</v>
      </c>
      <c r="TR108" s="138"/>
      <c r="TS108" s="196">
        <f t="shared" si="295"/>
        <v>0</v>
      </c>
      <c r="TT108" s="196"/>
      <c r="TU108" s="196"/>
      <c r="TV108" s="196">
        <f t="shared" si="268"/>
        <v>0</v>
      </c>
      <c r="TW108" s="196">
        <f t="shared" si="296"/>
        <v>0</v>
      </c>
      <c r="TX108" s="196"/>
      <c r="TY108" s="196"/>
      <c r="TZ108" s="196"/>
      <c r="UA108" s="196"/>
      <c r="UB108" s="196"/>
      <c r="UC108" s="196"/>
      <c r="UE108">
        <f t="shared" si="270"/>
        <v>-50</v>
      </c>
      <c r="UI108">
        <v>1</v>
      </c>
      <c r="UK108">
        <v>1</v>
      </c>
      <c r="UN108">
        <f t="shared" si="297"/>
        <v>1</v>
      </c>
      <c r="UP108">
        <f t="shared" si="272"/>
        <v>0</v>
      </c>
      <c r="US108" s="117" t="s">
        <v>1108</v>
      </c>
      <c r="UT108">
        <v>50</v>
      </c>
      <c r="UU108" t="str">
        <f t="shared" si="298"/>
        <v>FALSE</v>
      </c>
      <c r="UV108">
        <f>ROUND(MARGIN!$J24,0)</f>
        <v>4</v>
      </c>
      <c r="UW108">
        <f t="shared" si="274"/>
        <v>3</v>
      </c>
      <c r="UX108">
        <f t="shared" si="275"/>
        <v>4</v>
      </c>
      <c r="UY108" s="138">
        <f>UX108*10000*MARGIN!$G24/MARGIN!$D24</f>
        <v>53169.817947667267</v>
      </c>
      <c r="UZ108" s="138"/>
      <c r="VA108" s="196">
        <f t="shared" si="299"/>
        <v>0</v>
      </c>
      <c r="VB108" s="196"/>
      <c r="VC108" s="196"/>
      <c r="VD108" s="196">
        <f t="shared" si="277"/>
        <v>0</v>
      </c>
      <c r="VE108" s="196">
        <f t="shared" si="300"/>
        <v>0</v>
      </c>
      <c r="VF108" s="196"/>
      <c r="VG108" s="196"/>
      <c r="VH108" s="196"/>
      <c r="VI108" s="196"/>
      <c r="VJ108" s="196"/>
      <c r="VK108" s="196"/>
      <c r="VM108">
        <f t="shared" si="279"/>
        <v>-50</v>
      </c>
      <c r="VQ108">
        <v>1</v>
      </c>
      <c r="VS108">
        <v>1</v>
      </c>
      <c r="VV108">
        <f t="shared" si="301"/>
        <v>1</v>
      </c>
      <c r="VX108">
        <f t="shared" si="281"/>
        <v>0</v>
      </c>
      <c r="WA108" s="117" t="s">
        <v>1108</v>
      </c>
      <c r="WB108">
        <v>50</v>
      </c>
      <c r="WC108" t="str">
        <f t="shared" si="302"/>
        <v>FALSE</v>
      </c>
      <c r="WD108">
        <f>ROUND(MARGIN!$J24,0)</f>
        <v>4</v>
      </c>
      <c r="WE108">
        <f t="shared" si="283"/>
        <v>3</v>
      </c>
      <c r="WF108">
        <f t="shared" si="284"/>
        <v>4</v>
      </c>
      <c r="WG108" s="138">
        <f>WF108*10000*MARGIN!$G24/MARGIN!$D24</f>
        <v>53169.817947667267</v>
      </c>
      <c r="WH108" s="138"/>
      <c r="WI108" s="196">
        <f t="shared" si="303"/>
        <v>0</v>
      </c>
      <c r="WJ108" s="196"/>
      <c r="WK108" s="196"/>
      <c r="WL108" s="196">
        <f t="shared" si="286"/>
        <v>0</v>
      </c>
      <c r="WM108" s="196">
        <f t="shared" si="304"/>
        <v>0</v>
      </c>
      <c r="WN108" s="196"/>
      <c r="WO108" s="196"/>
      <c r="WP108" s="196"/>
      <c r="WQ108" s="196"/>
      <c r="WR108" s="196"/>
      <c r="WS108" s="196"/>
    </row>
    <row r="109" spans="1:617" x14ac:dyDescent="0.25">
      <c r="A109" t="s">
        <v>1097</v>
      </c>
      <c r="B109" s="164" t="s">
        <v>24</v>
      </c>
      <c r="F109" t="e">
        <f>-#REF!+G109</f>
        <v>#REF!</v>
      </c>
      <c r="G109">
        <v>1</v>
      </c>
      <c r="H109">
        <v>1</v>
      </c>
      <c r="I109">
        <v>-1</v>
      </c>
      <c r="J109">
        <f t="shared" si="244"/>
        <v>0</v>
      </c>
      <c r="K109">
        <f t="shared" si="245"/>
        <v>0</v>
      </c>
      <c r="L109" s="183">
        <v>-4.7720182830299999E-3</v>
      </c>
      <c r="M109" s="116" t="s">
        <v>917</v>
      </c>
      <c r="N109">
        <v>50</v>
      </c>
      <c r="O109" t="str">
        <f t="shared" si="246"/>
        <v>TRUE</v>
      </c>
      <c r="P109">
        <f>ROUND(MARGIN!$J25,0)</f>
        <v>4</v>
      </c>
      <c r="Q109" t="e">
        <f>IF(ABS(G109+I109)=2,ROUND(P109*(1+#REF!),0),IF(I109="",P109,ROUND(P109*(1+-#REF!),0)))</f>
        <v>#REF!</v>
      </c>
      <c r="R109">
        <f t="shared" si="288"/>
        <v>4</v>
      </c>
      <c r="S109" s="138">
        <f>R109*10000*MARGIN!$G25/MARGIN!$D25</f>
        <v>53170.170061147328</v>
      </c>
      <c r="T109" s="144">
        <f t="shared" si="247"/>
        <v>-253.72902364360937</v>
      </c>
      <c r="U109" s="144">
        <f t="shared" si="248"/>
        <v>-253.72902364360937</v>
      </c>
      <c r="W109">
        <f t="shared" si="249"/>
        <v>0</v>
      </c>
      <c r="X109">
        <v>1</v>
      </c>
      <c r="Y109">
        <v>1</v>
      </c>
      <c r="Z109">
        <v>-1</v>
      </c>
      <c r="AA109">
        <f t="shared" si="250"/>
        <v>0</v>
      </c>
      <c r="AB109">
        <f t="shared" si="251"/>
        <v>0</v>
      </c>
      <c r="AC109">
        <v>-1.54596930413E-2</v>
      </c>
      <c r="AD109" s="116" t="s">
        <v>1108</v>
      </c>
      <c r="AE109">
        <v>50</v>
      </c>
      <c r="AF109" t="str">
        <f t="shared" si="252"/>
        <v>TRUE</v>
      </c>
      <c r="AG109">
        <f>ROUND(MARGIN!$J25,0)</f>
        <v>4</v>
      </c>
      <c r="AH109">
        <f t="shared" si="289"/>
        <v>5</v>
      </c>
      <c r="AI109">
        <f t="shared" si="290"/>
        <v>4</v>
      </c>
      <c r="AJ109" s="138">
        <f>AI109*10000*MARGIN!$G25/MARGIN!$D25</f>
        <v>53170.170061147328</v>
      </c>
      <c r="AK109" s="196">
        <f t="shared" si="253"/>
        <v>-821.99450809905693</v>
      </c>
      <c r="AL109" s="196">
        <f t="shared" si="254"/>
        <v>-821.99450809905693</v>
      </c>
      <c r="AN109">
        <f t="shared" si="255"/>
        <v>0</v>
      </c>
      <c r="AO109">
        <v>1</v>
      </c>
      <c r="AP109">
        <v>1</v>
      </c>
      <c r="AQ109">
        <v>1</v>
      </c>
      <c r="AR109">
        <f t="shared" si="256"/>
        <v>1</v>
      </c>
      <c r="AS109">
        <f t="shared" si="257"/>
        <v>1</v>
      </c>
      <c r="AT109">
        <v>9.5133592428199999E-4</v>
      </c>
      <c r="AU109" s="116" t="s">
        <v>1108</v>
      </c>
      <c r="AV109">
        <v>50</v>
      </c>
      <c r="AW109" t="str">
        <f t="shared" si="258"/>
        <v>TRUE</v>
      </c>
      <c r="AX109">
        <f>ROUND(MARGIN!$J25,0)</f>
        <v>4</v>
      </c>
      <c r="AY109">
        <f t="shared" si="291"/>
        <v>5</v>
      </c>
      <c r="AZ109">
        <f t="shared" si="292"/>
        <v>4</v>
      </c>
      <c r="BA109" s="138">
        <f>AZ109*10000*MARGIN!$G25/MARGIN!$D25</f>
        <v>53170.170061147328</v>
      </c>
      <c r="BB109" s="196">
        <f t="shared" si="259"/>
        <v>50.58269287935272</v>
      </c>
      <c r="BC109" s="196">
        <f t="shared" si="260"/>
        <v>50.58269287935272</v>
      </c>
      <c r="BE109">
        <v>0</v>
      </c>
      <c r="BF109">
        <v>1</v>
      </c>
      <c r="BG109">
        <v>1</v>
      </c>
      <c r="BH109">
        <v>-1</v>
      </c>
      <c r="BI109">
        <v>0</v>
      </c>
      <c r="BJ109">
        <v>0</v>
      </c>
      <c r="BK109">
        <v>-6.08060309214E-3</v>
      </c>
      <c r="BL109" s="116" t="s">
        <v>1108</v>
      </c>
      <c r="BM109">
        <v>50</v>
      </c>
      <c r="BN109" t="s">
        <v>1186</v>
      </c>
      <c r="BO109">
        <v>5</v>
      </c>
      <c r="BP109">
        <v>6</v>
      </c>
      <c r="BQ109">
        <v>5</v>
      </c>
      <c r="BR109" s="138">
        <v>72263.574056025405</v>
      </c>
      <c r="BS109" s="196">
        <v>-439.40611185415594</v>
      </c>
      <c r="BT109" s="196">
        <v>-439.40611185415594</v>
      </c>
      <c r="BV109">
        <v>-2</v>
      </c>
      <c r="BW109">
        <v>-1</v>
      </c>
      <c r="BX109">
        <v>1</v>
      </c>
      <c r="BY109">
        <v>1</v>
      </c>
      <c r="BZ109">
        <v>-1</v>
      </c>
      <c r="CA109">
        <v>1</v>
      </c>
      <c r="CC109">
        <v>0</v>
      </c>
      <c r="CD109">
        <v>-9.4537986340899999E-4</v>
      </c>
      <c r="CE109" s="116" t="s">
        <v>1108</v>
      </c>
      <c r="CF109">
        <v>50</v>
      </c>
      <c r="CG109" t="s">
        <v>1186</v>
      </c>
      <c r="CH109">
        <v>5</v>
      </c>
      <c r="CI109">
        <v>4</v>
      </c>
      <c r="CJ109">
        <v>5</v>
      </c>
      <c r="CK109" s="138">
        <v>72263.574056025405</v>
      </c>
      <c r="CL109" s="196">
        <v>68.316527770531451</v>
      </c>
      <c r="CM109" s="196"/>
      <c r="CN109" s="196">
        <v>-68.316527770531451</v>
      </c>
      <c r="CP109">
        <v>-2</v>
      </c>
      <c r="CQ109">
        <v>-1</v>
      </c>
      <c r="CR109">
        <v>1</v>
      </c>
      <c r="CS109">
        <v>1</v>
      </c>
      <c r="CU109">
        <v>0</v>
      </c>
      <c r="CW109">
        <v>0</v>
      </c>
      <c r="CY109" s="116" t="s">
        <v>1108</v>
      </c>
      <c r="CZ109">
        <v>50</v>
      </c>
      <c r="DA109" t="s">
        <v>1186</v>
      </c>
      <c r="DB109">
        <v>5</v>
      </c>
      <c r="DC109">
        <v>4</v>
      </c>
      <c r="DD109">
        <v>5</v>
      </c>
      <c r="DE109" s="138">
        <v>72263.574056025405</v>
      </c>
      <c r="DF109" s="196">
        <v>0</v>
      </c>
      <c r="DG109" s="196"/>
      <c r="DH109" s="196">
        <v>0</v>
      </c>
      <c r="DJ109">
        <v>0</v>
      </c>
      <c r="DL109">
        <v>1</v>
      </c>
      <c r="DN109">
        <v>1</v>
      </c>
      <c r="DQ109">
        <v>1</v>
      </c>
      <c r="DS109">
        <v>0</v>
      </c>
      <c r="DV109" s="116" t="s">
        <v>1108</v>
      </c>
      <c r="DW109">
        <v>50</v>
      </c>
      <c r="DX109" t="s">
        <v>1192</v>
      </c>
      <c r="DY109">
        <v>5</v>
      </c>
      <c r="DZ109">
        <v>4</v>
      </c>
      <c r="EA109">
        <v>5</v>
      </c>
      <c r="EB109" s="138">
        <v>72263.574056025405</v>
      </c>
      <c r="EC109" s="196">
        <v>0</v>
      </c>
      <c r="ED109" s="196"/>
      <c r="EE109" s="196">
        <v>0</v>
      </c>
      <c r="EF109" s="196">
        <v>0</v>
      </c>
      <c r="EH109">
        <v>0</v>
      </c>
      <c r="EJ109">
        <v>1</v>
      </c>
      <c r="EL109">
        <v>1</v>
      </c>
      <c r="EO109">
        <v>1</v>
      </c>
      <c r="EQ109">
        <v>0</v>
      </c>
      <c r="ET109" s="116" t="s">
        <v>1108</v>
      </c>
      <c r="EU109">
        <v>50</v>
      </c>
      <c r="EV109" t="s">
        <v>1192</v>
      </c>
      <c r="EW109">
        <v>5</v>
      </c>
      <c r="EX109">
        <v>4</v>
      </c>
      <c r="EY109">
        <v>5</v>
      </c>
      <c r="EZ109" s="138">
        <v>70833.268882736011</v>
      </c>
      <c r="FA109" s="196">
        <v>0</v>
      </c>
      <c r="FB109" s="196"/>
      <c r="FC109" s="196">
        <v>0</v>
      </c>
      <c r="FD109" s="196">
        <v>0</v>
      </c>
      <c r="FF109">
        <v>0</v>
      </c>
      <c r="FH109">
        <v>1</v>
      </c>
      <c r="FJ109">
        <v>1</v>
      </c>
      <c r="FM109">
        <v>1</v>
      </c>
      <c r="FO109">
        <v>0</v>
      </c>
      <c r="FR109" s="116" t="s">
        <v>1108</v>
      </c>
      <c r="FS109">
        <v>50</v>
      </c>
      <c r="FT109" t="s">
        <v>1192</v>
      </c>
      <c r="FU109">
        <v>5</v>
      </c>
      <c r="FV109">
        <v>4</v>
      </c>
      <c r="FW109">
        <v>5</v>
      </c>
      <c r="FX109" s="138">
        <v>71007.165390162816</v>
      </c>
      <c r="FY109" s="138"/>
      <c r="FZ109" s="196">
        <v>0</v>
      </c>
      <c r="GA109" s="196"/>
      <c r="GB109" s="196"/>
      <c r="GC109" s="196">
        <v>0</v>
      </c>
      <c r="GD109" s="196">
        <v>0</v>
      </c>
      <c r="GF109">
        <v>0</v>
      </c>
      <c r="GH109">
        <v>1</v>
      </c>
      <c r="GJ109">
        <v>1</v>
      </c>
      <c r="GM109">
        <v>1</v>
      </c>
      <c r="GO109">
        <v>0</v>
      </c>
      <c r="GR109" s="116" t="s">
        <v>1108</v>
      </c>
      <c r="GS109">
        <v>50</v>
      </c>
      <c r="GT109" t="s">
        <v>1192</v>
      </c>
      <c r="GU109">
        <v>5</v>
      </c>
      <c r="GV109">
        <v>4</v>
      </c>
      <c r="GW109">
        <v>5</v>
      </c>
      <c r="GX109" s="138">
        <v>71007.165390162816</v>
      </c>
      <c r="GY109" s="138"/>
      <c r="GZ109" s="196">
        <v>0</v>
      </c>
      <c r="HA109" s="196"/>
      <c r="HB109" s="196"/>
      <c r="HC109" s="196">
        <v>0</v>
      </c>
      <c r="HD109" s="196">
        <v>0</v>
      </c>
      <c r="HF109">
        <v>0</v>
      </c>
      <c r="HH109">
        <v>1</v>
      </c>
      <c r="HJ109">
        <v>1</v>
      </c>
      <c r="HM109">
        <v>1</v>
      </c>
      <c r="HO109">
        <v>0</v>
      </c>
      <c r="HR109" s="116" t="s">
        <v>1108</v>
      </c>
      <c r="HS109">
        <v>50</v>
      </c>
      <c r="HT109" t="s">
        <v>1192</v>
      </c>
      <c r="HU109">
        <v>4</v>
      </c>
      <c r="HV109">
        <v>3</v>
      </c>
      <c r="HW109">
        <v>4</v>
      </c>
      <c r="HX109" s="138">
        <v>58705.671958828898</v>
      </c>
      <c r="HY109" s="138"/>
      <c r="HZ109" s="196">
        <v>0</v>
      </c>
      <c r="IA109" s="196"/>
      <c r="IB109" s="196"/>
      <c r="IC109" s="196">
        <v>0</v>
      </c>
      <c r="ID109" s="196">
        <v>0</v>
      </c>
      <c r="IF109">
        <v>0</v>
      </c>
      <c r="IJ109">
        <v>1</v>
      </c>
      <c r="IM109">
        <v>1</v>
      </c>
      <c r="IO109">
        <v>0</v>
      </c>
      <c r="IR109" s="116"/>
      <c r="IS109">
        <v>50</v>
      </c>
      <c r="IT109" t="s">
        <v>1192</v>
      </c>
      <c r="IU109">
        <v>4</v>
      </c>
      <c r="IW109">
        <v>4</v>
      </c>
      <c r="IX109" s="138">
        <v>58705.671958828898</v>
      </c>
      <c r="IY109" s="138"/>
      <c r="IZ109" s="196">
        <v>0</v>
      </c>
      <c r="JA109" s="196"/>
      <c r="JB109" s="196"/>
      <c r="JC109" s="196">
        <v>0</v>
      </c>
      <c r="JD109" s="196">
        <v>0</v>
      </c>
      <c r="JF109">
        <v>0</v>
      </c>
      <c r="JH109">
        <v>1</v>
      </c>
      <c r="JJ109">
        <v>1</v>
      </c>
      <c r="JM109">
        <v>1</v>
      </c>
      <c r="JO109">
        <v>0</v>
      </c>
      <c r="JR109" s="116" t="s">
        <v>1108</v>
      </c>
      <c r="JS109">
        <v>50</v>
      </c>
      <c r="JT109" t="s">
        <v>1192</v>
      </c>
      <c r="JU109">
        <v>3</v>
      </c>
      <c r="JV109">
        <v>2</v>
      </c>
      <c r="JW109">
        <v>3</v>
      </c>
      <c r="JX109" s="138">
        <v>43992.241103418135</v>
      </c>
      <c r="JY109" s="138"/>
      <c r="JZ109" s="196">
        <v>0</v>
      </c>
      <c r="KA109" s="196"/>
      <c r="KB109" s="196"/>
      <c r="KC109" s="196">
        <v>0</v>
      </c>
      <c r="KD109" s="196">
        <v>0</v>
      </c>
      <c r="KF109">
        <v>0</v>
      </c>
      <c r="KH109">
        <v>1</v>
      </c>
      <c r="KJ109">
        <v>1</v>
      </c>
      <c r="KM109">
        <v>1</v>
      </c>
      <c r="KO109">
        <v>0</v>
      </c>
      <c r="KR109" s="116" t="s">
        <v>1108</v>
      </c>
      <c r="KS109">
        <v>50</v>
      </c>
      <c r="KT109" t="s">
        <v>1192</v>
      </c>
      <c r="KU109">
        <v>3</v>
      </c>
      <c r="KV109">
        <v>2</v>
      </c>
      <c r="KW109">
        <v>3</v>
      </c>
      <c r="KX109" s="138">
        <v>44472.015071826674</v>
      </c>
      <c r="KY109" s="138"/>
      <c r="KZ109" s="196">
        <v>0</v>
      </c>
      <c r="LA109" s="196"/>
      <c r="LB109" s="196"/>
      <c r="LC109" s="196">
        <v>0</v>
      </c>
      <c r="LD109" s="196">
        <v>0</v>
      </c>
      <c r="LF109">
        <v>0</v>
      </c>
      <c r="LH109">
        <v>1</v>
      </c>
      <c r="LJ109">
        <v>1</v>
      </c>
      <c r="LM109">
        <v>1</v>
      </c>
      <c r="LO109">
        <v>0</v>
      </c>
      <c r="LR109" s="116" t="s">
        <v>1108</v>
      </c>
      <c r="LS109">
        <v>50</v>
      </c>
      <c r="LT109" t="s">
        <v>1192</v>
      </c>
      <c r="LU109">
        <v>3</v>
      </c>
      <c r="LV109">
        <v>2</v>
      </c>
      <c r="LW109">
        <v>3</v>
      </c>
      <c r="LX109" s="138">
        <v>44472.015071826674</v>
      </c>
      <c r="LY109" s="138"/>
      <c r="LZ109" s="196">
        <v>0</v>
      </c>
      <c r="MA109" s="196"/>
      <c r="MB109" s="196"/>
      <c r="MC109" s="196">
        <v>0</v>
      </c>
      <c r="MD109" s="196">
        <v>0</v>
      </c>
      <c r="MF109">
        <v>0</v>
      </c>
      <c r="MH109">
        <v>1</v>
      </c>
      <c r="MJ109">
        <v>1</v>
      </c>
      <c r="MM109">
        <v>1</v>
      </c>
      <c r="MO109">
        <v>0</v>
      </c>
      <c r="MR109" s="116" t="s">
        <v>1108</v>
      </c>
      <c r="MS109">
        <v>50</v>
      </c>
      <c r="MT109" t="s">
        <v>1192</v>
      </c>
      <c r="MU109">
        <v>4</v>
      </c>
      <c r="MV109">
        <v>3</v>
      </c>
      <c r="MW109">
        <v>4</v>
      </c>
      <c r="MX109" s="138">
        <v>55026.192147756112</v>
      </c>
      <c r="MY109" s="138"/>
      <c r="MZ109" s="196">
        <v>0</v>
      </c>
      <c r="NA109" s="196"/>
      <c r="NB109" s="196"/>
      <c r="NC109" s="196">
        <v>0</v>
      </c>
      <c r="ND109" s="196">
        <v>0</v>
      </c>
      <c r="NF109">
        <v>0</v>
      </c>
      <c r="NH109">
        <v>1</v>
      </c>
      <c r="NJ109">
        <v>1</v>
      </c>
      <c r="NM109">
        <v>1</v>
      </c>
      <c r="NO109">
        <v>0</v>
      </c>
      <c r="NR109" s="116" t="s">
        <v>1108</v>
      </c>
      <c r="NS109">
        <v>50</v>
      </c>
      <c r="NT109" t="s">
        <v>1192</v>
      </c>
      <c r="NU109">
        <v>4</v>
      </c>
      <c r="NV109">
        <v>3</v>
      </c>
      <c r="NW109">
        <v>4</v>
      </c>
      <c r="NX109" s="138">
        <v>52848.964742389384</v>
      </c>
      <c r="NY109" s="138"/>
      <c r="NZ109" s="196">
        <v>0</v>
      </c>
      <c r="OA109" s="196"/>
      <c r="OB109" s="196"/>
      <c r="OC109" s="196">
        <v>0</v>
      </c>
      <c r="OD109" s="196">
        <v>0</v>
      </c>
      <c r="OF109">
        <v>0</v>
      </c>
      <c r="OH109">
        <v>1</v>
      </c>
      <c r="OJ109">
        <v>1</v>
      </c>
      <c r="OM109">
        <v>1</v>
      </c>
      <c r="OO109">
        <v>0</v>
      </c>
      <c r="OR109" s="116" t="s">
        <v>1108</v>
      </c>
      <c r="OS109">
        <v>50</v>
      </c>
      <c r="OT109" t="s">
        <v>1192</v>
      </c>
      <c r="OU109">
        <v>4</v>
      </c>
      <c r="OV109">
        <v>3</v>
      </c>
      <c r="OW109">
        <v>4</v>
      </c>
      <c r="OX109" s="138">
        <v>53692.219661939591</v>
      </c>
      <c r="OY109" s="138"/>
      <c r="OZ109" s="196">
        <v>0</v>
      </c>
      <c r="PA109" s="196"/>
      <c r="PB109" s="196"/>
      <c r="PC109" s="196">
        <v>0</v>
      </c>
      <c r="PD109" s="196">
        <v>0</v>
      </c>
      <c r="PF109">
        <v>0</v>
      </c>
      <c r="PI109">
        <v>1</v>
      </c>
      <c r="PK109">
        <v>1</v>
      </c>
      <c r="PN109">
        <v>1</v>
      </c>
      <c r="PP109">
        <v>0</v>
      </c>
      <c r="PS109" s="116" t="s">
        <v>1108</v>
      </c>
      <c r="PT109">
        <v>50</v>
      </c>
      <c r="PU109" t="s">
        <v>1192</v>
      </c>
      <c r="PV109">
        <v>4</v>
      </c>
      <c r="PW109">
        <v>3</v>
      </c>
      <c r="PX109">
        <v>4</v>
      </c>
      <c r="PY109" s="138">
        <v>53066.124235279618</v>
      </c>
      <c r="PZ109" s="138"/>
      <c r="QA109" s="196">
        <v>0</v>
      </c>
      <c r="QB109" s="196"/>
      <c r="QC109" s="196"/>
      <c r="QD109" s="196">
        <v>0</v>
      </c>
      <c r="QE109" s="196">
        <v>0</v>
      </c>
      <c r="QF109" s="196"/>
      <c r="QH109">
        <v>-3</v>
      </c>
      <c r="QK109">
        <v>1</v>
      </c>
      <c r="QM109">
        <v>1</v>
      </c>
      <c r="QP109">
        <v>1</v>
      </c>
      <c r="QR109">
        <v>0</v>
      </c>
      <c r="QU109" s="116" t="s">
        <v>1108</v>
      </c>
      <c r="QV109">
        <v>50</v>
      </c>
      <c r="QW109" t="s">
        <v>1192</v>
      </c>
      <c r="QX109">
        <v>4</v>
      </c>
      <c r="QY109">
        <v>3</v>
      </c>
      <c r="QZ109">
        <v>4</v>
      </c>
      <c r="RA109" s="138">
        <v>53066.124235279618</v>
      </c>
      <c r="RB109" s="138"/>
      <c r="RC109" s="196">
        <v>0</v>
      </c>
      <c r="RD109" s="196"/>
      <c r="RE109" s="196"/>
      <c r="RF109" s="196">
        <v>0</v>
      </c>
      <c r="RG109" s="196">
        <v>0</v>
      </c>
      <c r="RH109" s="196"/>
      <c r="RI109" s="196"/>
      <c r="RJ109" s="196"/>
      <c r="RK109" s="196"/>
      <c r="RL109" s="196"/>
      <c r="RM109" s="196"/>
      <c r="RO109">
        <v>-3</v>
      </c>
      <c r="RS109">
        <v>1</v>
      </c>
      <c r="RU109">
        <v>1</v>
      </c>
      <c r="RX109">
        <v>1</v>
      </c>
      <c r="RZ109">
        <v>0</v>
      </c>
      <c r="SC109" s="116" t="s">
        <v>1108</v>
      </c>
      <c r="SD109">
        <v>50</v>
      </c>
      <c r="SE109" t="s">
        <v>1192</v>
      </c>
      <c r="SF109">
        <v>4</v>
      </c>
      <c r="SG109">
        <v>3</v>
      </c>
      <c r="SH109">
        <v>4</v>
      </c>
      <c r="SI109" s="138">
        <v>53170.170061147328</v>
      </c>
      <c r="SJ109" s="138"/>
      <c r="SK109" s="196">
        <v>0</v>
      </c>
      <c r="SL109" s="196"/>
      <c r="SM109" s="196"/>
      <c r="SN109" s="196">
        <v>0</v>
      </c>
      <c r="SO109" s="196">
        <v>0</v>
      </c>
      <c r="SP109" s="196"/>
      <c r="SQ109" s="196"/>
      <c r="SR109" s="196"/>
      <c r="SS109" s="196"/>
      <c r="ST109" s="196"/>
      <c r="SU109" s="196"/>
      <c r="SW109">
        <f t="shared" si="261"/>
        <v>-50</v>
      </c>
      <c r="TA109">
        <v>1</v>
      </c>
      <c r="TC109">
        <v>1</v>
      </c>
      <c r="TF109">
        <f t="shared" si="293"/>
        <v>1</v>
      </c>
      <c r="TH109">
        <f t="shared" si="263"/>
        <v>0</v>
      </c>
      <c r="TK109" s="116" t="s">
        <v>1108</v>
      </c>
      <c r="TL109">
        <v>50</v>
      </c>
      <c r="TM109" t="str">
        <f t="shared" si="294"/>
        <v>FALSE</v>
      </c>
      <c r="TN109">
        <f>ROUND(MARGIN!$J25,0)</f>
        <v>4</v>
      </c>
      <c r="TO109">
        <f t="shared" si="265"/>
        <v>3</v>
      </c>
      <c r="TP109">
        <f t="shared" si="266"/>
        <v>4</v>
      </c>
      <c r="TQ109" s="138">
        <f>TP109*10000*MARGIN!$G25/MARGIN!$D25</f>
        <v>53170.170061147328</v>
      </c>
      <c r="TR109" s="138"/>
      <c r="TS109" s="196">
        <f t="shared" si="295"/>
        <v>0</v>
      </c>
      <c r="TT109" s="196"/>
      <c r="TU109" s="196"/>
      <c r="TV109" s="196">
        <f t="shared" si="268"/>
        <v>0</v>
      </c>
      <c r="TW109" s="196">
        <f t="shared" si="296"/>
        <v>0</v>
      </c>
      <c r="TX109" s="196"/>
      <c r="TY109" s="196"/>
      <c r="TZ109" s="196"/>
      <c r="UA109" s="196"/>
      <c r="UB109" s="196"/>
      <c r="UC109" s="196"/>
      <c r="UE109">
        <f t="shared" si="270"/>
        <v>-50</v>
      </c>
      <c r="UI109">
        <v>1</v>
      </c>
      <c r="UK109">
        <v>1</v>
      </c>
      <c r="UN109">
        <f t="shared" si="297"/>
        <v>1</v>
      </c>
      <c r="UP109">
        <f t="shared" si="272"/>
        <v>0</v>
      </c>
      <c r="US109" s="116" t="s">
        <v>1108</v>
      </c>
      <c r="UT109">
        <v>50</v>
      </c>
      <c r="UU109" t="str">
        <f t="shared" si="298"/>
        <v>FALSE</v>
      </c>
      <c r="UV109">
        <f>ROUND(MARGIN!$J25,0)</f>
        <v>4</v>
      </c>
      <c r="UW109">
        <f t="shared" si="274"/>
        <v>3</v>
      </c>
      <c r="UX109">
        <f t="shared" si="275"/>
        <v>4</v>
      </c>
      <c r="UY109" s="138">
        <f>UX109*10000*MARGIN!$G25/MARGIN!$D25</f>
        <v>53170.170061147328</v>
      </c>
      <c r="UZ109" s="138"/>
      <c r="VA109" s="196">
        <f t="shared" si="299"/>
        <v>0</v>
      </c>
      <c r="VB109" s="196"/>
      <c r="VC109" s="196"/>
      <c r="VD109" s="196">
        <f t="shared" si="277"/>
        <v>0</v>
      </c>
      <c r="VE109" s="196">
        <f t="shared" si="300"/>
        <v>0</v>
      </c>
      <c r="VF109" s="196"/>
      <c r="VG109" s="196"/>
      <c r="VH109" s="196"/>
      <c r="VI109" s="196"/>
      <c r="VJ109" s="196"/>
      <c r="VK109" s="196"/>
      <c r="VM109">
        <f t="shared" si="279"/>
        <v>-50</v>
      </c>
      <c r="VQ109">
        <v>1</v>
      </c>
      <c r="VS109">
        <v>1</v>
      </c>
      <c r="VV109">
        <f t="shared" si="301"/>
        <v>1</v>
      </c>
      <c r="VX109">
        <f t="shared" si="281"/>
        <v>0</v>
      </c>
      <c r="WA109" s="116" t="s">
        <v>1108</v>
      </c>
      <c r="WB109">
        <v>50</v>
      </c>
      <c r="WC109" t="str">
        <f t="shared" si="302"/>
        <v>FALSE</v>
      </c>
      <c r="WD109">
        <f>ROUND(MARGIN!$J25,0)</f>
        <v>4</v>
      </c>
      <c r="WE109">
        <f t="shared" si="283"/>
        <v>3</v>
      </c>
      <c r="WF109">
        <f t="shared" si="284"/>
        <v>4</v>
      </c>
      <c r="WG109" s="138">
        <f>WF109*10000*MARGIN!$G25/MARGIN!$D25</f>
        <v>53170.170061147328</v>
      </c>
      <c r="WH109" s="138"/>
      <c r="WI109" s="196">
        <f t="shared" si="303"/>
        <v>0</v>
      </c>
      <c r="WJ109" s="196"/>
      <c r="WK109" s="196"/>
      <c r="WL109" s="196">
        <f t="shared" si="286"/>
        <v>0</v>
      </c>
      <c r="WM109" s="196">
        <f t="shared" si="304"/>
        <v>0</v>
      </c>
      <c r="WN109" s="196"/>
      <c r="WO109" s="196"/>
      <c r="WP109" s="196"/>
      <c r="WQ109" s="196"/>
      <c r="WR109" s="196"/>
      <c r="WS109" s="196"/>
    </row>
    <row r="110" spans="1:617" x14ac:dyDescent="0.25">
      <c r="A110" t="s">
        <v>1094</v>
      </c>
      <c r="B110" s="164" t="s">
        <v>13</v>
      </c>
      <c r="F110" t="e">
        <f>-#REF!+G110</f>
        <v>#REF!</v>
      </c>
      <c r="G110">
        <v>-1</v>
      </c>
      <c r="H110">
        <v>1</v>
      </c>
      <c r="I110">
        <v>-1</v>
      </c>
      <c r="J110">
        <f t="shared" si="244"/>
        <v>1</v>
      </c>
      <c r="K110">
        <f t="shared" si="245"/>
        <v>0</v>
      </c>
      <c r="L110" s="183">
        <v>-3.29871716555E-3</v>
      </c>
      <c r="M110" s="116" t="s">
        <v>917</v>
      </c>
      <c r="N110">
        <v>50</v>
      </c>
      <c r="O110" t="str">
        <f t="shared" si="246"/>
        <v>TRUE</v>
      </c>
      <c r="P110">
        <f>ROUND(MARGIN!$J26,0)</f>
        <v>4</v>
      </c>
      <c r="Q110" t="e">
        <f>IF(ABS(G110+I110)=2,ROUND(P110*(1+#REF!),0),IF(I110="",P110,ROUND(P110*(1+-#REF!),0)))</f>
        <v>#REF!</v>
      </c>
      <c r="R110">
        <f t="shared" si="288"/>
        <v>4</v>
      </c>
      <c r="S110" s="138">
        <f>R110*10000*MARGIN!$G26/MARGIN!$D26</f>
        <v>44573.665024000009</v>
      </c>
      <c r="T110" s="144">
        <f t="shared" si="247"/>
        <v>147.03591394614449</v>
      </c>
      <c r="U110" s="144">
        <f t="shared" si="248"/>
        <v>-147.03591394614449</v>
      </c>
      <c r="W110">
        <f t="shared" si="249"/>
        <v>0</v>
      </c>
      <c r="X110">
        <v>-1</v>
      </c>
      <c r="Y110">
        <v>1</v>
      </c>
      <c r="Z110">
        <v>1</v>
      </c>
      <c r="AA110">
        <f t="shared" si="250"/>
        <v>0</v>
      </c>
      <c r="AB110">
        <f t="shared" si="251"/>
        <v>1</v>
      </c>
      <c r="AC110">
        <v>4.7192939445900002E-3</v>
      </c>
      <c r="AD110" s="116" t="s">
        <v>1108</v>
      </c>
      <c r="AE110">
        <v>50</v>
      </c>
      <c r="AF110" t="str">
        <f t="shared" si="252"/>
        <v>TRUE</v>
      </c>
      <c r="AG110">
        <f>ROUND(MARGIN!$J26,0)</f>
        <v>4</v>
      </c>
      <c r="AH110">
        <f t="shared" si="289"/>
        <v>3</v>
      </c>
      <c r="AI110">
        <f t="shared" si="290"/>
        <v>4</v>
      </c>
      <c r="AJ110" s="138">
        <f>AI110*10000*MARGIN!$G26/MARGIN!$D26</f>
        <v>44573.665024000009</v>
      </c>
      <c r="AK110" s="196">
        <f t="shared" si="253"/>
        <v>-210.35622743594632</v>
      </c>
      <c r="AL110" s="196">
        <f t="shared" si="254"/>
        <v>210.35622743594632</v>
      </c>
      <c r="AN110">
        <f t="shared" si="255"/>
        <v>2</v>
      </c>
      <c r="AO110">
        <v>1</v>
      </c>
      <c r="AP110">
        <v>-1</v>
      </c>
      <c r="AQ110">
        <v>-1</v>
      </c>
      <c r="AR110">
        <f t="shared" si="256"/>
        <v>0</v>
      </c>
      <c r="AS110">
        <f t="shared" si="257"/>
        <v>1</v>
      </c>
      <c r="AT110">
        <v>-7.6252058805600003E-3</v>
      </c>
      <c r="AU110" s="116" t="s">
        <v>1108</v>
      </c>
      <c r="AV110">
        <v>50</v>
      </c>
      <c r="AW110" t="str">
        <f t="shared" si="258"/>
        <v>TRUE</v>
      </c>
      <c r="AX110">
        <f>ROUND(MARGIN!$J26,0)</f>
        <v>4</v>
      </c>
      <c r="AY110">
        <f t="shared" si="291"/>
        <v>3</v>
      </c>
      <c r="AZ110">
        <f t="shared" si="292"/>
        <v>4</v>
      </c>
      <c r="BA110" s="138">
        <f>AZ110*10000*MARGIN!$G26/MARGIN!$D26</f>
        <v>44573.665024000009</v>
      </c>
      <c r="BB110" s="196">
        <f t="shared" si="259"/>
        <v>-339.88337265911645</v>
      </c>
      <c r="BC110" s="196">
        <f t="shared" si="260"/>
        <v>339.88337265911645</v>
      </c>
      <c r="BE110">
        <v>0</v>
      </c>
      <c r="BF110">
        <v>1</v>
      </c>
      <c r="BG110">
        <v>-1</v>
      </c>
      <c r="BH110">
        <v>-1</v>
      </c>
      <c r="BI110">
        <v>0</v>
      </c>
      <c r="BJ110">
        <v>1</v>
      </c>
      <c r="BK110">
        <v>-1.4384066879799999E-3</v>
      </c>
      <c r="BL110" s="116" t="s">
        <v>1108</v>
      </c>
      <c r="BM110">
        <v>50</v>
      </c>
      <c r="BN110" t="s">
        <v>1186</v>
      </c>
      <c r="BO110">
        <v>7</v>
      </c>
      <c r="BP110">
        <v>5</v>
      </c>
      <c r="BQ110">
        <v>7</v>
      </c>
      <c r="BR110" s="138">
        <v>79145.714479999995</v>
      </c>
      <c r="BS110" s="196">
        <v>-113.84372503298752</v>
      </c>
      <c r="BT110" s="196">
        <v>113.84372503298752</v>
      </c>
      <c r="BV110">
        <v>2</v>
      </c>
      <c r="BW110">
        <v>1</v>
      </c>
      <c r="BX110">
        <v>-1</v>
      </c>
      <c r="BY110">
        <v>-1</v>
      </c>
      <c r="BZ110">
        <v>-1</v>
      </c>
      <c r="CA110">
        <v>0</v>
      </c>
      <c r="CC110">
        <v>1</v>
      </c>
      <c r="CD110">
        <v>-1.9858906959899999E-2</v>
      </c>
      <c r="CE110" s="116" t="s">
        <v>1108</v>
      </c>
      <c r="CF110">
        <v>50</v>
      </c>
      <c r="CG110" t="s">
        <v>1186</v>
      </c>
      <c r="CH110">
        <v>7</v>
      </c>
      <c r="CI110">
        <v>5</v>
      </c>
      <c r="CJ110">
        <v>7</v>
      </c>
      <c r="CK110" s="138">
        <v>79145.714479999995</v>
      </c>
      <c r="CL110" s="196">
        <v>-1571.74738013313</v>
      </c>
      <c r="CM110" s="196"/>
      <c r="CN110" s="196">
        <v>1571.74738013313</v>
      </c>
      <c r="CP110">
        <v>1</v>
      </c>
      <c r="CQ110">
        <v>1</v>
      </c>
      <c r="CR110">
        <v>-1</v>
      </c>
      <c r="CS110">
        <v>-1</v>
      </c>
      <c r="CU110">
        <v>0</v>
      </c>
      <c r="CW110">
        <v>0</v>
      </c>
      <c r="CY110" s="116" t="s">
        <v>1108</v>
      </c>
      <c r="CZ110">
        <v>50</v>
      </c>
      <c r="DA110" t="s">
        <v>1186</v>
      </c>
      <c r="DB110">
        <v>7</v>
      </c>
      <c r="DC110">
        <v>5</v>
      </c>
      <c r="DD110">
        <v>7</v>
      </c>
      <c r="DE110" s="138">
        <v>79145.714479999995</v>
      </c>
      <c r="DF110" s="196">
        <v>0</v>
      </c>
      <c r="DG110" s="196"/>
      <c r="DH110" s="196">
        <v>0</v>
      </c>
      <c r="DJ110">
        <v>0</v>
      </c>
      <c r="DL110">
        <v>-1</v>
      </c>
      <c r="DN110">
        <v>-1</v>
      </c>
      <c r="DQ110">
        <v>1</v>
      </c>
      <c r="DS110">
        <v>0</v>
      </c>
      <c r="DV110" s="116" t="s">
        <v>1108</v>
      </c>
      <c r="DW110">
        <v>50</v>
      </c>
      <c r="DX110" t="s">
        <v>1192</v>
      </c>
      <c r="DY110">
        <v>7</v>
      </c>
      <c r="DZ110">
        <v>5</v>
      </c>
      <c r="EA110">
        <v>7</v>
      </c>
      <c r="EB110" s="138">
        <v>79145.714479999995</v>
      </c>
      <c r="EC110" s="196">
        <v>0</v>
      </c>
      <c r="ED110" s="196"/>
      <c r="EE110" s="196">
        <v>0</v>
      </c>
      <c r="EF110" s="196">
        <v>0</v>
      </c>
      <c r="EH110">
        <v>0</v>
      </c>
      <c r="EJ110">
        <v>-1</v>
      </c>
      <c r="EL110">
        <v>-1</v>
      </c>
      <c r="EO110">
        <v>1</v>
      </c>
      <c r="EQ110">
        <v>0</v>
      </c>
      <c r="ET110" s="116" t="s">
        <v>1108</v>
      </c>
      <c r="EU110">
        <v>50</v>
      </c>
      <c r="EV110" t="s">
        <v>1192</v>
      </c>
      <c r="EW110">
        <v>7</v>
      </c>
      <c r="EX110">
        <v>5</v>
      </c>
      <c r="EY110">
        <v>7</v>
      </c>
      <c r="EZ110" s="138">
        <v>78636.324277000007</v>
      </c>
      <c r="FA110" s="196">
        <v>0</v>
      </c>
      <c r="FB110" s="196"/>
      <c r="FC110" s="196">
        <v>0</v>
      </c>
      <c r="FD110" s="196">
        <v>0</v>
      </c>
      <c r="FF110">
        <v>0</v>
      </c>
      <c r="FH110">
        <v>-1</v>
      </c>
      <c r="FJ110">
        <v>-1</v>
      </c>
      <c r="FM110">
        <v>1</v>
      </c>
      <c r="FO110">
        <v>0</v>
      </c>
      <c r="FR110" s="116" t="s">
        <v>1108</v>
      </c>
      <c r="FS110">
        <v>50</v>
      </c>
      <c r="FT110" t="s">
        <v>1192</v>
      </c>
      <c r="FU110">
        <v>7</v>
      </c>
      <c r="FV110">
        <v>5</v>
      </c>
      <c r="FW110">
        <v>7</v>
      </c>
      <c r="FX110" s="138">
        <v>78508.498250000004</v>
      </c>
      <c r="FY110" s="138"/>
      <c r="FZ110" s="196">
        <v>0</v>
      </c>
      <c r="GA110" s="196"/>
      <c r="GB110" s="196"/>
      <c r="GC110" s="196">
        <v>0</v>
      </c>
      <c r="GD110" s="196">
        <v>0</v>
      </c>
      <c r="GF110">
        <v>0</v>
      </c>
      <c r="GH110">
        <v>-1</v>
      </c>
      <c r="GJ110">
        <v>-1</v>
      </c>
      <c r="GM110">
        <v>1</v>
      </c>
      <c r="GO110">
        <v>0</v>
      </c>
      <c r="GR110" s="116" t="s">
        <v>1108</v>
      </c>
      <c r="GS110">
        <v>50</v>
      </c>
      <c r="GT110" t="s">
        <v>1192</v>
      </c>
      <c r="GU110">
        <v>7</v>
      </c>
      <c r="GV110">
        <v>5</v>
      </c>
      <c r="GW110">
        <v>7</v>
      </c>
      <c r="GX110" s="138">
        <v>78508.498250000004</v>
      </c>
      <c r="GY110" s="138"/>
      <c r="GZ110" s="196">
        <v>0</v>
      </c>
      <c r="HA110" s="196"/>
      <c r="HB110" s="196"/>
      <c r="HC110" s="196">
        <v>0</v>
      </c>
      <c r="HD110" s="196">
        <v>0</v>
      </c>
      <c r="HF110">
        <v>0</v>
      </c>
      <c r="HH110">
        <v>-1</v>
      </c>
      <c r="HJ110">
        <v>-1</v>
      </c>
      <c r="HM110">
        <v>1</v>
      </c>
      <c r="HO110">
        <v>0</v>
      </c>
      <c r="HR110" s="116" t="s">
        <v>1108</v>
      </c>
      <c r="HS110">
        <v>50</v>
      </c>
      <c r="HT110" t="s">
        <v>1192</v>
      </c>
      <c r="HU110">
        <v>5</v>
      </c>
      <c r="HV110">
        <v>4</v>
      </c>
      <c r="HW110">
        <v>5</v>
      </c>
      <c r="HX110" s="138">
        <v>56552.529119999999</v>
      </c>
      <c r="HY110" s="138"/>
      <c r="HZ110" s="196">
        <v>0</v>
      </c>
      <c r="IA110" s="196"/>
      <c r="IB110" s="196"/>
      <c r="IC110" s="196">
        <v>0</v>
      </c>
      <c r="ID110" s="196">
        <v>0</v>
      </c>
      <c r="IF110">
        <v>0</v>
      </c>
      <c r="IJ110">
        <v>-1</v>
      </c>
      <c r="IM110">
        <v>1</v>
      </c>
      <c r="IO110">
        <v>0</v>
      </c>
      <c r="IR110" s="116"/>
      <c r="IS110">
        <v>50</v>
      </c>
      <c r="IT110" t="s">
        <v>1192</v>
      </c>
      <c r="IU110">
        <v>5</v>
      </c>
      <c r="IW110">
        <v>5</v>
      </c>
      <c r="IX110" s="138">
        <v>56552.529119999999</v>
      </c>
      <c r="IY110" s="138"/>
      <c r="IZ110" s="196">
        <v>0</v>
      </c>
      <c r="JA110" s="196"/>
      <c r="JB110" s="196"/>
      <c r="JC110" s="196">
        <v>0</v>
      </c>
      <c r="JD110" s="196">
        <v>0</v>
      </c>
      <c r="JF110">
        <v>0</v>
      </c>
      <c r="JH110">
        <v>-1</v>
      </c>
      <c r="JJ110">
        <v>-1</v>
      </c>
      <c r="JM110">
        <v>1</v>
      </c>
      <c r="JO110">
        <v>0</v>
      </c>
      <c r="JR110" s="116" t="s">
        <v>1108</v>
      </c>
      <c r="JS110">
        <v>50</v>
      </c>
      <c r="JT110" t="s">
        <v>1192</v>
      </c>
      <c r="JU110">
        <v>4</v>
      </c>
      <c r="JV110">
        <v>3</v>
      </c>
      <c r="JW110">
        <v>4</v>
      </c>
      <c r="JX110" s="138">
        <v>44952.030464000003</v>
      </c>
      <c r="JY110" s="138"/>
      <c r="JZ110" s="196">
        <v>0</v>
      </c>
      <c r="KA110" s="196"/>
      <c r="KB110" s="196"/>
      <c r="KC110" s="196">
        <v>0</v>
      </c>
      <c r="KD110" s="196">
        <v>0</v>
      </c>
      <c r="KF110">
        <v>0</v>
      </c>
      <c r="KH110">
        <v>-1</v>
      </c>
      <c r="KJ110">
        <v>-1</v>
      </c>
      <c r="KM110">
        <v>1</v>
      </c>
      <c r="KO110">
        <v>0</v>
      </c>
      <c r="KR110" s="116" t="s">
        <v>1108</v>
      </c>
      <c r="KS110">
        <v>50</v>
      </c>
      <c r="KT110" t="s">
        <v>1192</v>
      </c>
      <c r="KU110">
        <v>4</v>
      </c>
      <c r="KV110">
        <v>3</v>
      </c>
      <c r="KW110">
        <v>4</v>
      </c>
      <c r="KX110" s="138">
        <v>45387.902999999991</v>
      </c>
      <c r="KY110" s="138"/>
      <c r="KZ110" s="196">
        <v>0</v>
      </c>
      <c r="LA110" s="196"/>
      <c r="LB110" s="196"/>
      <c r="LC110" s="196">
        <v>0</v>
      </c>
      <c r="LD110" s="196">
        <v>0</v>
      </c>
      <c r="LF110">
        <v>0</v>
      </c>
      <c r="LH110">
        <v>-1</v>
      </c>
      <c r="LJ110">
        <v>-1</v>
      </c>
      <c r="LM110">
        <v>1</v>
      </c>
      <c r="LO110">
        <v>0</v>
      </c>
      <c r="LR110" s="116" t="s">
        <v>1108</v>
      </c>
      <c r="LS110">
        <v>50</v>
      </c>
      <c r="LT110" t="s">
        <v>1192</v>
      </c>
      <c r="LU110">
        <v>4</v>
      </c>
      <c r="LV110">
        <v>3</v>
      </c>
      <c r="LW110">
        <v>4</v>
      </c>
      <c r="LX110" s="138">
        <v>45387.902999999991</v>
      </c>
      <c r="LY110" s="138"/>
      <c r="LZ110" s="196">
        <v>0</v>
      </c>
      <c r="MA110" s="196"/>
      <c r="MB110" s="196"/>
      <c r="MC110" s="196">
        <v>0</v>
      </c>
      <c r="MD110" s="196">
        <v>0</v>
      </c>
      <c r="MF110">
        <v>0</v>
      </c>
      <c r="MH110">
        <v>-1</v>
      </c>
      <c r="MJ110">
        <v>-1</v>
      </c>
      <c r="MM110">
        <v>1</v>
      </c>
      <c r="MO110">
        <v>0</v>
      </c>
      <c r="MR110" s="116" t="s">
        <v>1108</v>
      </c>
      <c r="MS110">
        <v>50</v>
      </c>
      <c r="MT110" t="s">
        <v>1192</v>
      </c>
      <c r="MU110">
        <v>4</v>
      </c>
      <c r="MV110">
        <v>3</v>
      </c>
      <c r="MW110">
        <v>4</v>
      </c>
      <c r="MX110" s="138">
        <v>44641.713036000001</v>
      </c>
      <c r="MY110" s="138"/>
      <c r="MZ110" s="196">
        <v>0</v>
      </c>
      <c r="NA110" s="196"/>
      <c r="NB110" s="196"/>
      <c r="NC110" s="196">
        <v>0</v>
      </c>
      <c r="ND110" s="196">
        <v>0</v>
      </c>
      <c r="NF110">
        <v>0</v>
      </c>
      <c r="NH110">
        <v>-1</v>
      </c>
      <c r="NJ110">
        <v>-1</v>
      </c>
      <c r="NM110">
        <v>1</v>
      </c>
      <c r="NO110">
        <v>0</v>
      </c>
      <c r="NR110" s="116" t="s">
        <v>1108</v>
      </c>
      <c r="NS110">
        <v>50</v>
      </c>
      <c r="NT110" t="s">
        <v>1192</v>
      </c>
      <c r="NU110">
        <v>5</v>
      </c>
      <c r="NV110">
        <v>4</v>
      </c>
      <c r="NW110">
        <v>5</v>
      </c>
      <c r="NX110" s="138">
        <v>55165.997639999994</v>
      </c>
      <c r="NY110" s="138"/>
      <c r="NZ110" s="196">
        <v>0</v>
      </c>
      <c r="OA110" s="196"/>
      <c r="OB110" s="196"/>
      <c r="OC110" s="196">
        <v>0</v>
      </c>
      <c r="OD110" s="196">
        <v>0</v>
      </c>
      <c r="OF110">
        <v>0</v>
      </c>
      <c r="OH110">
        <v>-1</v>
      </c>
      <c r="OJ110">
        <v>-1</v>
      </c>
      <c r="OM110">
        <v>1</v>
      </c>
      <c r="OO110">
        <v>0</v>
      </c>
      <c r="OR110" s="116" t="s">
        <v>1108</v>
      </c>
      <c r="OS110">
        <v>50</v>
      </c>
      <c r="OT110" t="s">
        <v>1192</v>
      </c>
      <c r="OU110">
        <v>4</v>
      </c>
      <c r="OV110">
        <v>3</v>
      </c>
      <c r="OW110">
        <v>4</v>
      </c>
      <c r="OX110" s="138">
        <v>44480.727199999994</v>
      </c>
      <c r="OY110" s="138"/>
      <c r="OZ110" s="196">
        <v>0</v>
      </c>
      <c r="PA110" s="196"/>
      <c r="PB110" s="196"/>
      <c r="PC110" s="196">
        <v>0</v>
      </c>
      <c r="PD110" s="196">
        <v>0</v>
      </c>
      <c r="PF110">
        <v>0</v>
      </c>
      <c r="PI110">
        <v>-1</v>
      </c>
      <c r="PK110">
        <v>-1</v>
      </c>
      <c r="PN110">
        <v>1</v>
      </c>
      <c r="PP110">
        <v>0</v>
      </c>
      <c r="PS110" s="116" t="s">
        <v>1108</v>
      </c>
      <c r="PT110">
        <v>50</v>
      </c>
      <c r="PU110" t="s">
        <v>1192</v>
      </c>
      <c r="PV110">
        <v>5</v>
      </c>
      <c r="PW110">
        <v>4</v>
      </c>
      <c r="PX110">
        <v>5</v>
      </c>
      <c r="PY110" s="138">
        <v>55347.13008000001</v>
      </c>
      <c r="PZ110" s="138"/>
      <c r="QA110" s="196">
        <v>0</v>
      </c>
      <c r="QB110" s="196"/>
      <c r="QC110" s="196"/>
      <c r="QD110" s="196">
        <v>0</v>
      </c>
      <c r="QE110" s="196">
        <v>0</v>
      </c>
      <c r="QF110" s="196"/>
      <c r="QH110">
        <v>-3</v>
      </c>
      <c r="QK110">
        <v>-1</v>
      </c>
      <c r="QM110">
        <v>-1</v>
      </c>
      <c r="QP110">
        <v>1</v>
      </c>
      <c r="QR110">
        <v>0</v>
      </c>
      <c r="QU110" s="116" t="s">
        <v>1108</v>
      </c>
      <c r="QV110">
        <v>50</v>
      </c>
      <c r="QW110" t="s">
        <v>1192</v>
      </c>
      <c r="QX110">
        <v>5</v>
      </c>
      <c r="QY110">
        <v>4</v>
      </c>
      <c r="QZ110">
        <v>5</v>
      </c>
      <c r="RA110" s="138">
        <v>55347.13008000001</v>
      </c>
      <c r="RB110" s="138"/>
      <c r="RC110" s="196">
        <v>0</v>
      </c>
      <c r="RD110" s="196"/>
      <c r="RE110" s="196"/>
      <c r="RF110" s="196">
        <v>0</v>
      </c>
      <c r="RG110" s="196">
        <v>0</v>
      </c>
      <c r="RH110" s="196"/>
      <c r="RI110" s="196"/>
      <c r="RJ110" s="196"/>
      <c r="RK110" s="196"/>
      <c r="RL110" s="196"/>
      <c r="RM110" s="196"/>
      <c r="RO110">
        <v>-3</v>
      </c>
      <c r="RS110">
        <v>-1</v>
      </c>
      <c r="RU110">
        <v>-1</v>
      </c>
      <c r="RX110">
        <v>1</v>
      </c>
      <c r="RZ110">
        <v>0</v>
      </c>
      <c r="SC110" s="116" t="s">
        <v>1108</v>
      </c>
      <c r="SD110">
        <v>50</v>
      </c>
      <c r="SE110" t="s">
        <v>1192</v>
      </c>
      <c r="SF110">
        <v>4</v>
      </c>
      <c r="SG110">
        <v>3</v>
      </c>
      <c r="SH110">
        <v>4</v>
      </c>
      <c r="SI110" s="138">
        <v>44573.665024000009</v>
      </c>
      <c r="SJ110" s="138"/>
      <c r="SK110" s="196">
        <v>0</v>
      </c>
      <c r="SL110" s="196"/>
      <c r="SM110" s="196"/>
      <c r="SN110" s="196">
        <v>0</v>
      </c>
      <c r="SO110" s="196">
        <v>0</v>
      </c>
      <c r="SP110" s="196"/>
      <c r="SQ110" s="196"/>
      <c r="SR110" s="196"/>
      <c r="SS110" s="196"/>
      <c r="ST110" s="196"/>
      <c r="SU110" s="196"/>
      <c r="SW110">
        <f t="shared" si="261"/>
        <v>-50</v>
      </c>
      <c r="TA110">
        <v>-1</v>
      </c>
      <c r="TC110">
        <v>-1</v>
      </c>
      <c r="TF110">
        <f t="shared" si="293"/>
        <v>1</v>
      </c>
      <c r="TH110">
        <f t="shared" si="263"/>
        <v>0</v>
      </c>
      <c r="TK110" s="116" t="s">
        <v>1108</v>
      </c>
      <c r="TL110">
        <v>50</v>
      </c>
      <c r="TM110" t="str">
        <f t="shared" si="294"/>
        <v>FALSE</v>
      </c>
      <c r="TN110">
        <f>ROUND(MARGIN!$J26,0)</f>
        <v>4</v>
      </c>
      <c r="TO110">
        <f t="shared" si="265"/>
        <v>3</v>
      </c>
      <c r="TP110">
        <f t="shared" si="266"/>
        <v>4</v>
      </c>
      <c r="TQ110" s="138">
        <f>TP110*10000*MARGIN!$G26/MARGIN!$D26</f>
        <v>44573.665024000009</v>
      </c>
      <c r="TR110" s="138"/>
      <c r="TS110" s="196">
        <f t="shared" si="295"/>
        <v>0</v>
      </c>
      <c r="TT110" s="196"/>
      <c r="TU110" s="196"/>
      <c r="TV110" s="196">
        <f t="shared" si="268"/>
        <v>0</v>
      </c>
      <c r="TW110" s="196">
        <f t="shared" si="296"/>
        <v>0</v>
      </c>
      <c r="TX110" s="196"/>
      <c r="TY110" s="196"/>
      <c r="TZ110" s="196"/>
      <c r="UA110" s="196"/>
      <c r="UB110" s="196"/>
      <c r="UC110" s="196"/>
      <c r="UE110">
        <f t="shared" si="270"/>
        <v>-50</v>
      </c>
      <c r="UI110">
        <v>-1</v>
      </c>
      <c r="UK110">
        <v>-1</v>
      </c>
      <c r="UN110">
        <f t="shared" si="297"/>
        <v>1</v>
      </c>
      <c r="UP110">
        <f t="shared" si="272"/>
        <v>0</v>
      </c>
      <c r="US110" s="116" t="s">
        <v>1108</v>
      </c>
      <c r="UT110">
        <v>50</v>
      </c>
      <c r="UU110" t="str">
        <f t="shared" si="298"/>
        <v>FALSE</v>
      </c>
      <c r="UV110">
        <f>ROUND(MARGIN!$J26,0)</f>
        <v>4</v>
      </c>
      <c r="UW110">
        <f t="shared" si="274"/>
        <v>3</v>
      </c>
      <c r="UX110">
        <f t="shared" si="275"/>
        <v>4</v>
      </c>
      <c r="UY110" s="138">
        <f>UX110*10000*MARGIN!$G26/MARGIN!$D26</f>
        <v>44573.665024000009</v>
      </c>
      <c r="UZ110" s="138"/>
      <c r="VA110" s="196">
        <f t="shared" si="299"/>
        <v>0</v>
      </c>
      <c r="VB110" s="196"/>
      <c r="VC110" s="196"/>
      <c r="VD110" s="196">
        <f t="shared" si="277"/>
        <v>0</v>
      </c>
      <c r="VE110" s="196">
        <f t="shared" si="300"/>
        <v>0</v>
      </c>
      <c r="VF110" s="196"/>
      <c r="VG110" s="196"/>
      <c r="VH110" s="196"/>
      <c r="VI110" s="196"/>
      <c r="VJ110" s="196"/>
      <c r="VK110" s="196"/>
      <c r="VM110">
        <f t="shared" si="279"/>
        <v>-50</v>
      </c>
      <c r="VQ110">
        <v>-1</v>
      </c>
      <c r="VS110">
        <v>-1</v>
      </c>
      <c r="VV110">
        <f t="shared" si="301"/>
        <v>1</v>
      </c>
      <c r="VX110">
        <f t="shared" si="281"/>
        <v>0</v>
      </c>
      <c r="WA110" s="116" t="s">
        <v>1108</v>
      </c>
      <c r="WB110">
        <v>50</v>
      </c>
      <c r="WC110" t="str">
        <f t="shared" si="302"/>
        <v>FALSE</v>
      </c>
      <c r="WD110">
        <f>ROUND(MARGIN!$J26,0)</f>
        <v>4</v>
      </c>
      <c r="WE110">
        <f t="shared" si="283"/>
        <v>3</v>
      </c>
      <c r="WF110">
        <f t="shared" si="284"/>
        <v>4</v>
      </c>
      <c r="WG110" s="138">
        <f>WF110*10000*MARGIN!$G26/MARGIN!$D26</f>
        <v>44573.665024000009</v>
      </c>
      <c r="WH110" s="138"/>
      <c r="WI110" s="196">
        <f t="shared" si="303"/>
        <v>0</v>
      </c>
      <c r="WJ110" s="196"/>
      <c r="WK110" s="196"/>
      <c r="WL110" s="196">
        <f t="shared" si="286"/>
        <v>0</v>
      </c>
      <c r="WM110" s="196">
        <f t="shared" si="304"/>
        <v>0</v>
      </c>
      <c r="WN110" s="196"/>
      <c r="WO110" s="196"/>
      <c r="WP110" s="196"/>
      <c r="WQ110" s="196"/>
      <c r="WR110" s="196"/>
      <c r="WS110" s="196"/>
    </row>
    <row r="111" spans="1:617" x14ac:dyDescent="0.25">
      <c r="A111" t="s">
        <v>1089</v>
      </c>
      <c r="B111" s="164" t="s">
        <v>11</v>
      </c>
      <c r="F111" t="e">
        <f>-#REF!+G111</f>
        <v>#REF!</v>
      </c>
      <c r="G111">
        <v>1</v>
      </c>
      <c r="H111">
        <v>1</v>
      </c>
      <c r="I111">
        <v>-1</v>
      </c>
      <c r="J111">
        <f t="shared" si="244"/>
        <v>0</v>
      </c>
      <c r="K111">
        <f t="shared" si="245"/>
        <v>0</v>
      </c>
      <c r="L111" s="183">
        <v>-1.2966804979300001E-4</v>
      </c>
      <c r="M111" s="116" t="s">
        <v>918</v>
      </c>
      <c r="N111">
        <v>50</v>
      </c>
      <c r="O111" t="str">
        <f t="shared" si="246"/>
        <v>TRUE</v>
      </c>
      <c r="P111">
        <f>ROUND(MARGIN!$J27,0)</f>
        <v>4</v>
      </c>
      <c r="Q111" t="e">
        <f>IF(ABS(G111+I111)=2,ROUND(P111*(1+#REF!),0),IF(I111="",P111,ROUND(P111*(1+-#REF!),0)))</f>
        <v>#REF!</v>
      </c>
      <c r="R111">
        <f t="shared" si="288"/>
        <v>4</v>
      </c>
      <c r="S111" s="138">
        <f>R111*10000*MARGIN!$G27/MARGIN!$D27</f>
        <v>44579.43048000001</v>
      </c>
      <c r="T111" s="144">
        <f t="shared" si="247"/>
        <v>-5.780527811224224</v>
      </c>
      <c r="U111" s="144">
        <f t="shared" si="248"/>
        <v>-5.780527811224224</v>
      </c>
      <c r="W111">
        <f t="shared" si="249"/>
        <v>0</v>
      </c>
      <c r="X111">
        <v>1</v>
      </c>
      <c r="Y111">
        <v>1</v>
      </c>
      <c r="Z111">
        <v>-1</v>
      </c>
      <c r="AA111">
        <f t="shared" si="250"/>
        <v>0</v>
      </c>
      <c r="AB111">
        <f t="shared" si="251"/>
        <v>0</v>
      </c>
      <c r="AC111">
        <v>-9.9208922318800002E-4</v>
      </c>
      <c r="AD111" s="116" t="s">
        <v>1108</v>
      </c>
      <c r="AE111">
        <v>50</v>
      </c>
      <c r="AF111" t="str">
        <f t="shared" si="252"/>
        <v>TRUE</v>
      </c>
      <c r="AG111">
        <f>ROUND(MARGIN!$J27,0)</f>
        <v>4</v>
      </c>
      <c r="AH111">
        <f t="shared" si="289"/>
        <v>5</v>
      </c>
      <c r="AI111">
        <f t="shared" si="290"/>
        <v>4</v>
      </c>
      <c r="AJ111" s="138">
        <f>AI111*10000*MARGIN!$G27/MARGIN!$D27</f>
        <v>44579.43048000001</v>
      </c>
      <c r="AK111" s="196">
        <f t="shared" si="253"/>
        <v>-44.22677255506666</v>
      </c>
      <c r="AL111" s="196">
        <f t="shared" si="254"/>
        <v>-44.22677255506666</v>
      </c>
      <c r="AN111">
        <f t="shared" si="255"/>
        <v>-2</v>
      </c>
      <c r="AO111">
        <v>-1</v>
      </c>
      <c r="AP111">
        <v>-1</v>
      </c>
      <c r="AQ111">
        <v>-1</v>
      </c>
      <c r="AR111">
        <f t="shared" si="256"/>
        <v>1</v>
      </c>
      <c r="AS111">
        <f t="shared" si="257"/>
        <v>1</v>
      </c>
      <c r="AT111">
        <v>-1.19039119344E-2</v>
      </c>
      <c r="AU111" s="116" t="s">
        <v>1108</v>
      </c>
      <c r="AV111">
        <v>50</v>
      </c>
      <c r="AW111" t="str">
        <f t="shared" si="258"/>
        <v>TRUE</v>
      </c>
      <c r="AX111">
        <f>ROUND(MARGIN!$J27,0)</f>
        <v>4</v>
      </c>
      <c r="AY111">
        <f t="shared" si="291"/>
        <v>5</v>
      </c>
      <c r="AZ111">
        <f t="shared" si="292"/>
        <v>4</v>
      </c>
      <c r="BA111" s="138">
        <f>AZ111*10000*MARGIN!$G27/MARGIN!$D27</f>
        <v>44579.43048000001</v>
      </c>
      <c r="BB111" s="196">
        <f t="shared" si="259"/>
        <v>530.6696145196272</v>
      </c>
      <c r="BC111" s="196">
        <f t="shared" si="260"/>
        <v>530.6696145196272</v>
      </c>
      <c r="BE111">
        <v>0</v>
      </c>
      <c r="BF111">
        <v>-1</v>
      </c>
      <c r="BG111">
        <v>-1</v>
      </c>
      <c r="BH111">
        <v>1</v>
      </c>
      <c r="BI111">
        <v>0</v>
      </c>
      <c r="BJ111">
        <v>0</v>
      </c>
      <c r="BK111">
        <v>1.30720671602E-3</v>
      </c>
      <c r="BL111" s="116" t="s">
        <v>1108</v>
      </c>
      <c r="BM111">
        <v>50</v>
      </c>
      <c r="BN111" t="s">
        <v>1186</v>
      </c>
      <c r="BO111">
        <v>7</v>
      </c>
      <c r="BP111">
        <v>9</v>
      </c>
      <c r="BQ111">
        <v>7</v>
      </c>
      <c r="BR111" s="138">
        <v>79188.840087000004</v>
      </c>
      <c r="BS111" s="196">
        <v>-103.51618359556021</v>
      </c>
      <c r="BT111" s="196">
        <v>-103.51618359556021</v>
      </c>
      <c r="BV111">
        <v>2</v>
      </c>
      <c r="BW111">
        <v>1</v>
      </c>
      <c r="BX111">
        <v>-1</v>
      </c>
      <c r="BY111">
        <v>-1</v>
      </c>
      <c r="BZ111">
        <v>-1</v>
      </c>
      <c r="CA111">
        <v>0</v>
      </c>
      <c r="CC111">
        <v>1</v>
      </c>
      <c r="CD111">
        <v>-1.13493229768E-3</v>
      </c>
      <c r="CE111" s="116" t="s">
        <v>1108</v>
      </c>
      <c r="CF111">
        <v>50</v>
      </c>
      <c r="CG111" t="s">
        <v>1186</v>
      </c>
      <c r="CH111">
        <v>7</v>
      </c>
      <c r="CI111">
        <v>5</v>
      </c>
      <c r="CJ111">
        <v>7</v>
      </c>
      <c r="CK111" s="138">
        <v>79188.840087000004</v>
      </c>
      <c r="CL111" s="196">
        <v>-89.873972230553008</v>
      </c>
      <c r="CM111" s="196"/>
      <c r="CN111" s="196">
        <v>89.873972230553008</v>
      </c>
      <c r="CP111">
        <v>1</v>
      </c>
      <c r="CQ111">
        <v>1</v>
      </c>
      <c r="CR111">
        <v>-1</v>
      </c>
      <c r="CS111">
        <v>-1</v>
      </c>
      <c r="CU111">
        <v>0</v>
      </c>
      <c r="CW111">
        <v>0</v>
      </c>
      <c r="CY111" s="116" t="s">
        <v>1108</v>
      </c>
      <c r="CZ111">
        <v>50</v>
      </c>
      <c r="DA111" t="s">
        <v>1186</v>
      </c>
      <c r="DB111">
        <v>7</v>
      </c>
      <c r="DC111">
        <v>5</v>
      </c>
      <c r="DD111">
        <v>7</v>
      </c>
      <c r="DE111" s="138">
        <v>79188.840087000004</v>
      </c>
      <c r="DF111" s="196">
        <v>0</v>
      </c>
      <c r="DG111" s="196"/>
      <c r="DH111" s="196">
        <v>0</v>
      </c>
      <c r="DJ111">
        <v>0</v>
      </c>
      <c r="DL111">
        <v>-1</v>
      </c>
      <c r="DN111">
        <v>-1</v>
      </c>
      <c r="DQ111">
        <v>1</v>
      </c>
      <c r="DS111">
        <v>0</v>
      </c>
      <c r="DV111" s="116" t="s">
        <v>1108</v>
      </c>
      <c r="DW111">
        <v>50</v>
      </c>
      <c r="DX111" t="s">
        <v>1192</v>
      </c>
      <c r="DY111">
        <v>7</v>
      </c>
      <c r="DZ111">
        <v>5</v>
      </c>
      <c r="EA111">
        <v>7</v>
      </c>
      <c r="EB111" s="138">
        <v>79188.840087000004</v>
      </c>
      <c r="EC111" s="196">
        <v>0</v>
      </c>
      <c r="ED111" s="196"/>
      <c r="EE111" s="196">
        <v>0</v>
      </c>
      <c r="EF111" s="196">
        <v>0</v>
      </c>
      <c r="EH111">
        <v>0</v>
      </c>
      <c r="EJ111">
        <v>-1</v>
      </c>
      <c r="EL111">
        <v>-1</v>
      </c>
      <c r="EO111">
        <v>1</v>
      </c>
      <c r="EQ111">
        <v>0</v>
      </c>
      <c r="ET111" s="116" t="s">
        <v>1108</v>
      </c>
      <c r="EU111">
        <v>50</v>
      </c>
      <c r="EV111" t="s">
        <v>1192</v>
      </c>
      <c r="EW111">
        <v>7</v>
      </c>
      <c r="EX111">
        <v>5</v>
      </c>
      <c r="EY111">
        <v>7</v>
      </c>
      <c r="EZ111" s="138">
        <v>78643.345704000007</v>
      </c>
      <c r="FA111" s="196">
        <v>0</v>
      </c>
      <c r="FB111" s="196"/>
      <c r="FC111" s="196">
        <v>0</v>
      </c>
      <c r="FD111" s="196">
        <v>0</v>
      </c>
      <c r="FF111">
        <v>0</v>
      </c>
      <c r="FH111">
        <v>-1</v>
      </c>
      <c r="FJ111">
        <v>-1</v>
      </c>
      <c r="FM111">
        <v>1</v>
      </c>
      <c r="FO111">
        <v>0</v>
      </c>
      <c r="FR111" s="116" t="s">
        <v>1108</v>
      </c>
      <c r="FS111">
        <v>50</v>
      </c>
      <c r="FT111" t="s">
        <v>1192</v>
      </c>
      <c r="FU111">
        <v>7</v>
      </c>
      <c r="FV111">
        <v>5</v>
      </c>
      <c r="FW111">
        <v>7</v>
      </c>
      <c r="FX111" s="138">
        <v>78539.841197999995</v>
      </c>
      <c r="FY111" s="138"/>
      <c r="FZ111" s="196">
        <v>0</v>
      </c>
      <c r="GA111" s="196"/>
      <c r="GB111" s="196"/>
      <c r="GC111" s="196">
        <v>0</v>
      </c>
      <c r="GD111" s="196">
        <v>0</v>
      </c>
      <c r="GF111">
        <v>0</v>
      </c>
      <c r="GH111">
        <v>-1</v>
      </c>
      <c r="GJ111">
        <v>-1</v>
      </c>
      <c r="GM111">
        <v>1</v>
      </c>
      <c r="GO111">
        <v>0</v>
      </c>
      <c r="GR111" s="116" t="s">
        <v>1108</v>
      </c>
      <c r="GS111">
        <v>50</v>
      </c>
      <c r="GT111" t="s">
        <v>1192</v>
      </c>
      <c r="GU111">
        <v>7</v>
      </c>
      <c r="GV111">
        <v>5</v>
      </c>
      <c r="GW111">
        <v>7</v>
      </c>
      <c r="GX111" s="138">
        <v>78539.841197999995</v>
      </c>
      <c r="GY111" s="138"/>
      <c r="GZ111" s="196">
        <v>0</v>
      </c>
      <c r="HA111" s="196"/>
      <c r="HB111" s="196"/>
      <c r="HC111" s="196">
        <v>0</v>
      </c>
      <c r="HD111" s="196">
        <v>0</v>
      </c>
      <c r="HF111">
        <v>0</v>
      </c>
      <c r="HH111">
        <v>-1</v>
      </c>
      <c r="HJ111">
        <v>-1</v>
      </c>
      <c r="HM111">
        <v>1</v>
      </c>
      <c r="HO111">
        <v>0</v>
      </c>
      <c r="HR111" s="116" t="s">
        <v>1108</v>
      </c>
      <c r="HS111">
        <v>50</v>
      </c>
      <c r="HT111" t="s">
        <v>1192</v>
      </c>
      <c r="HU111">
        <v>5</v>
      </c>
      <c r="HV111">
        <v>4</v>
      </c>
      <c r="HW111">
        <v>5</v>
      </c>
      <c r="HX111" s="138">
        <v>56561.174309999995</v>
      </c>
      <c r="HY111" s="138"/>
      <c r="HZ111" s="196">
        <v>0</v>
      </c>
      <c r="IA111" s="196"/>
      <c r="IB111" s="196"/>
      <c r="IC111" s="196">
        <v>0</v>
      </c>
      <c r="ID111" s="196">
        <v>0</v>
      </c>
      <c r="IF111">
        <v>0</v>
      </c>
      <c r="IJ111">
        <v>-1</v>
      </c>
      <c r="IM111">
        <v>1</v>
      </c>
      <c r="IO111">
        <v>0</v>
      </c>
      <c r="IR111" s="116"/>
      <c r="IS111">
        <v>50</v>
      </c>
      <c r="IT111" t="s">
        <v>1192</v>
      </c>
      <c r="IU111">
        <v>5</v>
      </c>
      <c r="IW111">
        <v>5</v>
      </c>
      <c r="IX111" s="138">
        <v>56561.174309999995</v>
      </c>
      <c r="IY111" s="138"/>
      <c r="IZ111" s="196">
        <v>0</v>
      </c>
      <c r="JA111" s="196"/>
      <c r="JB111" s="196"/>
      <c r="JC111" s="196">
        <v>0</v>
      </c>
      <c r="JD111" s="196">
        <v>0</v>
      </c>
      <c r="JF111">
        <v>0</v>
      </c>
      <c r="JH111">
        <v>-1</v>
      </c>
      <c r="JJ111">
        <v>-1</v>
      </c>
      <c r="JM111">
        <v>1</v>
      </c>
      <c r="JO111">
        <v>0</v>
      </c>
      <c r="JR111" s="116" t="s">
        <v>1108</v>
      </c>
      <c r="JS111">
        <v>50</v>
      </c>
      <c r="JT111" t="s">
        <v>1192</v>
      </c>
      <c r="JU111">
        <v>4</v>
      </c>
      <c r="JV111">
        <v>3</v>
      </c>
      <c r="JW111">
        <v>4</v>
      </c>
      <c r="JX111" s="138">
        <v>44960.279652000005</v>
      </c>
      <c r="JY111" s="138"/>
      <c r="JZ111" s="196">
        <v>0</v>
      </c>
      <c r="KA111" s="196"/>
      <c r="KB111" s="196"/>
      <c r="KC111" s="196">
        <v>0</v>
      </c>
      <c r="KD111" s="196">
        <v>0</v>
      </c>
      <c r="KF111">
        <v>0</v>
      </c>
      <c r="KH111">
        <v>-1</v>
      </c>
      <c r="KJ111">
        <v>-1</v>
      </c>
      <c r="KM111">
        <v>1</v>
      </c>
      <c r="KO111">
        <v>0</v>
      </c>
      <c r="KR111" s="116" t="s">
        <v>1108</v>
      </c>
      <c r="KS111">
        <v>50</v>
      </c>
      <c r="KT111" t="s">
        <v>1192</v>
      </c>
      <c r="KU111">
        <v>4</v>
      </c>
      <c r="KV111">
        <v>3</v>
      </c>
      <c r="KW111">
        <v>4</v>
      </c>
      <c r="KX111" s="138">
        <v>45468.780039999998</v>
      </c>
      <c r="KY111" s="138"/>
      <c r="KZ111" s="196">
        <v>0</v>
      </c>
      <c r="LA111" s="196"/>
      <c r="LB111" s="196"/>
      <c r="LC111" s="196">
        <v>0</v>
      </c>
      <c r="LD111" s="196">
        <v>0</v>
      </c>
      <c r="LF111">
        <v>0</v>
      </c>
      <c r="LH111">
        <v>-1</v>
      </c>
      <c r="LJ111">
        <v>-1</v>
      </c>
      <c r="LM111">
        <v>1</v>
      </c>
      <c r="LO111">
        <v>0</v>
      </c>
      <c r="LR111" s="116" t="s">
        <v>1108</v>
      </c>
      <c r="LS111">
        <v>50</v>
      </c>
      <c r="LT111" t="s">
        <v>1192</v>
      </c>
      <c r="LU111">
        <v>4</v>
      </c>
      <c r="LV111">
        <v>3</v>
      </c>
      <c r="LW111">
        <v>4</v>
      </c>
      <c r="LX111" s="138">
        <v>45468.780039999998</v>
      </c>
      <c r="LY111" s="138"/>
      <c r="LZ111" s="196">
        <v>0</v>
      </c>
      <c r="MA111" s="196"/>
      <c r="MB111" s="196"/>
      <c r="MC111" s="196">
        <v>0</v>
      </c>
      <c r="MD111" s="196">
        <v>0</v>
      </c>
      <c r="MF111">
        <v>0</v>
      </c>
      <c r="MH111">
        <v>-1</v>
      </c>
      <c r="MJ111">
        <v>-1</v>
      </c>
      <c r="MM111">
        <v>1</v>
      </c>
      <c r="MO111">
        <v>0</v>
      </c>
      <c r="MR111" s="116" t="s">
        <v>1108</v>
      </c>
      <c r="MS111">
        <v>50</v>
      </c>
      <c r="MT111" t="s">
        <v>1192</v>
      </c>
      <c r="MU111">
        <v>4</v>
      </c>
      <c r="MV111">
        <v>3</v>
      </c>
      <c r="MW111">
        <v>4</v>
      </c>
      <c r="MX111" s="138">
        <v>44647.279392000004</v>
      </c>
      <c r="MY111" s="138"/>
      <c r="MZ111" s="196">
        <v>0</v>
      </c>
      <c r="NA111" s="196"/>
      <c r="NB111" s="196"/>
      <c r="NC111" s="196">
        <v>0</v>
      </c>
      <c r="ND111" s="196">
        <v>0</v>
      </c>
      <c r="NF111">
        <v>0</v>
      </c>
      <c r="NH111">
        <v>-1</v>
      </c>
      <c r="NJ111">
        <v>-1</v>
      </c>
      <c r="NM111">
        <v>1</v>
      </c>
      <c r="NO111">
        <v>0</v>
      </c>
      <c r="NR111" s="116" t="s">
        <v>1108</v>
      </c>
      <c r="NS111">
        <v>50</v>
      </c>
      <c r="NT111" t="s">
        <v>1192</v>
      </c>
      <c r="NU111">
        <v>5</v>
      </c>
      <c r="NV111">
        <v>4</v>
      </c>
      <c r="NW111">
        <v>5</v>
      </c>
      <c r="NX111" s="138">
        <v>55175.297625000007</v>
      </c>
      <c r="NY111" s="138"/>
      <c r="NZ111" s="196">
        <v>0</v>
      </c>
      <c r="OA111" s="196"/>
      <c r="OB111" s="196"/>
      <c r="OC111" s="196">
        <v>0</v>
      </c>
      <c r="OD111" s="196">
        <v>0</v>
      </c>
      <c r="OF111">
        <v>0</v>
      </c>
      <c r="OH111">
        <v>-1</v>
      </c>
      <c r="OJ111">
        <v>-1</v>
      </c>
      <c r="OM111">
        <v>1</v>
      </c>
      <c r="OO111">
        <v>0</v>
      </c>
      <c r="OR111" s="116" t="s">
        <v>1108</v>
      </c>
      <c r="OS111">
        <v>50</v>
      </c>
      <c r="OT111" t="s">
        <v>1192</v>
      </c>
      <c r="OU111">
        <v>4</v>
      </c>
      <c r="OV111">
        <v>3</v>
      </c>
      <c r="OW111">
        <v>4</v>
      </c>
      <c r="OX111" s="138">
        <v>44472.028087999999</v>
      </c>
      <c r="OY111" s="138"/>
      <c r="OZ111" s="196">
        <v>0</v>
      </c>
      <c r="PA111" s="196"/>
      <c r="PB111" s="196"/>
      <c r="PC111" s="196">
        <v>0</v>
      </c>
      <c r="PD111" s="196">
        <v>0</v>
      </c>
      <c r="PF111">
        <v>0</v>
      </c>
      <c r="PI111">
        <v>-1</v>
      </c>
      <c r="PK111">
        <v>-1</v>
      </c>
      <c r="PN111">
        <v>1</v>
      </c>
      <c r="PP111">
        <v>0</v>
      </c>
      <c r="PS111" s="116" t="s">
        <v>1108</v>
      </c>
      <c r="PT111">
        <v>50</v>
      </c>
      <c r="PU111" t="s">
        <v>1192</v>
      </c>
      <c r="PV111">
        <v>5</v>
      </c>
      <c r="PW111">
        <v>4</v>
      </c>
      <c r="PX111">
        <v>5</v>
      </c>
      <c r="PY111" s="138">
        <v>55349.845840000002</v>
      </c>
      <c r="PZ111" s="138"/>
      <c r="QA111" s="196">
        <v>0</v>
      </c>
      <c r="QB111" s="196"/>
      <c r="QC111" s="196"/>
      <c r="QD111" s="196">
        <v>0</v>
      </c>
      <c r="QE111" s="196">
        <v>0</v>
      </c>
      <c r="QF111" s="196"/>
      <c r="QH111">
        <v>-3</v>
      </c>
      <c r="QK111">
        <v>-1</v>
      </c>
      <c r="QM111">
        <v>-1</v>
      </c>
      <c r="QP111">
        <v>1</v>
      </c>
      <c r="QR111">
        <v>0</v>
      </c>
      <c r="QU111" s="116" t="s">
        <v>1108</v>
      </c>
      <c r="QV111">
        <v>50</v>
      </c>
      <c r="QW111" t="s">
        <v>1192</v>
      </c>
      <c r="QX111">
        <v>5</v>
      </c>
      <c r="QY111">
        <v>4</v>
      </c>
      <c r="QZ111">
        <v>5</v>
      </c>
      <c r="RA111" s="138">
        <v>55349.845840000002</v>
      </c>
      <c r="RB111" s="138"/>
      <c r="RC111" s="196">
        <v>0</v>
      </c>
      <c r="RD111" s="196"/>
      <c r="RE111" s="196"/>
      <c r="RF111" s="196">
        <v>0</v>
      </c>
      <c r="RG111" s="196">
        <v>0</v>
      </c>
      <c r="RH111" s="196"/>
      <c r="RI111" s="196"/>
      <c r="RJ111" s="196"/>
      <c r="RK111" s="196"/>
      <c r="RL111" s="196"/>
      <c r="RM111" s="196"/>
      <c r="RO111">
        <v>-3</v>
      </c>
      <c r="RS111">
        <v>-1</v>
      </c>
      <c r="RU111">
        <v>-1</v>
      </c>
      <c r="RX111">
        <v>1</v>
      </c>
      <c r="RZ111">
        <v>0</v>
      </c>
      <c r="SC111" s="116" t="s">
        <v>1108</v>
      </c>
      <c r="SD111">
        <v>50</v>
      </c>
      <c r="SE111" t="s">
        <v>1192</v>
      </c>
      <c r="SF111">
        <v>4</v>
      </c>
      <c r="SG111">
        <v>3</v>
      </c>
      <c r="SH111">
        <v>4</v>
      </c>
      <c r="SI111" s="138">
        <v>44579.43048000001</v>
      </c>
      <c r="SJ111" s="138"/>
      <c r="SK111" s="196">
        <v>0</v>
      </c>
      <c r="SL111" s="196"/>
      <c r="SM111" s="196"/>
      <c r="SN111" s="196">
        <v>0</v>
      </c>
      <c r="SO111" s="196">
        <v>0</v>
      </c>
      <c r="SP111" s="196"/>
      <c r="SQ111" s="196"/>
      <c r="SR111" s="196"/>
      <c r="SS111" s="196"/>
      <c r="ST111" s="196"/>
      <c r="SU111" s="196"/>
      <c r="SW111">
        <f t="shared" si="261"/>
        <v>-50</v>
      </c>
      <c r="TA111">
        <v>-1</v>
      </c>
      <c r="TC111">
        <v>-1</v>
      </c>
      <c r="TF111">
        <f t="shared" si="293"/>
        <v>1</v>
      </c>
      <c r="TH111">
        <f t="shared" si="263"/>
        <v>0</v>
      </c>
      <c r="TK111" s="116" t="s">
        <v>1108</v>
      </c>
      <c r="TL111">
        <v>50</v>
      </c>
      <c r="TM111" t="str">
        <f t="shared" si="294"/>
        <v>FALSE</v>
      </c>
      <c r="TN111">
        <f>ROUND(MARGIN!$J27,0)</f>
        <v>4</v>
      </c>
      <c r="TO111">
        <f t="shared" si="265"/>
        <v>3</v>
      </c>
      <c r="TP111">
        <f t="shared" si="266"/>
        <v>4</v>
      </c>
      <c r="TQ111" s="138">
        <f>TP111*10000*MARGIN!$G27/MARGIN!$D27</f>
        <v>44579.43048000001</v>
      </c>
      <c r="TR111" s="138"/>
      <c r="TS111" s="196">
        <f t="shared" si="295"/>
        <v>0</v>
      </c>
      <c r="TT111" s="196"/>
      <c r="TU111" s="196"/>
      <c r="TV111" s="196">
        <f t="shared" si="268"/>
        <v>0</v>
      </c>
      <c r="TW111" s="196">
        <f t="shared" si="296"/>
        <v>0</v>
      </c>
      <c r="TX111" s="196"/>
      <c r="TY111" s="196"/>
      <c r="TZ111" s="196"/>
      <c r="UA111" s="196"/>
      <c r="UB111" s="196"/>
      <c r="UC111" s="196"/>
      <c r="UE111">
        <f t="shared" si="270"/>
        <v>-50</v>
      </c>
      <c r="UI111">
        <v>-1</v>
      </c>
      <c r="UK111">
        <v>-1</v>
      </c>
      <c r="UN111">
        <f t="shared" si="297"/>
        <v>1</v>
      </c>
      <c r="UP111">
        <f t="shared" si="272"/>
        <v>0</v>
      </c>
      <c r="US111" s="116" t="s">
        <v>1108</v>
      </c>
      <c r="UT111">
        <v>50</v>
      </c>
      <c r="UU111" t="str">
        <f t="shared" si="298"/>
        <v>FALSE</v>
      </c>
      <c r="UV111">
        <f>ROUND(MARGIN!$J27,0)</f>
        <v>4</v>
      </c>
      <c r="UW111">
        <f t="shared" si="274"/>
        <v>3</v>
      </c>
      <c r="UX111">
        <f t="shared" si="275"/>
        <v>4</v>
      </c>
      <c r="UY111" s="138">
        <f>UX111*10000*MARGIN!$G27/MARGIN!$D27</f>
        <v>44579.43048000001</v>
      </c>
      <c r="UZ111" s="138"/>
      <c r="VA111" s="196">
        <f t="shared" si="299"/>
        <v>0</v>
      </c>
      <c r="VB111" s="196"/>
      <c r="VC111" s="196"/>
      <c r="VD111" s="196">
        <f t="shared" si="277"/>
        <v>0</v>
      </c>
      <c r="VE111" s="196">
        <f t="shared" si="300"/>
        <v>0</v>
      </c>
      <c r="VF111" s="196"/>
      <c r="VG111" s="196"/>
      <c r="VH111" s="196"/>
      <c r="VI111" s="196"/>
      <c r="VJ111" s="196"/>
      <c r="VK111" s="196"/>
      <c r="VM111">
        <f t="shared" si="279"/>
        <v>-50</v>
      </c>
      <c r="VQ111">
        <v>-1</v>
      </c>
      <c r="VS111">
        <v>-1</v>
      </c>
      <c r="VV111">
        <f t="shared" si="301"/>
        <v>1</v>
      </c>
      <c r="VX111">
        <f t="shared" si="281"/>
        <v>0</v>
      </c>
      <c r="WA111" s="116" t="s">
        <v>1108</v>
      </c>
      <c r="WB111">
        <v>50</v>
      </c>
      <c r="WC111" t="str">
        <f t="shared" si="302"/>
        <v>FALSE</v>
      </c>
      <c r="WD111">
        <f>ROUND(MARGIN!$J27,0)</f>
        <v>4</v>
      </c>
      <c r="WE111">
        <f t="shared" si="283"/>
        <v>3</v>
      </c>
      <c r="WF111">
        <f t="shared" si="284"/>
        <v>4</v>
      </c>
      <c r="WG111" s="138">
        <f>WF111*10000*MARGIN!$G27/MARGIN!$D27</f>
        <v>44579.43048000001</v>
      </c>
      <c r="WH111" s="138"/>
      <c r="WI111" s="196">
        <f t="shared" si="303"/>
        <v>0</v>
      </c>
      <c r="WJ111" s="196"/>
      <c r="WK111" s="196"/>
      <c r="WL111" s="196">
        <f t="shared" si="286"/>
        <v>0</v>
      </c>
      <c r="WM111" s="196">
        <f t="shared" si="304"/>
        <v>0</v>
      </c>
      <c r="WN111" s="196"/>
      <c r="WO111" s="196"/>
      <c r="WP111" s="196"/>
      <c r="WQ111" s="196"/>
      <c r="WR111" s="196"/>
      <c r="WS111" s="196"/>
    </row>
    <row r="112" spans="1:617" x14ac:dyDescent="0.25">
      <c r="A112" t="s">
        <v>1090</v>
      </c>
      <c r="B112" s="164" t="s">
        <v>12</v>
      </c>
      <c r="F112" t="e">
        <f>-#REF!+G112</f>
        <v>#REF!</v>
      </c>
      <c r="G112">
        <v>-1</v>
      </c>
      <c r="H112">
        <v>1</v>
      </c>
      <c r="I112">
        <v>1</v>
      </c>
      <c r="J112">
        <f t="shared" si="244"/>
        <v>0</v>
      </c>
      <c r="K112">
        <f t="shared" si="245"/>
        <v>1</v>
      </c>
      <c r="L112" s="183">
        <v>6.6016997322299997E-3</v>
      </c>
      <c r="M112" s="116" t="s">
        <v>917</v>
      </c>
      <c r="N112">
        <v>50</v>
      </c>
      <c r="O112" t="str">
        <f t="shared" si="246"/>
        <v>TRUE</v>
      </c>
      <c r="P112">
        <f>ROUND(MARGIN!$J28,0)</f>
        <v>4</v>
      </c>
      <c r="Q112" t="e">
        <f>IF(ABS(G112+I112)=2,ROUND(P112*(1+#REF!),0),IF(I112="",P112,ROUND(P112*(1+-#REF!),0)))</f>
        <v>#REF!</v>
      </c>
      <c r="R112">
        <f t="shared" si="288"/>
        <v>4</v>
      </c>
      <c r="S112" s="138">
        <f>R112*10000*MARGIN!$G28/MARGIN!$D28</f>
        <v>44588.694745686233</v>
      </c>
      <c r="T112" s="144">
        <f t="shared" si="247"/>
        <v>-294.36117416308201</v>
      </c>
      <c r="U112" s="144">
        <f t="shared" si="248"/>
        <v>294.36117416308201</v>
      </c>
      <c r="W112">
        <f t="shared" si="249"/>
        <v>2</v>
      </c>
      <c r="X112">
        <v>1</v>
      </c>
      <c r="Y112">
        <v>1</v>
      </c>
      <c r="Z112">
        <v>-1</v>
      </c>
      <c r="AA112">
        <f t="shared" si="250"/>
        <v>0</v>
      </c>
      <c r="AB112">
        <f t="shared" si="251"/>
        <v>0</v>
      </c>
      <c r="AC112">
        <v>-1.02049841142E-2</v>
      </c>
      <c r="AD112" s="116" t="s">
        <v>1108</v>
      </c>
      <c r="AE112">
        <v>50</v>
      </c>
      <c r="AF112" t="str">
        <f t="shared" si="252"/>
        <v>TRUE</v>
      </c>
      <c r="AG112">
        <f>ROUND(MARGIN!$J28,0)</f>
        <v>4</v>
      </c>
      <c r="AH112">
        <f t="shared" si="289"/>
        <v>5</v>
      </c>
      <c r="AI112">
        <f t="shared" si="290"/>
        <v>4</v>
      </c>
      <c r="AJ112" s="138">
        <f>AI112*10000*MARGIN!$G28/MARGIN!$D28</f>
        <v>44588.694745686233</v>
      </c>
      <c r="AK112" s="196">
        <f t="shared" si="253"/>
        <v>-455.02692155264106</v>
      </c>
      <c r="AL112" s="196">
        <f t="shared" si="254"/>
        <v>-455.02692155264106</v>
      </c>
      <c r="AN112">
        <f t="shared" si="255"/>
        <v>-2</v>
      </c>
      <c r="AO112">
        <v>-1</v>
      </c>
      <c r="AP112">
        <v>1</v>
      </c>
      <c r="AQ112">
        <v>-1</v>
      </c>
      <c r="AR112">
        <f t="shared" si="256"/>
        <v>1</v>
      </c>
      <c r="AS112">
        <f t="shared" si="257"/>
        <v>0</v>
      </c>
      <c r="AT112">
        <v>-6.04177692852E-3</v>
      </c>
      <c r="AU112" s="116" t="s">
        <v>1108</v>
      </c>
      <c r="AV112">
        <v>50</v>
      </c>
      <c r="AW112" t="str">
        <f t="shared" si="258"/>
        <v>TRUE</v>
      </c>
      <c r="AX112">
        <f>ROUND(MARGIN!$J28,0)</f>
        <v>4</v>
      </c>
      <c r="AY112">
        <f t="shared" si="291"/>
        <v>3</v>
      </c>
      <c r="AZ112">
        <f t="shared" si="292"/>
        <v>4</v>
      </c>
      <c r="BA112" s="138">
        <f>AZ112*10000*MARGIN!$G28/MARGIN!$D28</f>
        <v>44588.694745686233</v>
      </c>
      <c r="BB112" s="196">
        <f t="shared" si="259"/>
        <v>269.39494718730805</v>
      </c>
      <c r="BC112" s="196">
        <f t="shared" si="260"/>
        <v>-269.39494718730805</v>
      </c>
      <c r="BE112">
        <v>0</v>
      </c>
      <c r="BF112">
        <v>-1</v>
      </c>
      <c r="BG112">
        <v>-1</v>
      </c>
      <c r="BH112">
        <v>-1</v>
      </c>
      <c r="BI112">
        <v>1</v>
      </c>
      <c r="BJ112">
        <v>1</v>
      </c>
      <c r="BK112">
        <v>-1.3830493472000001E-4</v>
      </c>
      <c r="BL112" s="116" t="s">
        <v>1108</v>
      </c>
      <c r="BM112">
        <v>50</v>
      </c>
      <c r="BN112" t="s">
        <v>1186</v>
      </c>
      <c r="BO112">
        <v>7</v>
      </c>
      <c r="BP112">
        <v>9</v>
      </c>
      <c r="BQ112">
        <v>7</v>
      </c>
      <c r="BR112" s="138">
        <v>79199.783066620541</v>
      </c>
      <c r="BS112" s="196">
        <v>10.953720826867116</v>
      </c>
      <c r="BT112" s="196">
        <v>10.953720826867116</v>
      </c>
      <c r="BV112">
        <v>2</v>
      </c>
      <c r="BW112">
        <v>1</v>
      </c>
      <c r="BX112">
        <v>-1</v>
      </c>
      <c r="BY112">
        <v>-1</v>
      </c>
      <c r="BZ112">
        <v>-1</v>
      </c>
      <c r="CA112">
        <v>0</v>
      </c>
      <c r="CC112">
        <v>1</v>
      </c>
      <c r="CD112">
        <v>-4.4194538965900004E-3</v>
      </c>
      <c r="CE112" s="116" t="s">
        <v>1108</v>
      </c>
      <c r="CF112">
        <v>50</v>
      </c>
      <c r="CG112" t="s">
        <v>1186</v>
      </c>
      <c r="CH112">
        <v>7</v>
      </c>
      <c r="CI112">
        <v>5</v>
      </c>
      <c r="CJ112">
        <v>7</v>
      </c>
      <c r="CK112" s="138">
        <v>79199.783066620541</v>
      </c>
      <c r="CL112" s="196">
        <v>-350.0197898828589</v>
      </c>
      <c r="CM112" s="196"/>
      <c r="CN112" s="196">
        <v>350.0197898828589</v>
      </c>
      <c r="CP112">
        <v>1</v>
      </c>
      <c r="CQ112">
        <v>1</v>
      </c>
      <c r="CR112">
        <v>-1</v>
      </c>
      <c r="CS112">
        <v>-1</v>
      </c>
      <c r="CU112">
        <v>0</v>
      </c>
      <c r="CW112">
        <v>0</v>
      </c>
      <c r="CY112" s="116" t="s">
        <v>1108</v>
      </c>
      <c r="CZ112">
        <v>50</v>
      </c>
      <c r="DA112" t="s">
        <v>1186</v>
      </c>
      <c r="DB112">
        <v>7</v>
      </c>
      <c r="DC112">
        <v>5</v>
      </c>
      <c r="DD112">
        <v>7</v>
      </c>
      <c r="DE112" s="138">
        <v>79199.783066620541</v>
      </c>
      <c r="DF112" s="196">
        <v>0</v>
      </c>
      <c r="DG112" s="196"/>
      <c r="DH112" s="196">
        <v>0</v>
      </c>
      <c r="DJ112">
        <v>0</v>
      </c>
      <c r="DL112">
        <v>-1</v>
      </c>
      <c r="DN112">
        <v>-1</v>
      </c>
      <c r="DQ112">
        <v>1</v>
      </c>
      <c r="DS112">
        <v>0</v>
      </c>
      <c r="DV112" s="116" t="s">
        <v>1108</v>
      </c>
      <c r="DW112">
        <v>50</v>
      </c>
      <c r="DX112" t="s">
        <v>1192</v>
      </c>
      <c r="DY112">
        <v>7</v>
      </c>
      <c r="DZ112">
        <v>5</v>
      </c>
      <c r="EA112">
        <v>7</v>
      </c>
      <c r="EB112" s="138">
        <v>79199.783066620541</v>
      </c>
      <c r="EC112" s="196">
        <v>0</v>
      </c>
      <c r="ED112" s="196"/>
      <c r="EE112" s="196">
        <v>0</v>
      </c>
      <c r="EF112" s="196">
        <v>0</v>
      </c>
      <c r="EH112">
        <v>0</v>
      </c>
      <c r="EJ112">
        <v>-1</v>
      </c>
      <c r="EL112">
        <v>-1</v>
      </c>
      <c r="EO112">
        <v>1</v>
      </c>
      <c r="EQ112">
        <v>0</v>
      </c>
      <c r="ET112" s="116" t="s">
        <v>1108</v>
      </c>
      <c r="EU112">
        <v>50</v>
      </c>
      <c r="EV112" t="s">
        <v>1192</v>
      </c>
      <c r="EW112">
        <v>7</v>
      </c>
      <c r="EX112">
        <v>5</v>
      </c>
      <c r="EY112">
        <v>7</v>
      </c>
      <c r="EZ112" s="138">
        <v>78658.911970796136</v>
      </c>
      <c r="FA112" s="196">
        <v>0</v>
      </c>
      <c r="FB112" s="196"/>
      <c r="FC112" s="196">
        <v>0</v>
      </c>
      <c r="FD112" s="196">
        <v>0</v>
      </c>
      <c r="FF112">
        <v>0</v>
      </c>
      <c r="FH112">
        <v>-1</v>
      </c>
      <c r="FJ112">
        <v>-1</v>
      </c>
      <c r="FM112">
        <v>1</v>
      </c>
      <c r="FO112">
        <v>0</v>
      </c>
      <c r="FR112" s="116" t="s">
        <v>1108</v>
      </c>
      <c r="FS112">
        <v>50</v>
      </c>
      <c r="FT112" t="s">
        <v>1192</v>
      </c>
      <c r="FU112">
        <v>7</v>
      </c>
      <c r="FV112">
        <v>5</v>
      </c>
      <c r="FW112">
        <v>7</v>
      </c>
      <c r="FX112" s="138">
        <v>78564.608063185005</v>
      </c>
      <c r="FY112" s="138"/>
      <c r="FZ112" s="196">
        <v>0</v>
      </c>
      <c r="GA112" s="196"/>
      <c r="GB112" s="196"/>
      <c r="GC112" s="196">
        <v>0</v>
      </c>
      <c r="GD112" s="196">
        <v>0</v>
      </c>
      <c r="GF112">
        <v>0</v>
      </c>
      <c r="GH112">
        <v>-1</v>
      </c>
      <c r="GJ112">
        <v>-1</v>
      </c>
      <c r="GM112">
        <v>1</v>
      </c>
      <c r="GO112">
        <v>0</v>
      </c>
      <c r="GR112" s="116" t="s">
        <v>1108</v>
      </c>
      <c r="GS112">
        <v>50</v>
      </c>
      <c r="GT112" t="s">
        <v>1192</v>
      </c>
      <c r="GU112">
        <v>7</v>
      </c>
      <c r="GV112">
        <v>5</v>
      </c>
      <c r="GW112">
        <v>7</v>
      </c>
      <c r="GX112" s="138">
        <v>78564.608063185005</v>
      </c>
      <c r="GY112" s="138"/>
      <c r="GZ112" s="196">
        <v>0</v>
      </c>
      <c r="HA112" s="196"/>
      <c r="HB112" s="196"/>
      <c r="HC112" s="196">
        <v>0</v>
      </c>
      <c r="HD112" s="196">
        <v>0</v>
      </c>
      <c r="HF112">
        <v>0</v>
      </c>
      <c r="HH112">
        <v>-1</v>
      </c>
      <c r="HJ112">
        <v>-1</v>
      </c>
      <c r="HM112">
        <v>1</v>
      </c>
      <c r="HO112">
        <v>0</v>
      </c>
      <c r="HR112" s="116" t="s">
        <v>1108</v>
      </c>
      <c r="HS112">
        <v>50</v>
      </c>
      <c r="HT112" t="s">
        <v>1192</v>
      </c>
      <c r="HU112">
        <v>5</v>
      </c>
      <c r="HV112">
        <v>4</v>
      </c>
      <c r="HW112">
        <v>5</v>
      </c>
      <c r="HX112" s="138">
        <v>56570.038500285038</v>
      </c>
      <c r="HY112" s="138"/>
      <c r="HZ112" s="196">
        <v>0</v>
      </c>
      <c r="IA112" s="196"/>
      <c r="IB112" s="196"/>
      <c r="IC112" s="196">
        <v>0</v>
      </c>
      <c r="ID112" s="196">
        <v>0</v>
      </c>
      <c r="IF112">
        <v>0</v>
      </c>
      <c r="IJ112">
        <v>-1</v>
      </c>
      <c r="IM112">
        <v>1</v>
      </c>
      <c r="IO112">
        <v>0</v>
      </c>
      <c r="IR112" s="116"/>
      <c r="IS112">
        <v>50</v>
      </c>
      <c r="IT112" t="s">
        <v>1192</v>
      </c>
      <c r="IU112">
        <v>5</v>
      </c>
      <c r="IW112">
        <v>5</v>
      </c>
      <c r="IX112" s="138">
        <v>56570.038500285038</v>
      </c>
      <c r="IY112" s="138"/>
      <c r="IZ112" s="196">
        <v>0</v>
      </c>
      <c r="JA112" s="196"/>
      <c r="JB112" s="196"/>
      <c r="JC112" s="196">
        <v>0</v>
      </c>
      <c r="JD112" s="196">
        <v>0</v>
      </c>
      <c r="JF112">
        <v>0</v>
      </c>
      <c r="JH112">
        <v>-1</v>
      </c>
      <c r="JJ112">
        <v>-1</v>
      </c>
      <c r="JM112">
        <v>1</v>
      </c>
      <c r="JO112">
        <v>0</v>
      </c>
      <c r="JR112" s="116" t="s">
        <v>1108</v>
      </c>
      <c r="JS112">
        <v>50</v>
      </c>
      <c r="JT112" t="s">
        <v>1192</v>
      </c>
      <c r="JU112">
        <v>4</v>
      </c>
      <c r="JV112">
        <v>3</v>
      </c>
      <c r="JW112">
        <v>4</v>
      </c>
      <c r="JX112" s="138">
        <v>44967.879417068012</v>
      </c>
      <c r="JY112" s="138"/>
      <c r="JZ112" s="196">
        <v>0</v>
      </c>
      <c r="KA112" s="196"/>
      <c r="KB112" s="196"/>
      <c r="KC112" s="196">
        <v>0</v>
      </c>
      <c r="KD112" s="196">
        <v>0</v>
      </c>
      <c r="KF112">
        <v>0</v>
      </c>
      <c r="KH112">
        <v>-1</v>
      </c>
      <c r="KJ112">
        <v>-1</v>
      </c>
      <c r="KM112">
        <v>1</v>
      </c>
      <c r="KO112">
        <v>0</v>
      </c>
      <c r="KR112" s="116" t="s">
        <v>1108</v>
      </c>
      <c r="KS112">
        <v>50</v>
      </c>
      <c r="KT112" t="s">
        <v>1192</v>
      </c>
      <c r="KU112">
        <v>4</v>
      </c>
      <c r="KV112">
        <v>3</v>
      </c>
      <c r="KW112">
        <v>4</v>
      </c>
      <c r="KX112" s="138">
        <v>45513.776591569193</v>
      </c>
      <c r="KY112" s="138"/>
      <c r="KZ112" s="196">
        <v>0</v>
      </c>
      <c r="LA112" s="196"/>
      <c r="LB112" s="196"/>
      <c r="LC112" s="196">
        <v>0</v>
      </c>
      <c r="LD112" s="196">
        <v>0</v>
      </c>
      <c r="LF112">
        <v>0</v>
      </c>
      <c r="LH112">
        <v>-1</v>
      </c>
      <c r="LJ112">
        <v>-1</v>
      </c>
      <c r="LM112">
        <v>1</v>
      </c>
      <c r="LO112">
        <v>0</v>
      </c>
      <c r="LR112" s="116" t="s">
        <v>1108</v>
      </c>
      <c r="LS112">
        <v>50</v>
      </c>
      <c r="LT112" t="s">
        <v>1192</v>
      </c>
      <c r="LU112">
        <v>4</v>
      </c>
      <c r="LV112">
        <v>3</v>
      </c>
      <c r="LW112">
        <v>4</v>
      </c>
      <c r="LX112" s="138">
        <v>45513.776591569193</v>
      </c>
      <c r="LY112" s="138"/>
      <c r="LZ112" s="196">
        <v>0</v>
      </c>
      <c r="MA112" s="196"/>
      <c r="MB112" s="196"/>
      <c r="MC112" s="196">
        <v>0</v>
      </c>
      <c r="MD112" s="196">
        <v>0</v>
      </c>
      <c r="MF112">
        <v>0</v>
      </c>
      <c r="MH112">
        <v>-1</v>
      </c>
      <c r="MJ112">
        <v>-1</v>
      </c>
      <c r="MM112">
        <v>1</v>
      </c>
      <c r="MO112">
        <v>0</v>
      </c>
      <c r="MR112" s="116" t="s">
        <v>1108</v>
      </c>
      <c r="MS112">
        <v>50</v>
      </c>
      <c r="MT112" t="s">
        <v>1192</v>
      </c>
      <c r="MU112">
        <v>4</v>
      </c>
      <c r="MV112">
        <v>3</v>
      </c>
      <c r="MW112">
        <v>4</v>
      </c>
      <c r="MX112" s="138">
        <v>44659.193482436989</v>
      </c>
      <c r="MY112" s="138"/>
      <c r="MZ112" s="196">
        <v>0</v>
      </c>
      <c r="NA112" s="196"/>
      <c r="NB112" s="196"/>
      <c r="NC112" s="196">
        <v>0</v>
      </c>
      <c r="ND112" s="196">
        <v>0</v>
      </c>
      <c r="NF112">
        <v>0</v>
      </c>
      <c r="NH112">
        <v>-1</v>
      </c>
      <c r="NJ112">
        <v>-1</v>
      </c>
      <c r="NM112">
        <v>1</v>
      </c>
      <c r="NO112">
        <v>0</v>
      </c>
      <c r="NR112" s="116" t="s">
        <v>1108</v>
      </c>
      <c r="NS112">
        <v>50</v>
      </c>
      <c r="NT112" t="s">
        <v>1192</v>
      </c>
      <c r="NU112">
        <v>5</v>
      </c>
      <c r="NV112">
        <v>4</v>
      </c>
      <c r="NW112">
        <v>5</v>
      </c>
      <c r="NX112" s="138">
        <v>55188.8991646094</v>
      </c>
      <c r="NY112" s="138"/>
      <c r="NZ112" s="196">
        <v>0</v>
      </c>
      <c r="OA112" s="196"/>
      <c r="OB112" s="196"/>
      <c r="OC112" s="196">
        <v>0</v>
      </c>
      <c r="OD112" s="196">
        <v>0</v>
      </c>
      <c r="OF112">
        <v>0</v>
      </c>
      <c r="OH112">
        <v>-1</v>
      </c>
      <c r="OJ112">
        <v>-1</v>
      </c>
      <c r="OM112">
        <v>1</v>
      </c>
      <c r="OO112">
        <v>0</v>
      </c>
      <c r="OR112" s="116" t="s">
        <v>1108</v>
      </c>
      <c r="OS112">
        <v>50</v>
      </c>
      <c r="OT112" t="s">
        <v>1192</v>
      </c>
      <c r="OU112">
        <v>4</v>
      </c>
      <c r="OV112">
        <v>3</v>
      </c>
      <c r="OW112">
        <v>4</v>
      </c>
      <c r="OX112" s="138">
        <v>44496.234322564684</v>
      </c>
      <c r="OY112" s="138"/>
      <c r="OZ112" s="196">
        <v>0</v>
      </c>
      <c r="PA112" s="196"/>
      <c r="PB112" s="196"/>
      <c r="PC112" s="196">
        <v>0</v>
      </c>
      <c r="PD112" s="196">
        <v>0</v>
      </c>
      <c r="PF112">
        <v>0</v>
      </c>
      <c r="PI112">
        <v>-1</v>
      </c>
      <c r="PK112">
        <v>-1</v>
      </c>
      <c r="PN112">
        <v>1</v>
      </c>
      <c r="PP112">
        <v>0</v>
      </c>
      <c r="PS112" s="116" t="s">
        <v>1108</v>
      </c>
      <c r="PT112">
        <v>50</v>
      </c>
      <c r="PU112" t="s">
        <v>1192</v>
      </c>
      <c r="PV112">
        <v>5</v>
      </c>
      <c r="PW112">
        <v>4</v>
      </c>
      <c r="PX112">
        <v>5</v>
      </c>
      <c r="PY112" s="138">
        <v>55363.059189743115</v>
      </c>
      <c r="PZ112" s="138"/>
      <c r="QA112" s="196">
        <v>0</v>
      </c>
      <c r="QB112" s="196"/>
      <c r="QC112" s="196"/>
      <c r="QD112" s="196">
        <v>0</v>
      </c>
      <c r="QE112" s="196">
        <v>0</v>
      </c>
      <c r="QF112" s="196"/>
      <c r="QH112">
        <v>-3</v>
      </c>
      <c r="QK112">
        <v>-1</v>
      </c>
      <c r="QM112">
        <v>-1</v>
      </c>
      <c r="QP112">
        <v>1</v>
      </c>
      <c r="QR112">
        <v>0</v>
      </c>
      <c r="QU112" s="116" t="s">
        <v>1108</v>
      </c>
      <c r="QV112">
        <v>50</v>
      </c>
      <c r="QW112" t="s">
        <v>1192</v>
      </c>
      <c r="QX112">
        <v>5</v>
      </c>
      <c r="QY112">
        <v>4</v>
      </c>
      <c r="QZ112">
        <v>5</v>
      </c>
      <c r="RA112" s="138">
        <v>55363.059189743115</v>
      </c>
      <c r="RB112" s="138"/>
      <c r="RC112" s="196">
        <v>0</v>
      </c>
      <c r="RD112" s="196"/>
      <c r="RE112" s="196"/>
      <c r="RF112" s="196">
        <v>0</v>
      </c>
      <c r="RG112" s="196">
        <v>0</v>
      </c>
      <c r="RH112" s="196"/>
      <c r="RI112" s="196"/>
      <c r="RJ112" s="196"/>
      <c r="RK112" s="196"/>
      <c r="RL112" s="196"/>
      <c r="RM112" s="196"/>
      <c r="RO112">
        <v>-3</v>
      </c>
      <c r="RS112">
        <v>-1</v>
      </c>
      <c r="RU112">
        <v>-1</v>
      </c>
      <c r="RX112">
        <v>1</v>
      </c>
      <c r="RZ112">
        <v>0</v>
      </c>
      <c r="SC112" s="116" t="s">
        <v>1108</v>
      </c>
      <c r="SD112">
        <v>50</v>
      </c>
      <c r="SE112" t="s">
        <v>1192</v>
      </c>
      <c r="SF112">
        <v>4</v>
      </c>
      <c r="SG112">
        <v>3</v>
      </c>
      <c r="SH112">
        <v>4</v>
      </c>
      <c r="SI112" s="138">
        <v>44588.694745686233</v>
      </c>
      <c r="SJ112" s="138"/>
      <c r="SK112" s="196">
        <v>0</v>
      </c>
      <c r="SL112" s="196"/>
      <c r="SM112" s="196"/>
      <c r="SN112" s="196">
        <v>0</v>
      </c>
      <c r="SO112" s="196">
        <v>0</v>
      </c>
      <c r="SP112" s="196"/>
      <c r="SQ112" s="196"/>
      <c r="SR112" s="196"/>
      <c r="SS112" s="196"/>
      <c r="ST112" s="196"/>
      <c r="SU112" s="196"/>
      <c r="SW112">
        <f t="shared" si="261"/>
        <v>-50</v>
      </c>
      <c r="TA112">
        <v>-1</v>
      </c>
      <c r="TC112">
        <v>-1</v>
      </c>
      <c r="TF112">
        <f t="shared" si="293"/>
        <v>1</v>
      </c>
      <c r="TH112">
        <f t="shared" si="263"/>
        <v>0</v>
      </c>
      <c r="TK112" s="116" t="s">
        <v>1108</v>
      </c>
      <c r="TL112">
        <v>50</v>
      </c>
      <c r="TM112" t="str">
        <f t="shared" si="294"/>
        <v>FALSE</v>
      </c>
      <c r="TN112">
        <f>ROUND(MARGIN!$J28,0)</f>
        <v>4</v>
      </c>
      <c r="TO112">
        <f t="shared" si="265"/>
        <v>3</v>
      </c>
      <c r="TP112">
        <f t="shared" si="266"/>
        <v>4</v>
      </c>
      <c r="TQ112" s="138">
        <f>TP112*10000*MARGIN!$G28/MARGIN!$D28</f>
        <v>44588.694745686233</v>
      </c>
      <c r="TR112" s="138"/>
      <c r="TS112" s="196">
        <f t="shared" si="295"/>
        <v>0</v>
      </c>
      <c r="TT112" s="196"/>
      <c r="TU112" s="196"/>
      <c r="TV112" s="196">
        <f t="shared" si="268"/>
        <v>0</v>
      </c>
      <c r="TW112" s="196">
        <f t="shared" si="296"/>
        <v>0</v>
      </c>
      <c r="TX112" s="196"/>
      <c r="TY112" s="196"/>
      <c r="TZ112" s="196"/>
      <c r="UA112" s="196"/>
      <c r="UB112" s="196"/>
      <c r="UC112" s="196"/>
      <c r="UE112">
        <f t="shared" si="270"/>
        <v>-50</v>
      </c>
      <c r="UI112">
        <v>-1</v>
      </c>
      <c r="UK112">
        <v>-1</v>
      </c>
      <c r="UN112">
        <f t="shared" si="297"/>
        <v>1</v>
      </c>
      <c r="UP112">
        <f t="shared" si="272"/>
        <v>0</v>
      </c>
      <c r="US112" s="116" t="s">
        <v>1108</v>
      </c>
      <c r="UT112">
        <v>50</v>
      </c>
      <c r="UU112" t="str">
        <f t="shared" si="298"/>
        <v>FALSE</v>
      </c>
      <c r="UV112">
        <f>ROUND(MARGIN!$J28,0)</f>
        <v>4</v>
      </c>
      <c r="UW112">
        <f t="shared" si="274"/>
        <v>3</v>
      </c>
      <c r="UX112">
        <f t="shared" si="275"/>
        <v>4</v>
      </c>
      <c r="UY112" s="138">
        <f>UX112*10000*MARGIN!$G28/MARGIN!$D28</f>
        <v>44588.694745686233</v>
      </c>
      <c r="UZ112" s="138"/>
      <c r="VA112" s="196">
        <f t="shared" si="299"/>
        <v>0</v>
      </c>
      <c r="VB112" s="196"/>
      <c r="VC112" s="196"/>
      <c r="VD112" s="196">
        <f t="shared" si="277"/>
        <v>0</v>
      </c>
      <c r="VE112" s="196">
        <f t="shared" si="300"/>
        <v>0</v>
      </c>
      <c r="VF112" s="196"/>
      <c r="VG112" s="196"/>
      <c r="VH112" s="196"/>
      <c r="VI112" s="196"/>
      <c r="VJ112" s="196"/>
      <c r="VK112" s="196"/>
      <c r="VM112">
        <f t="shared" si="279"/>
        <v>-50</v>
      </c>
      <c r="VQ112">
        <v>-1</v>
      </c>
      <c r="VS112">
        <v>-1</v>
      </c>
      <c r="VV112">
        <f t="shared" si="301"/>
        <v>1</v>
      </c>
      <c r="VX112">
        <f t="shared" si="281"/>
        <v>0</v>
      </c>
      <c r="WA112" s="116" t="s">
        <v>1108</v>
      </c>
      <c r="WB112">
        <v>50</v>
      </c>
      <c r="WC112" t="str">
        <f t="shared" si="302"/>
        <v>FALSE</v>
      </c>
      <c r="WD112">
        <f>ROUND(MARGIN!$J28,0)</f>
        <v>4</v>
      </c>
      <c r="WE112">
        <f t="shared" si="283"/>
        <v>3</v>
      </c>
      <c r="WF112">
        <f t="shared" si="284"/>
        <v>4</v>
      </c>
      <c r="WG112" s="138">
        <f>WF112*10000*MARGIN!$G28/MARGIN!$D28</f>
        <v>44588.694745686233</v>
      </c>
      <c r="WH112" s="138"/>
      <c r="WI112" s="196">
        <f t="shared" si="303"/>
        <v>0</v>
      </c>
      <c r="WJ112" s="196"/>
      <c r="WK112" s="196"/>
      <c r="WL112" s="196">
        <f t="shared" si="286"/>
        <v>0</v>
      </c>
      <c r="WM112" s="196">
        <f t="shared" si="304"/>
        <v>0</v>
      </c>
      <c r="WN112" s="196"/>
      <c r="WO112" s="196"/>
      <c r="WP112" s="196"/>
      <c r="WQ112" s="196"/>
      <c r="WR112" s="196"/>
      <c r="WS112" s="196"/>
    </row>
    <row r="113" spans="1:617" x14ac:dyDescent="0.25">
      <c r="A113" t="s">
        <v>1091</v>
      </c>
      <c r="B113" s="164" t="s">
        <v>5</v>
      </c>
      <c r="F113" t="e">
        <f>-#REF!+G113</f>
        <v>#REF!</v>
      </c>
      <c r="G113">
        <v>-1</v>
      </c>
      <c r="H113">
        <v>-1</v>
      </c>
      <c r="I113">
        <v>-1</v>
      </c>
      <c r="J113">
        <f t="shared" si="244"/>
        <v>1</v>
      </c>
      <c r="K113">
        <f t="shared" si="245"/>
        <v>1</v>
      </c>
      <c r="L113" s="183">
        <v>-2.85019976111E-3</v>
      </c>
      <c r="M113" s="116" t="s">
        <v>917</v>
      </c>
      <c r="N113">
        <v>50</v>
      </c>
      <c r="O113" t="str">
        <f t="shared" si="246"/>
        <v>TRUE</v>
      </c>
      <c r="P113">
        <f>ROUND(MARGIN!$J29,0)</f>
        <v>4</v>
      </c>
      <c r="Q113" t="e">
        <f>IF(ABS(G113+I113)=2,ROUND(P113*(1+#REF!),0),IF(I113="",P113,ROUND(P113*(1+-#REF!),0)))</f>
        <v>#REF!</v>
      </c>
      <c r="R113">
        <f t="shared" si="288"/>
        <v>4</v>
      </c>
      <c r="S113" s="138">
        <f>R113*10000*MARGIN!$G29/MARGIN!$D29</f>
        <v>44587.796835060195</v>
      </c>
      <c r="T113" s="144">
        <f t="shared" si="247"/>
        <v>127.08412788770978</v>
      </c>
      <c r="U113" s="144">
        <f t="shared" si="248"/>
        <v>127.08412788770978</v>
      </c>
      <c r="W113">
        <f t="shared" si="249"/>
        <v>0</v>
      </c>
      <c r="X113">
        <v>-1</v>
      </c>
      <c r="Y113">
        <v>-1</v>
      </c>
      <c r="Z113">
        <v>1</v>
      </c>
      <c r="AA113">
        <f t="shared" si="250"/>
        <v>0</v>
      </c>
      <c r="AB113">
        <f t="shared" si="251"/>
        <v>0</v>
      </c>
      <c r="AC113">
        <v>8.7072177382700004E-3</v>
      </c>
      <c r="AD113" s="116" t="s">
        <v>1108</v>
      </c>
      <c r="AE113">
        <v>50</v>
      </c>
      <c r="AF113" t="str">
        <f t="shared" si="252"/>
        <v>TRUE</v>
      </c>
      <c r="AG113">
        <f>ROUND(MARGIN!$J29,0)</f>
        <v>4</v>
      </c>
      <c r="AH113">
        <f t="shared" si="289"/>
        <v>5</v>
      </c>
      <c r="AI113">
        <f t="shared" si="290"/>
        <v>4</v>
      </c>
      <c r="AJ113" s="138">
        <f>AI113*10000*MARGIN!$G29/MARGIN!$D29</f>
        <v>44587.796835060195</v>
      </c>
      <c r="AK113" s="196">
        <f t="shared" si="253"/>
        <v>-388.2356555126151</v>
      </c>
      <c r="AL113" s="196">
        <f t="shared" si="254"/>
        <v>-388.2356555126151</v>
      </c>
      <c r="AN113">
        <f t="shared" si="255"/>
        <v>0</v>
      </c>
      <c r="AO113">
        <v>-1</v>
      </c>
      <c r="AP113">
        <v>1</v>
      </c>
      <c r="AQ113">
        <v>-1</v>
      </c>
      <c r="AR113">
        <f t="shared" si="256"/>
        <v>1</v>
      </c>
      <c r="AS113">
        <f t="shared" si="257"/>
        <v>0</v>
      </c>
      <c r="AT113">
        <v>-1.51511428876E-3</v>
      </c>
      <c r="AU113" s="116" t="s">
        <v>1108</v>
      </c>
      <c r="AV113">
        <v>50</v>
      </c>
      <c r="AW113" t="str">
        <f t="shared" si="258"/>
        <v>TRUE</v>
      </c>
      <c r="AX113">
        <f>ROUND(MARGIN!$J29,0)</f>
        <v>4</v>
      </c>
      <c r="AY113">
        <f t="shared" si="291"/>
        <v>3</v>
      </c>
      <c r="AZ113">
        <f t="shared" si="292"/>
        <v>4</v>
      </c>
      <c r="BA113" s="138">
        <f>AZ113*10000*MARGIN!$G29/MARGIN!$D29</f>
        <v>44587.796835060195</v>
      </c>
      <c r="BB113" s="196">
        <f t="shared" si="259"/>
        <v>67.555608089127603</v>
      </c>
      <c r="BC113" s="196">
        <f t="shared" si="260"/>
        <v>-67.555608089127603</v>
      </c>
      <c r="BE113">
        <v>0</v>
      </c>
      <c r="BF113">
        <v>-1</v>
      </c>
      <c r="BG113">
        <v>-1</v>
      </c>
      <c r="BH113">
        <v>-1</v>
      </c>
      <c r="BI113">
        <v>1</v>
      </c>
      <c r="BJ113">
        <v>1</v>
      </c>
      <c r="BK113">
        <v>-2.2146032579300001E-4</v>
      </c>
      <c r="BL113" s="116" t="s">
        <v>1108</v>
      </c>
      <c r="BM113">
        <v>50</v>
      </c>
      <c r="BN113" t="s">
        <v>1186</v>
      </c>
      <c r="BO113">
        <v>7</v>
      </c>
      <c r="BP113">
        <v>9</v>
      </c>
      <c r="BQ113">
        <v>7</v>
      </c>
      <c r="BR113" s="138">
        <v>79229.174449010083</v>
      </c>
      <c r="BS113" s="196">
        <v>17.546118785788206</v>
      </c>
      <c r="BT113" s="196">
        <v>17.546118785788206</v>
      </c>
      <c r="BV113">
        <v>0</v>
      </c>
      <c r="BW113">
        <v>-1</v>
      </c>
      <c r="BX113">
        <v>-1</v>
      </c>
      <c r="BY113">
        <v>-1</v>
      </c>
      <c r="BZ113">
        <v>-1</v>
      </c>
      <c r="CA113">
        <v>1</v>
      </c>
      <c r="CC113">
        <v>1</v>
      </c>
      <c r="CD113">
        <v>-5.6854074541999996E-3</v>
      </c>
      <c r="CE113" s="116" t="s">
        <v>1108</v>
      </c>
      <c r="CF113">
        <v>50</v>
      </c>
      <c r="CG113" t="s">
        <v>1186</v>
      </c>
      <c r="CH113">
        <v>7</v>
      </c>
      <c r="CI113">
        <v>9</v>
      </c>
      <c r="CJ113">
        <v>7</v>
      </c>
      <c r="CK113" s="138">
        <v>79229.174449010083</v>
      </c>
      <c r="CL113" s="196">
        <v>450.45013900251405</v>
      </c>
      <c r="CM113" s="196"/>
      <c r="CN113" s="196">
        <v>450.45013900251405</v>
      </c>
      <c r="CP113">
        <v>-2</v>
      </c>
      <c r="CQ113">
        <v>-1</v>
      </c>
      <c r="CR113">
        <v>-1</v>
      </c>
      <c r="CS113">
        <v>-1</v>
      </c>
      <c r="CU113">
        <v>0</v>
      </c>
      <c r="CW113">
        <v>0</v>
      </c>
      <c r="CY113" s="116" t="s">
        <v>1108</v>
      </c>
      <c r="CZ113">
        <v>50</v>
      </c>
      <c r="DA113" t="s">
        <v>1186</v>
      </c>
      <c r="DB113">
        <v>7</v>
      </c>
      <c r="DC113">
        <v>9</v>
      </c>
      <c r="DD113">
        <v>7</v>
      </c>
      <c r="DE113" s="138">
        <v>79229.174449010083</v>
      </c>
      <c r="DF113" s="196">
        <v>0</v>
      </c>
      <c r="DG113" s="196"/>
      <c r="DH113" s="196">
        <v>0</v>
      </c>
      <c r="DJ113">
        <v>0</v>
      </c>
      <c r="DL113">
        <v>-1</v>
      </c>
      <c r="DN113">
        <v>-1</v>
      </c>
      <c r="DQ113">
        <v>1</v>
      </c>
      <c r="DS113">
        <v>0</v>
      </c>
      <c r="DV113" s="116" t="s">
        <v>1108</v>
      </c>
      <c r="DW113">
        <v>50</v>
      </c>
      <c r="DX113" t="s">
        <v>1192</v>
      </c>
      <c r="DY113">
        <v>7</v>
      </c>
      <c r="DZ113">
        <v>5</v>
      </c>
      <c r="EA113">
        <v>7</v>
      </c>
      <c r="EB113" s="138">
        <v>79229.174449010083</v>
      </c>
      <c r="EC113" s="196">
        <v>0</v>
      </c>
      <c r="ED113" s="196"/>
      <c r="EE113" s="196">
        <v>0</v>
      </c>
      <c r="EF113" s="196">
        <v>0</v>
      </c>
      <c r="EH113">
        <v>0</v>
      </c>
      <c r="EJ113">
        <v>-1</v>
      </c>
      <c r="EL113">
        <v>-1</v>
      </c>
      <c r="EO113">
        <v>1</v>
      </c>
      <c r="EQ113">
        <v>0</v>
      </c>
      <c r="ET113" s="116" t="s">
        <v>1108</v>
      </c>
      <c r="EU113">
        <v>50</v>
      </c>
      <c r="EV113" t="s">
        <v>1192</v>
      </c>
      <c r="EW113">
        <v>7</v>
      </c>
      <c r="EX113">
        <v>5</v>
      </c>
      <c r="EY113">
        <v>7</v>
      </c>
      <c r="EZ113" s="138">
        <v>78662.607382233546</v>
      </c>
      <c r="FA113" s="196">
        <v>0</v>
      </c>
      <c r="FB113" s="196"/>
      <c r="FC113" s="196">
        <v>0</v>
      </c>
      <c r="FD113" s="196">
        <v>0</v>
      </c>
      <c r="FF113">
        <v>0</v>
      </c>
      <c r="FH113">
        <v>-1</v>
      </c>
      <c r="FJ113">
        <v>-1</v>
      </c>
      <c r="FM113">
        <v>1</v>
      </c>
      <c r="FO113">
        <v>0</v>
      </c>
      <c r="FR113" s="116" t="s">
        <v>1108</v>
      </c>
      <c r="FS113">
        <v>50</v>
      </c>
      <c r="FT113" t="s">
        <v>1192</v>
      </c>
      <c r="FU113">
        <v>7</v>
      </c>
      <c r="FV113">
        <v>5</v>
      </c>
      <c r="FW113">
        <v>7</v>
      </c>
      <c r="FX113" s="138">
        <v>78569.030351866779</v>
      </c>
      <c r="FY113" s="138"/>
      <c r="FZ113" s="196">
        <v>0</v>
      </c>
      <c r="GA113" s="196"/>
      <c r="GB113" s="196"/>
      <c r="GC113" s="196">
        <v>0</v>
      </c>
      <c r="GD113" s="196">
        <v>0</v>
      </c>
      <c r="GF113">
        <v>0</v>
      </c>
      <c r="GH113">
        <v>-1</v>
      </c>
      <c r="GJ113">
        <v>-1</v>
      </c>
      <c r="GM113">
        <v>1</v>
      </c>
      <c r="GO113">
        <v>0</v>
      </c>
      <c r="GR113" s="116" t="s">
        <v>1108</v>
      </c>
      <c r="GS113">
        <v>50</v>
      </c>
      <c r="GT113" t="s">
        <v>1192</v>
      </c>
      <c r="GU113">
        <v>7</v>
      </c>
      <c r="GV113">
        <v>5</v>
      </c>
      <c r="GW113">
        <v>7</v>
      </c>
      <c r="GX113" s="138">
        <v>78569.030351866779</v>
      </c>
      <c r="GY113" s="138"/>
      <c r="GZ113" s="196">
        <v>0</v>
      </c>
      <c r="HA113" s="196"/>
      <c r="HB113" s="196"/>
      <c r="HC113" s="196">
        <v>0</v>
      </c>
      <c r="HD113" s="196">
        <v>0</v>
      </c>
      <c r="HF113">
        <v>0</v>
      </c>
      <c r="HH113">
        <v>-1</v>
      </c>
      <c r="HJ113">
        <v>-1</v>
      </c>
      <c r="HM113">
        <v>1</v>
      </c>
      <c r="HO113">
        <v>0</v>
      </c>
      <c r="HR113" s="116" t="s">
        <v>1108</v>
      </c>
      <c r="HS113">
        <v>50</v>
      </c>
      <c r="HT113" t="s">
        <v>1192</v>
      </c>
      <c r="HU113">
        <v>5</v>
      </c>
      <c r="HV113">
        <v>4</v>
      </c>
      <c r="HW113">
        <v>5</v>
      </c>
      <c r="HX113" s="138">
        <v>56568.040524982731</v>
      </c>
      <c r="HY113" s="138"/>
      <c r="HZ113" s="196">
        <v>0</v>
      </c>
      <c r="IA113" s="196"/>
      <c r="IB113" s="196"/>
      <c r="IC113" s="196">
        <v>0</v>
      </c>
      <c r="ID113" s="196">
        <v>0</v>
      </c>
      <c r="IF113">
        <v>0</v>
      </c>
      <c r="IJ113">
        <v>-1</v>
      </c>
      <c r="IM113">
        <v>1</v>
      </c>
      <c r="IO113">
        <v>0</v>
      </c>
      <c r="IR113" s="116"/>
      <c r="IS113">
        <v>50</v>
      </c>
      <c r="IT113" t="s">
        <v>1192</v>
      </c>
      <c r="IU113">
        <v>5</v>
      </c>
      <c r="IW113">
        <v>5</v>
      </c>
      <c r="IX113" s="138">
        <v>56568.040524982731</v>
      </c>
      <c r="IY113" s="138"/>
      <c r="IZ113" s="196">
        <v>0</v>
      </c>
      <c r="JA113" s="196"/>
      <c r="JB113" s="196"/>
      <c r="JC113" s="196">
        <v>0</v>
      </c>
      <c r="JD113" s="196">
        <v>0</v>
      </c>
      <c r="JF113">
        <v>0</v>
      </c>
      <c r="JH113">
        <v>-1</v>
      </c>
      <c r="JJ113">
        <v>-1</v>
      </c>
      <c r="JM113">
        <v>1</v>
      </c>
      <c r="JO113">
        <v>0</v>
      </c>
      <c r="JR113" s="116" t="s">
        <v>1108</v>
      </c>
      <c r="JS113">
        <v>50</v>
      </c>
      <c r="JT113" t="s">
        <v>1192</v>
      </c>
      <c r="JU113">
        <v>4</v>
      </c>
      <c r="JV113">
        <v>3</v>
      </c>
      <c r="JW113">
        <v>4</v>
      </c>
      <c r="JX113" s="138">
        <v>44971.684395806231</v>
      </c>
      <c r="JY113" s="138"/>
      <c r="JZ113" s="196">
        <v>0</v>
      </c>
      <c r="KA113" s="196"/>
      <c r="KB113" s="196"/>
      <c r="KC113" s="196">
        <v>0</v>
      </c>
      <c r="KD113" s="196">
        <v>0</v>
      </c>
      <c r="KF113">
        <v>0</v>
      </c>
      <c r="KH113">
        <v>-1</v>
      </c>
      <c r="KJ113">
        <v>-1</v>
      </c>
      <c r="KM113">
        <v>1</v>
      </c>
      <c r="KO113">
        <v>0</v>
      </c>
      <c r="KR113" s="116" t="s">
        <v>1108</v>
      </c>
      <c r="KS113">
        <v>50</v>
      </c>
      <c r="KT113" t="s">
        <v>1192</v>
      </c>
      <c r="KU113">
        <v>4</v>
      </c>
      <c r="KV113">
        <v>3</v>
      </c>
      <c r="KW113">
        <v>4</v>
      </c>
      <c r="KX113" s="138">
        <v>45514.096185737973</v>
      </c>
      <c r="KY113" s="138"/>
      <c r="KZ113" s="196">
        <v>0</v>
      </c>
      <c r="LA113" s="196"/>
      <c r="LB113" s="196"/>
      <c r="LC113" s="196">
        <v>0</v>
      </c>
      <c r="LD113" s="196">
        <v>0</v>
      </c>
      <c r="LF113">
        <v>0</v>
      </c>
      <c r="LH113">
        <v>-1</v>
      </c>
      <c r="LJ113">
        <v>-1</v>
      </c>
      <c r="LM113">
        <v>1</v>
      </c>
      <c r="LO113">
        <v>0</v>
      </c>
      <c r="LR113" s="116" t="s">
        <v>1108</v>
      </c>
      <c r="LS113">
        <v>50</v>
      </c>
      <c r="LT113" t="s">
        <v>1192</v>
      </c>
      <c r="LU113">
        <v>4</v>
      </c>
      <c r="LV113">
        <v>3</v>
      </c>
      <c r="LW113">
        <v>4</v>
      </c>
      <c r="LX113" s="138">
        <v>45514.096185737973</v>
      </c>
      <c r="LY113" s="138"/>
      <c r="LZ113" s="196">
        <v>0</v>
      </c>
      <c r="MA113" s="196"/>
      <c r="MB113" s="196"/>
      <c r="MC113" s="196">
        <v>0</v>
      </c>
      <c r="MD113" s="196">
        <v>0</v>
      </c>
      <c r="MF113">
        <v>0</v>
      </c>
      <c r="MH113">
        <v>-1</v>
      </c>
      <c r="MJ113">
        <v>-1</v>
      </c>
      <c r="MM113">
        <v>1</v>
      </c>
      <c r="MO113">
        <v>0</v>
      </c>
      <c r="MR113" s="116" t="s">
        <v>1108</v>
      </c>
      <c r="MS113">
        <v>50</v>
      </c>
      <c r="MT113" t="s">
        <v>1192</v>
      </c>
      <c r="MU113">
        <v>4</v>
      </c>
      <c r="MV113">
        <v>3</v>
      </c>
      <c r="MW113">
        <v>4</v>
      </c>
      <c r="MX113" s="138">
        <v>44659.544494012684</v>
      </c>
      <c r="MY113" s="138"/>
      <c r="MZ113" s="196">
        <v>0</v>
      </c>
      <c r="NA113" s="196"/>
      <c r="NB113" s="196"/>
      <c r="NC113" s="196">
        <v>0</v>
      </c>
      <c r="ND113" s="196">
        <v>0</v>
      </c>
      <c r="NF113">
        <v>0</v>
      </c>
      <c r="NH113">
        <v>-1</v>
      </c>
      <c r="NJ113">
        <v>-1</v>
      </c>
      <c r="NM113">
        <v>1</v>
      </c>
      <c r="NO113">
        <v>0</v>
      </c>
      <c r="NR113" s="116" t="s">
        <v>1108</v>
      </c>
      <c r="NS113">
        <v>50</v>
      </c>
      <c r="NT113" t="s">
        <v>1192</v>
      </c>
      <c r="NU113">
        <v>5</v>
      </c>
      <c r="NV113">
        <v>4</v>
      </c>
      <c r="NW113">
        <v>5</v>
      </c>
      <c r="NX113" s="138">
        <v>55189.262984206805</v>
      </c>
      <c r="NY113" s="138"/>
      <c r="NZ113" s="196">
        <v>0</v>
      </c>
      <c r="OA113" s="196"/>
      <c r="OB113" s="196"/>
      <c r="OC113" s="196">
        <v>0</v>
      </c>
      <c r="OD113" s="196">
        <v>0</v>
      </c>
      <c r="OF113">
        <v>0</v>
      </c>
      <c r="OH113">
        <v>-1</v>
      </c>
      <c r="OJ113">
        <v>-1</v>
      </c>
      <c r="OM113">
        <v>1</v>
      </c>
      <c r="OO113">
        <v>0</v>
      </c>
      <c r="OR113" s="116" t="s">
        <v>1108</v>
      </c>
      <c r="OS113">
        <v>50</v>
      </c>
      <c r="OT113" t="s">
        <v>1192</v>
      </c>
      <c r="OU113">
        <v>4</v>
      </c>
      <c r="OV113">
        <v>3</v>
      </c>
      <c r="OW113">
        <v>4</v>
      </c>
      <c r="OX113" s="138">
        <v>44507.551812337711</v>
      </c>
      <c r="OY113" s="138"/>
      <c r="OZ113" s="196">
        <v>0</v>
      </c>
      <c r="PA113" s="196"/>
      <c r="PB113" s="196"/>
      <c r="PC113" s="196">
        <v>0</v>
      </c>
      <c r="PD113" s="196">
        <v>0</v>
      </c>
      <c r="PF113">
        <v>0</v>
      </c>
      <c r="PI113">
        <v>-1</v>
      </c>
      <c r="PK113">
        <v>-1</v>
      </c>
      <c r="PN113">
        <v>1</v>
      </c>
      <c r="PP113">
        <v>0</v>
      </c>
      <c r="PS113" s="116" t="s">
        <v>1108</v>
      </c>
      <c r="PT113">
        <v>50</v>
      </c>
      <c r="PU113" t="s">
        <v>1192</v>
      </c>
      <c r="PV113">
        <v>5</v>
      </c>
      <c r="PW113">
        <v>4</v>
      </c>
      <c r="PX113">
        <v>5</v>
      </c>
      <c r="PY113" s="138">
        <v>55363.615219118867</v>
      </c>
      <c r="PZ113" s="138"/>
      <c r="QA113" s="196">
        <v>0</v>
      </c>
      <c r="QB113" s="196"/>
      <c r="QC113" s="196"/>
      <c r="QD113" s="196">
        <v>0</v>
      </c>
      <c r="QE113" s="196">
        <v>0</v>
      </c>
      <c r="QF113" s="196"/>
      <c r="QH113">
        <v>-3</v>
      </c>
      <c r="QK113">
        <v>-1</v>
      </c>
      <c r="QM113">
        <v>-1</v>
      </c>
      <c r="QP113">
        <v>1</v>
      </c>
      <c r="QR113">
        <v>0</v>
      </c>
      <c r="QU113" s="116" t="s">
        <v>1108</v>
      </c>
      <c r="QV113">
        <v>50</v>
      </c>
      <c r="QW113" t="s">
        <v>1192</v>
      </c>
      <c r="QX113">
        <v>5</v>
      </c>
      <c r="QY113">
        <v>4</v>
      </c>
      <c r="QZ113">
        <v>5</v>
      </c>
      <c r="RA113" s="138">
        <v>55363.615219118867</v>
      </c>
      <c r="RB113" s="138"/>
      <c r="RC113" s="196">
        <v>0</v>
      </c>
      <c r="RD113" s="196"/>
      <c r="RE113" s="196"/>
      <c r="RF113" s="196">
        <v>0</v>
      </c>
      <c r="RG113" s="196">
        <v>0</v>
      </c>
      <c r="RH113" s="196"/>
      <c r="RI113" s="196"/>
      <c r="RJ113" s="196"/>
      <c r="RK113" s="196"/>
      <c r="RL113" s="196"/>
      <c r="RM113" s="196"/>
      <c r="RO113">
        <v>-3</v>
      </c>
      <c r="RS113">
        <v>-1</v>
      </c>
      <c r="RU113">
        <v>-1</v>
      </c>
      <c r="RX113">
        <v>1</v>
      </c>
      <c r="RZ113">
        <v>0</v>
      </c>
      <c r="SC113" s="116" t="s">
        <v>1108</v>
      </c>
      <c r="SD113">
        <v>50</v>
      </c>
      <c r="SE113" t="s">
        <v>1192</v>
      </c>
      <c r="SF113">
        <v>4</v>
      </c>
      <c r="SG113">
        <v>3</v>
      </c>
      <c r="SH113">
        <v>4</v>
      </c>
      <c r="SI113" s="138">
        <v>44587.796835060195</v>
      </c>
      <c r="SJ113" s="138"/>
      <c r="SK113" s="196">
        <v>0</v>
      </c>
      <c r="SL113" s="196"/>
      <c r="SM113" s="196"/>
      <c r="SN113" s="196">
        <v>0</v>
      </c>
      <c r="SO113" s="196">
        <v>0</v>
      </c>
      <c r="SP113" s="196"/>
      <c r="SQ113" s="196"/>
      <c r="SR113" s="196"/>
      <c r="SS113" s="196"/>
      <c r="ST113" s="196"/>
      <c r="SU113" s="196"/>
      <c r="SW113">
        <f t="shared" si="261"/>
        <v>-50</v>
      </c>
      <c r="TA113">
        <v>-1</v>
      </c>
      <c r="TC113">
        <v>-1</v>
      </c>
      <c r="TF113">
        <f t="shared" si="293"/>
        <v>1</v>
      </c>
      <c r="TH113">
        <f t="shared" si="263"/>
        <v>0</v>
      </c>
      <c r="TK113" s="116" t="s">
        <v>1108</v>
      </c>
      <c r="TL113">
        <v>50</v>
      </c>
      <c r="TM113" t="str">
        <f t="shared" si="294"/>
        <v>FALSE</v>
      </c>
      <c r="TN113">
        <f>ROUND(MARGIN!$J29,0)</f>
        <v>4</v>
      </c>
      <c r="TO113">
        <f t="shared" si="265"/>
        <v>3</v>
      </c>
      <c r="TP113">
        <f t="shared" si="266"/>
        <v>4</v>
      </c>
      <c r="TQ113" s="138">
        <f>TP113*10000*MARGIN!$G29/MARGIN!$D29</f>
        <v>44587.796835060195</v>
      </c>
      <c r="TR113" s="138"/>
      <c r="TS113" s="196">
        <f t="shared" si="295"/>
        <v>0</v>
      </c>
      <c r="TT113" s="196"/>
      <c r="TU113" s="196"/>
      <c r="TV113" s="196">
        <f t="shared" si="268"/>
        <v>0</v>
      </c>
      <c r="TW113" s="196">
        <f t="shared" si="296"/>
        <v>0</v>
      </c>
      <c r="TX113" s="196"/>
      <c r="TY113" s="196"/>
      <c r="TZ113" s="196"/>
      <c r="UA113" s="196"/>
      <c r="UB113" s="196"/>
      <c r="UC113" s="196"/>
      <c r="UE113">
        <f t="shared" si="270"/>
        <v>-50</v>
      </c>
      <c r="UI113">
        <v>-1</v>
      </c>
      <c r="UK113">
        <v>-1</v>
      </c>
      <c r="UN113">
        <f t="shared" si="297"/>
        <v>1</v>
      </c>
      <c r="UP113">
        <f t="shared" si="272"/>
        <v>0</v>
      </c>
      <c r="US113" s="116" t="s">
        <v>1108</v>
      </c>
      <c r="UT113">
        <v>50</v>
      </c>
      <c r="UU113" t="str">
        <f t="shared" si="298"/>
        <v>FALSE</v>
      </c>
      <c r="UV113">
        <f>ROUND(MARGIN!$J29,0)</f>
        <v>4</v>
      </c>
      <c r="UW113">
        <f t="shared" si="274"/>
        <v>3</v>
      </c>
      <c r="UX113">
        <f t="shared" si="275"/>
        <v>4</v>
      </c>
      <c r="UY113" s="138">
        <f>UX113*10000*MARGIN!$G29/MARGIN!$D29</f>
        <v>44587.796835060195</v>
      </c>
      <c r="UZ113" s="138"/>
      <c r="VA113" s="196">
        <f t="shared" si="299"/>
        <v>0</v>
      </c>
      <c r="VB113" s="196"/>
      <c r="VC113" s="196"/>
      <c r="VD113" s="196">
        <f t="shared" si="277"/>
        <v>0</v>
      </c>
      <c r="VE113" s="196">
        <f t="shared" si="300"/>
        <v>0</v>
      </c>
      <c r="VF113" s="196"/>
      <c r="VG113" s="196"/>
      <c r="VH113" s="196"/>
      <c r="VI113" s="196"/>
      <c r="VJ113" s="196"/>
      <c r="VK113" s="196"/>
      <c r="VM113">
        <f t="shared" si="279"/>
        <v>-50</v>
      </c>
      <c r="VQ113">
        <v>-1</v>
      </c>
      <c r="VS113">
        <v>-1</v>
      </c>
      <c r="VV113">
        <f t="shared" si="301"/>
        <v>1</v>
      </c>
      <c r="VX113">
        <f t="shared" si="281"/>
        <v>0</v>
      </c>
      <c r="WA113" s="116" t="s">
        <v>1108</v>
      </c>
      <c r="WB113">
        <v>50</v>
      </c>
      <c r="WC113" t="str">
        <f t="shared" si="302"/>
        <v>FALSE</v>
      </c>
      <c r="WD113">
        <f>ROUND(MARGIN!$J29,0)</f>
        <v>4</v>
      </c>
      <c r="WE113">
        <f t="shared" si="283"/>
        <v>3</v>
      </c>
      <c r="WF113">
        <f t="shared" si="284"/>
        <v>4</v>
      </c>
      <c r="WG113" s="138">
        <f>WF113*10000*MARGIN!$G29/MARGIN!$D29</f>
        <v>44587.796835060195</v>
      </c>
      <c r="WH113" s="138"/>
      <c r="WI113" s="196">
        <f t="shared" si="303"/>
        <v>0</v>
      </c>
      <c r="WJ113" s="196"/>
      <c r="WK113" s="196"/>
      <c r="WL113" s="196">
        <f t="shared" si="286"/>
        <v>0</v>
      </c>
      <c r="WM113" s="196">
        <f t="shared" si="304"/>
        <v>0</v>
      </c>
      <c r="WN113" s="196"/>
      <c r="WO113" s="196"/>
      <c r="WP113" s="196"/>
      <c r="WQ113" s="196"/>
      <c r="WR113" s="196"/>
      <c r="WS113" s="196"/>
    </row>
    <row r="114" spans="1:617" x14ac:dyDescent="0.25">
      <c r="A114" t="s">
        <v>1092</v>
      </c>
      <c r="B114" s="164" t="s">
        <v>18</v>
      </c>
      <c r="F114" t="e">
        <f>-#REF!+G114</f>
        <v>#REF!</v>
      </c>
      <c r="G114">
        <v>-1</v>
      </c>
      <c r="H114">
        <v>-1</v>
      </c>
      <c r="I114">
        <v>1</v>
      </c>
      <c r="J114">
        <f t="shared" si="244"/>
        <v>0</v>
      </c>
      <c r="K114">
        <f t="shared" si="245"/>
        <v>0</v>
      </c>
      <c r="L114" s="183">
        <v>4.3651512407199998E-3</v>
      </c>
      <c r="M114" s="116" t="s">
        <v>917</v>
      </c>
      <c r="N114">
        <v>50</v>
      </c>
      <c r="O114" t="str">
        <f t="shared" si="246"/>
        <v>TRUE</v>
      </c>
      <c r="P114">
        <f>ROUND(MARGIN!$J30,0)</f>
        <v>4</v>
      </c>
      <c r="Q114" t="e">
        <f>IF(ABS(G114+I114)=2,ROUND(P114*(1+#REF!),0),IF(I114="",P114,ROUND(P114*(1+-#REF!),0)))</f>
        <v>#REF!</v>
      </c>
      <c r="R114">
        <f t="shared" si="288"/>
        <v>4</v>
      </c>
      <c r="S114" s="138">
        <f>R114*10000*MARGIN!$G30/MARGIN!$D30</f>
        <v>44590.366533125976</v>
      </c>
      <c r="T114" s="144">
        <f t="shared" si="247"/>
        <v>-194.6436937962344</v>
      </c>
      <c r="U114" s="144">
        <f t="shared" si="248"/>
        <v>-194.6436937962344</v>
      </c>
      <c r="W114">
        <f t="shared" si="249"/>
        <v>2</v>
      </c>
      <c r="X114">
        <v>1</v>
      </c>
      <c r="Y114">
        <v>-1</v>
      </c>
      <c r="Z114">
        <v>-1</v>
      </c>
      <c r="AA114">
        <f t="shared" si="250"/>
        <v>0</v>
      </c>
      <c r="AB114">
        <f t="shared" si="251"/>
        <v>1</v>
      </c>
      <c r="AC114">
        <v>-6.4832013850099996E-3</v>
      </c>
      <c r="AD114" s="116" t="s">
        <v>1108</v>
      </c>
      <c r="AE114">
        <v>50</v>
      </c>
      <c r="AF114" t="str">
        <f t="shared" si="252"/>
        <v>TRUE</v>
      </c>
      <c r="AG114">
        <f>ROUND(MARGIN!$J30,0)</f>
        <v>4</v>
      </c>
      <c r="AH114">
        <f t="shared" si="289"/>
        <v>3</v>
      </c>
      <c r="AI114">
        <f t="shared" si="290"/>
        <v>4</v>
      </c>
      <c r="AJ114" s="138">
        <f>AI114*10000*MARGIN!$G30/MARGIN!$D30</f>
        <v>44590.366533125976</v>
      </c>
      <c r="AK114" s="196">
        <f t="shared" si="253"/>
        <v>-289.08832606566585</v>
      </c>
      <c r="AL114" s="196">
        <f t="shared" si="254"/>
        <v>289.08832606566585</v>
      </c>
      <c r="AN114">
        <f t="shared" si="255"/>
        <v>-2</v>
      </c>
      <c r="AO114">
        <v>-1</v>
      </c>
      <c r="AP114">
        <v>-1</v>
      </c>
      <c r="AQ114">
        <v>-1</v>
      </c>
      <c r="AR114">
        <f t="shared" si="256"/>
        <v>1</v>
      </c>
      <c r="AS114">
        <f t="shared" si="257"/>
        <v>1</v>
      </c>
      <c r="AT114">
        <v>-5.1641360282400003E-3</v>
      </c>
      <c r="AU114" s="116" t="s">
        <v>1108</v>
      </c>
      <c r="AV114">
        <v>50</v>
      </c>
      <c r="AW114" t="str">
        <f t="shared" si="258"/>
        <v>TRUE</v>
      </c>
      <c r="AX114">
        <f>ROUND(MARGIN!$J30,0)</f>
        <v>4</v>
      </c>
      <c r="AY114">
        <f t="shared" si="291"/>
        <v>5</v>
      </c>
      <c r="AZ114">
        <f t="shared" si="292"/>
        <v>4</v>
      </c>
      <c r="BA114" s="138">
        <f>AZ114*10000*MARGIN!$G30/MARGIN!$D30</f>
        <v>44590.366533125976</v>
      </c>
      <c r="BB114" s="196">
        <f t="shared" si="259"/>
        <v>230.27071832614303</v>
      </c>
      <c r="BC114" s="196">
        <f t="shared" si="260"/>
        <v>230.27071832614303</v>
      </c>
      <c r="BE114">
        <v>2</v>
      </c>
      <c r="BF114">
        <v>1</v>
      </c>
      <c r="BG114">
        <v>-1</v>
      </c>
      <c r="BH114">
        <v>-1</v>
      </c>
      <c r="BI114">
        <v>0</v>
      </c>
      <c r="BJ114">
        <v>1</v>
      </c>
      <c r="BK114">
        <v>-3.09267064426E-3</v>
      </c>
      <c r="BL114" s="116" t="s">
        <v>1108</v>
      </c>
      <c r="BM114">
        <v>50</v>
      </c>
      <c r="BN114" t="s">
        <v>1186</v>
      </c>
      <c r="BO114">
        <v>7</v>
      </c>
      <c r="BP114">
        <v>5</v>
      </c>
      <c r="BQ114">
        <v>7</v>
      </c>
      <c r="BR114" s="138">
        <v>79201.605292903725</v>
      </c>
      <c r="BS114" s="196">
        <v>-244.94447966763079</v>
      </c>
      <c r="BT114" s="196">
        <v>244.94447966763079</v>
      </c>
      <c r="BV114">
        <v>0</v>
      </c>
      <c r="BW114">
        <v>-1</v>
      </c>
      <c r="BX114">
        <v>-1</v>
      </c>
      <c r="BY114">
        <v>-1</v>
      </c>
      <c r="BZ114">
        <v>-1</v>
      </c>
      <c r="CA114">
        <v>1</v>
      </c>
      <c r="CC114">
        <v>1</v>
      </c>
      <c r="CD114">
        <v>-1.537405628E-3</v>
      </c>
      <c r="CE114" s="116" t="s">
        <v>1108</v>
      </c>
      <c r="CF114">
        <v>50</v>
      </c>
      <c r="CG114" t="s">
        <v>1186</v>
      </c>
      <c r="CH114">
        <v>7</v>
      </c>
      <c r="CI114">
        <v>9</v>
      </c>
      <c r="CJ114">
        <v>7</v>
      </c>
      <c r="CK114" s="138">
        <v>79201.605292903725</v>
      </c>
      <c r="CL114" s="196">
        <v>121.76499372394478</v>
      </c>
      <c r="CM114" s="196"/>
      <c r="CN114" s="196">
        <v>121.76499372394478</v>
      </c>
      <c r="CP114">
        <v>-2</v>
      </c>
      <c r="CQ114">
        <v>-1</v>
      </c>
      <c r="CR114">
        <v>-1</v>
      </c>
      <c r="CS114">
        <v>-1</v>
      </c>
      <c r="CU114">
        <v>0</v>
      </c>
      <c r="CW114">
        <v>0</v>
      </c>
      <c r="CY114" s="116" t="s">
        <v>1108</v>
      </c>
      <c r="CZ114">
        <v>50</v>
      </c>
      <c r="DA114" t="s">
        <v>1186</v>
      </c>
      <c r="DB114">
        <v>7</v>
      </c>
      <c r="DC114">
        <v>9</v>
      </c>
      <c r="DD114">
        <v>7</v>
      </c>
      <c r="DE114" s="138">
        <v>79201.605292903725</v>
      </c>
      <c r="DF114" s="196">
        <v>0</v>
      </c>
      <c r="DG114" s="196"/>
      <c r="DH114" s="196">
        <v>0</v>
      </c>
      <c r="DJ114">
        <v>0</v>
      </c>
      <c r="DL114">
        <v>-1</v>
      </c>
      <c r="DN114">
        <v>-1</v>
      </c>
      <c r="DQ114">
        <v>1</v>
      </c>
      <c r="DS114">
        <v>0</v>
      </c>
      <c r="DV114" s="116" t="s">
        <v>1108</v>
      </c>
      <c r="DW114">
        <v>50</v>
      </c>
      <c r="DX114" t="s">
        <v>1192</v>
      </c>
      <c r="DY114">
        <v>7</v>
      </c>
      <c r="DZ114">
        <v>5</v>
      </c>
      <c r="EA114">
        <v>7</v>
      </c>
      <c r="EB114" s="138">
        <v>79201.605292903725</v>
      </c>
      <c r="EC114" s="196">
        <v>0</v>
      </c>
      <c r="ED114" s="196"/>
      <c r="EE114" s="196">
        <v>0</v>
      </c>
      <c r="EF114" s="196">
        <v>0</v>
      </c>
      <c r="EH114">
        <v>0</v>
      </c>
      <c r="EJ114">
        <v>-1</v>
      </c>
      <c r="EL114">
        <v>-1</v>
      </c>
      <c r="EO114">
        <v>1</v>
      </c>
      <c r="EQ114">
        <v>0</v>
      </c>
      <c r="ET114" s="116" t="s">
        <v>1108</v>
      </c>
      <c r="EU114">
        <v>50</v>
      </c>
      <c r="EV114" t="s">
        <v>1192</v>
      </c>
      <c r="EW114">
        <v>7</v>
      </c>
      <c r="EX114">
        <v>5</v>
      </c>
      <c r="EY114">
        <v>7</v>
      </c>
      <c r="EZ114" s="138">
        <v>78663.614043448077</v>
      </c>
      <c r="FA114" s="196">
        <v>0</v>
      </c>
      <c r="FB114" s="196"/>
      <c r="FC114" s="196">
        <v>0</v>
      </c>
      <c r="FD114" s="196">
        <v>0</v>
      </c>
      <c r="FF114">
        <v>0</v>
      </c>
      <c r="FH114">
        <v>-1</v>
      </c>
      <c r="FJ114">
        <v>-1</v>
      </c>
      <c r="FM114">
        <v>1</v>
      </c>
      <c r="FO114">
        <v>0</v>
      </c>
      <c r="FR114" s="116" t="s">
        <v>1108</v>
      </c>
      <c r="FS114">
        <v>50</v>
      </c>
      <c r="FT114" t="s">
        <v>1192</v>
      </c>
      <c r="FU114">
        <v>7</v>
      </c>
      <c r="FV114">
        <v>5</v>
      </c>
      <c r="FW114">
        <v>7</v>
      </c>
      <c r="FX114" s="138">
        <v>78572.70192676429</v>
      </c>
      <c r="FY114" s="138"/>
      <c r="FZ114" s="196">
        <v>0</v>
      </c>
      <c r="GA114" s="196"/>
      <c r="GB114" s="196"/>
      <c r="GC114" s="196">
        <v>0</v>
      </c>
      <c r="GD114" s="196">
        <v>0</v>
      </c>
      <c r="GF114">
        <v>0</v>
      </c>
      <c r="GH114">
        <v>-1</v>
      </c>
      <c r="GJ114">
        <v>-1</v>
      </c>
      <c r="GM114">
        <v>1</v>
      </c>
      <c r="GO114">
        <v>0</v>
      </c>
      <c r="GR114" s="116" t="s">
        <v>1108</v>
      </c>
      <c r="GS114">
        <v>50</v>
      </c>
      <c r="GT114" t="s">
        <v>1192</v>
      </c>
      <c r="GU114">
        <v>7</v>
      </c>
      <c r="GV114">
        <v>5</v>
      </c>
      <c r="GW114">
        <v>7</v>
      </c>
      <c r="GX114" s="138">
        <v>78572.70192676429</v>
      </c>
      <c r="GY114" s="138"/>
      <c r="GZ114" s="196">
        <v>0</v>
      </c>
      <c r="HA114" s="196"/>
      <c r="HB114" s="196"/>
      <c r="HC114" s="196">
        <v>0</v>
      </c>
      <c r="HD114" s="196">
        <v>0</v>
      </c>
      <c r="HF114">
        <v>0</v>
      </c>
      <c r="HH114">
        <v>-1</v>
      </c>
      <c r="HJ114">
        <v>-1</v>
      </c>
      <c r="HM114">
        <v>1</v>
      </c>
      <c r="HO114">
        <v>0</v>
      </c>
      <c r="HR114" s="116" t="s">
        <v>1108</v>
      </c>
      <c r="HS114">
        <v>50</v>
      </c>
      <c r="HT114" t="s">
        <v>1192</v>
      </c>
      <c r="HU114">
        <v>5</v>
      </c>
      <c r="HV114">
        <v>4</v>
      </c>
      <c r="HW114">
        <v>5</v>
      </c>
      <c r="HX114" s="138">
        <v>56572.762629728997</v>
      </c>
      <c r="HY114" s="138"/>
      <c r="HZ114" s="196">
        <v>0</v>
      </c>
      <c r="IA114" s="196"/>
      <c r="IB114" s="196"/>
      <c r="IC114" s="196">
        <v>0</v>
      </c>
      <c r="ID114" s="196">
        <v>0</v>
      </c>
      <c r="IF114">
        <v>0</v>
      </c>
      <c r="IJ114">
        <v>-1</v>
      </c>
      <c r="IM114">
        <v>1</v>
      </c>
      <c r="IO114">
        <v>0</v>
      </c>
      <c r="IR114" s="116"/>
      <c r="IS114">
        <v>50</v>
      </c>
      <c r="IT114" t="s">
        <v>1192</v>
      </c>
      <c r="IU114">
        <v>5</v>
      </c>
      <c r="IW114">
        <v>5</v>
      </c>
      <c r="IX114" s="138">
        <v>56572.762629728997</v>
      </c>
      <c r="IY114" s="138"/>
      <c r="IZ114" s="196">
        <v>0</v>
      </c>
      <c r="JA114" s="196"/>
      <c r="JB114" s="196"/>
      <c r="JC114" s="196">
        <v>0</v>
      </c>
      <c r="JD114" s="196">
        <v>0</v>
      </c>
      <c r="JF114">
        <v>0</v>
      </c>
      <c r="JH114">
        <v>-1</v>
      </c>
      <c r="JJ114">
        <v>-1</v>
      </c>
      <c r="JM114">
        <v>1</v>
      </c>
      <c r="JO114">
        <v>0</v>
      </c>
      <c r="JR114" s="116" t="s">
        <v>1108</v>
      </c>
      <c r="JS114">
        <v>50</v>
      </c>
      <c r="JT114" t="s">
        <v>1192</v>
      </c>
      <c r="JU114">
        <v>4</v>
      </c>
      <c r="JV114">
        <v>3</v>
      </c>
      <c r="JW114">
        <v>4</v>
      </c>
      <c r="JX114" s="138">
        <v>44970.896391152499</v>
      </c>
      <c r="JY114" s="138"/>
      <c r="JZ114" s="196">
        <v>0</v>
      </c>
      <c r="KA114" s="196"/>
      <c r="KB114" s="196"/>
      <c r="KC114" s="196">
        <v>0</v>
      </c>
      <c r="KD114" s="196">
        <v>0</v>
      </c>
      <c r="KF114">
        <v>0</v>
      </c>
      <c r="KH114">
        <v>-1</v>
      </c>
      <c r="KJ114">
        <v>-1</v>
      </c>
      <c r="KM114">
        <v>1</v>
      </c>
      <c r="KO114">
        <v>0</v>
      </c>
      <c r="KR114" s="116" t="s">
        <v>1108</v>
      </c>
      <c r="KS114">
        <v>50</v>
      </c>
      <c r="KT114" t="s">
        <v>1192</v>
      </c>
      <c r="KU114">
        <v>4</v>
      </c>
      <c r="KV114">
        <v>3</v>
      </c>
      <c r="KW114">
        <v>4</v>
      </c>
      <c r="KX114" s="138">
        <v>45530.158132923629</v>
      </c>
      <c r="KY114" s="138"/>
      <c r="KZ114" s="196">
        <v>0</v>
      </c>
      <c r="LA114" s="196"/>
      <c r="LB114" s="196"/>
      <c r="LC114" s="196">
        <v>0</v>
      </c>
      <c r="LD114" s="196">
        <v>0</v>
      </c>
      <c r="LF114">
        <v>0</v>
      </c>
      <c r="LH114">
        <v>-1</v>
      </c>
      <c r="LJ114">
        <v>-1</v>
      </c>
      <c r="LM114">
        <v>1</v>
      </c>
      <c r="LO114">
        <v>0</v>
      </c>
      <c r="LR114" s="116" t="s">
        <v>1108</v>
      </c>
      <c r="LS114">
        <v>50</v>
      </c>
      <c r="LT114" t="s">
        <v>1192</v>
      </c>
      <c r="LU114">
        <v>4</v>
      </c>
      <c r="LV114">
        <v>3</v>
      </c>
      <c r="LW114">
        <v>4</v>
      </c>
      <c r="LX114" s="138">
        <v>45530.158132923629</v>
      </c>
      <c r="LY114" s="138"/>
      <c r="LZ114" s="196">
        <v>0</v>
      </c>
      <c r="MA114" s="196"/>
      <c r="MB114" s="196"/>
      <c r="MC114" s="196">
        <v>0</v>
      </c>
      <c r="MD114" s="196">
        <v>0</v>
      </c>
      <c r="MF114">
        <v>0</v>
      </c>
      <c r="MH114">
        <v>-1</v>
      </c>
      <c r="MJ114">
        <v>-1</v>
      </c>
      <c r="MM114">
        <v>1</v>
      </c>
      <c r="MO114">
        <v>0</v>
      </c>
      <c r="MR114" s="116" t="s">
        <v>1108</v>
      </c>
      <c r="MS114">
        <v>50</v>
      </c>
      <c r="MT114" t="s">
        <v>1192</v>
      </c>
      <c r="MU114">
        <v>4</v>
      </c>
      <c r="MV114">
        <v>3</v>
      </c>
      <c r="MW114">
        <v>4</v>
      </c>
      <c r="MX114" s="138">
        <v>44661.878805988606</v>
      </c>
      <c r="MY114" s="138"/>
      <c r="MZ114" s="196">
        <v>0</v>
      </c>
      <c r="NA114" s="196"/>
      <c r="NB114" s="196"/>
      <c r="NC114" s="196">
        <v>0</v>
      </c>
      <c r="ND114" s="196">
        <v>0</v>
      </c>
      <c r="NF114">
        <v>0</v>
      </c>
      <c r="NH114">
        <v>-1</v>
      </c>
      <c r="NJ114">
        <v>-1</v>
      </c>
      <c r="NM114">
        <v>1</v>
      </c>
      <c r="NO114">
        <v>0</v>
      </c>
      <c r="NR114" s="116" t="s">
        <v>1108</v>
      </c>
      <c r="NS114">
        <v>50</v>
      </c>
      <c r="NT114" t="s">
        <v>1192</v>
      </c>
      <c r="NU114">
        <v>5</v>
      </c>
      <c r="NV114">
        <v>4</v>
      </c>
      <c r="NW114">
        <v>5</v>
      </c>
      <c r="NX114" s="138">
        <v>55189.436958367864</v>
      </c>
      <c r="NY114" s="138"/>
      <c r="NZ114" s="196">
        <v>0</v>
      </c>
      <c r="OA114" s="196"/>
      <c r="OB114" s="196"/>
      <c r="OC114" s="196">
        <v>0</v>
      </c>
      <c r="OD114" s="196">
        <v>0</v>
      </c>
      <c r="OF114">
        <v>0</v>
      </c>
      <c r="OH114">
        <v>-1</v>
      </c>
      <c r="OJ114">
        <v>-1</v>
      </c>
      <c r="OM114">
        <v>1</v>
      </c>
      <c r="OO114">
        <v>0</v>
      </c>
      <c r="OR114" s="116" t="s">
        <v>1108</v>
      </c>
      <c r="OS114">
        <v>50</v>
      </c>
      <c r="OT114" t="s">
        <v>1192</v>
      </c>
      <c r="OU114">
        <v>4</v>
      </c>
      <c r="OV114">
        <v>3</v>
      </c>
      <c r="OW114">
        <v>4</v>
      </c>
      <c r="OX114" s="138">
        <v>44500.296045243878</v>
      </c>
      <c r="OY114" s="138"/>
      <c r="OZ114" s="196">
        <v>0</v>
      </c>
      <c r="PA114" s="196"/>
      <c r="PB114" s="196"/>
      <c r="PC114" s="196">
        <v>0</v>
      </c>
      <c r="PD114" s="196">
        <v>0</v>
      </c>
      <c r="PF114">
        <v>0</v>
      </c>
      <c r="PI114">
        <v>-1</v>
      </c>
      <c r="PK114">
        <v>-1</v>
      </c>
      <c r="PN114">
        <v>1</v>
      </c>
      <c r="PP114">
        <v>0</v>
      </c>
      <c r="PS114" s="116" t="s">
        <v>1108</v>
      </c>
      <c r="PT114">
        <v>50</v>
      </c>
      <c r="PU114" t="s">
        <v>1192</v>
      </c>
      <c r="PV114">
        <v>5</v>
      </c>
      <c r="PW114">
        <v>4</v>
      </c>
      <c r="PX114">
        <v>5</v>
      </c>
      <c r="PY114" s="138">
        <v>55363.904296035522</v>
      </c>
      <c r="PZ114" s="138"/>
      <c r="QA114" s="196">
        <v>0</v>
      </c>
      <c r="QB114" s="196"/>
      <c r="QC114" s="196"/>
      <c r="QD114" s="196">
        <v>0</v>
      </c>
      <c r="QE114" s="196">
        <v>0</v>
      </c>
      <c r="QF114" s="196"/>
      <c r="QH114">
        <v>-3</v>
      </c>
      <c r="QK114">
        <v>-1</v>
      </c>
      <c r="QM114">
        <v>-1</v>
      </c>
      <c r="QP114">
        <v>1</v>
      </c>
      <c r="QR114">
        <v>0</v>
      </c>
      <c r="QU114" s="116" t="s">
        <v>1108</v>
      </c>
      <c r="QV114">
        <v>50</v>
      </c>
      <c r="QW114" t="s">
        <v>1192</v>
      </c>
      <c r="QX114">
        <v>5</v>
      </c>
      <c r="QY114">
        <v>4</v>
      </c>
      <c r="QZ114">
        <v>5</v>
      </c>
      <c r="RA114" s="138">
        <v>55363.904296035522</v>
      </c>
      <c r="RB114" s="138"/>
      <c r="RC114" s="196">
        <v>0</v>
      </c>
      <c r="RD114" s="196"/>
      <c r="RE114" s="196"/>
      <c r="RF114" s="196">
        <v>0</v>
      </c>
      <c r="RG114" s="196">
        <v>0</v>
      </c>
      <c r="RH114" s="196"/>
      <c r="RI114" s="196"/>
      <c r="RJ114" s="196"/>
      <c r="RK114" s="196"/>
      <c r="RL114" s="196"/>
      <c r="RM114" s="196"/>
      <c r="RO114">
        <v>-3</v>
      </c>
      <c r="RS114">
        <v>-1</v>
      </c>
      <c r="RU114">
        <v>-1</v>
      </c>
      <c r="RX114">
        <v>1</v>
      </c>
      <c r="RZ114">
        <v>0</v>
      </c>
      <c r="SC114" s="116" t="s">
        <v>1108</v>
      </c>
      <c r="SD114">
        <v>50</v>
      </c>
      <c r="SE114" t="s">
        <v>1192</v>
      </c>
      <c r="SF114">
        <v>4</v>
      </c>
      <c r="SG114">
        <v>3</v>
      </c>
      <c r="SH114">
        <v>4</v>
      </c>
      <c r="SI114" s="138">
        <v>44590.366533125976</v>
      </c>
      <c r="SJ114" s="138"/>
      <c r="SK114" s="196">
        <v>0</v>
      </c>
      <c r="SL114" s="196"/>
      <c r="SM114" s="196"/>
      <c r="SN114" s="196">
        <v>0</v>
      </c>
      <c r="SO114" s="196">
        <v>0</v>
      </c>
      <c r="SP114" s="196"/>
      <c r="SQ114" s="196"/>
      <c r="SR114" s="196"/>
      <c r="SS114" s="196"/>
      <c r="ST114" s="196"/>
      <c r="SU114" s="196"/>
      <c r="SW114">
        <f t="shared" si="261"/>
        <v>-50</v>
      </c>
      <c r="TA114">
        <v>-1</v>
      </c>
      <c r="TC114">
        <v>-1</v>
      </c>
      <c r="TF114">
        <f t="shared" si="293"/>
        <v>1</v>
      </c>
      <c r="TH114">
        <f t="shared" si="263"/>
        <v>0</v>
      </c>
      <c r="TK114" s="116" t="s">
        <v>1108</v>
      </c>
      <c r="TL114">
        <v>50</v>
      </c>
      <c r="TM114" t="str">
        <f t="shared" si="294"/>
        <v>FALSE</v>
      </c>
      <c r="TN114">
        <f>ROUND(MARGIN!$J30,0)</f>
        <v>4</v>
      </c>
      <c r="TO114">
        <f t="shared" si="265"/>
        <v>3</v>
      </c>
      <c r="TP114">
        <f t="shared" si="266"/>
        <v>4</v>
      </c>
      <c r="TQ114" s="138">
        <f>TP114*10000*MARGIN!$G30/MARGIN!$D30</f>
        <v>44590.366533125976</v>
      </c>
      <c r="TR114" s="138"/>
      <c r="TS114" s="196">
        <f t="shared" si="295"/>
        <v>0</v>
      </c>
      <c r="TT114" s="196"/>
      <c r="TU114" s="196"/>
      <c r="TV114" s="196">
        <f t="shared" si="268"/>
        <v>0</v>
      </c>
      <c r="TW114" s="196">
        <f t="shared" si="296"/>
        <v>0</v>
      </c>
      <c r="TX114" s="196"/>
      <c r="TY114" s="196"/>
      <c r="TZ114" s="196"/>
      <c r="UA114" s="196"/>
      <c r="UB114" s="196"/>
      <c r="UC114" s="196"/>
      <c r="UE114">
        <f t="shared" si="270"/>
        <v>-50</v>
      </c>
      <c r="UI114">
        <v>-1</v>
      </c>
      <c r="UK114">
        <v>-1</v>
      </c>
      <c r="UN114">
        <f t="shared" si="297"/>
        <v>1</v>
      </c>
      <c r="UP114">
        <f t="shared" si="272"/>
        <v>0</v>
      </c>
      <c r="US114" s="116" t="s">
        <v>1108</v>
      </c>
      <c r="UT114">
        <v>50</v>
      </c>
      <c r="UU114" t="str">
        <f t="shared" si="298"/>
        <v>FALSE</v>
      </c>
      <c r="UV114">
        <f>ROUND(MARGIN!$J30,0)</f>
        <v>4</v>
      </c>
      <c r="UW114">
        <f t="shared" si="274"/>
        <v>3</v>
      </c>
      <c r="UX114">
        <f t="shared" si="275"/>
        <v>4</v>
      </c>
      <c r="UY114" s="138">
        <f>UX114*10000*MARGIN!$G30/MARGIN!$D30</f>
        <v>44590.366533125976</v>
      </c>
      <c r="UZ114" s="138"/>
      <c r="VA114" s="196">
        <f t="shared" si="299"/>
        <v>0</v>
      </c>
      <c r="VB114" s="196"/>
      <c r="VC114" s="196"/>
      <c r="VD114" s="196">
        <f t="shared" si="277"/>
        <v>0</v>
      </c>
      <c r="VE114" s="196">
        <f t="shared" si="300"/>
        <v>0</v>
      </c>
      <c r="VF114" s="196"/>
      <c r="VG114" s="196"/>
      <c r="VH114" s="196"/>
      <c r="VI114" s="196"/>
      <c r="VJ114" s="196"/>
      <c r="VK114" s="196"/>
      <c r="VM114">
        <f t="shared" si="279"/>
        <v>-50</v>
      </c>
      <c r="VQ114">
        <v>-1</v>
      </c>
      <c r="VS114">
        <v>-1</v>
      </c>
      <c r="VV114">
        <f t="shared" si="301"/>
        <v>1</v>
      </c>
      <c r="VX114">
        <f t="shared" si="281"/>
        <v>0</v>
      </c>
      <c r="WA114" s="116" t="s">
        <v>1108</v>
      </c>
      <c r="WB114">
        <v>50</v>
      </c>
      <c r="WC114" t="str">
        <f t="shared" si="302"/>
        <v>FALSE</v>
      </c>
      <c r="WD114">
        <f>ROUND(MARGIN!$J30,0)</f>
        <v>4</v>
      </c>
      <c r="WE114">
        <f t="shared" si="283"/>
        <v>3</v>
      </c>
      <c r="WF114">
        <f t="shared" si="284"/>
        <v>4</v>
      </c>
      <c r="WG114" s="138">
        <f>WF114*10000*MARGIN!$G30/MARGIN!$D30</f>
        <v>44590.366533125976</v>
      </c>
      <c r="WH114" s="138"/>
      <c r="WI114" s="196">
        <f t="shared" si="303"/>
        <v>0</v>
      </c>
      <c r="WJ114" s="196"/>
      <c r="WK114" s="196"/>
      <c r="WL114" s="196">
        <f t="shared" si="286"/>
        <v>0</v>
      </c>
      <c r="WM114" s="196">
        <f t="shared" si="304"/>
        <v>0</v>
      </c>
      <c r="WN114" s="196"/>
      <c r="WO114" s="196"/>
      <c r="WP114" s="196"/>
      <c r="WQ114" s="196"/>
      <c r="WR114" s="196"/>
      <c r="WS114" s="196"/>
    </row>
    <row r="115" spans="1:617" x14ac:dyDescent="0.25">
      <c r="A115" t="s">
        <v>1093</v>
      </c>
      <c r="B115" s="164" t="s">
        <v>19</v>
      </c>
      <c r="F115" t="e">
        <f>-#REF!+G115</f>
        <v>#REF!</v>
      </c>
      <c r="G115">
        <v>-1</v>
      </c>
      <c r="H115">
        <v>-1</v>
      </c>
      <c r="I115">
        <v>1</v>
      </c>
      <c r="J115">
        <f t="shared" si="244"/>
        <v>0</v>
      </c>
      <c r="K115">
        <f t="shared" si="245"/>
        <v>0</v>
      </c>
      <c r="L115" s="183">
        <v>1.30523646901E-2</v>
      </c>
      <c r="M115" s="116" t="s">
        <v>917</v>
      </c>
      <c r="N115">
        <v>50</v>
      </c>
      <c r="O115" t="str">
        <f t="shared" si="246"/>
        <v>TRUE</v>
      </c>
      <c r="P115">
        <f>ROUND(MARGIN!$J31,0)</f>
        <v>4</v>
      </c>
      <c r="Q115" t="e">
        <f>IF(ABS(G115+I115)=2,ROUND(P115*(1+#REF!),0),IF(I115="",P115,ROUND(P115*(1+-#REF!),0)))</f>
        <v>#REF!</v>
      </c>
      <c r="R115">
        <f t="shared" si="288"/>
        <v>4</v>
      </c>
      <c r="S115" s="138">
        <f>R115*10000*MARGIN!$G31/MARGIN!$D31</f>
        <v>44583.044999999998</v>
      </c>
      <c r="T115" s="144">
        <f t="shared" si="247"/>
        <v>-581.91416233513928</v>
      </c>
      <c r="U115" s="144">
        <f t="shared" si="248"/>
        <v>-581.91416233513928</v>
      </c>
      <c r="W115">
        <f t="shared" si="249"/>
        <v>2</v>
      </c>
      <c r="X115">
        <v>1</v>
      </c>
      <c r="Y115">
        <v>-1</v>
      </c>
      <c r="Z115">
        <v>1</v>
      </c>
      <c r="AA115">
        <f t="shared" si="250"/>
        <v>1</v>
      </c>
      <c r="AB115">
        <f t="shared" si="251"/>
        <v>0</v>
      </c>
      <c r="AC115">
        <v>3.8563201511900001E-3</v>
      </c>
      <c r="AD115" s="116" t="s">
        <v>1108</v>
      </c>
      <c r="AE115">
        <v>50</v>
      </c>
      <c r="AF115" t="str">
        <f t="shared" si="252"/>
        <v>TRUE</v>
      </c>
      <c r="AG115">
        <f>ROUND(MARGIN!$J31,0)</f>
        <v>4</v>
      </c>
      <c r="AH115">
        <f t="shared" si="289"/>
        <v>3</v>
      </c>
      <c r="AI115">
        <f t="shared" si="290"/>
        <v>4</v>
      </c>
      <c r="AJ115" s="138">
        <f>AI115*10000*MARGIN!$G31/MARGIN!$D31</f>
        <v>44583.044999999998</v>
      </c>
      <c r="AK115" s="196">
        <f t="shared" si="253"/>
        <v>171.92649483491056</v>
      </c>
      <c r="AL115" s="196">
        <f t="shared" si="254"/>
        <v>-171.92649483491056</v>
      </c>
      <c r="AN115">
        <f t="shared" si="255"/>
        <v>-2</v>
      </c>
      <c r="AO115">
        <v>-1</v>
      </c>
      <c r="AP115">
        <v>-1</v>
      </c>
      <c r="AQ115">
        <v>-1</v>
      </c>
      <c r="AR115">
        <f t="shared" si="256"/>
        <v>1</v>
      </c>
      <c r="AS115">
        <f t="shared" si="257"/>
        <v>1</v>
      </c>
      <c r="AT115">
        <v>-7.0088405520599998E-3</v>
      </c>
      <c r="AU115" s="116" t="s">
        <v>1108</v>
      </c>
      <c r="AV115">
        <v>50</v>
      </c>
      <c r="AW115" t="str">
        <f t="shared" si="258"/>
        <v>TRUE</v>
      </c>
      <c r="AX115">
        <f>ROUND(MARGIN!$J31,0)</f>
        <v>4</v>
      </c>
      <c r="AY115">
        <f t="shared" si="291"/>
        <v>5</v>
      </c>
      <c r="AZ115">
        <f t="shared" si="292"/>
        <v>4</v>
      </c>
      <c r="BA115" s="138">
        <f>AZ115*10000*MARGIN!$G31/MARGIN!$D31</f>
        <v>44583.044999999998</v>
      </c>
      <c r="BB115" s="196">
        <f t="shared" si="259"/>
        <v>312.47545373031579</v>
      </c>
      <c r="BC115" s="196">
        <f t="shared" si="260"/>
        <v>312.47545373031579</v>
      </c>
      <c r="BE115">
        <v>0</v>
      </c>
      <c r="BF115">
        <v>-1</v>
      </c>
      <c r="BG115">
        <v>-1</v>
      </c>
      <c r="BH115">
        <v>1</v>
      </c>
      <c r="BI115">
        <v>0</v>
      </c>
      <c r="BJ115">
        <v>0</v>
      </c>
      <c r="BK115">
        <v>6.03351096536E-3</v>
      </c>
      <c r="BL115" s="116" t="s">
        <v>1108</v>
      </c>
      <c r="BM115">
        <v>50</v>
      </c>
      <c r="BN115" t="s">
        <v>1186</v>
      </c>
      <c r="BO115">
        <v>7</v>
      </c>
      <c r="BP115">
        <v>9</v>
      </c>
      <c r="BQ115">
        <v>7</v>
      </c>
      <c r="BR115" s="138">
        <v>79189.572280000008</v>
      </c>
      <c r="BS115" s="196">
        <v>-477.79115269354833</v>
      </c>
      <c r="BT115" s="196">
        <v>-477.79115269354833</v>
      </c>
      <c r="BV115">
        <v>0</v>
      </c>
      <c r="BW115">
        <v>-1</v>
      </c>
      <c r="BX115">
        <v>-1</v>
      </c>
      <c r="BY115">
        <v>-1</v>
      </c>
      <c r="BZ115">
        <v>-1</v>
      </c>
      <c r="CA115">
        <v>1</v>
      </c>
      <c r="CC115">
        <v>1</v>
      </c>
      <c r="CD115">
        <v>-3.5016234799799999E-3</v>
      </c>
      <c r="CE115" s="116" t="s">
        <v>1108</v>
      </c>
      <c r="CF115">
        <v>50</v>
      </c>
      <c r="CG115" t="s">
        <v>1186</v>
      </c>
      <c r="CH115">
        <v>7</v>
      </c>
      <c r="CI115">
        <v>9</v>
      </c>
      <c r="CJ115">
        <v>7</v>
      </c>
      <c r="CK115" s="138">
        <v>79189.572280000008</v>
      </c>
      <c r="CL115" s="196">
        <v>277.29206566522134</v>
      </c>
      <c r="CM115" s="196"/>
      <c r="CN115" s="196">
        <v>277.29206566522134</v>
      </c>
      <c r="CP115">
        <v>-2</v>
      </c>
      <c r="CQ115">
        <v>-1</v>
      </c>
      <c r="CR115">
        <v>-1</v>
      </c>
      <c r="CS115">
        <v>-1</v>
      </c>
      <c r="CU115">
        <v>0</v>
      </c>
      <c r="CW115">
        <v>0</v>
      </c>
      <c r="CY115" s="116" t="s">
        <v>1108</v>
      </c>
      <c r="CZ115">
        <v>50</v>
      </c>
      <c r="DA115" t="s">
        <v>1186</v>
      </c>
      <c r="DB115">
        <v>7</v>
      </c>
      <c r="DC115">
        <v>9</v>
      </c>
      <c r="DD115">
        <v>7</v>
      </c>
      <c r="DE115" s="138">
        <v>79189.572280000008</v>
      </c>
      <c r="DF115" s="196">
        <v>0</v>
      </c>
      <c r="DG115" s="196"/>
      <c r="DH115" s="196">
        <v>0</v>
      </c>
      <c r="DJ115">
        <v>0</v>
      </c>
      <c r="DL115">
        <v>-1</v>
      </c>
      <c r="DN115">
        <v>-1</v>
      </c>
      <c r="DQ115">
        <v>1</v>
      </c>
      <c r="DS115">
        <v>0</v>
      </c>
      <c r="DV115" s="116" t="s">
        <v>1108</v>
      </c>
      <c r="DW115">
        <v>50</v>
      </c>
      <c r="DX115" t="s">
        <v>1192</v>
      </c>
      <c r="DY115">
        <v>7</v>
      </c>
      <c r="DZ115">
        <v>5</v>
      </c>
      <c r="EA115">
        <v>7</v>
      </c>
      <c r="EB115" s="138">
        <v>79189.572280000008</v>
      </c>
      <c r="EC115" s="196">
        <v>0</v>
      </c>
      <c r="ED115" s="196"/>
      <c r="EE115" s="196">
        <v>0</v>
      </c>
      <c r="EF115" s="196">
        <v>0</v>
      </c>
      <c r="EH115">
        <v>0</v>
      </c>
      <c r="EJ115">
        <v>-1</v>
      </c>
      <c r="EL115">
        <v>-1</v>
      </c>
      <c r="EO115">
        <v>1</v>
      </c>
      <c r="EQ115">
        <v>0</v>
      </c>
      <c r="ET115" s="116" t="s">
        <v>1108</v>
      </c>
      <c r="EU115">
        <v>50</v>
      </c>
      <c r="EV115" t="s">
        <v>1192</v>
      </c>
      <c r="EW115">
        <v>7</v>
      </c>
      <c r="EX115">
        <v>5</v>
      </c>
      <c r="EY115">
        <v>7</v>
      </c>
      <c r="EZ115" s="138">
        <v>78652.044239999988</v>
      </c>
      <c r="FA115" s="196">
        <v>0</v>
      </c>
      <c r="FB115" s="196"/>
      <c r="FC115" s="196">
        <v>0</v>
      </c>
      <c r="FD115" s="196">
        <v>0</v>
      </c>
      <c r="FF115">
        <v>0</v>
      </c>
      <c r="FH115">
        <v>-1</v>
      </c>
      <c r="FJ115">
        <v>-1</v>
      </c>
      <c r="FM115">
        <v>1</v>
      </c>
      <c r="FO115">
        <v>0</v>
      </c>
      <c r="FR115" s="116" t="s">
        <v>1108</v>
      </c>
      <c r="FS115">
        <v>50</v>
      </c>
      <c r="FT115" t="s">
        <v>1192</v>
      </c>
      <c r="FU115">
        <v>7</v>
      </c>
      <c r="FV115">
        <v>5</v>
      </c>
      <c r="FW115">
        <v>7</v>
      </c>
      <c r="FX115" s="138">
        <v>78541.589587999988</v>
      </c>
      <c r="FY115" s="138"/>
      <c r="FZ115" s="196">
        <v>0</v>
      </c>
      <c r="GA115" s="196"/>
      <c r="GB115" s="196"/>
      <c r="GC115" s="196">
        <v>0</v>
      </c>
      <c r="GD115" s="196">
        <v>0</v>
      </c>
      <c r="GF115">
        <v>0</v>
      </c>
      <c r="GH115">
        <v>-1</v>
      </c>
      <c r="GJ115">
        <v>-1</v>
      </c>
      <c r="GM115">
        <v>1</v>
      </c>
      <c r="GO115">
        <v>0</v>
      </c>
      <c r="GR115" s="116" t="s">
        <v>1108</v>
      </c>
      <c r="GS115">
        <v>50</v>
      </c>
      <c r="GT115" t="s">
        <v>1192</v>
      </c>
      <c r="GU115">
        <v>7</v>
      </c>
      <c r="GV115">
        <v>5</v>
      </c>
      <c r="GW115">
        <v>7</v>
      </c>
      <c r="GX115" s="138">
        <v>78541.589587999988</v>
      </c>
      <c r="GY115" s="138"/>
      <c r="GZ115" s="196">
        <v>0</v>
      </c>
      <c r="HA115" s="196"/>
      <c r="HB115" s="196"/>
      <c r="HC115" s="196">
        <v>0</v>
      </c>
      <c r="HD115" s="196">
        <v>0</v>
      </c>
      <c r="HF115">
        <v>0</v>
      </c>
      <c r="HH115">
        <v>-1</v>
      </c>
      <c r="HJ115">
        <v>-1</v>
      </c>
      <c r="HM115">
        <v>1</v>
      </c>
      <c r="HO115">
        <v>0</v>
      </c>
      <c r="HR115" s="116" t="s">
        <v>1108</v>
      </c>
      <c r="HS115">
        <v>50</v>
      </c>
      <c r="HT115" t="s">
        <v>1192</v>
      </c>
      <c r="HU115">
        <v>5</v>
      </c>
      <c r="HV115">
        <v>4</v>
      </c>
      <c r="HW115">
        <v>5</v>
      </c>
      <c r="HX115" s="138">
        <v>56558.516480000006</v>
      </c>
      <c r="HY115" s="138"/>
      <c r="HZ115" s="196">
        <v>0</v>
      </c>
      <c r="IA115" s="196"/>
      <c r="IB115" s="196"/>
      <c r="IC115" s="196">
        <v>0</v>
      </c>
      <c r="ID115" s="196">
        <v>0</v>
      </c>
      <c r="IF115">
        <v>0</v>
      </c>
      <c r="IJ115">
        <v>-1</v>
      </c>
      <c r="IM115">
        <v>1</v>
      </c>
      <c r="IO115">
        <v>0</v>
      </c>
      <c r="IR115" s="116"/>
      <c r="IS115">
        <v>50</v>
      </c>
      <c r="IT115" t="s">
        <v>1192</v>
      </c>
      <c r="IU115">
        <v>5</v>
      </c>
      <c r="IW115">
        <v>5</v>
      </c>
      <c r="IX115" s="138">
        <v>56558.516480000006</v>
      </c>
      <c r="IY115" s="138"/>
      <c r="IZ115" s="196">
        <v>0</v>
      </c>
      <c r="JA115" s="196"/>
      <c r="JB115" s="196"/>
      <c r="JC115" s="196">
        <v>0</v>
      </c>
      <c r="JD115" s="196">
        <v>0</v>
      </c>
      <c r="JF115">
        <v>0</v>
      </c>
      <c r="JH115">
        <v>-1</v>
      </c>
      <c r="JJ115">
        <v>-1</v>
      </c>
      <c r="JM115">
        <v>1</v>
      </c>
      <c r="JO115">
        <v>0</v>
      </c>
      <c r="JR115" s="116" t="s">
        <v>1108</v>
      </c>
      <c r="JS115">
        <v>50</v>
      </c>
      <c r="JT115" t="s">
        <v>1192</v>
      </c>
      <c r="JU115">
        <v>4</v>
      </c>
      <c r="JV115">
        <v>3</v>
      </c>
      <c r="JW115">
        <v>4</v>
      </c>
      <c r="JX115" s="138">
        <v>44956.278040000005</v>
      </c>
      <c r="JY115" s="138"/>
      <c r="JZ115" s="196">
        <v>0</v>
      </c>
      <c r="KA115" s="196"/>
      <c r="KB115" s="196"/>
      <c r="KC115" s="196">
        <v>0</v>
      </c>
      <c r="KD115" s="196">
        <v>0</v>
      </c>
      <c r="KF115">
        <v>0</v>
      </c>
      <c r="KH115">
        <v>-1</v>
      </c>
      <c r="KJ115">
        <v>-1</v>
      </c>
      <c r="KM115">
        <v>1</v>
      </c>
      <c r="KO115">
        <v>0</v>
      </c>
      <c r="KR115" s="116" t="s">
        <v>1108</v>
      </c>
      <c r="KS115">
        <v>50</v>
      </c>
      <c r="KT115" t="s">
        <v>1192</v>
      </c>
      <c r="KU115">
        <v>4</v>
      </c>
      <c r="KV115">
        <v>3</v>
      </c>
      <c r="KW115">
        <v>4</v>
      </c>
      <c r="KX115" s="138">
        <v>45398.545920000004</v>
      </c>
      <c r="KY115" s="138"/>
      <c r="KZ115" s="196">
        <v>0</v>
      </c>
      <c r="LA115" s="196"/>
      <c r="LB115" s="196"/>
      <c r="LC115" s="196">
        <v>0</v>
      </c>
      <c r="LD115" s="196">
        <v>0</v>
      </c>
      <c r="LF115">
        <v>0</v>
      </c>
      <c r="LH115">
        <v>-1</v>
      </c>
      <c r="LJ115">
        <v>-1</v>
      </c>
      <c r="LM115">
        <v>1</v>
      </c>
      <c r="LO115">
        <v>0</v>
      </c>
      <c r="LR115" s="116" t="s">
        <v>1108</v>
      </c>
      <c r="LS115">
        <v>50</v>
      </c>
      <c r="LT115" t="s">
        <v>1192</v>
      </c>
      <c r="LU115">
        <v>4</v>
      </c>
      <c r="LV115">
        <v>3</v>
      </c>
      <c r="LW115">
        <v>4</v>
      </c>
      <c r="LX115" s="138">
        <v>45398.545920000004</v>
      </c>
      <c r="LY115" s="138"/>
      <c r="LZ115" s="196">
        <v>0</v>
      </c>
      <c r="MA115" s="196"/>
      <c r="MB115" s="196"/>
      <c r="MC115" s="196">
        <v>0</v>
      </c>
      <c r="MD115" s="196">
        <v>0</v>
      </c>
      <c r="MF115">
        <v>0</v>
      </c>
      <c r="MH115">
        <v>-1</v>
      </c>
      <c r="MJ115">
        <v>-1</v>
      </c>
      <c r="MM115">
        <v>1</v>
      </c>
      <c r="MO115">
        <v>0</v>
      </c>
      <c r="MR115" s="116" t="s">
        <v>1108</v>
      </c>
      <c r="MS115">
        <v>50</v>
      </c>
      <c r="MT115" t="s">
        <v>1192</v>
      </c>
      <c r="MU115">
        <v>4</v>
      </c>
      <c r="MV115">
        <v>3</v>
      </c>
      <c r="MW115">
        <v>4</v>
      </c>
      <c r="MX115" s="138">
        <v>44650.368320000001</v>
      </c>
      <c r="MY115" s="138"/>
      <c r="MZ115" s="196">
        <v>0</v>
      </c>
      <c r="NA115" s="196"/>
      <c r="NB115" s="196"/>
      <c r="NC115" s="196">
        <v>0</v>
      </c>
      <c r="ND115" s="196">
        <v>0</v>
      </c>
      <c r="NF115">
        <v>0</v>
      </c>
      <c r="NH115">
        <v>-1</v>
      </c>
      <c r="NJ115">
        <v>-1</v>
      </c>
      <c r="NM115">
        <v>1</v>
      </c>
      <c r="NO115">
        <v>0</v>
      </c>
      <c r="NR115" s="116" t="s">
        <v>1108</v>
      </c>
      <c r="NS115">
        <v>50</v>
      </c>
      <c r="NT115" t="s">
        <v>1192</v>
      </c>
      <c r="NU115">
        <v>5</v>
      </c>
      <c r="NV115">
        <v>4</v>
      </c>
      <c r="NW115">
        <v>5</v>
      </c>
      <c r="NX115" s="138">
        <v>55173.797979999996</v>
      </c>
      <c r="NY115" s="138"/>
      <c r="NZ115" s="196">
        <v>0</v>
      </c>
      <c r="OA115" s="196"/>
      <c r="OB115" s="196"/>
      <c r="OC115" s="196">
        <v>0</v>
      </c>
      <c r="OD115" s="196">
        <v>0</v>
      </c>
      <c r="OF115">
        <v>0</v>
      </c>
      <c r="OH115">
        <v>-1</v>
      </c>
      <c r="OJ115">
        <v>-1</v>
      </c>
      <c r="OM115">
        <v>1</v>
      </c>
      <c r="OO115">
        <v>0</v>
      </c>
      <c r="OR115" s="116" t="s">
        <v>1108</v>
      </c>
      <c r="OS115">
        <v>50</v>
      </c>
      <c r="OT115" t="s">
        <v>1192</v>
      </c>
      <c r="OU115">
        <v>4</v>
      </c>
      <c r="OV115">
        <v>3</v>
      </c>
      <c r="OW115">
        <v>4</v>
      </c>
      <c r="OX115" s="138">
        <v>44477.802047999998</v>
      </c>
      <c r="OY115" s="138"/>
      <c r="OZ115" s="196">
        <v>0</v>
      </c>
      <c r="PA115" s="196"/>
      <c r="PB115" s="196"/>
      <c r="PC115" s="196">
        <v>0</v>
      </c>
      <c r="PD115" s="196">
        <v>0</v>
      </c>
      <c r="PF115">
        <v>0</v>
      </c>
      <c r="PI115">
        <v>-1</v>
      </c>
      <c r="PK115">
        <v>-1</v>
      </c>
      <c r="PN115">
        <v>1</v>
      </c>
      <c r="PP115">
        <v>0</v>
      </c>
      <c r="PS115" s="116" t="s">
        <v>1108</v>
      </c>
      <c r="PT115">
        <v>50</v>
      </c>
      <c r="PU115" t="s">
        <v>1192</v>
      </c>
      <c r="PV115">
        <v>5</v>
      </c>
      <c r="PW115">
        <v>4</v>
      </c>
      <c r="PX115">
        <v>5</v>
      </c>
      <c r="PY115" s="138">
        <v>55357.809249999998</v>
      </c>
      <c r="PZ115" s="138"/>
      <c r="QA115" s="196">
        <v>0</v>
      </c>
      <c r="QB115" s="196"/>
      <c r="QC115" s="196"/>
      <c r="QD115" s="196">
        <v>0</v>
      </c>
      <c r="QE115" s="196">
        <v>0</v>
      </c>
      <c r="QF115" s="196"/>
      <c r="QH115">
        <v>-3</v>
      </c>
      <c r="QK115">
        <v>-1</v>
      </c>
      <c r="QM115">
        <v>-1</v>
      </c>
      <c r="QP115">
        <v>1</v>
      </c>
      <c r="QR115">
        <v>0</v>
      </c>
      <c r="QU115" s="116" t="s">
        <v>1108</v>
      </c>
      <c r="QV115">
        <v>50</v>
      </c>
      <c r="QW115" t="s">
        <v>1192</v>
      </c>
      <c r="QX115">
        <v>5</v>
      </c>
      <c r="QY115">
        <v>4</v>
      </c>
      <c r="QZ115">
        <v>5</v>
      </c>
      <c r="RA115" s="138">
        <v>55357.809249999998</v>
      </c>
      <c r="RB115" s="138"/>
      <c r="RC115" s="196">
        <v>0</v>
      </c>
      <c r="RD115" s="196"/>
      <c r="RE115" s="196"/>
      <c r="RF115" s="196">
        <v>0</v>
      </c>
      <c r="RG115" s="196">
        <v>0</v>
      </c>
      <c r="RH115" s="196"/>
      <c r="RI115" s="196"/>
      <c r="RJ115" s="196"/>
      <c r="RK115" s="196"/>
      <c r="RL115" s="196"/>
      <c r="RM115" s="196"/>
      <c r="RO115">
        <v>-3</v>
      </c>
      <c r="RS115">
        <v>-1</v>
      </c>
      <c r="RU115">
        <v>-1</v>
      </c>
      <c r="RX115">
        <v>1</v>
      </c>
      <c r="RZ115">
        <v>0</v>
      </c>
      <c r="SC115" s="116" t="s">
        <v>1108</v>
      </c>
      <c r="SD115">
        <v>50</v>
      </c>
      <c r="SE115" t="s">
        <v>1192</v>
      </c>
      <c r="SF115">
        <v>4</v>
      </c>
      <c r="SG115">
        <v>3</v>
      </c>
      <c r="SH115">
        <v>4</v>
      </c>
      <c r="SI115" s="138">
        <v>44583.044999999998</v>
      </c>
      <c r="SJ115" s="138"/>
      <c r="SK115" s="196">
        <v>0</v>
      </c>
      <c r="SL115" s="196"/>
      <c r="SM115" s="196"/>
      <c r="SN115" s="196">
        <v>0</v>
      </c>
      <c r="SO115" s="196">
        <v>0</v>
      </c>
      <c r="SP115" s="196"/>
      <c r="SQ115" s="196"/>
      <c r="SR115" s="196"/>
      <c r="SS115" s="196"/>
      <c r="ST115" s="196"/>
      <c r="SU115" s="196"/>
      <c r="SW115">
        <f t="shared" si="261"/>
        <v>-50</v>
      </c>
      <c r="TA115">
        <v>-1</v>
      </c>
      <c r="TC115">
        <v>-1</v>
      </c>
      <c r="TF115">
        <f t="shared" si="293"/>
        <v>1</v>
      </c>
      <c r="TH115">
        <f t="shared" si="263"/>
        <v>0</v>
      </c>
      <c r="TK115" s="116" t="s">
        <v>1108</v>
      </c>
      <c r="TL115">
        <v>50</v>
      </c>
      <c r="TM115" t="str">
        <f t="shared" si="294"/>
        <v>FALSE</v>
      </c>
      <c r="TN115">
        <f>ROUND(MARGIN!$J31,0)</f>
        <v>4</v>
      </c>
      <c r="TO115">
        <f t="shared" si="265"/>
        <v>3</v>
      </c>
      <c r="TP115">
        <f t="shared" si="266"/>
        <v>4</v>
      </c>
      <c r="TQ115" s="138">
        <f>TP115*10000*MARGIN!$G31/MARGIN!$D31</f>
        <v>44583.044999999998</v>
      </c>
      <c r="TR115" s="138"/>
      <c r="TS115" s="196">
        <f t="shared" si="295"/>
        <v>0</v>
      </c>
      <c r="TT115" s="196"/>
      <c r="TU115" s="196"/>
      <c r="TV115" s="196">
        <f t="shared" si="268"/>
        <v>0</v>
      </c>
      <c r="TW115" s="196">
        <f t="shared" si="296"/>
        <v>0</v>
      </c>
      <c r="TX115" s="196"/>
      <c r="TY115" s="196"/>
      <c r="TZ115" s="196"/>
      <c r="UA115" s="196"/>
      <c r="UB115" s="196"/>
      <c r="UC115" s="196"/>
      <c r="UE115">
        <f t="shared" si="270"/>
        <v>-50</v>
      </c>
      <c r="UI115">
        <v>-1</v>
      </c>
      <c r="UK115">
        <v>-1</v>
      </c>
      <c r="UN115">
        <f t="shared" si="297"/>
        <v>1</v>
      </c>
      <c r="UP115">
        <f t="shared" si="272"/>
        <v>0</v>
      </c>
      <c r="US115" s="116" t="s">
        <v>1108</v>
      </c>
      <c r="UT115">
        <v>50</v>
      </c>
      <c r="UU115" t="str">
        <f t="shared" si="298"/>
        <v>FALSE</v>
      </c>
      <c r="UV115">
        <f>ROUND(MARGIN!$J31,0)</f>
        <v>4</v>
      </c>
      <c r="UW115">
        <f t="shared" si="274"/>
        <v>3</v>
      </c>
      <c r="UX115">
        <f t="shared" si="275"/>
        <v>4</v>
      </c>
      <c r="UY115" s="138">
        <f>UX115*10000*MARGIN!$G31/MARGIN!$D31</f>
        <v>44583.044999999998</v>
      </c>
      <c r="UZ115" s="138"/>
      <c r="VA115" s="196">
        <f t="shared" si="299"/>
        <v>0</v>
      </c>
      <c r="VB115" s="196"/>
      <c r="VC115" s="196"/>
      <c r="VD115" s="196">
        <f t="shared" si="277"/>
        <v>0</v>
      </c>
      <c r="VE115" s="196">
        <f t="shared" si="300"/>
        <v>0</v>
      </c>
      <c r="VF115" s="196"/>
      <c r="VG115" s="196"/>
      <c r="VH115" s="196"/>
      <c r="VI115" s="196"/>
      <c r="VJ115" s="196"/>
      <c r="VK115" s="196"/>
      <c r="VM115">
        <f t="shared" si="279"/>
        <v>-50</v>
      </c>
      <c r="VQ115">
        <v>-1</v>
      </c>
      <c r="VS115">
        <v>-1</v>
      </c>
      <c r="VV115">
        <f t="shared" si="301"/>
        <v>1</v>
      </c>
      <c r="VX115">
        <f t="shared" si="281"/>
        <v>0</v>
      </c>
      <c r="WA115" s="116" t="s">
        <v>1108</v>
      </c>
      <c r="WB115">
        <v>50</v>
      </c>
      <c r="WC115" t="str">
        <f t="shared" si="302"/>
        <v>FALSE</v>
      </c>
      <c r="WD115">
        <f>ROUND(MARGIN!$J31,0)</f>
        <v>4</v>
      </c>
      <c r="WE115">
        <f t="shared" si="283"/>
        <v>3</v>
      </c>
      <c r="WF115">
        <f t="shared" si="284"/>
        <v>4</v>
      </c>
      <c r="WG115" s="138">
        <f>WF115*10000*MARGIN!$G31/MARGIN!$D31</f>
        <v>44583.044999999998</v>
      </c>
      <c r="WH115" s="138"/>
      <c r="WI115" s="196">
        <f t="shared" si="303"/>
        <v>0</v>
      </c>
      <c r="WJ115" s="196"/>
      <c r="WK115" s="196"/>
      <c r="WL115" s="196">
        <f t="shared" si="286"/>
        <v>0</v>
      </c>
      <c r="WM115" s="196">
        <f t="shared" si="304"/>
        <v>0</v>
      </c>
      <c r="WN115" s="196"/>
      <c r="WO115" s="196"/>
      <c r="WP115" s="196"/>
      <c r="WQ115" s="196"/>
      <c r="WR115" s="196"/>
      <c r="WS115" s="196"/>
    </row>
    <row r="116" spans="1:617" x14ac:dyDescent="0.25">
      <c r="A116" t="s">
        <v>1095</v>
      </c>
      <c r="B116" s="164" t="s">
        <v>10</v>
      </c>
      <c r="F116" t="e">
        <f>-#REF!+G116</f>
        <v>#REF!</v>
      </c>
      <c r="G116">
        <v>1</v>
      </c>
      <c r="H116">
        <v>1</v>
      </c>
      <c r="I116">
        <v>1</v>
      </c>
      <c r="J116">
        <f t="shared" si="244"/>
        <v>1</v>
      </c>
      <c r="K116">
        <f t="shared" si="245"/>
        <v>1</v>
      </c>
      <c r="L116" s="183">
        <v>1.9354433672100001E-2</v>
      </c>
      <c r="M116" s="116" t="s">
        <v>30</v>
      </c>
      <c r="N116">
        <v>50</v>
      </c>
      <c r="O116" t="str">
        <f t="shared" si="246"/>
        <v>TRUE</v>
      </c>
      <c r="P116">
        <f>ROUND(MARGIN!$J32,0)</f>
        <v>4</v>
      </c>
      <c r="Q116" t="e">
        <f>IF(ABS(G116+I116)=2,ROUND(P116*(1+#REF!),0),IF(I116="",P116,ROUND(P116*(1+-#REF!),0)))</f>
        <v>#REF!</v>
      </c>
      <c r="R116">
        <f t="shared" si="288"/>
        <v>4</v>
      </c>
      <c r="S116" s="138">
        <f>R116*10000*MARGIN!$G32/MARGIN!$D32</f>
        <v>44587.199999999997</v>
      </c>
      <c r="T116" s="144">
        <f t="shared" si="247"/>
        <v>862.96000502465711</v>
      </c>
      <c r="U116" s="144">
        <f t="shared" si="248"/>
        <v>862.96000502465711</v>
      </c>
      <c r="W116">
        <f t="shared" si="249"/>
        <v>0</v>
      </c>
      <c r="X116">
        <v>1</v>
      </c>
      <c r="Y116">
        <v>1</v>
      </c>
      <c r="Z116">
        <v>-1</v>
      </c>
      <c r="AA116">
        <f t="shared" si="250"/>
        <v>0</v>
      </c>
      <c r="AB116">
        <f t="shared" si="251"/>
        <v>0</v>
      </c>
      <c r="AC116">
        <v>-1.1437922873200001E-3</v>
      </c>
      <c r="AD116" s="116" t="s">
        <v>1108</v>
      </c>
      <c r="AE116">
        <v>50</v>
      </c>
      <c r="AF116" t="str">
        <f t="shared" si="252"/>
        <v>TRUE</v>
      </c>
      <c r="AG116">
        <f>ROUND(MARGIN!$J32,0)</f>
        <v>4</v>
      </c>
      <c r="AH116">
        <f t="shared" si="289"/>
        <v>5</v>
      </c>
      <c r="AI116">
        <f t="shared" si="290"/>
        <v>4</v>
      </c>
      <c r="AJ116" s="138">
        <f>AI116*10000*MARGIN!$G32/MARGIN!$D32</f>
        <v>44587.199999999997</v>
      </c>
      <c r="AK116" s="196">
        <f t="shared" si="253"/>
        <v>-50.998495473194303</v>
      </c>
      <c r="AL116" s="196">
        <f t="shared" si="254"/>
        <v>-50.998495473194303</v>
      </c>
      <c r="AN116">
        <f t="shared" si="255"/>
        <v>-2</v>
      </c>
      <c r="AO116">
        <v>-1</v>
      </c>
      <c r="AP116">
        <v>1</v>
      </c>
      <c r="AQ116">
        <v>1</v>
      </c>
      <c r="AR116">
        <f t="shared" si="256"/>
        <v>0</v>
      </c>
      <c r="AS116">
        <f t="shared" si="257"/>
        <v>1</v>
      </c>
      <c r="AT116">
        <v>4.1399843209100003E-4</v>
      </c>
      <c r="AU116" s="116" t="s">
        <v>1108</v>
      </c>
      <c r="AV116">
        <v>50</v>
      </c>
      <c r="AW116" t="str">
        <f t="shared" si="258"/>
        <v>TRUE</v>
      </c>
      <c r="AX116">
        <f>ROUND(MARGIN!$J32,0)</f>
        <v>4</v>
      </c>
      <c r="AY116">
        <f t="shared" si="291"/>
        <v>3</v>
      </c>
      <c r="AZ116">
        <f t="shared" si="292"/>
        <v>4</v>
      </c>
      <c r="BA116" s="138">
        <f>AZ116*10000*MARGIN!$G32/MARGIN!$D32</f>
        <v>44587.199999999997</v>
      </c>
      <c r="BB116" s="196">
        <f t="shared" si="259"/>
        <v>-18.459030891327835</v>
      </c>
      <c r="BC116" s="196">
        <f t="shared" si="260"/>
        <v>18.459030891327835</v>
      </c>
      <c r="BE116">
        <v>0</v>
      </c>
      <c r="BF116">
        <v>-1</v>
      </c>
      <c r="BG116">
        <v>-1</v>
      </c>
      <c r="BH116">
        <v>1</v>
      </c>
      <c r="BI116">
        <v>0</v>
      </c>
      <c r="BJ116">
        <v>0</v>
      </c>
      <c r="BK116">
        <v>3.14332505679E-3</v>
      </c>
      <c r="BL116" s="116" t="s">
        <v>1108</v>
      </c>
      <c r="BM116">
        <v>50</v>
      </c>
      <c r="BN116" t="s">
        <v>1186</v>
      </c>
      <c r="BO116">
        <v>7</v>
      </c>
      <c r="BP116">
        <v>9</v>
      </c>
      <c r="BQ116">
        <v>7</v>
      </c>
      <c r="BR116" s="138">
        <v>79214.8</v>
      </c>
      <c r="BS116" s="196">
        <v>-248.99786570860849</v>
      </c>
      <c r="BT116" s="196">
        <v>-248.99786570860849</v>
      </c>
      <c r="BV116">
        <v>2</v>
      </c>
      <c r="BW116">
        <v>1</v>
      </c>
      <c r="BX116">
        <v>-1</v>
      </c>
      <c r="BY116">
        <v>-1</v>
      </c>
      <c r="BZ116">
        <v>-1</v>
      </c>
      <c r="CA116">
        <v>0</v>
      </c>
      <c r="CC116">
        <v>1</v>
      </c>
      <c r="CD116">
        <v>-6.7321448947200001E-3</v>
      </c>
      <c r="CE116" s="116" t="s">
        <v>1108</v>
      </c>
      <c r="CF116">
        <v>50</v>
      </c>
      <c r="CG116" t="s">
        <v>1186</v>
      </c>
      <c r="CH116">
        <v>7</v>
      </c>
      <c r="CI116">
        <v>5</v>
      </c>
      <c r="CJ116">
        <v>7</v>
      </c>
      <c r="CK116" s="138">
        <v>79214.8</v>
      </c>
      <c r="CL116" s="196">
        <v>-533.28551140626587</v>
      </c>
      <c r="CM116" s="196"/>
      <c r="CN116" s="196">
        <v>533.28551140626587</v>
      </c>
      <c r="CP116">
        <v>1</v>
      </c>
      <c r="CQ116">
        <v>1</v>
      </c>
      <c r="CR116">
        <v>-1</v>
      </c>
      <c r="CS116">
        <v>-1</v>
      </c>
      <c r="CU116">
        <v>0</v>
      </c>
      <c r="CW116">
        <v>0</v>
      </c>
      <c r="CY116" s="116" t="s">
        <v>1108</v>
      </c>
      <c r="CZ116">
        <v>50</v>
      </c>
      <c r="DA116" t="s">
        <v>1186</v>
      </c>
      <c r="DB116">
        <v>7</v>
      </c>
      <c r="DC116">
        <v>5</v>
      </c>
      <c r="DD116">
        <v>7</v>
      </c>
      <c r="DE116" s="138">
        <v>79214.8</v>
      </c>
      <c r="DF116" s="196">
        <v>0</v>
      </c>
      <c r="DG116" s="196"/>
      <c r="DH116" s="196">
        <v>0</v>
      </c>
      <c r="DJ116">
        <v>0</v>
      </c>
      <c r="DL116">
        <v>-1</v>
      </c>
      <c r="DN116">
        <v>-1</v>
      </c>
      <c r="DQ116">
        <v>1</v>
      </c>
      <c r="DS116">
        <v>0</v>
      </c>
      <c r="DV116" s="116" t="s">
        <v>1108</v>
      </c>
      <c r="DW116">
        <v>50</v>
      </c>
      <c r="DX116" t="s">
        <v>1192</v>
      </c>
      <c r="DY116">
        <v>7</v>
      </c>
      <c r="DZ116">
        <v>5</v>
      </c>
      <c r="EA116">
        <v>7</v>
      </c>
      <c r="EB116" s="138">
        <v>79214.8</v>
      </c>
      <c r="EC116" s="196">
        <v>0</v>
      </c>
      <c r="ED116" s="196"/>
      <c r="EE116" s="196">
        <v>0</v>
      </c>
      <c r="EF116" s="196">
        <v>0</v>
      </c>
      <c r="EH116">
        <v>0</v>
      </c>
      <c r="EJ116">
        <v>-1</v>
      </c>
      <c r="EL116">
        <v>-1</v>
      </c>
      <c r="EO116">
        <v>1</v>
      </c>
      <c r="EQ116">
        <v>0</v>
      </c>
      <c r="ET116" s="116" t="s">
        <v>1108</v>
      </c>
      <c r="EU116">
        <v>50</v>
      </c>
      <c r="EV116" t="s">
        <v>1192</v>
      </c>
      <c r="EW116">
        <v>7</v>
      </c>
      <c r="EX116">
        <v>5</v>
      </c>
      <c r="EY116">
        <v>7</v>
      </c>
      <c r="EZ116" s="138">
        <v>78658.3</v>
      </c>
      <c r="FA116" s="196">
        <v>0</v>
      </c>
      <c r="FB116" s="196"/>
      <c r="FC116" s="196">
        <v>0</v>
      </c>
      <c r="FD116" s="196">
        <v>0</v>
      </c>
      <c r="FF116">
        <v>0</v>
      </c>
      <c r="FH116">
        <v>-1</v>
      </c>
      <c r="FJ116">
        <v>-1</v>
      </c>
      <c r="FM116">
        <v>1</v>
      </c>
      <c r="FO116">
        <v>0</v>
      </c>
      <c r="FR116" s="116" t="s">
        <v>1108</v>
      </c>
      <c r="FS116">
        <v>50</v>
      </c>
      <c r="FT116" t="s">
        <v>1192</v>
      </c>
      <c r="FU116">
        <v>7</v>
      </c>
      <c r="FV116">
        <v>5</v>
      </c>
      <c r="FW116">
        <v>7</v>
      </c>
      <c r="FX116" s="138">
        <v>78568.7</v>
      </c>
      <c r="FY116" s="138"/>
      <c r="FZ116" s="196">
        <v>0</v>
      </c>
      <c r="GA116" s="196"/>
      <c r="GB116" s="196"/>
      <c r="GC116" s="196">
        <v>0</v>
      </c>
      <c r="GD116" s="196">
        <v>0</v>
      </c>
      <c r="GF116">
        <v>0</v>
      </c>
      <c r="GH116">
        <v>-1</v>
      </c>
      <c r="GJ116">
        <v>-1</v>
      </c>
      <c r="GM116">
        <v>1</v>
      </c>
      <c r="GO116">
        <v>0</v>
      </c>
      <c r="GR116" s="116" t="s">
        <v>1108</v>
      </c>
      <c r="GS116">
        <v>50</v>
      </c>
      <c r="GT116" t="s">
        <v>1192</v>
      </c>
      <c r="GU116">
        <v>7</v>
      </c>
      <c r="GV116">
        <v>5</v>
      </c>
      <c r="GW116">
        <v>7</v>
      </c>
      <c r="GX116" s="138">
        <v>78568.7</v>
      </c>
      <c r="GY116" s="138"/>
      <c r="GZ116" s="196">
        <v>0</v>
      </c>
      <c r="HA116" s="196"/>
      <c r="HB116" s="196"/>
      <c r="HC116" s="196">
        <v>0</v>
      </c>
      <c r="HD116" s="196">
        <v>0</v>
      </c>
      <c r="HF116">
        <v>0</v>
      </c>
      <c r="HH116">
        <v>-1</v>
      </c>
      <c r="HJ116">
        <v>-1</v>
      </c>
      <c r="HM116">
        <v>1</v>
      </c>
      <c r="HO116">
        <v>0</v>
      </c>
      <c r="HR116" s="116" t="s">
        <v>1108</v>
      </c>
      <c r="HS116">
        <v>50</v>
      </c>
      <c r="HT116" t="s">
        <v>1192</v>
      </c>
      <c r="HU116">
        <v>5</v>
      </c>
      <c r="HV116">
        <v>4</v>
      </c>
      <c r="HW116">
        <v>5</v>
      </c>
      <c r="HX116" s="138">
        <v>56571.5</v>
      </c>
      <c r="HY116" s="138"/>
      <c r="HZ116" s="196">
        <v>0</v>
      </c>
      <c r="IA116" s="196"/>
      <c r="IB116" s="196"/>
      <c r="IC116" s="196">
        <v>0</v>
      </c>
      <c r="ID116" s="196">
        <v>0</v>
      </c>
      <c r="IF116">
        <v>0</v>
      </c>
      <c r="IJ116">
        <v>-1</v>
      </c>
      <c r="IM116">
        <v>1</v>
      </c>
      <c r="IO116">
        <v>0</v>
      </c>
      <c r="IR116" s="116"/>
      <c r="IS116">
        <v>50</v>
      </c>
      <c r="IT116" t="s">
        <v>1192</v>
      </c>
      <c r="IU116">
        <v>5</v>
      </c>
      <c r="IW116">
        <v>5</v>
      </c>
      <c r="IX116" s="138">
        <v>56571.5</v>
      </c>
      <c r="IY116" s="138"/>
      <c r="IZ116" s="196">
        <v>0</v>
      </c>
      <c r="JA116" s="196"/>
      <c r="JB116" s="196"/>
      <c r="JC116" s="196">
        <v>0</v>
      </c>
      <c r="JD116" s="196">
        <v>0</v>
      </c>
      <c r="JF116">
        <v>0</v>
      </c>
      <c r="JH116">
        <v>-1</v>
      </c>
      <c r="JJ116">
        <v>-1</v>
      </c>
      <c r="JM116">
        <v>1</v>
      </c>
      <c r="JO116">
        <v>0</v>
      </c>
      <c r="JR116" s="116" t="s">
        <v>1108</v>
      </c>
      <c r="JS116">
        <v>50</v>
      </c>
      <c r="JT116" t="s">
        <v>1192</v>
      </c>
      <c r="JU116">
        <v>4</v>
      </c>
      <c r="JV116">
        <v>3</v>
      </c>
      <c r="JW116">
        <v>4</v>
      </c>
      <c r="JX116" s="138">
        <v>44967.6</v>
      </c>
      <c r="JY116" s="138"/>
      <c r="JZ116" s="196">
        <v>0</v>
      </c>
      <c r="KA116" s="196"/>
      <c r="KB116" s="196"/>
      <c r="KC116" s="196">
        <v>0</v>
      </c>
      <c r="KD116" s="196">
        <v>0</v>
      </c>
      <c r="KF116">
        <v>0</v>
      </c>
      <c r="KH116">
        <v>-1</v>
      </c>
      <c r="KJ116">
        <v>-1</v>
      </c>
      <c r="KM116">
        <v>1</v>
      </c>
      <c r="KO116">
        <v>0</v>
      </c>
      <c r="KR116" s="116" t="s">
        <v>1108</v>
      </c>
      <c r="KS116">
        <v>50</v>
      </c>
      <c r="KT116" t="s">
        <v>1192</v>
      </c>
      <c r="KU116">
        <v>4</v>
      </c>
      <c r="KV116">
        <v>3</v>
      </c>
      <c r="KW116">
        <v>4</v>
      </c>
      <c r="KX116" s="138">
        <v>45536.399999999994</v>
      </c>
      <c r="KY116" s="138"/>
      <c r="KZ116" s="196">
        <v>0</v>
      </c>
      <c r="LA116" s="196"/>
      <c r="LB116" s="196"/>
      <c r="LC116" s="196">
        <v>0</v>
      </c>
      <c r="LD116" s="196">
        <v>0</v>
      </c>
      <c r="LF116">
        <v>0</v>
      </c>
      <c r="LH116">
        <v>-1</v>
      </c>
      <c r="LJ116">
        <v>-1</v>
      </c>
      <c r="LM116">
        <v>1</v>
      </c>
      <c r="LO116">
        <v>0</v>
      </c>
      <c r="LR116" s="116" t="s">
        <v>1108</v>
      </c>
      <c r="LS116">
        <v>50</v>
      </c>
      <c r="LT116" t="s">
        <v>1192</v>
      </c>
      <c r="LU116">
        <v>4</v>
      </c>
      <c r="LV116">
        <v>3</v>
      </c>
      <c r="LW116">
        <v>4</v>
      </c>
      <c r="LX116" s="138">
        <v>45536.399999999994</v>
      </c>
      <c r="LY116" s="138"/>
      <c r="LZ116" s="196">
        <v>0</v>
      </c>
      <c r="MA116" s="196"/>
      <c r="MB116" s="196"/>
      <c r="MC116" s="196">
        <v>0</v>
      </c>
      <c r="MD116" s="196">
        <v>0</v>
      </c>
      <c r="MF116">
        <v>0</v>
      </c>
      <c r="MH116">
        <v>-1</v>
      </c>
      <c r="MJ116">
        <v>-1</v>
      </c>
      <c r="MM116">
        <v>1</v>
      </c>
      <c r="MO116">
        <v>0</v>
      </c>
      <c r="MR116" s="116" t="s">
        <v>1108</v>
      </c>
      <c r="MS116">
        <v>50</v>
      </c>
      <c r="MT116" t="s">
        <v>1192</v>
      </c>
      <c r="MU116">
        <v>4</v>
      </c>
      <c r="MV116">
        <v>3</v>
      </c>
      <c r="MW116">
        <v>4</v>
      </c>
      <c r="MX116" s="138">
        <v>44658.8</v>
      </c>
      <c r="MY116" s="138"/>
      <c r="MZ116" s="196">
        <v>0</v>
      </c>
      <c r="NA116" s="196"/>
      <c r="NB116" s="196"/>
      <c r="NC116" s="196">
        <v>0</v>
      </c>
      <c r="ND116" s="196">
        <v>0</v>
      </c>
      <c r="NF116">
        <v>0</v>
      </c>
      <c r="NH116">
        <v>-1</v>
      </c>
      <c r="NJ116">
        <v>-1</v>
      </c>
      <c r="NM116">
        <v>1</v>
      </c>
      <c r="NO116">
        <v>0</v>
      </c>
      <c r="NR116" s="116" t="s">
        <v>1108</v>
      </c>
      <c r="NS116">
        <v>50</v>
      </c>
      <c r="NT116" t="s">
        <v>1192</v>
      </c>
      <c r="NU116">
        <v>5</v>
      </c>
      <c r="NV116">
        <v>4</v>
      </c>
      <c r="NW116">
        <v>5</v>
      </c>
      <c r="NX116" s="138">
        <v>55185.5</v>
      </c>
      <c r="NY116" s="138"/>
      <c r="NZ116" s="196">
        <v>0</v>
      </c>
      <c r="OA116" s="196"/>
      <c r="OB116" s="196"/>
      <c r="OC116" s="196">
        <v>0</v>
      </c>
      <c r="OD116" s="196">
        <v>0</v>
      </c>
      <c r="OF116">
        <v>0</v>
      </c>
      <c r="OH116">
        <v>-1</v>
      </c>
      <c r="OJ116">
        <v>-1</v>
      </c>
      <c r="OM116">
        <v>1</v>
      </c>
      <c r="OO116">
        <v>0</v>
      </c>
      <c r="OR116" s="116" t="s">
        <v>1108</v>
      </c>
      <c r="OS116">
        <v>50</v>
      </c>
      <c r="OT116" t="s">
        <v>1192</v>
      </c>
      <c r="OU116">
        <v>4</v>
      </c>
      <c r="OV116">
        <v>3</v>
      </c>
      <c r="OW116">
        <v>4</v>
      </c>
      <c r="OX116" s="138">
        <v>44487.6</v>
      </c>
      <c r="OY116" s="138"/>
      <c r="OZ116" s="196">
        <v>0</v>
      </c>
      <c r="PA116" s="196"/>
      <c r="PB116" s="196"/>
      <c r="PC116" s="196">
        <v>0</v>
      </c>
      <c r="PD116" s="196">
        <v>0</v>
      </c>
      <c r="PF116">
        <v>0</v>
      </c>
      <c r="PI116">
        <v>-1</v>
      </c>
      <c r="PK116">
        <v>-1</v>
      </c>
      <c r="PN116">
        <v>1</v>
      </c>
      <c r="PP116">
        <v>0</v>
      </c>
      <c r="PS116" s="116" t="s">
        <v>1108</v>
      </c>
      <c r="PT116">
        <v>50</v>
      </c>
      <c r="PU116" t="s">
        <v>1192</v>
      </c>
      <c r="PV116">
        <v>5</v>
      </c>
      <c r="PW116">
        <v>4</v>
      </c>
      <c r="PX116">
        <v>5</v>
      </c>
      <c r="PY116" s="138">
        <v>55362</v>
      </c>
      <c r="PZ116" s="138"/>
      <c r="QA116" s="196">
        <v>0</v>
      </c>
      <c r="QB116" s="196"/>
      <c r="QC116" s="196"/>
      <c r="QD116" s="196">
        <v>0</v>
      </c>
      <c r="QE116" s="196">
        <v>0</v>
      </c>
      <c r="QF116" s="196"/>
      <c r="QH116">
        <v>-3</v>
      </c>
      <c r="QK116">
        <v>-1</v>
      </c>
      <c r="QM116">
        <v>-1</v>
      </c>
      <c r="QP116">
        <v>1</v>
      </c>
      <c r="QR116">
        <v>0</v>
      </c>
      <c r="QU116" s="116" t="s">
        <v>1108</v>
      </c>
      <c r="QV116">
        <v>50</v>
      </c>
      <c r="QW116" t="s">
        <v>1192</v>
      </c>
      <c r="QX116">
        <v>5</v>
      </c>
      <c r="QY116">
        <v>4</v>
      </c>
      <c r="QZ116">
        <v>5</v>
      </c>
      <c r="RA116" s="138">
        <v>55362</v>
      </c>
      <c r="RB116" s="138"/>
      <c r="RC116" s="196">
        <v>0</v>
      </c>
      <c r="RD116" s="196"/>
      <c r="RE116" s="196"/>
      <c r="RF116" s="196">
        <v>0</v>
      </c>
      <c r="RG116" s="196">
        <v>0</v>
      </c>
      <c r="RH116" s="196"/>
      <c r="RI116" s="196"/>
      <c r="RJ116" s="196"/>
      <c r="RK116" s="196"/>
      <c r="RL116" s="196"/>
      <c r="RM116" s="196"/>
      <c r="RO116">
        <v>-3</v>
      </c>
      <c r="RS116">
        <v>-1</v>
      </c>
      <c r="RU116">
        <v>-1</v>
      </c>
      <c r="RX116">
        <v>1</v>
      </c>
      <c r="RZ116">
        <v>0</v>
      </c>
      <c r="SC116" s="116" t="s">
        <v>1108</v>
      </c>
      <c r="SD116">
        <v>50</v>
      </c>
      <c r="SE116" t="s">
        <v>1192</v>
      </c>
      <c r="SF116">
        <v>4</v>
      </c>
      <c r="SG116">
        <v>3</v>
      </c>
      <c r="SH116">
        <v>4</v>
      </c>
      <c r="SI116" s="138">
        <v>44587.199999999997</v>
      </c>
      <c r="SJ116" s="138"/>
      <c r="SK116" s="196">
        <v>0</v>
      </c>
      <c r="SL116" s="196"/>
      <c r="SM116" s="196"/>
      <c r="SN116" s="196">
        <v>0</v>
      </c>
      <c r="SO116" s="196">
        <v>0</v>
      </c>
      <c r="SP116" s="196"/>
      <c r="SQ116" s="196"/>
      <c r="SR116" s="196"/>
      <c r="SS116" s="196"/>
      <c r="ST116" s="196"/>
      <c r="SU116" s="196"/>
      <c r="SW116">
        <f t="shared" si="261"/>
        <v>-50</v>
      </c>
      <c r="TA116">
        <v>-1</v>
      </c>
      <c r="TC116">
        <v>-1</v>
      </c>
      <c r="TF116">
        <f t="shared" si="293"/>
        <v>1</v>
      </c>
      <c r="TH116">
        <f t="shared" si="263"/>
        <v>0</v>
      </c>
      <c r="TK116" s="116" t="s">
        <v>1108</v>
      </c>
      <c r="TL116">
        <v>50</v>
      </c>
      <c r="TM116" t="str">
        <f t="shared" si="294"/>
        <v>FALSE</v>
      </c>
      <c r="TN116">
        <f>ROUND(MARGIN!$J32,0)</f>
        <v>4</v>
      </c>
      <c r="TO116">
        <f t="shared" si="265"/>
        <v>3</v>
      </c>
      <c r="TP116">
        <f t="shared" si="266"/>
        <v>4</v>
      </c>
      <c r="TQ116" s="138">
        <f>TP116*10000*MARGIN!$G32/MARGIN!$D32</f>
        <v>44587.199999999997</v>
      </c>
      <c r="TR116" s="138"/>
      <c r="TS116" s="196">
        <f t="shared" si="295"/>
        <v>0</v>
      </c>
      <c r="TT116" s="196"/>
      <c r="TU116" s="196"/>
      <c r="TV116" s="196">
        <f t="shared" si="268"/>
        <v>0</v>
      </c>
      <c r="TW116" s="196">
        <f t="shared" si="296"/>
        <v>0</v>
      </c>
      <c r="TX116" s="196"/>
      <c r="TY116" s="196"/>
      <c r="TZ116" s="196"/>
      <c r="UA116" s="196"/>
      <c r="UB116" s="196"/>
      <c r="UC116" s="196"/>
      <c r="UE116">
        <f t="shared" si="270"/>
        <v>-50</v>
      </c>
      <c r="UI116">
        <v>-1</v>
      </c>
      <c r="UK116">
        <v>-1</v>
      </c>
      <c r="UN116">
        <f t="shared" si="297"/>
        <v>1</v>
      </c>
      <c r="UP116">
        <f t="shared" si="272"/>
        <v>0</v>
      </c>
      <c r="US116" s="116" t="s">
        <v>1108</v>
      </c>
      <c r="UT116">
        <v>50</v>
      </c>
      <c r="UU116" t="str">
        <f t="shared" si="298"/>
        <v>FALSE</v>
      </c>
      <c r="UV116">
        <f>ROUND(MARGIN!$J32,0)</f>
        <v>4</v>
      </c>
      <c r="UW116">
        <f t="shared" si="274"/>
        <v>3</v>
      </c>
      <c r="UX116">
        <f t="shared" si="275"/>
        <v>4</v>
      </c>
      <c r="UY116" s="138">
        <f>UX116*10000*MARGIN!$G32/MARGIN!$D32</f>
        <v>44587.199999999997</v>
      </c>
      <c r="UZ116" s="138"/>
      <c r="VA116" s="196">
        <f t="shared" si="299"/>
        <v>0</v>
      </c>
      <c r="VB116" s="196"/>
      <c r="VC116" s="196"/>
      <c r="VD116" s="196">
        <f t="shared" si="277"/>
        <v>0</v>
      </c>
      <c r="VE116" s="196">
        <f t="shared" si="300"/>
        <v>0</v>
      </c>
      <c r="VF116" s="196"/>
      <c r="VG116" s="196"/>
      <c r="VH116" s="196"/>
      <c r="VI116" s="196"/>
      <c r="VJ116" s="196"/>
      <c r="VK116" s="196"/>
      <c r="VM116">
        <f t="shared" si="279"/>
        <v>-50</v>
      </c>
      <c r="VQ116">
        <v>-1</v>
      </c>
      <c r="VS116">
        <v>-1</v>
      </c>
      <c r="VV116">
        <f t="shared" si="301"/>
        <v>1</v>
      </c>
      <c r="VX116">
        <f t="shared" si="281"/>
        <v>0</v>
      </c>
      <c r="WA116" s="116" t="s">
        <v>1108</v>
      </c>
      <c r="WB116">
        <v>50</v>
      </c>
      <c r="WC116" t="str">
        <f t="shared" si="302"/>
        <v>FALSE</v>
      </c>
      <c r="WD116">
        <f>ROUND(MARGIN!$J32,0)</f>
        <v>4</v>
      </c>
      <c r="WE116">
        <f t="shared" si="283"/>
        <v>3</v>
      </c>
      <c r="WF116">
        <f t="shared" si="284"/>
        <v>4</v>
      </c>
      <c r="WG116" s="138">
        <f>WF116*10000*MARGIN!$G32/MARGIN!$D32</f>
        <v>44587.199999999997</v>
      </c>
      <c r="WH116" s="138"/>
      <c r="WI116" s="196">
        <f t="shared" si="303"/>
        <v>0</v>
      </c>
      <c r="WJ116" s="196"/>
      <c r="WK116" s="196"/>
      <c r="WL116" s="196">
        <f t="shared" si="286"/>
        <v>0</v>
      </c>
      <c r="WM116" s="196">
        <f t="shared" si="304"/>
        <v>0</v>
      </c>
      <c r="WN116" s="196"/>
      <c r="WO116" s="196"/>
      <c r="WP116" s="196"/>
      <c r="WQ116" s="196"/>
      <c r="WR116" s="196"/>
      <c r="WS116" s="196"/>
    </row>
    <row r="117" spans="1:617" x14ac:dyDescent="0.25">
      <c r="A117" s="182" t="s">
        <v>1129</v>
      </c>
      <c r="B117" s="164" t="s">
        <v>3</v>
      </c>
      <c r="F117" t="e">
        <f>-#REF!+G117</f>
        <v>#REF!</v>
      </c>
      <c r="G117">
        <v>-1</v>
      </c>
      <c r="H117">
        <v>-1</v>
      </c>
      <c r="I117">
        <v>-1</v>
      </c>
      <c r="J117">
        <f t="shared" si="244"/>
        <v>1</v>
      </c>
      <c r="K117">
        <f t="shared" si="245"/>
        <v>1</v>
      </c>
      <c r="L117" s="183">
        <v>-1.0059926355599999E-2</v>
      </c>
      <c r="M117" s="116" t="s">
        <v>917</v>
      </c>
      <c r="N117">
        <v>50</v>
      </c>
      <c r="O117" t="str">
        <f t="shared" si="246"/>
        <v>TRUE</v>
      </c>
      <c r="P117">
        <f>ROUND(MARGIN!$J33,0)</f>
        <v>6</v>
      </c>
      <c r="Q117" t="e">
        <f>IF(ABS(G117+I117)=2,ROUND(P117*(1+#REF!),0),IF(I117="",P117,ROUND(P117*(1+-#REF!),0)))</f>
        <v>#REF!</v>
      </c>
      <c r="R117">
        <f t="shared" si="288"/>
        <v>6</v>
      </c>
      <c r="S117" s="138">
        <f>R117*10000*MARGIN!$G33/MARGIN!$D33</f>
        <v>46662.178774219981</v>
      </c>
      <c r="T117" s="144">
        <f t="shared" si="247"/>
        <v>469.41808206049444</v>
      </c>
      <c r="U117" s="144">
        <f t="shared" si="248"/>
        <v>469.41808206049444</v>
      </c>
      <c r="W117">
        <f t="shared" si="249"/>
        <v>0</v>
      </c>
      <c r="X117">
        <v>-1</v>
      </c>
      <c r="Y117">
        <v>-1</v>
      </c>
      <c r="Z117">
        <v>1</v>
      </c>
      <c r="AA117">
        <f t="shared" si="250"/>
        <v>0</v>
      </c>
      <c r="AB117">
        <f t="shared" si="251"/>
        <v>0</v>
      </c>
      <c r="AC117">
        <v>1.9655750856999998E-2</v>
      </c>
      <c r="AD117" s="116" t="s">
        <v>1108</v>
      </c>
      <c r="AE117">
        <v>50</v>
      </c>
      <c r="AF117" t="str">
        <f t="shared" si="252"/>
        <v>TRUE</v>
      </c>
      <c r="AG117">
        <f>ROUND(MARGIN!$J33,0)</f>
        <v>6</v>
      </c>
      <c r="AH117">
        <f t="shared" si="289"/>
        <v>8</v>
      </c>
      <c r="AI117">
        <f t="shared" si="290"/>
        <v>6</v>
      </c>
      <c r="AJ117" s="138">
        <f>AI117*10000*MARGIN!$G33/MARGIN!$D33</f>
        <v>46662.178774219981</v>
      </c>
      <c r="AK117" s="196">
        <f t="shared" si="253"/>
        <v>-917.18016043086152</v>
      </c>
      <c r="AL117" s="196">
        <f t="shared" si="254"/>
        <v>-917.18016043086152</v>
      </c>
      <c r="AN117">
        <f t="shared" si="255"/>
        <v>2</v>
      </c>
      <c r="AO117">
        <v>1</v>
      </c>
      <c r="AP117">
        <v>1</v>
      </c>
      <c r="AQ117">
        <v>1</v>
      </c>
      <c r="AR117">
        <f t="shared" si="256"/>
        <v>1</v>
      </c>
      <c r="AS117">
        <f t="shared" si="257"/>
        <v>1</v>
      </c>
      <c r="AT117">
        <v>4.5778047995399997E-3</v>
      </c>
      <c r="AU117" s="116" t="s">
        <v>1108</v>
      </c>
      <c r="AV117">
        <v>50</v>
      </c>
      <c r="AW117" t="str">
        <f t="shared" si="258"/>
        <v>TRUE</v>
      </c>
      <c r="AX117">
        <f>ROUND(MARGIN!$J33,0)</f>
        <v>6</v>
      </c>
      <c r="AY117">
        <f t="shared" si="291"/>
        <v>8</v>
      </c>
      <c r="AZ117">
        <f t="shared" si="292"/>
        <v>6</v>
      </c>
      <c r="BA117" s="138">
        <f>AZ117*10000*MARGIN!$G33/MARGIN!$D33</f>
        <v>46662.178774219981</v>
      </c>
      <c r="BB117" s="196">
        <f t="shared" si="259"/>
        <v>213.61034594961774</v>
      </c>
      <c r="BC117" s="196">
        <f t="shared" si="260"/>
        <v>213.61034594961774</v>
      </c>
      <c r="BE117">
        <v>0</v>
      </c>
      <c r="BF117">
        <v>1</v>
      </c>
      <c r="BG117">
        <v>1</v>
      </c>
      <c r="BH117">
        <v>-1</v>
      </c>
      <c r="BI117">
        <v>0</v>
      </c>
      <c r="BJ117">
        <v>0</v>
      </c>
      <c r="BK117">
        <v>-3.5601124995700002E-5</v>
      </c>
      <c r="BL117" s="116" t="s">
        <v>1108</v>
      </c>
      <c r="BM117">
        <v>50</v>
      </c>
      <c r="BN117" t="s">
        <v>1186</v>
      </c>
      <c r="BO117">
        <v>10</v>
      </c>
      <c r="BP117">
        <v>13</v>
      </c>
      <c r="BQ117">
        <v>10</v>
      </c>
      <c r="BR117" s="138">
        <v>78571.161748225626</v>
      </c>
      <c r="BS117" s="196">
        <v>-2.7972217504559431</v>
      </c>
      <c r="BT117" s="196">
        <v>-2.7972217504559431</v>
      </c>
      <c r="BV117">
        <v>0</v>
      </c>
      <c r="BW117">
        <v>1</v>
      </c>
      <c r="BX117">
        <v>1</v>
      </c>
      <c r="BY117">
        <v>1</v>
      </c>
      <c r="BZ117">
        <v>-1</v>
      </c>
      <c r="CA117">
        <v>0</v>
      </c>
      <c r="CC117">
        <v>0</v>
      </c>
      <c r="CD117">
        <v>-1.54277034083E-3</v>
      </c>
      <c r="CE117" s="116" t="s">
        <v>1108</v>
      </c>
      <c r="CF117">
        <v>50</v>
      </c>
      <c r="CG117" t="s">
        <v>1186</v>
      </c>
      <c r="CH117">
        <v>10</v>
      </c>
      <c r="CI117">
        <v>13</v>
      </c>
      <c r="CJ117">
        <v>10</v>
      </c>
      <c r="CK117" s="138">
        <v>78571.161748225626</v>
      </c>
      <c r="CL117" s="196">
        <v>-121.21725798971912</v>
      </c>
      <c r="CM117" s="196"/>
      <c r="CN117" s="196">
        <v>-121.21725798971912</v>
      </c>
      <c r="CP117">
        <v>1</v>
      </c>
      <c r="CQ117">
        <v>1</v>
      </c>
      <c r="CR117">
        <v>1</v>
      </c>
      <c r="CS117">
        <v>1</v>
      </c>
      <c r="CU117">
        <v>0</v>
      </c>
      <c r="CW117">
        <v>0</v>
      </c>
      <c r="CY117" s="116" t="s">
        <v>1108</v>
      </c>
      <c r="CZ117">
        <v>50</v>
      </c>
      <c r="DA117" t="s">
        <v>1186</v>
      </c>
      <c r="DB117">
        <v>10</v>
      </c>
      <c r="DC117">
        <v>13</v>
      </c>
      <c r="DD117">
        <v>10</v>
      </c>
      <c r="DE117" s="138">
        <v>78571.161748225626</v>
      </c>
      <c r="DF117" s="196">
        <v>0</v>
      </c>
      <c r="DG117" s="196"/>
      <c r="DH117" s="196">
        <v>0</v>
      </c>
      <c r="DJ117">
        <v>0</v>
      </c>
      <c r="DL117">
        <v>1</v>
      </c>
      <c r="DN117">
        <v>1</v>
      </c>
      <c r="DQ117">
        <v>1</v>
      </c>
      <c r="DS117">
        <v>0</v>
      </c>
      <c r="DV117" s="116" t="s">
        <v>1108</v>
      </c>
      <c r="DW117">
        <v>50</v>
      </c>
      <c r="DX117" t="s">
        <v>1192</v>
      </c>
      <c r="DY117">
        <v>10</v>
      </c>
      <c r="DZ117">
        <v>8</v>
      </c>
      <c r="EA117">
        <v>10</v>
      </c>
      <c r="EB117" s="138">
        <v>78571.161748225626</v>
      </c>
      <c r="EC117" s="196">
        <v>0</v>
      </c>
      <c r="ED117" s="196"/>
      <c r="EE117" s="196">
        <v>0</v>
      </c>
      <c r="EF117" s="196">
        <v>0</v>
      </c>
      <c r="EH117">
        <v>0</v>
      </c>
      <c r="EJ117">
        <v>1</v>
      </c>
      <c r="EL117">
        <v>1</v>
      </c>
      <c r="EO117">
        <v>1</v>
      </c>
      <c r="EQ117">
        <v>0</v>
      </c>
      <c r="ET117" s="116" t="s">
        <v>1108</v>
      </c>
      <c r="EU117">
        <v>50</v>
      </c>
      <c r="EV117" t="s">
        <v>1192</v>
      </c>
      <c r="EW117">
        <v>10</v>
      </c>
      <c r="EX117">
        <v>8</v>
      </c>
      <c r="EY117">
        <v>10</v>
      </c>
      <c r="EZ117" s="138">
        <v>77322.760313414517</v>
      </c>
      <c r="FA117" s="196">
        <v>0</v>
      </c>
      <c r="FB117" s="196"/>
      <c r="FC117" s="196">
        <v>0</v>
      </c>
      <c r="FD117" s="196">
        <v>0</v>
      </c>
      <c r="FF117">
        <v>0</v>
      </c>
      <c r="FH117">
        <v>1</v>
      </c>
      <c r="FJ117">
        <v>1</v>
      </c>
      <c r="FM117">
        <v>1</v>
      </c>
      <c r="FO117">
        <v>0</v>
      </c>
      <c r="FR117" s="116" t="s">
        <v>1108</v>
      </c>
      <c r="FS117">
        <v>50</v>
      </c>
      <c r="FT117" t="s">
        <v>1192</v>
      </c>
      <c r="FU117">
        <v>10</v>
      </c>
      <c r="FV117">
        <v>8</v>
      </c>
      <c r="FW117">
        <v>10</v>
      </c>
      <c r="FX117" s="138">
        <v>77102.758911783894</v>
      </c>
      <c r="FY117" s="138"/>
      <c r="FZ117" s="196">
        <v>0</v>
      </c>
      <c r="GA117" s="196"/>
      <c r="GB117" s="196"/>
      <c r="GC117" s="196">
        <v>0</v>
      </c>
      <c r="GD117" s="196">
        <v>0</v>
      </c>
      <c r="GF117">
        <v>0</v>
      </c>
      <c r="GH117">
        <v>1</v>
      </c>
      <c r="GJ117">
        <v>1</v>
      </c>
      <c r="GM117">
        <v>1</v>
      </c>
      <c r="GO117">
        <v>0</v>
      </c>
      <c r="GR117" s="116" t="s">
        <v>1108</v>
      </c>
      <c r="GS117">
        <v>50</v>
      </c>
      <c r="GT117" t="s">
        <v>1192</v>
      </c>
      <c r="GU117">
        <v>10</v>
      </c>
      <c r="GV117">
        <v>8</v>
      </c>
      <c r="GW117">
        <v>10</v>
      </c>
      <c r="GX117" s="138">
        <v>77102.758911783894</v>
      </c>
      <c r="GY117" s="138"/>
      <c r="GZ117" s="196">
        <v>0</v>
      </c>
      <c r="HA117" s="196"/>
      <c r="HB117" s="196"/>
      <c r="HC117" s="196">
        <v>0</v>
      </c>
      <c r="HD117" s="196">
        <v>0</v>
      </c>
      <c r="HF117">
        <v>0</v>
      </c>
      <c r="HH117">
        <v>1</v>
      </c>
      <c r="HJ117">
        <v>1</v>
      </c>
      <c r="HM117">
        <v>1</v>
      </c>
      <c r="HO117">
        <v>0</v>
      </c>
      <c r="HR117" s="116" t="s">
        <v>1108</v>
      </c>
      <c r="HS117">
        <v>50</v>
      </c>
      <c r="HT117" t="s">
        <v>1192</v>
      </c>
      <c r="HU117">
        <v>8</v>
      </c>
      <c r="HV117">
        <v>6</v>
      </c>
      <c r="HW117">
        <v>8</v>
      </c>
      <c r="HX117" s="138">
        <v>62458.362115281299</v>
      </c>
      <c r="HY117" s="138"/>
      <c r="HZ117" s="196">
        <v>0</v>
      </c>
      <c r="IA117" s="196"/>
      <c r="IB117" s="196"/>
      <c r="IC117" s="196">
        <v>0</v>
      </c>
      <c r="ID117" s="196">
        <v>0</v>
      </c>
      <c r="IF117">
        <v>0</v>
      </c>
      <c r="IJ117">
        <v>1</v>
      </c>
      <c r="IM117">
        <v>1</v>
      </c>
      <c r="IO117">
        <v>0</v>
      </c>
      <c r="IR117" s="116"/>
      <c r="IS117">
        <v>50</v>
      </c>
      <c r="IT117" t="s">
        <v>1192</v>
      </c>
      <c r="IU117">
        <v>8</v>
      </c>
      <c r="IW117">
        <v>8</v>
      </c>
      <c r="IX117" s="138">
        <v>62458.362115281299</v>
      </c>
      <c r="IY117" s="138"/>
      <c r="IZ117" s="196">
        <v>0</v>
      </c>
      <c r="JA117" s="196"/>
      <c r="JB117" s="196"/>
      <c r="JC117" s="196">
        <v>0</v>
      </c>
      <c r="JD117" s="196">
        <v>0</v>
      </c>
      <c r="JF117">
        <v>0</v>
      </c>
      <c r="JH117">
        <v>1</v>
      </c>
      <c r="JJ117">
        <v>1</v>
      </c>
      <c r="JM117">
        <v>1</v>
      </c>
      <c r="JO117">
        <v>0</v>
      </c>
      <c r="JR117" s="116" t="s">
        <v>1108</v>
      </c>
      <c r="JS117">
        <v>50</v>
      </c>
      <c r="JT117" t="s">
        <v>1192</v>
      </c>
      <c r="JU117">
        <v>6</v>
      </c>
      <c r="JV117">
        <v>5</v>
      </c>
      <c r="JW117">
        <v>6</v>
      </c>
      <c r="JX117" s="138">
        <v>46824.060610698703</v>
      </c>
      <c r="JY117" s="138"/>
      <c r="JZ117" s="196">
        <v>0</v>
      </c>
      <c r="KA117" s="196"/>
      <c r="KB117" s="196"/>
      <c r="KC117" s="196">
        <v>0</v>
      </c>
      <c r="KD117" s="196">
        <v>0</v>
      </c>
      <c r="KF117">
        <v>0</v>
      </c>
      <c r="KH117">
        <v>1</v>
      </c>
      <c r="KJ117">
        <v>1</v>
      </c>
      <c r="KM117">
        <v>1</v>
      </c>
      <c r="KO117">
        <v>0</v>
      </c>
      <c r="KR117" s="116" t="s">
        <v>1108</v>
      </c>
      <c r="KS117">
        <v>50</v>
      </c>
      <c r="KT117" t="s">
        <v>1192</v>
      </c>
      <c r="KU117">
        <v>6</v>
      </c>
      <c r="KV117">
        <v>5</v>
      </c>
      <c r="KW117">
        <v>6</v>
      </c>
      <c r="KX117" s="138">
        <v>46968.000904568071</v>
      </c>
      <c r="KY117" s="138"/>
      <c r="KZ117" s="196">
        <v>0</v>
      </c>
      <c r="LA117" s="196"/>
      <c r="LB117" s="196"/>
      <c r="LC117" s="196">
        <v>0</v>
      </c>
      <c r="LD117" s="196">
        <v>0</v>
      </c>
      <c r="LF117">
        <v>0</v>
      </c>
      <c r="LH117">
        <v>1</v>
      </c>
      <c r="LJ117">
        <v>1</v>
      </c>
      <c r="LM117">
        <v>1</v>
      </c>
      <c r="LO117">
        <v>0</v>
      </c>
      <c r="LR117" s="116" t="s">
        <v>1108</v>
      </c>
      <c r="LS117">
        <v>50</v>
      </c>
      <c r="LT117" t="s">
        <v>1192</v>
      </c>
      <c r="LU117">
        <v>6</v>
      </c>
      <c r="LV117">
        <v>5</v>
      </c>
      <c r="LW117">
        <v>6</v>
      </c>
      <c r="LX117" s="138">
        <v>46968.000904568071</v>
      </c>
      <c r="LY117" s="138"/>
      <c r="LZ117" s="196">
        <v>0</v>
      </c>
      <c r="MA117" s="196"/>
      <c r="MB117" s="196"/>
      <c r="MC117" s="196">
        <v>0</v>
      </c>
      <c r="MD117" s="196">
        <v>0</v>
      </c>
      <c r="MF117">
        <v>0</v>
      </c>
      <c r="MH117">
        <v>1</v>
      </c>
      <c r="MJ117">
        <v>1</v>
      </c>
      <c r="MM117">
        <v>1</v>
      </c>
      <c r="MO117">
        <v>0</v>
      </c>
      <c r="MR117" s="116" t="s">
        <v>1108</v>
      </c>
      <c r="MS117">
        <v>50</v>
      </c>
      <c r="MT117" t="s">
        <v>1192</v>
      </c>
      <c r="MU117">
        <v>6</v>
      </c>
      <c r="MV117">
        <v>5</v>
      </c>
      <c r="MW117">
        <v>6</v>
      </c>
      <c r="MX117" s="138">
        <v>46277.882131955863</v>
      </c>
      <c r="MY117" s="138"/>
      <c r="MZ117" s="196">
        <v>0</v>
      </c>
      <c r="NA117" s="196"/>
      <c r="NB117" s="196"/>
      <c r="NC117" s="196">
        <v>0</v>
      </c>
      <c r="ND117" s="196">
        <v>0</v>
      </c>
      <c r="NF117">
        <v>0</v>
      </c>
      <c r="NH117">
        <v>1</v>
      </c>
      <c r="NJ117">
        <v>1</v>
      </c>
      <c r="NM117">
        <v>1</v>
      </c>
      <c r="NO117">
        <v>0</v>
      </c>
      <c r="NR117" s="116" t="s">
        <v>1108</v>
      </c>
      <c r="NS117">
        <v>50</v>
      </c>
      <c r="NT117" t="s">
        <v>1192</v>
      </c>
      <c r="NU117">
        <v>7</v>
      </c>
      <c r="NV117">
        <v>5</v>
      </c>
      <c r="NW117">
        <v>7</v>
      </c>
      <c r="NX117" s="138">
        <v>53487.271155810478</v>
      </c>
      <c r="NY117" s="138"/>
      <c r="NZ117" s="196">
        <v>0</v>
      </c>
      <c r="OA117" s="196"/>
      <c r="OB117" s="196"/>
      <c r="OC117" s="196">
        <v>0</v>
      </c>
      <c r="OD117" s="196">
        <v>0</v>
      </c>
      <c r="OF117">
        <v>0</v>
      </c>
      <c r="OH117">
        <v>1</v>
      </c>
      <c r="OJ117">
        <v>1</v>
      </c>
      <c r="OM117">
        <v>1</v>
      </c>
      <c r="OO117">
        <v>0</v>
      </c>
      <c r="OR117" s="116" t="s">
        <v>1108</v>
      </c>
      <c r="OS117">
        <v>50</v>
      </c>
      <c r="OT117" t="s">
        <v>1192</v>
      </c>
      <c r="OU117">
        <v>6</v>
      </c>
      <c r="OV117">
        <v>5</v>
      </c>
      <c r="OW117">
        <v>6</v>
      </c>
      <c r="OX117" s="138">
        <v>46362.973264736494</v>
      </c>
      <c r="OY117" s="138"/>
      <c r="OZ117" s="196">
        <v>0</v>
      </c>
      <c r="PA117" s="196"/>
      <c r="PB117" s="196"/>
      <c r="PC117" s="196">
        <v>0</v>
      </c>
      <c r="PD117" s="196">
        <v>0</v>
      </c>
      <c r="PF117">
        <v>0</v>
      </c>
      <c r="PI117">
        <v>1</v>
      </c>
      <c r="PK117">
        <v>1</v>
      </c>
      <c r="PN117">
        <v>1</v>
      </c>
      <c r="PP117">
        <v>0</v>
      </c>
      <c r="PS117" s="116" t="s">
        <v>1108</v>
      </c>
      <c r="PT117">
        <v>50</v>
      </c>
      <c r="PU117" t="s">
        <v>1192</v>
      </c>
      <c r="PV117">
        <v>6</v>
      </c>
      <c r="PW117">
        <v>5</v>
      </c>
      <c r="PX117">
        <v>6</v>
      </c>
      <c r="PY117" s="138">
        <v>46219.642199523187</v>
      </c>
      <c r="PZ117" s="138"/>
      <c r="QA117" s="196">
        <v>0</v>
      </c>
      <c r="QB117" s="196"/>
      <c r="QC117" s="196"/>
      <c r="QD117" s="196">
        <v>0</v>
      </c>
      <c r="QE117" s="196">
        <v>0</v>
      </c>
      <c r="QF117" s="196"/>
      <c r="QH117">
        <v>-3</v>
      </c>
      <c r="QK117">
        <v>1</v>
      </c>
      <c r="QM117">
        <v>1</v>
      </c>
      <c r="QP117">
        <v>1</v>
      </c>
      <c r="QR117">
        <v>0</v>
      </c>
      <c r="QU117" s="116" t="s">
        <v>1108</v>
      </c>
      <c r="QV117">
        <v>50</v>
      </c>
      <c r="QW117" t="s">
        <v>1192</v>
      </c>
      <c r="QX117">
        <v>6</v>
      </c>
      <c r="QY117">
        <v>5</v>
      </c>
      <c r="QZ117">
        <v>6</v>
      </c>
      <c r="RA117" s="138">
        <v>46219.642199523187</v>
      </c>
      <c r="RB117" s="138"/>
      <c r="RC117" s="196">
        <v>0</v>
      </c>
      <c r="RD117" s="196"/>
      <c r="RE117" s="196"/>
      <c r="RF117" s="196">
        <v>0</v>
      </c>
      <c r="RG117" s="196">
        <v>0</v>
      </c>
      <c r="RH117" s="196"/>
      <c r="RI117" s="196"/>
      <c r="RJ117" s="196"/>
      <c r="RK117" s="196"/>
      <c r="RL117" s="196"/>
      <c r="RM117" s="196"/>
      <c r="RO117">
        <v>-3</v>
      </c>
      <c r="RS117">
        <v>1</v>
      </c>
      <c r="RU117">
        <v>1</v>
      </c>
      <c r="RX117">
        <v>1</v>
      </c>
      <c r="RZ117">
        <v>0</v>
      </c>
      <c r="SC117" s="116" t="s">
        <v>1108</v>
      </c>
      <c r="SD117">
        <v>50</v>
      </c>
      <c r="SE117" t="s">
        <v>1192</v>
      </c>
      <c r="SF117">
        <v>6</v>
      </c>
      <c r="SG117">
        <v>5</v>
      </c>
      <c r="SH117">
        <v>6</v>
      </c>
      <c r="SI117" s="138">
        <v>46662.178774219981</v>
      </c>
      <c r="SJ117" s="138"/>
      <c r="SK117" s="196">
        <v>0</v>
      </c>
      <c r="SL117" s="196"/>
      <c r="SM117" s="196"/>
      <c r="SN117" s="196">
        <v>0</v>
      </c>
      <c r="SO117" s="196">
        <v>0</v>
      </c>
      <c r="SP117" s="196"/>
      <c r="SQ117" s="196"/>
      <c r="SR117" s="196"/>
      <c r="SS117" s="196"/>
      <c r="ST117" s="196"/>
      <c r="SU117" s="196"/>
      <c r="SW117">
        <f t="shared" si="261"/>
        <v>-50</v>
      </c>
      <c r="TA117">
        <v>1</v>
      </c>
      <c r="TC117">
        <v>1</v>
      </c>
      <c r="TF117">
        <f t="shared" si="293"/>
        <v>1</v>
      </c>
      <c r="TH117">
        <f t="shared" si="263"/>
        <v>0</v>
      </c>
      <c r="TK117" s="116" t="s">
        <v>1108</v>
      </c>
      <c r="TL117">
        <v>50</v>
      </c>
      <c r="TM117" t="str">
        <f t="shared" si="294"/>
        <v>FALSE</v>
      </c>
      <c r="TN117">
        <f>ROUND(MARGIN!$J33,0)</f>
        <v>6</v>
      </c>
      <c r="TO117">
        <f t="shared" si="265"/>
        <v>5</v>
      </c>
      <c r="TP117">
        <f t="shared" si="266"/>
        <v>6</v>
      </c>
      <c r="TQ117" s="138">
        <f>TP117*10000*MARGIN!$G33/MARGIN!$D33</f>
        <v>46662.178774219981</v>
      </c>
      <c r="TR117" s="138"/>
      <c r="TS117" s="196">
        <f t="shared" si="295"/>
        <v>0</v>
      </c>
      <c r="TT117" s="196"/>
      <c r="TU117" s="196"/>
      <c r="TV117" s="196">
        <f t="shared" si="268"/>
        <v>0</v>
      </c>
      <c r="TW117" s="196">
        <f t="shared" si="296"/>
        <v>0</v>
      </c>
      <c r="TX117" s="196"/>
      <c r="TY117" s="196"/>
      <c r="TZ117" s="196"/>
      <c r="UA117" s="196"/>
      <c r="UB117" s="196"/>
      <c r="UC117" s="196"/>
      <c r="UE117">
        <f t="shared" si="270"/>
        <v>-50</v>
      </c>
      <c r="UI117">
        <v>1</v>
      </c>
      <c r="UK117">
        <v>1</v>
      </c>
      <c r="UN117">
        <f t="shared" si="297"/>
        <v>1</v>
      </c>
      <c r="UP117">
        <f t="shared" si="272"/>
        <v>0</v>
      </c>
      <c r="US117" s="116" t="s">
        <v>1108</v>
      </c>
      <c r="UT117">
        <v>50</v>
      </c>
      <c r="UU117" t="str">
        <f t="shared" si="298"/>
        <v>FALSE</v>
      </c>
      <c r="UV117">
        <f>ROUND(MARGIN!$J33,0)</f>
        <v>6</v>
      </c>
      <c r="UW117">
        <f t="shared" si="274"/>
        <v>5</v>
      </c>
      <c r="UX117">
        <f t="shared" si="275"/>
        <v>6</v>
      </c>
      <c r="UY117" s="138">
        <f>UX117*10000*MARGIN!$G33/MARGIN!$D33</f>
        <v>46662.178774219981</v>
      </c>
      <c r="UZ117" s="138"/>
      <c r="VA117" s="196">
        <f t="shared" si="299"/>
        <v>0</v>
      </c>
      <c r="VB117" s="196"/>
      <c r="VC117" s="196"/>
      <c r="VD117" s="196">
        <f t="shared" si="277"/>
        <v>0</v>
      </c>
      <c r="VE117" s="196">
        <f t="shared" si="300"/>
        <v>0</v>
      </c>
      <c r="VF117" s="196"/>
      <c r="VG117" s="196"/>
      <c r="VH117" s="196"/>
      <c r="VI117" s="196"/>
      <c r="VJ117" s="196"/>
      <c r="VK117" s="196"/>
      <c r="VM117">
        <f t="shared" si="279"/>
        <v>-50</v>
      </c>
      <c r="VQ117">
        <v>1</v>
      </c>
      <c r="VS117">
        <v>1</v>
      </c>
      <c r="VV117">
        <f t="shared" si="301"/>
        <v>1</v>
      </c>
      <c r="VX117">
        <f t="shared" si="281"/>
        <v>0</v>
      </c>
      <c r="WA117" s="116" t="s">
        <v>1108</v>
      </c>
      <c r="WB117">
        <v>50</v>
      </c>
      <c r="WC117" t="str">
        <f t="shared" si="302"/>
        <v>FALSE</v>
      </c>
      <c r="WD117">
        <f>ROUND(MARGIN!$J33,0)</f>
        <v>6</v>
      </c>
      <c r="WE117">
        <f t="shared" si="283"/>
        <v>5</v>
      </c>
      <c r="WF117">
        <f t="shared" si="284"/>
        <v>6</v>
      </c>
      <c r="WG117" s="138">
        <f>WF117*10000*MARGIN!$G33/MARGIN!$D33</f>
        <v>46662.178774219981</v>
      </c>
      <c r="WH117" s="138"/>
      <c r="WI117" s="196">
        <f t="shared" si="303"/>
        <v>0</v>
      </c>
      <c r="WJ117" s="196"/>
      <c r="WK117" s="196"/>
      <c r="WL117" s="196">
        <f t="shared" si="286"/>
        <v>0</v>
      </c>
      <c r="WM117" s="196">
        <f t="shared" si="304"/>
        <v>0</v>
      </c>
      <c r="WN117" s="196"/>
      <c r="WO117" s="196"/>
      <c r="WP117" s="196"/>
      <c r="WQ117" s="196"/>
      <c r="WR117" s="196"/>
      <c r="WS117" s="196"/>
    </row>
    <row r="118" spans="1:617" x14ac:dyDescent="0.25">
      <c r="A118" s="182" t="s">
        <v>1130</v>
      </c>
      <c r="B118" s="164" t="s">
        <v>2</v>
      </c>
      <c r="F118" t="e">
        <f>-#REF!+G118</f>
        <v>#REF!</v>
      </c>
      <c r="G118">
        <v>-1</v>
      </c>
      <c r="H118">
        <v>1</v>
      </c>
      <c r="I118">
        <v>-1</v>
      </c>
      <c r="J118">
        <f t="shared" si="244"/>
        <v>1</v>
      </c>
      <c r="K118">
        <f t="shared" si="245"/>
        <v>0</v>
      </c>
      <c r="L118" s="183">
        <v>-1.6326420466E-3</v>
      </c>
      <c r="M118" s="116" t="s">
        <v>917</v>
      </c>
      <c r="N118">
        <v>50</v>
      </c>
      <c r="O118" t="str">
        <f t="shared" si="246"/>
        <v>TRUE</v>
      </c>
      <c r="P118">
        <f>ROUND(MARGIN!$J34,0)</f>
        <v>7</v>
      </c>
      <c r="Q118" t="e">
        <f>IF(ABS(G118+I118)=2,ROUND(P118*(1+#REF!),0),IF(I118="",P118,ROUND(P118*(1+-#REF!),0)))</f>
        <v>#REF!</v>
      </c>
      <c r="R118">
        <f t="shared" si="288"/>
        <v>7</v>
      </c>
      <c r="S118" s="138">
        <f>R118*10000*MARGIN!$G34/MARGIN!$D34</f>
        <v>50599.036078752753</v>
      </c>
      <c r="T118" s="144">
        <f t="shared" si="247"/>
        <v>82.610113819602134</v>
      </c>
      <c r="U118" s="144">
        <f t="shared" si="248"/>
        <v>-82.610113819602134</v>
      </c>
      <c r="W118">
        <f t="shared" si="249"/>
        <v>0</v>
      </c>
      <c r="X118">
        <v>-1</v>
      </c>
      <c r="Y118">
        <v>1</v>
      </c>
      <c r="Z118">
        <v>1</v>
      </c>
      <c r="AA118">
        <f t="shared" si="250"/>
        <v>0</v>
      </c>
      <c r="AB118">
        <f t="shared" si="251"/>
        <v>1</v>
      </c>
      <c r="AC118">
        <v>5.7168342523499999E-3</v>
      </c>
      <c r="AD118" s="116" t="s">
        <v>1108</v>
      </c>
      <c r="AE118">
        <v>50</v>
      </c>
      <c r="AF118" t="str">
        <f t="shared" si="252"/>
        <v>TRUE</v>
      </c>
      <c r="AG118">
        <f>ROUND(MARGIN!$J34,0)</f>
        <v>7</v>
      </c>
      <c r="AH118">
        <f t="shared" si="289"/>
        <v>5</v>
      </c>
      <c r="AI118">
        <f t="shared" si="290"/>
        <v>7</v>
      </c>
      <c r="AJ118" s="138">
        <f>AI118*10000*MARGIN!$G34/MARGIN!$D34</f>
        <v>50599.036078752753</v>
      </c>
      <c r="AK118" s="196">
        <f t="shared" si="253"/>
        <v>-289.26630259090717</v>
      </c>
      <c r="AL118" s="196">
        <f t="shared" si="254"/>
        <v>289.26630259090717</v>
      </c>
      <c r="AN118">
        <f t="shared" si="255"/>
        <v>2</v>
      </c>
      <c r="AO118">
        <v>1</v>
      </c>
      <c r="AP118">
        <v>1</v>
      </c>
      <c r="AQ118">
        <v>1</v>
      </c>
      <c r="AR118">
        <f t="shared" si="256"/>
        <v>1</v>
      </c>
      <c r="AS118">
        <f t="shared" si="257"/>
        <v>1</v>
      </c>
      <c r="AT118">
        <v>6.5040650406499997E-3</v>
      </c>
      <c r="AU118" s="116" t="s">
        <v>1108</v>
      </c>
      <c r="AV118">
        <v>50</v>
      </c>
      <c r="AW118" t="str">
        <f t="shared" si="258"/>
        <v>TRUE</v>
      </c>
      <c r="AX118">
        <f>ROUND(MARGIN!$J34,0)</f>
        <v>7</v>
      </c>
      <c r="AY118">
        <f t="shared" si="291"/>
        <v>9</v>
      </c>
      <c r="AZ118">
        <f t="shared" si="292"/>
        <v>7</v>
      </c>
      <c r="BA118" s="138">
        <f>AZ118*10000*MARGIN!$G34/MARGIN!$D34</f>
        <v>50599.036078752753</v>
      </c>
      <c r="BB118" s="196">
        <f t="shared" si="259"/>
        <v>329.09942165040383</v>
      </c>
      <c r="BC118" s="196">
        <f t="shared" si="260"/>
        <v>329.09942165040383</v>
      </c>
      <c r="BE118">
        <v>-2</v>
      </c>
      <c r="BF118">
        <v>-1</v>
      </c>
      <c r="BG118">
        <v>1</v>
      </c>
      <c r="BH118">
        <v>-1</v>
      </c>
      <c r="BI118">
        <v>1</v>
      </c>
      <c r="BJ118">
        <v>0</v>
      </c>
      <c r="BK118">
        <v>-2.9906941347700002E-3</v>
      </c>
      <c r="BL118" s="116" t="s">
        <v>1108</v>
      </c>
      <c r="BM118">
        <v>50</v>
      </c>
      <c r="BN118" t="s">
        <v>1186</v>
      </c>
      <c r="BO118">
        <v>11</v>
      </c>
      <c r="BP118">
        <v>8</v>
      </c>
      <c r="BQ118">
        <v>11</v>
      </c>
      <c r="BR118" s="138">
        <v>78112.532685842365</v>
      </c>
      <c r="BS118" s="196">
        <v>233.61069335557869</v>
      </c>
      <c r="BT118" s="196">
        <v>-233.61069335557869</v>
      </c>
      <c r="BV118">
        <v>0</v>
      </c>
      <c r="BW118">
        <v>1</v>
      </c>
      <c r="BX118">
        <v>1</v>
      </c>
      <c r="BY118">
        <v>1</v>
      </c>
      <c r="BZ118">
        <v>1</v>
      </c>
      <c r="CA118">
        <v>1</v>
      </c>
      <c r="CC118">
        <v>1</v>
      </c>
      <c r="CD118">
        <v>1.8265818547E-2</v>
      </c>
      <c r="CE118" s="116" t="s">
        <v>1108</v>
      </c>
      <c r="CF118">
        <v>50</v>
      </c>
      <c r="CG118" t="s">
        <v>1186</v>
      </c>
      <c r="CH118">
        <v>11</v>
      </c>
      <c r="CI118">
        <v>14</v>
      </c>
      <c r="CJ118">
        <v>11</v>
      </c>
      <c r="CK118" s="138">
        <v>78112.532685842365</v>
      </c>
      <c r="CL118" s="196">
        <v>1426.7893482862032</v>
      </c>
      <c r="CM118" s="196"/>
      <c r="CN118" s="196">
        <v>1426.7893482862032</v>
      </c>
      <c r="CP118">
        <v>0</v>
      </c>
      <c r="CQ118">
        <v>1</v>
      </c>
      <c r="CR118">
        <v>1</v>
      </c>
      <c r="CS118">
        <v>1</v>
      </c>
      <c r="CU118">
        <v>0</v>
      </c>
      <c r="CW118">
        <v>0</v>
      </c>
      <c r="CY118" s="116" t="s">
        <v>1108</v>
      </c>
      <c r="CZ118">
        <v>50</v>
      </c>
      <c r="DA118" t="s">
        <v>1186</v>
      </c>
      <c r="DB118">
        <v>11</v>
      </c>
      <c r="DC118">
        <v>14</v>
      </c>
      <c r="DD118">
        <v>11</v>
      </c>
      <c r="DE118" s="138">
        <v>78112.532685842365</v>
      </c>
      <c r="DF118" s="196">
        <v>0</v>
      </c>
      <c r="DG118" s="196"/>
      <c r="DH118" s="196">
        <v>0</v>
      </c>
      <c r="DJ118">
        <v>0</v>
      </c>
      <c r="DL118">
        <v>1</v>
      </c>
      <c r="DN118">
        <v>1</v>
      </c>
      <c r="DQ118">
        <v>1</v>
      </c>
      <c r="DS118">
        <v>0</v>
      </c>
      <c r="DV118" s="116" t="s">
        <v>1108</v>
      </c>
      <c r="DW118">
        <v>50</v>
      </c>
      <c r="DX118" t="s">
        <v>1192</v>
      </c>
      <c r="DY118">
        <v>11</v>
      </c>
      <c r="DZ118">
        <v>8</v>
      </c>
      <c r="EA118">
        <v>11</v>
      </c>
      <c r="EB118" s="138">
        <v>78112.532685842365</v>
      </c>
      <c r="EC118" s="196">
        <v>0</v>
      </c>
      <c r="ED118" s="196"/>
      <c r="EE118" s="196">
        <v>0</v>
      </c>
      <c r="EF118" s="196">
        <v>0</v>
      </c>
      <c r="EH118">
        <v>0</v>
      </c>
      <c r="EJ118">
        <v>1</v>
      </c>
      <c r="EL118">
        <v>1</v>
      </c>
      <c r="EO118">
        <v>1</v>
      </c>
      <c r="EQ118">
        <v>0</v>
      </c>
      <c r="ET118" s="116" t="s">
        <v>1108</v>
      </c>
      <c r="EU118">
        <v>50</v>
      </c>
      <c r="EV118" t="s">
        <v>1192</v>
      </c>
      <c r="EW118">
        <v>11</v>
      </c>
      <c r="EX118">
        <v>8</v>
      </c>
      <c r="EY118">
        <v>11</v>
      </c>
      <c r="EZ118" s="138">
        <v>77245.067497403943</v>
      </c>
      <c r="FA118" s="196">
        <v>0</v>
      </c>
      <c r="FB118" s="196"/>
      <c r="FC118" s="196">
        <v>0</v>
      </c>
      <c r="FD118" s="196">
        <v>0</v>
      </c>
      <c r="FF118">
        <v>0</v>
      </c>
      <c r="FH118">
        <v>1</v>
      </c>
      <c r="FJ118">
        <v>1</v>
      </c>
      <c r="FM118">
        <v>1</v>
      </c>
      <c r="FO118">
        <v>0</v>
      </c>
      <c r="FR118" s="116" t="s">
        <v>1108</v>
      </c>
      <c r="FS118">
        <v>50</v>
      </c>
      <c r="FT118" t="s">
        <v>1192</v>
      </c>
      <c r="FU118">
        <v>11</v>
      </c>
      <c r="FV118">
        <v>8</v>
      </c>
      <c r="FW118">
        <v>11</v>
      </c>
      <c r="FX118" s="138">
        <v>77483.500249414836</v>
      </c>
      <c r="FY118" s="138"/>
      <c r="FZ118" s="196">
        <v>0</v>
      </c>
      <c r="GA118" s="196"/>
      <c r="GB118" s="196"/>
      <c r="GC118" s="196">
        <v>0</v>
      </c>
      <c r="GD118" s="196">
        <v>0</v>
      </c>
      <c r="GF118">
        <v>0</v>
      </c>
      <c r="GH118">
        <v>1</v>
      </c>
      <c r="GJ118">
        <v>1</v>
      </c>
      <c r="GM118">
        <v>1</v>
      </c>
      <c r="GO118">
        <v>0</v>
      </c>
      <c r="GR118" s="116" t="s">
        <v>1108</v>
      </c>
      <c r="GS118">
        <v>50</v>
      </c>
      <c r="GT118" t="s">
        <v>1192</v>
      </c>
      <c r="GU118">
        <v>11</v>
      </c>
      <c r="GV118">
        <v>8</v>
      </c>
      <c r="GW118">
        <v>11</v>
      </c>
      <c r="GX118" s="138">
        <v>77483.500249414836</v>
      </c>
      <c r="GY118" s="138"/>
      <c r="GZ118" s="196">
        <v>0</v>
      </c>
      <c r="HA118" s="196"/>
      <c r="HB118" s="196"/>
      <c r="HC118" s="196">
        <v>0</v>
      </c>
      <c r="HD118" s="196">
        <v>0</v>
      </c>
      <c r="HF118">
        <v>0</v>
      </c>
      <c r="HH118">
        <v>1</v>
      </c>
      <c r="HJ118">
        <v>1</v>
      </c>
      <c r="HM118">
        <v>1</v>
      </c>
      <c r="HO118">
        <v>0</v>
      </c>
      <c r="HR118" s="116" t="s">
        <v>1108</v>
      </c>
      <c r="HS118">
        <v>50</v>
      </c>
      <c r="HT118" t="s">
        <v>1192</v>
      </c>
      <c r="HU118">
        <v>8</v>
      </c>
      <c r="HV118">
        <v>6</v>
      </c>
      <c r="HW118">
        <v>8</v>
      </c>
      <c r="HX118" s="138">
        <v>56882.339396730371</v>
      </c>
      <c r="HY118" s="138"/>
      <c r="HZ118" s="196">
        <v>0</v>
      </c>
      <c r="IA118" s="196"/>
      <c r="IB118" s="196"/>
      <c r="IC118" s="196">
        <v>0</v>
      </c>
      <c r="ID118" s="196">
        <v>0</v>
      </c>
      <c r="IF118">
        <v>0</v>
      </c>
      <c r="IJ118">
        <v>1</v>
      </c>
      <c r="IM118">
        <v>1</v>
      </c>
      <c r="IO118">
        <v>0</v>
      </c>
      <c r="IR118" s="116"/>
      <c r="IS118">
        <v>50</v>
      </c>
      <c r="IT118" t="s">
        <v>1192</v>
      </c>
      <c r="IU118">
        <v>8</v>
      </c>
      <c r="IW118">
        <v>8</v>
      </c>
      <c r="IX118" s="138">
        <v>56882.339396730371</v>
      </c>
      <c r="IY118" s="138"/>
      <c r="IZ118" s="196">
        <v>0</v>
      </c>
      <c r="JA118" s="196"/>
      <c r="JB118" s="196"/>
      <c r="JC118" s="196">
        <v>0</v>
      </c>
      <c r="JD118" s="196">
        <v>0</v>
      </c>
      <c r="JF118">
        <v>0</v>
      </c>
      <c r="JH118">
        <v>1</v>
      </c>
      <c r="JJ118">
        <v>1</v>
      </c>
      <c r="JM118">
        <v>1</v>
      </c>
      <c r="JO118">
        <v>0</v>
      </c>
      <c r="JR118" s="116" t="s">
        <v>1108</v>
      </c>
      <c r="JS118">
        <v>50</v>
      </c>
      <c r="JT118" t="s">
        <v>1192</v>
      </c>
      <c r="JU118">
        <v>7</v>
      </c>
      <c r="JV118">
        <v>5</v>
      </c>
      <c r="JW118">
        <v>7</v>
      </c>
      <c r="JX118" s="138">
        <v>49854.978189331901</v>
      </c>
      <c r="JY118" s="138"/>
      <c r="JZ118" s="196">
        <v>0</v>
      </c>
      <c r="KA118" s="196"/>
      <c r="KB118" s="196"/>
      <c r="KC118" s="196">
        <v>0</v>
      </c>
      <c r="KD118" s="196">
        <v>0</v>
      </c>
      <c r="KF118">
        <v>0</v>
      </c>
      <c r="KH118">
        <v>1</v>
      </c>
      <c r="KJ118">
        <v>1</v>
      </c>
      <c r="KM118">
        <v>1</v>
      </c>
      <c r="KO118">
        <v>0</v>
      </c>
      <c r="KR118" s="116" t="s">
        <v>1108</v>
      </c>
      <c r="KS118">
        <v>50</v>
      </c>
      <c r="KT118" t="s">
        <v>1192</v>
      </c>
      <c r="KU118">
        <v>7</v>
      </c>
      <c r="KV118">
        <v>5</v>
      </c>
      <c r="KW118">
        <v>7</v>
      </c>
      <c r="KX118" s="138">
        <v>50669.663048394388</v>
      </c>
      <c r="KY118" s="138"/>
      <c r="KZ118" s="196">
        <v>0</v>
      </c>
      <c r="LA118" s="196"/>
      <c r="LB118" s="196"/>
      <c r="LC118" s="196">
        <v>0</v>
      </c>
      <c r="LD118" s="196">
        <v>0</v>
      </c>
      <c r="LF118">
        <v>0</v>
      </c>
      <c r="LH118">
        <v>1</v>
      </c>
      <c r="LJ118">
        <v>1</v>
      </c>
      <c r="LM118">
        <v>1</v>
      </c>
      <c r="LO118">
        <v>0</v>
      </c>
      <c r="LR118" s="116" t="s">
        <v>1108</v>
      </c>
      <c r="LS118">
        <v>50</v>
      </c>
      <c r="LT118" t="s">
        <v>1192</v>
      </c>
      <c r="LU118">
        <v>7</v>
      </c>
      <c r="LV118">
        <v>5</v>
      </c>
      <c r="LW118">
        <v>7</v>
      </c>
      <c r="LX118" s="138">
        <v>50669.663048394388</v>
      </c>
      <c r="LY118" s="138"/>
      <c r="LZ118" s="196">
        <v>0</v>
      </c>
      <c r="MA118" s="196"/>
      <c r="MB118" s="196"/>
      <c r="MC118" s="196">
        <v>0</v>
      </c>
      <c r="MD118" s="196">
        <v>0</v>
      </c>
      <c r="MF118">
        <v>0</v>
      </c>
      <c r="MH118">
        <v>1</v>
      </c>
      <c r="MJ118">
        <v>1</v>
      </c>
      <c r="MM118">
        <v>1</v>
      </c>
      <c r="MO118">
        <v>0</v>
      </c>
      <c r="MR118" s="116" t="s">
        <v>1108</v>
      </c>
      <c r="MS118">
        <v>50</v>
      </c>
      <c r="MT118" t="s">
        <v>1192</v>
      </c>
      <c r="MU118">
        <v>7</v>
      </c>
      <c r="MV118">
        <v>5</v>
      </c>
      <c r="MW118">
        <v>7</v>
      </c>
      <c r="MX118" s="138">
        <v>49837.40314627847</v>
      </c>
      <c r="MY118" s="138"/>
      <c r="MZ118" s="196">
        <v>0</v>
      </c>
      <c r="NA118" s="196"/>
      <c r="NB118" s="196"/>
      <c r="NC118" s="196">
        <v>0</v>
      </c>
      <c r="ND118" s="196">
        <v>0</v>
      </c>
      <c r="NF118">
        <v>0</v>
      </c>
      <c r="NH118">
        <v>1</v>
      </c>
      <c r="NJ118">
        <v>1</v>
      </c>
      <c r="NM118">
        <v>1</v>
      </c>
      <c r="NO118">
        <v>0</v>
      </c>
      <c r="NR118" s="116" t="s">
        <v>1108</v>
      </c>
      <c r="NS118">
        <v>50</v>
      </c>
      <c r="NT118" t="s">
        <v>1192</v>
      </c>
      <c r="NU118">
        <v>7</v>
      </c>
      <c r="NV118">
        <v>5</v>
      </c>
      <c r="NW118">
        <v>7</v>
      </c>
      <c r="NX118" s="138">
        <v>49162.115973913722</v>
      </c>
      <c r="NY118" s="138"/>
      <c r="NZ118" s="196">
        <v>0</v>
      </c>
      <c r="OA118" s="196"/>
      <c r="OB118" s="196"/>
      <c r="OC118" s="196">
        <v>0</v>
      </c>
      <c r="OD118" s="196">
        <v>0</v>
      </c>
      <c r="OF118">
        <v>0</v>
      </c>
      <c r="OH118">
        <v>1</v>
      </c>
      <c r="OJ118">
        <v>1</v>
      </c>
      <c r="OM118">
        <v>1</v>
      </c>
      <c r="OO118">
        <v>0</v>
      </c>
      <c r="OR118" s="116" t="s">
        <v>1108</v>
      </c>
      <c r="OS118">
        <v>50</v>
      </c>
      <c r="OT118" t="s">
        <v>1192</v>
      </c>
      <c r="OU118">
        <v>7</v>
      </c>
      <c r="OV118">
        <v>5</v>
      </c>
      <c r="OW118">
        <v>7</v>
      </c>
      <c r="OX118" s="138">
        <v>49760.364898903943</v>
      </c>
      <c r="OY118" s="138"/>
      <c r="OZ118" s="196">
        <v>0</v>
      </c>
      <c r="PA118" s="196"/>
      <c r="PB118" s="196"/>
      <c r="PC118" s="196">
        <v>0</v>
      </c>
      <c r="PD118" s="196">
        <v>0</v>
      </c>
      <c r="PF118">
        <v>0</v>
      </c>
      <c r="PI118">
        <v>1</v>
      </c>
      <c r="PK118">
        <v>1</v>
      </c>
      <c r="PN118">
        <v>1</v>
      </c>
      <c r="PP118">
        <v>0</v>
      </c>
      <c r="PS118" s="116" t="s">
        <v>1108</v>
      </c>
      <c r="PT118">
        <v>50</v>
      </c>
      <c r="PU118" t="s">
        <v>1192</v>
      </c>
      <c r="PV118">
        <v>7</v>
      </c>
      <c r="PW118">
        <v>5</v>
      </c>
      <c r="PX118">
        <v>7</v>
      </c>
      <c r="PY118" s="138">
        <v>49839.028550384741</v>
      </c>
      <c r="PZ118" s="138"/>
      <c r="QA118" s="196">
        <v>0</v>
      </c>
      <c r="QB118" s="196"/>
      <c r="QC118" s="196"/>
      <c r="QD118" s="196">
        <v>0</v>
      </c>
      <c r="QE118" s="196">
        <v>0</v>
      </c>
      <c r="QF118" s="196"/>
      <c r="QH118">
        <v>-3</v>
      </c>
      <c r="QK118">
        <v>1</v>
      </c>
      <c r="QM118">
        <v>1</v>
      </c>
      <c r="QP118">
        <v>1</v>
      </c>
      <c r="QR118">
        <v>0</v>
      </c>
      <c r="QU118" s="116" t="s">
        <v>1108</v>
      </c>
      <c r="QV118">
        <v>50</v>
      </c>
      <c r="QW118" t="s">
        <v>1192</v>
      </c>
      <c r="QX118">
        <v>7</v>
      </c>
      <c r="QY118">
        <v>5</v>
      </c>
      <c r="QZ118">
        <v>7</v>
      </c>
      <c r="RA118" s="138">
        <v>49839.028550384741</v>
      </c>
      <c r="RB118" s="138"/>
      <c r="RC118" s="196">
        <v>0</v>
      </c>
      <c r="RD118" s="196"/>
      <c r="RE118" s="196"/>
      <c r="RF118" s="196">
        <v>0</v>
      </c>
      <c r="RG118" s="196">
        <v>0</v>
      </c>
      <c r="RH118" s="196"/>
      <c r="RI118" s="196"/>
      <c r="RJ118" s="196"/>
      <c r="RK118" s="196"/>
      <c r="RL118" s="196"/>
      <c r="RM118" s="196"/>
      <c r="RO118">
        <v>-3</v>
      </c>
      <c r="RS118">
        <v>1</v>
      </c>
      <c r="RU118">
        <v>1</v>
      </c>
      <c r="RX118">
        <v>1</v>
      </c>
      <c r="RZ118">
        <v>0</v>
      </c>
      <c r="SC118" s="116" t="s">
        <v>1108</v>
      </c>
      <c r="SD118">
        <v>50</v>
      </c>
      <c r="SE118" t="s">
        <v>1192</v>
      </c>
      <c r="SF118">
        <v>7</v>
      </c>
      <c r="SG118">
        <v>5</v>
      </c>
      <c r="SH118">
        <v>7</v>
      </c>
      <c r="SI118" s="138">
        <v>50599.036078752753</v>
      </c>
      <c r="SJ118" s="138"/>
      <c r="SK118" s="196">
        <v>0</v>
      </c>
      <c r="SL118" s="196"/>
      <c r="SM118" s="196"/>
      <c r="SN118" s="196">
        <v>0</v>
      </c>
      <c r="SO118" s="196">
        <v>0</v>
      </c>
      <c r="SP118" s="196"/>
      <c r="SQ118" s="196"/>
      <c r="SR118" s="196"/>
      <c r="SS118" s="196"/>
      <c r="ST118" s="196"/>
      <c r="SU118" s="196"/>
      <c r="SW118">
        <f t="shared" si="261"/>
        <v>-50</v>
      </c>
      <c r="TA118">
        <v>1</v>
      </c>
      <c r="TC118">
        <v>1</v>
      </c>
      <c r="TF118">
        <f t="shared" si="293"/>
        <v>1</v>
      </c>
      <c r="TH118">
        <f t="shared" si="263"/>
        <v>0</v>
      </c>
      <c r="TK118" s="116" t="s">
        <v>1108</v>
      </c>
      <c r="TL118">
        <v>50</v>
      </c>
      <c r="TM118" t="str">
        <f t="shared" si="294"/>
        <v>FALSE</v>
      </c>
      <c r="TN118">
        <f>ROUND(MARGIN!$J34,0)</f>
        <v>7</v>
      </c>
      <c r="TO118">
        <f t="shared" si="265"/>
        <v>5</v>
      </c>
      <c r="TP118">
        <f t="shared" si="266"/>
        <v>7</v>
      </c>
      <c r="TQ118" s="138">
        <f>TP118*10000*MARGIN!$G34/MARGIN!$D34</f>
        <v>50599.036078752753</v>
      </c>
      <c r="TR118" s="138"/>
      <c r="TS118" s="196">
        <f t="shared" si="295"/>
        <v>0</v>
      </c>
      <c r="TT118" s="196"/>
      <c r="TU118" s="196"/>
      <c r="TV118" s="196">
        <f t="shared" si="268"/>
        <v>0</v>
      </c>
      <c r="TW118" s="196">
        <f t="shared" si="296"/>
        <v>0</v>
      </c>
      <c r="TX118" s="196"/>
      <c r="TY118" s="196"/>
      <c r="TZ118" s="196"/>
      <c r="UA118" s="196"/>
      <c r="UB118" s="196"/>
      <c r="UC118" s="196"/>
      <c r="UE118">
        <f t="shared" si="270"/>
        <v>-50</v>
      </c>
      <c r="UI118">
        <v>1</v>
      </c>
      <c r="UK118">
        <v>1</v>
      </c>
      <c r="UN118">
        <f t="shared" si="297"/>
        <v>1</v>
      </c>
      <c r="UP118">
        <f t="shared" si="272"/>
        <v>0</v>
      </c>
      <c r="US118" s="116" t="s">
        <v>1108</v>
      </c>
      <c r="UT118">
        <v>50</v>
      </c>
      <c r="UU118" t="str">
        <f t="shared" si="298"/>
        <v>FALSE</v>
      </c>
      <c r="UV118">
        <f>ROUND(MARGIN!$J34,0)</f>
        <v>7</v>
      </c>
      <c r="UW118">
        <f t="shared" si="274"/>
        <v>5</v>
      </c>
      <c r="UX118">
        <f t="shared" si="275"/>
        <v>7</v>
      </c>
      <c r="UY118" s="138">
        <f>UX118*10000*MARGIN!$G34/MARGIN!$D34</f>
        <v>50599.036078752753</v>
      </c>
      <c r="UZ118" s="138"/>
      <c r="VA118" s="196">
        <f t="shared" si="299"/>
        <v>0</v>
      </c>
      <c r="VB118" s="196"/>
      <c r="VC118" s="196"/>
      <c r="VD118" s="196">
        <f t="shared" si="277"/>
        <v>0</v>
      </c>
      <c r="VE118" s="196">
        <f t="shared" si="300"/>
        <v>0</v>
      </c>
      <c r="VF118" s="196"/>
      <c r="VG118" s="196"/>
      <c r="VH118" s="196"/>
      <c r="VI118" s="196"/>
      <c r="VJ118" s="196"/>
      <c r="VK118" s="196"/>
      <c r="VM118">
        <f t="shared" si="279"/>
        <v>-50</v>
      </c>
      <c r="VQ118">
        <v>1</v>
      </c>
      <c r="VS118">
        <v>1</v>
      </c>
      <c r="VV118">
        <f t="shared" si="301"/>
        <v>1</v>
      </c>
      <c r="VX118">
        <f t="shared" si="281"/>
        <v>0</v>
      </c>
      <c r="WA118" s="116" t="s">
        <v>1108</v>
      </c>
      <c r="WB118">
        <v>50</v>
      </c>
      <c r="WC118" t="str">
        <f t="shared" si="302"/>
        <v>FALSE</v>
      </c>
      <c r="WD118">
        <f>ROUND(MARGIN!$J34,0)</f>
        <v>7</v>
      </c>
      <c r="WE118">
        <f t="shared" si="283"/>
        <v>5</v>
      </c>
      <c r="WF118">
        <f t="shared" si="284"/>
        <v>7</v>
      </c>
      <c r="WG118" s="138">
        <f>WF118*10000*MARGIN!$G34/MARGIN!$D34</f>
        <v>50599.036078752753</v>
      </c>
      <c r="WH118" s="138"/>
      <c r="WI118" s="196">
        <f t="shared" si="303"/>
        <v>0</v>
      </c>
      <c r="WJ118" s="196"/>
      <c r="WK118" s="196"/>
      <c r="WL118" s="196">
        <f t="shared" si="286"/>
        <v>0</v>
      </c>
      <c r="WM118" s="196">
        <f t="shared" si="304"/>
        <v>0</v>
      </c>
      <c r="WN118" s="196"/>
      <c r="WO118" s="196"/>
      <c r="WP118" s="196"/>
      <c r="WQ118" s="196"/>
      <c r="WR118" s="196"/>
      <c r="WS118" s="196"/>
    </row>
    <row r="119" spans="1:617" x14ac:dyDescent="0.25">
      <c r="A119" s="182" t="s">
        <v>1131</v>
      </c>
      <c r="B119" s="164" t="s">
        <v>4</v>
      </c>
      <c r="F119" t="e">
        <f>-#REF!+G119</f>
        <v>#REF!</v>
      </c>
      <c r="G119">
        <v>-1</v>
      </c>
      <c r="H119">
        <v>-1</v>
      </c>
      <c r="I119">
        <v>-1</v>
      </c>
      <c r="J119">
        <f t="shared" si="244"/>
        <v>1</v>
      </c>
      <c r="K119">
        <f t="shared" si="245"/>
        <v>1</v>
      </c>
      <c r="L119" s="183">
        <v>-6.7889156845799999E-3</v>
      </c>
      <c r="M119" s="116" t="s">
        <v>917</v>
      </c>
      <c r="N119">
        <v>50</v>
      </c>
      <c r="O119" t="str">
        <f t="shared" si="246"/>
        <v>TRUE</v>
      </c>
      <c r="P119">
        <f>ROUND(MARGIN!$J35,0)</f>
        <v>5</v>
      </c>
      <c r="Q119" t="e">
        <f>IF(ABS(G119+I119)=2,ROUND(P119*(1+#REF!),0),IF(I119="",P119,ROUND(P119*(1+-#REF!),0)))</f>
        <v>#REF!</v>
      </c>
      <c r="R119">
        <f t="shared" si="288"/>
        <v>5</v>
      </c>
      <c r="S119" s="138">
        <f>R119*10000*MARGIN!$G35/MARGIN!$D35</f>
        <v>51481.492321801401</v>
      </c>
      <c r="T119" s="144">
        <f t="shared" si="247"/>
        <v>349.50351068906235</v>
      </c>
      <c r="U119" s="144">
        <f t="shared" si="248"/>
        <v>349.50351068906235</v>
      </c>
      <c r="W119">
        <f t="shared" si="249"/>
        <v>0</v>
      </c>
      <c r="X119">
        <v>-1</v>
      </c>
      <c r="Y119">
        <v>-1</v>
      </c>
      <c r="Z119">
        <v>1</v>
      </c>
      <c r="AA119">
        <f t="shared" si="250"/>
        <v>0</v>
      </c>
      <c r="AB119">
        <f t="shared" si="251"/>
        <v>0</v>
      </c>
      <c r="AC119">
        <v>1.50816848239E-2</v>
      </c>
      <c r="AD119" s="116" t="s">
        <v>1108</v>
      </c>
      <c r="AE119">
        <v>50</v>
      </c>
      <c r="AF119" t="str">
        <f t="shared" si="252"/>
        <v>TRUE</v>
      </c>
      <c r="AG119">
        <f>ROUND(MARGIN!$J35,0)</f>
        <v>5</v>
      </c>
      <c r="AH119">
        <f t="shared" si="289"/>
        <v>6</v>
      </c>
      <c r="AI119">
        <f t="shared" si="290"/>
        <v>5</v>
      </c>
      <c r="AJ119" s="138">
        <f>AI119*10000*MARGIN!$G35/MARGIN!$D35</f>
        <v>51481.492321801401</v>
      </c>
      <c r="AK119" s="196">
        <f t="shared" si="253"/>
        <v>-776.42764146143656</v>
      </c>
      <c r="AL119" s="196">
        <f t="shared" si="254"/>
        <v>-776.42764146143656</v>
      </c>
      <c r="AN119">
        <f t="shared" si="255"/>
        <v>2</v>
      </c>
      <c r="AO119">
        <v>1</v>
      </c>
      <c r="AP119">
        <v>-1</v>
      </c>
      <c r="AQ119">
        <v>1</v>
      </c>
      <c r="AR119">
        <f t="shared" si="256"/>
        <v>1</v>
      </c>
      <c r="AS119">
        <f t="shared" si="257"/>
        <v>0</v>
      </c>
      <c r="AT119">
        <v>3.5022791894200002E-3</v>
      </c>
      <c r="AU119" s="116" t="s">
        <v>1108</v>
      </c>
      <c r="AV119">
        <v>50</v>
      </c>
      <c r="AW119" t="str">
        <f t="shared" si="258"/>
        <v>TRUE</v>
      </c>
      <c r="AX119">
        <f>ROUND(MARGIN!$J35,0)</f>
        <v>5</v>
      </c>
      <c r="AY119">
        <f t="shared" si="291"/>
        <v>4</v>
      </c>
      <c r="AZ119">
        <f t="shared" si="292"/>
        <v>5</v>
      </c>
      <c r="BA119" s="138">
        <f>AZ119*10000*MARGIN!$G35/MARGIN!$D35</f>
        <v>51481.492321801401</v>
      </c>
      <c r="BB119" s="196">
        <f t="shared" si="259"/>
        <v>180.30255919893057</v>
      </c>
      <c r="BC119" s="196">
        <f t="shared" si="260"/>
        <v>-180.30255919893057</v>
      </c>
      <c r="BE119">
        <v>-2</v>
      </c>
      <c r="BF119">
        <v>-1</v>
      </c>
      <c r="BG119">
        <v>1</v>
      </c>
      <c r="BH119">
        <v>1</v>
      </c>
      <c r="BI119">
        <v>0</v>
      </c>
      <c r="BJ119">
        <v>1</v>
      </c>
      <c r="BK119">
        <v>2.9683466309299998E-3</v>
      </c>
      <c r="BL119" s="116" t="s">
        <v>1108</v>
      </c>
      <c r="BM119">
        <v>50</v>
      </c>
      <c r="BN119" t="s">
        <v>1186</v>
      </c>
      <c r="BO119">
        <v>7</v>
      </c>
      <c r="BP119">
        <v>5</v>
      </c>
      <c r="BQ119">
        <v>7</v>
      </c>
      <c r="BR119" s="138">
        <v>72549.495704146437</v>
      </c>
      <c r="BS119" s="196">
        <v>-215.35205114907356</v>
      </c>
      <c r="BT119" s="196">
        <v>215.35205114907356</v>
      </c>
      <c r="BV119">
        <v>0</v>
      </c>
      <c r="BW119">
        <v>1</v>
      </c>
      <c r="BX119">
        <v>1</v>
      </c>
      <c r="BY119">
        <v>1</v>
      </c>
      <c r="BZ119">
        <v>-1</v>
      </c>
      <c r="CA119">
        <v>0</v>
      </c>
      <c r="CC119">
        <v>0</v>
      </c>
      <c r="CD119">
        <v>-4.6904567590099998E-3</v>
      </c>
      <c r="CE119" s="116" t="s">
        <v>1108</v>
      </c>
      <c r="CF119">
        <v>50</v>
      </c>
      <c r="CG119" t="s">
        <v>1186</v>
      </c>
      <c r="CH119">
        <v>7</v>
      </c>
      <c r="CI119">
        <v>9</v>
      </c>
      <c r="CJ119">
        <v>7</v>
      </c>
      <c r="CK119" s="138">
        <v>72549.495704146437</v>
      </c>
      <c r="CL119" s="196">
        <v>-340.29027248828061</v>
      </c>
      <c r="CM119" s="196"/>
      <c r="CN119" s="196">
        <v>-340.29027248828061</v>
      </c>
      <c r="CP119">
        <v>1</v>
      </c>
      <c r="CQ119">
        <v>1</v>
      </c>
      <c r="CR119">
        <v>1</v>
      </c>
      <c r="CS119">
        <v>1</v>
      </c>
      <c r="CU119">
        <v>0</v>
      </c>
      <c r="CW119">
        <v>0</v>
      </c>
      <c r="CY119" s="116" t="s">
        <v>1108</v>
      </c>
      <c r="CZ119">
        <v>50</v>
      </c>
      <c r="DA119" t="s">
        <v>1186</v>
      </c>
      <c r="DB119">
        <v>7</v>
      </c>
      <c r="DC119">
        <v>9</v>
      </c>
      <c r="DD119">
        <v>7</v>
      </c>
      <c r="DE119" s="138">
        <v>72549.495704146437</v>
      </c>
      <c r="DF119" s="196">
        <v>0</v>
      </c>
      <c r="DG119" s="196"/>
      <c r="DH119" s="196">
        <v>0</v>
      </c>
      <c r="DJ119">
        <v>0</v>
      </c>
      <c r="DL119">
        <v>1</v>
      </c>
      <c r="DN119">
        <v>1</v>
      </c>
      <c r="DQ119">
        <v>1</v>
      </c>
      <c r="DS119">
        <v>0</v>
      </c>
      <c r="DV119" s="116" t="s">
        <v>1108</v>
      </c>
      <c r="DW119">
        <v>50</v>
      </c>
      <c r="DX119" t="s">
        <v>1192</v>
      </c>
      <c r="DY119">
        <v>7</v>
      </c>
      <c r="DZ119">
        <v>5</v>
      </c>
      <c r="EA119">
        <v>7</v>
      </c>
      <c r="EB119" s="138">
        <v>72549.495704146437</v>
      </c>
      <c r="EC119" s="196">
        <v>0</v>
      </c>
      <c r="ED119" s="196"/>
      <c r="EE119" s="196">
        <v>0</v>
      </c>
      <c r="EF119" s="196">
        <v>0</v>
      </c>
      <c r="EH119">
        <v>0</v>
      </c>
      <c r="EJ119">
        <v>1</v>
      </c>
      <c r="EL119">
        <v>1</v>
      </c>
      <c r="EO119">
        <v>1</v>
      </c>
      <c r="EQ119">
        <v>0</v>
      </c>
      <c r="ET119" s="116" t="s">
        <v>1108</v>
      </c>
      <c r="EU119">
        <v>50</v>
      </c>
      <c r="EV119" t="s">
        <v>1192</v>
      </c>
      <c r="EW119">
        <v>7</v>
      </c>
      <c r="EX119">
        <v>5</v>
      </c>
      <c r="EY119">
        <v>7</v>
      </c>
      <c r="EZ119" s="138">
        <v>72503.823279524207</v>
      </c>
      <c r="FA119" s="196">
        <v>0</v>
      </c>
      <c r="FB119" s="196"/>
      <c r="FC119" s="196">
        <v>0</v>
      </c>
      <c r="FD119" s="196">
        <v>0</v>
      </c>
      <c r="FF119">
        <v>0</v>
      </c>
      <c r="FH119">
        <v>1</v>
      </c>
      <c r="FJ119">
        <v>1</v>
      </c>
      <c r="FM119">
        <v>1</v>
      </c>
      <c r="FO119">
        <v>0</v>
      </c>
      <c r="FR119" s="116" t="s">
        <v>1108</v>
      </c>
      <c r="FS119">
        <v>50</v>
      </c>
      <c r="FT119" t="s">
        <v>1192</v>
      </c>
      <c r="FU119">
        <v>7</v>
      </c>
      <c r="FV119">
        <v>5</v>
      </c>
      <c r="FW119">
        <v>7</v>
      </c>
      <c r="FX119" s="138">
        <v>72533.57507386517</v>
      </c>
      <c r="FY119" s="138"/>
      <c r="FZ119" s="196">
        <v>0</v>
      </c>
      <c r="GA119" s="196"/>
      <c r="GB119" s="196"/>
      <c r="GC119" s="196">
        <v>0</v>
      </c>
      <c r="GD119" s="196">
        <v>0</v>
      </c>
      <c r="GF119">
        <v>0</v>
      </c>
      <c r="GH119">
        <v>1</v>
      </c>
      <c r="GJ119">
        <v>1</v>
      </c>
      <c r="GM119">
        <v>1</v>
      </c>
      <c r="GO119">
        <v>0</v>
      </c>
      <c r="GR119" s="116" t="s">
        <v>1108</v>
      </c>
      <c r="GS119">
        <v>50</v>
      </c>
      <c r="GT119" t="s">
        <v>1192</v>
      </c>
      <c r="GU119">
        <v>7</v>
      </c>
      <c r="GV119">
        <v>5</v>
      </c>
      <c r="GW119">
        <v>7</v>
      </c>
      <c r="GX119" s="138">
        <v>72533.57507386517</v>
      </c>
      <c r="GY119" s="138"/>
      <c r="GZ119" s="196">
        <v>0</v>
      </c>
      <c r="HA119" s="196"/>
      <c r="HB119" s="196"/>
      <c r="HC119" s="196">
        <v>0</v>
      </c>
      <c r="HD119" s="196">
        <v>0</v>
      </c>
      <c r="HF119">
        <v>0</v>
      </c>
      <c r="HH119">
        <v>1</v>
      </c>
      <c r="HJ119">
        <v>1</v>
      </c>
      <c r="HM119">
        <v>1</v>
      </c>
      <c r="HO119">
        <v>0</v>
      </c>
      <c r="HR119" s="116" t="s">
        <v>1108</v>
      </c>
      <c r="HS119">
        <v>50</v>
      </c>
      <c r="HT119" t="s">
        <v>1192</v>
      </c>
      <c r="HU119">
        <v>6</v>
      </c>
      <c r="HV119">
        <v>5</v>
      </c>
      <c r="HW119">
        <v>6</v>
      </c>
      <c r="HX119" s="138">
        <v>62379.115818558603</v>
      </c>
      <c r="HY119" s="138"/>
      <c r="HZ119" s="196">
        <v>0</v>
      </c>
      <c r="IA119" s="196"/>
      <c r="IB119" s="196"/>
      <c r="IC119" s="196">
        <v>0</v>
      </c>
      <c r="ID119" s="196">
        <v>0</v>
      </c>
      <c r="IF119">
        <v>0</v>
      </c>
      <c r="IJ119">
        <v>1</v>
      </c>
      <c r="IM119">
        <v>1</v>
      </c>
      <c r="IO119">
        <v>0</v>
      </c>
      <c r="IR119" s="116"/>
      <c r="IS119">
        <v>50</v>
      </c>
      <c r="IT119" t="s">
        <v>1192</v>
      </c>
      <c r="IU119">
        <v>6</v>
      </c>
      <c r="IW119">
        <v>6</v>
      </c>
      <c r="IX119" s="138">
        <v>62379.115818558603</v>
      </c>
      <c r="IY119" s="138"/>
      <c r="IZ119" s="196">
        <v>0</v>
      </c>
      <c r="JA119" s="196"/>
      <c r="JB119" s="196"/>
      <c r="JC119" s="196">
        <v>0</v>
      </c>
      <c r="JD119" s="196">
        <v>0</v>
      </c>
      <c r="JF119">
        <v>0</v>
      </c>
      <c r="JH119">
        <v>1</v>
      </c>
      <c r="JJ119">
        <v>1</v>
      </c>
      <c r="JM119">
        <v>1</v>
      </c>
      <c r="JO119">
        <v>0</v>
      </c>
      <c r="JR119" s="116" t="s">
        <v>1108</v>
      </c>
      <c r="JS119">
        <v>50</v>
      </c>
      <c r="JT119" t="s">
        <v>1192</v>
      </c>
      <c r="JU119">
        <v>5</v>
      </c>
      <c r="JV119">
        <v>4</v>
      </c>
      <c r="JW119">
        <v>5</v>
      </c>
      <c r="JX119" s="138">
        <v>51961.046912068567</v>
      </c>
      <c r="JY119" s="138"/>
      <c r="JZ119" s="196">
        <v>0</v>
      </c>
      <c r="KA119" s="196"/>
      <c r="KB119" s="196"/>
      <c r="KC119" s="196">
        <v>0</v>
      </c>
      <c r="KD119" s="196">
        <v>0</v>
      </c>
      <c r="KF119">
        <v>0</v>
      </c>
      <c r="KH119">
        <v>1</v>
      </c>
      <c r="KJ119">
        <v>1</v>
      </c>
      <c r="KM119">
        <v>1</v>
      </c>
      <c r="KO119">
        <v>0</v>
      </c>
      <c r="KR119" s="116" t="s">
        <v>1108</v>
      </c>
      <c r="KS119">
        <v>50</v>
      </c>
      <c r="KT119" t="s">
        <v>1192</v>
      </c>
      <c r="KU119">
        <v>5</v>
      </c>
      <c r="KV119">
        <v>4</v>
      </c>
      <c r="KW119">
        <v>5</v>
      </c>
      <c r="KX119" s="138">
        <v>52034.807025478665</v>
      </c>
      <c r="KY119" s="138"/>
      <c r="KZ119" s="196">
        <v>0</v>
      </c>
      <c r="LA119" s="196"/>
      <c r="LB119" s="196"/>
      <c r="LC119" s="196">
        <v>0</v>
      </c>
      <c r="LD119" s="196">
        <v>0</v>
      </c>
      <c r="LF119">
        <v>0</v>
      </c>
      <c r="LH119">
        <v>1</v>
      </c>
      <c r="LJ119">
        <v>1</v>
      </c>
      <c r="LM119">
        <v>1</v>
      </c>
      <c r="LO119">
        <v>0</v>
      </c>
      <c r="LR119" s="116" t="s">
        <v>1108</v>
      </c>
      <c r="LS119">
        <v>50</v>
      </c>
      <c r="LT119" t="s">
        <v>1192</v>
      </c>
      <c r="LU119">
        <v>5</v>
      </c>
      <c r="LV119">
        <v>4</v>
      </c>
      <c r="LW119">
        <v>5</v>
      </c>
      <c r="LX119" s="138">
        <v>52034.807025478665</v>
      </c>
      <c r="LY119" s="138"/>
      <c r="LZ119" s="196">
        <v>0</v>
      </c>
      <c r="MA119" s="196"/>
      <c r="MB119" s="196"/>
      <c r="MC119" s="196">
        <v>0</v>
      </c>
      <c r="MD119" s="196">
        <v>0</v>
      </c>
      <c r="MF119">
        <v>0</v>
      </c>
      <c r="MH119">
        <v>1</v>
      </c>
      <c r="MJ119">
        <v>1</v>
      </c>
      <c r="MM119">
        <v>1</v>
      </c>
      <c r="MO119">
        <v>0</v>
      </c>
      <c r="MR119" s="116" t="s">
        <v>1108</v>
      </c>
      <c r="MS119">
        <v>50</v>
      </c>
      <c r="MT119" t="s">
        <v>1192</v>
      </c>
      <c r="MU119">
        <v>5</v>
      </c>
      <c r="MV119">
        <v>4</v>
      </c>
      <c r="MW119">
        <v>5</v>
      </c>
      <c r="MX119" s="138">
        <v>51505.145965406591</v>
      </c>
      <c r="MY119" s="138"/>
      <c r="MZ119" s="196">
        <v>0</v>
      </c>
      <c r="NA119" s="196"/>
      <c r="NB119" s="196"/>
      <c r="NC119" s="196">
        <v>0</v>
      </c>
      <c r="ND119" s="196">
        <v>0</v>
      </c>
      <c r="NF119">
        <v>0</v>
      </c>
      <c r="NH119">
        <v>1</v>
      </c>
      <c r="NJ119">
        <v>1</v>
      </c>
      <c r="NM119">
        <v>1</v>
      </c>
      <c r="NO119">
        <v>0</v>
      </c>
      <c r="NR119" s="116" t="s">
        <v>1108</v>
      </c>
      <c r="NS119">
        <v>50</v>
      </c>
      <c r="NT119" t="s">
        <v>1192</v>
      </c>
      <c r="NU119">
        <v>5</v>
      </c>
      <c r="NV119">
        <v>4</v>
      </c>
      <c r="NW119">
        <v>5</v>
      </c>
      <c r="NX119" s="138">
        <v>51148.149603205784</v>
      </c>
      <c r="NY119" s="138"/>
      <c r="NZ119" s="196">
        <v>0</v>
      </c>
      <c r="OA119" s="196"/>
      <c r="OB119" s="196"/>
      <c r="OC119" s="196">
        <v>0</v>
      </c>
      <c r="OD119" s="196">
        <v>0</v>
      </c>
      <c r="OF119">
        <v>0</v>
      </c>
      <c r="OH119">
        <v>1</v>
      </c>
      <c r="OJ119">
        <v>1</v>
      </c>
      <c r="OM119">
        <v>1</v>
      </c>
      <c r="OO119">
        <v>0</v>
      </c>
      <c r="OR119" s="116" t="s">
        <v>1108</v>
      </c>
      <c r="OS119">
        <v>50</v>
      </c>
      <c r="OT119" t="s">
        <v>1192</v>
      </c>
      <c r="OU119">
        <v>5</v>
      </c>
      <c r="OV119">
        <v>4</v>
      </c>
      <c r="OW119">
        <v>5</v>
      </c>
      <c r="OX119" s="138">
        <v>51014.364490435022</v>
      </c>
      <c r="OY119" s="138"/>
      <c r="OZ119" s="196">
        <v>0</v>
      </c>
      <c r="PA119" s="196"/>
      <c r="PB119" s="196"/>
      <c r="PC119" s="196">
        <v>0</v>
      </c>
      <c r="PD119" s="196">
        <v>0</v>
      </c>
      <c r="PF119">
        <v>0</v>
      </c>
      <c r="PI119">
        <v>1</v>
      </c>
      <c r="PK119">
        <v>1</v>
      </c>
      <c r="PN119">
        <v>1</v>
      </c>
      <c r="PP119">
        <v>0</v>
      </c>
      <c r="PS119" s="116" t="s">
        <v>1108</v>
      </c>
      <c r="PT119">
        <v>50</v>
      </c>
      <c r="PU119" t="s">
        <v>1192</v>
      </c>
      <c r="PV119">
        <v>5</v>
      </c>
      <c r="PW119">
        <v>4</v>
      </c>
      <c r="PX119">
        <v>5</v>
      </c>
      <c r="PY119" s="138">
        <v>51156.649157831482</v>
      </c>
      <c r="PZ119" s="138"/>
      <c r="QA119" s="196">
        <v>0</v>
      </c>
      <c r="QB119" s="196"/>
      <c r="QC119" s="196"/>
      <c r="QD119" s="196">
        <v>0</v>
      </c>
      <c r="QE119" s="196">
        <v>0</v>
      </c>
      <c r="QF119" s="196"/>
      <c r="QH119">
        <v>-3</v>
      </c>
      <c r="QK119">
        <v>1</v>
      </c>
      <c r="QM119">
        <v>1</v>
      </c>
      <c r="QP119">
        <v>1</v>
      </c>
      <c r="QR119">
        <v>0</v>
      </c>
      <c r="QU119" s="116" t="s">
        <v>1108</v>
      </c>
      <c r="QV119">
        <v>50</v>
      </c>
      <c r="QW119" t="s">
        <v>1192</v>
      </c>
      <c r="QX119">
        <v>5</v>
      </c>
      <c r="QY119">
        <v>4</v>
      </c>
      <c r="QZ119">
        <v>5</v>
      </c>
      <c r="RA119" s="138">
        <v>51156.649157831482</v>
      </c>
      <c r="RB119" s="138"/>
      <c r="RC119" s="196">
        <v>0</v>
      </c>
      <c r="RD119" s="196"/>
      <c r="RE119" s="196"/>
      <c r="RF119" s="196">
        <v>0</v>
      </c>
      <c r="RG119" s="196">
        <v>0</v>
      </c>
      <c r="RH119" s="196"/>
      <c r="RI119" s="196"/>
      <c r="RJ119" s="196"/>
      <c r="RK119" s="196"/>
      <c r="RL119" s="196"/>
      <c r="RM119" s="196"/>
      <c r="RO119">
        <v>-3</v>
      </c>
      <c r="RS119">
        <v>1</v>
      </c>
      <c r="RU119">
        <v>1</v>
      </c>
      <c r="RX119">
        <v>1</v>
      </c>
      <c r="RZ119">
        <v>0</v>
      </c>
      <c r="SC119" s="116" t="s">
        <v>1108</v>
      </c>
      <c r="SD119">
        <v>50</v>
      </c>
      <c r="SE119" t="s">
        <v>1192</v>
      </c>
      <c r="SF119">
        <v>5</v>
      </c>
      <c r="SG119">
        <v>4</v>
      </c>
      <c r="SH119">
        <v>5</v>
      </c>
      <c r="SI119" s="138">
        <v>51481.492321801401</v>
      </c>
      <c r="SJ119" s="138"/>
      <c r="SK119" s="196">
        <v>0</v>
      </c>
      <c r="SL119" s="196"/>
      <c r="SM119" s="196"/>
      <c r="SN119" s="196">
        <v>0</v>
      </c>
      <c r="SO119" s="196">
        <v>0</v>
      </c>
      <c r="SP119" s="196"/>
      <c r="SQ119" s="196"/>
      <c r="SR119" s="196"/>
      <c r="SS119" s="196"/>
      <c r="ST119" s="196"/>
      <c r="SU119" s="196"/>
      <c r="SW119">
        <f t="shared" si="261"/>
        <v>-50</v>
      </c>
      <c r="TA119">
        <v>1</v>
      </c>
      <c r="TC119">
        <v>1</v>
      </c>
      <c r="TF119">
        <f t="shared" si="293"/>
        <v>1</v>
      </c>
      <c r="TH119">
        <f t="shared" si="263"/>
        <v>0</v>
      </c>
      <c r="TK119" s="116" t="s">
        <v>1108</v>
      </c>
      <c r="TL119">
        <v>50</v>
      </c>
      <c r="TM119" t="str">
        <f t="shared" si="294"/>
        <v>FALSE</v>
      </c>
      <c r="TN119">
        <f>ROUND(MARGIN!$J35,0)</f>
        <v>5</v>
      </c>
      <c r="TO119">
        <f t="shared" si="265"/>
        <v>4</v>
      </c>
      <c r="TP119">
        <f t="shared" si="266"/>
        <v>5</v>
      </c>
      <c r="TQ119" s="138">
        <f>TP119*10000*MARGIN!$G35/MARGIN!$D35</f>
        <v>51481.492321801401</v>
      </c>
      <c r="TR119" s="138"/>
      <c r="TS119" s="196">
        <f t="shared" si="295"/>
        <v>0</v>
      </c>
      <c r="TT119" s="196"/>
      <c r="TU119" s="196"/>
      <c r="TV119" s="196">
        <f t="shared" si="268"/>
        <v>0</v>
      </c>
      <c r="TW119" s="196">
        <f t="shared" si="296"/>
        <v>0</v>
      </c>
      <c r="TX119" s="196"/>
      <c r="TY119" s="196"/>
      <c r="TZ119" s="196"/>
      <c r="UA119" s="196"/>
      <c r="UB119" s="196"/>
      <c r="UC119" s="196"/>
      <c r="UE119">
        <f t="shared" si="270"/>
        <v>-50</v>
      </c>
      <c r="UI119">
        <v>1</v>
      </c>
      <c r="UK119">
        <v>1</v>
      </c>
      <c r="UN119">
        <f t="shared" si="297"/>
        <v>1</v>
      </c>
      <c r="UP119">
        <f t="shared" si="272"/>
        <v>0</v>
      </c>
      <c r="US119" s="116" t="s">
        <v>1108</v>
      </c>
      <c r="UT119">
        <v>50</v>
      </c>
      <c r="UU119" t="str">
        <f t="shared" si="298"/>
        <v>FALSE</v>
      </c>
      <c r="UV119">
        <f>ROUND(MARGIN!$J35,0)</f>
        <v>5</v>
      </c>
      <c r="UW119">
        <f t="shared" si="274"/>
        <v>4</v>
      </c>
      <c r="UX119">
        <f t="shared" si="275"/>
        <v>5</v>
      </c>
      <c r="UY119" s="138">
        <f>UX119*10000*MARGIN!$G35/MARGIN!$D35</f>
        <v>51481.492321801401</v>
      </c>
      <c r="UZ119" s="138"/>
      <c r="VA119" s="196">
        <f t="shared" si="299"/>
        <v>0</v>
      </c>
      <c r="VB119" s="196"/>
      <c r="VC119" s="196"/>
      <c r="VD119" s="196">
        <f t="shared" si="277"/>
        <v>0</v>
      </c>
      <c r="VE119" s="196">
        <f t="shared" si="300"/>
        <v>0</v>
      </c>
      <c r="VF119" s="196"/>
      <c r="VG119" s="196"/>
      <c r="VH119" s="196"/>
      <c r="VI119" s="196"/>
      <c r="VJ119" s="196"/>
      <c r="VK119" s="196"/>
      <c r="VM119">
        <f t="shared" si="279"/>
        <v>-50</v>
      </c>
      <c r="VQ119">
        <v>1</v>
      </c>
      <c r="VS119">
        <v>1</v>
      </c>
      <c r="VV119">
        <f t="shared" si="301"/>
        <v>1</v>
      </c>
      <c r="VX119">
        <f t="shared" si="281"/>
        <v>0</v>
      </c>
      <c r="WA119" s="116" t="s">
        <v>1108</v>
      </c>
      <c r="WB119">
        <v>50</v>
      </c>
      <c r="WC119" t="str">
        <f t="shared" si="302"/>
        <v>FALSE</v>
      </c>
      <c r="WD119">
        <f>ROUND(MARGIN!$J35,0)</f>
        <v>5</v>
      </c>
      <c r="WE119">
        <f t="shared" si="283"/>
        <v>4</v>
      </c>
      <c r="WF119">
        <f t="shared" si="284"/>
        <v>5</v>
      </c>
      <c r="WG119" s="138">
        <f>WF119*10000*MARGIN!$G35/MARGIN!$D35</f>
        <v>51481.492321801401</v>
      </c>
      <c r="WH119" s="138"/>
      <c r="WI119" s="196">
        <f t="shared" si="303"/>
        <v>0</v>
      </c>
      <c r="WJ119" s="196"/>
      <c r="WK119" s="196"/>
      <c r="WL119" s="196">
        <f t="shared" si="286"/>
        <v>0</v>
      </c>
      <c r="WM119" s="196">
        <f t="shared" si="304"/>
        <v>0</v>
      </c>
      <c r="WN119" s="196"/>
      <c r="WO119" s="196"/>
      <c r="WP119" s="196"/>
      <c r="WQ119" s="196"/>
      <c r="WR119" s="196"/>
      <c r="WS119" s="196"/>
    </row>
    <row r="120" spans="1:617" x14ac:dyDescent="0.25">
      <c r="A120" s="182" t="s">
        <v>1132</v>
      </c>
      <c r="B120" s="164" t="s">
        <v>17</v>
      </c>
      <c r="F120" t="e">
        <f>-#REF!+G120</f>
        <v>#REF!</v>
      </c>
      <c r="G120">
        <v>1</v>
      </c>
      <c r="H120">
        <v>-1</v>
      </c>
      <c r="I120">
        <v>1</v>
      </c>
      <c r="J120">
        <f t="shared" si="244"/>
        <v>1</v>
      </c>
      <c r="K120">
        <f t="shared" si="245"/>
        <v>0</v>
      </c>
      <c r="L120" s="183">
        <v>2.2282936000799999E-2</v>
      </c>
      <c r="M120" s="116" t="s">
        <v>919</v>
      </c>
      <c r="N120">
        <v>50</v>
      </c>
      <c r="O120" t="str">
        <f t="shared" si="246"/>
        <v>TRUE</v>
      </c>
      <c r="P120">
        <f>ROUND(MARGIN!$J36,0)</f>
        <v>7</v>
      </c>
      <c r="Q120" t="e">
        <f>IF(ABS(G120+I120)=2,ROUND(P120*(1+#REF!),0),IF(I120="",P120,ROUND(P120*(1+-#REF!),0)))</f>
        <v>#REF!</v>
      </c>
      <c r="R120">
        <f t="shared" si="288"/>
        <v>7</v>
      </c>
      <c r="S120" s="138">
        <f>R120*10000*MARGIN!$G36/MARGIN!$D36</f>
        <v>50607.200000000004</v>
      </c>
      <c r="T120" s="144">
        <f t="shared" si="247"/>
        <v>1127.6769987796858</v>
      </c>
      <c r="U120" s="144">
        <f t="shared" si="248"/>
        <v>-1127.6769987796858</v>
      </c>
      <c r="W120">
        <f t="shared" si="249"/>
        <v>-2</v>
      </c>
      <c r="X120">
        <v>-1</v>
      </c>
      <c r="Y120">
        <v>-1</v>
      </c>
      <c r="Z120">
        <v>-1</v>
      </c>
      <c r="AA120">
        <f t="shared" si="250"/>
        <v>1</v>
      </c>
      <c r="AB120">
        <f t="shared" si="251"/>
        <v>1</v>
      </c>
      <c r="AC120">
        <v>-5.8192999597699996E-3</v>
      </c>
      <c r="AD120" s="116" t="s">
        <v>1108</v>
      </c>
      <c r="AE120">
        <v>50</v>
      </c>
      <c r="AF120" t="str">
        <f t="shared" si="252"/>
        <v>TRUE</v>
      </c>
      <c r="AG120">
        <f>ROUND(MARGIN!$J36,0)</f>
        <v>7</v>
      </c>
      <c r="AH120">
        <f t="shared" si="289"/>
        <v>9</v>
      </c>
      <c r="AI120">
        <f t="shared" si="290"/>
        <v>7</v>
      </c>
      <c r="AJ120" s="138">
        <f>AI120*10000*MARGIN!$G36/MARGIN!$D36</f>
        <v>50607.200000000004</v>
      </c>
      <c r="AK120" s="196">
        <f t="shared" si="253"/>
        <v>294.49847692407235</v>
      </c>
      <c r="AL120" s="196">
        <f t="shared" si="254"/>
        <v>294.49847692407235</v>
      </c>
      <c r="AN120">
        <f t="shared" si="255"/>
        <v>0</v>
      </c>
      <c r="AO120">
        <v>-1</v>
      </c>
      <c r="AP120">
        <v>1</v>
      </c>
      <c r="AQ120">
        <v>1</v>
      </c>
      <c r="AR120">
        <f t="shared" si="256"/>
        <v>0</v>
      </c>
      <c r="AS120">
        <f t="shared" si="257"/>
        <v>1</v>
      </c>
      <c r="AT120">
        <v>8.4693095922899995E-3</v>
      </c>
      <c r="AU120" s="116" t="s">
        <v>1108</v>
      </c>
      <c r="AV120">
        <v>50</v>
      </c>
      <c r="AW120" t="str">
        <f t="shared" si="258"/>
        <v>TRUE</v>
      </c>
      <c r="AX120">
        <f>ROUND(MARGIN!$J36,0)</f>
        <v>7</v>
      </c>
      <c r="AY120">
        <f t="shared" si="291"/>
        <v>5</v>
      </c>
      <c r="AZ120">
        <f t="shared" si="292"/>
        <v>7</v>
      </c>
      <c r="BA120" s="138">
        <f>AZ120*10000*MARGIN!$G36/MARGIN!$D36</f>
        <v>50607.200000000004</v>
      </c>
      <c r="BB120" s="196">
        <f t="shared" si="259"/>
        <v>-428.60804439893849</v>
      </c>
      <c r="BC120" s="196">
        <f t="shared" si="260"/>
        <v>428.60804439893849</v>
      </c>
      <c r="BE120">
        <v>2</v>
      </c>
      <c r="BF120">
        <v>1</v>
      </c>
      <c r="BG120">
        <v>1</v>
      </c>
      <c r="BH120">
        <v>1</v>
      </c>
      <c r="BI120">
        <v>1</v>
      </c>
      <c r="BJ120">
        <v>1</v>
      </c>
      <c r="BK120">
        <v>4.1417659114000001E-3</v>
      </c>
      <c r="BL120" s="116" t="s">
        <v>1108</v>
      </c>
      <c r="BM120">
        <v>50</v>
      </c>
      <c r="BN120" t="s">
        <v>1186</v>
      </c>
      <c r="BO120">
        <v>11</v>
      </c>
      <c r="BP120">
        <v>14</v>
      </c>
      <c r="BQ120">
        <v>11</v>
      </c>
      <c r="BR120" s="138">
        <v>78113.2</v>
      </c>
      <c r="BS120" s="196">
        <v>323.5265889903705</v>
      </c>
      <c r="BT120" s="196">
        <v>323.5265889903705</v>
      </c>
      <c r="BV120">
        <v>-2</v>
      </c>
      <c r="BW120">
        <v>-1</v>
      </c>
      <c r="BX120">
        <v>1</v>
      </c>
      <c r="BY120">
        <v>1</v>
      </c>
      <c r="BZ120">
        <v>1</v>
      </c>
      <c r="CA120">
        <v>0</v>
      </c>
      <c r="CC120">
        <v>1</v>
      </c>
      <c r="CD120">
        <v>1.3501555676100001E-2</v>
      </c>
      <c r="CE120" s="116" t="s">
        <v>1108</v>
      </c>
      <c r="CF120">
        <v>50</v>
      </c>
      <c r="CG120" t="s">
        <v>1186</v>
      </c>
      <c r="CH120">
        <v>11</v>
      </c>
      <c r="CI120">
        <v>8</v>
      </c>
      <c r="CJ120">
        <v>11</v>
      </c>
      <c r="CK120" s="138">
        <v>78113.2</v>
      </c>
      <c r="CL120" s="196">
        <v>-1054.6497188383346</v>
      </c>
      <c r="CM120" s="196"/>
      <c r="CN120" s="196">
        <v>1054.6497188383346</v>
      </c>
      <c r="CP120">
        <v>-1</v>
      </c>
      <c r="CQ120">
        <v>-1</v>
      </c>
      <c r="CR120">
        <v>1</v>
      </c>
      <c r="CS120">
        <v>1</v>
      </c>
      <c r="CU120">
        <v>0</v>
      </c>
      <c r="CW120">
        <v>0</v>
      </c>
      <c r="CY120" s="116" t="s">
        <v>1108</v>
      </c>
      <c r="CZ120">
        <v>50</v>
      </c>
      <c r="DA120" t="s">
        <v>1186</v>
      </c>
      <c r="DB120">
        <v>11</v>
      </c>
      <c r="DC120">
        <v>8</v>
      </c>
      <c r="DD120">
        <v>11</v>
      </c>
      <c r="DE120" s="138">
        <v>78113.2</v>
      </c>
      <c r="DF120" s="196">
        <v>0</v>
      </c>
      <c r="DG120" s="196"/>
      <c r="DH120" s="196">
        <v>0</v>
      </c>
      <c r="DJ120">
        <v>0</v>
      </c>
      <c r="DL120">
        <v>1</v>
      </c>
      <c r="DN120">
        <v>1</v>
      </c>
      <c r="DQ120">
        <v>1</v>
      </c>
      <c r="DS120">
        <v>0</v>
      </c>
      <c r="DV120" s="116" t="s">
        <v>1108</v>
      </c>
      <c r="DW120">
        <v>50</v>
      </c>
      <c r="DX120" t="s">
        <v>1192</v>
      </c>
      <c r="DY120">
        <v>11</v>
      </c>
      <c r="DZ120">
        <v>8</v>
      </c>
      <c r="EA120">
        <v>11</v>
      </c>
      <c r="EB120" s="138">
        <v>78113.2</v>
      </c>
      <c r="EC120" s="196">
        <v>0</v>
      </c>
      <c r="ED120" s="196"/>
      <c r="EE120" s="196">
        <v>0</v>
      </c>
      <c r="EF120" s="196">
        <v>0</v>
      </c>
      <c r="EH120">
        <v>0</v>
      </c>
      <c r="EJ120">
        <v>1</v>
      </c>
      <c r="EL120">
        <v>1</v>
      </c>
      <c r="EO120">
        <v>1</v>
      </c>
      <c r="EQ120">
        <v>0</v>
      </c>
      <c r="ET120" s="116" t="s">
        <v>1108</v>
      </c>
      <c r="EU120">
        <v>50</v>
      </c>
      <c r="EV120" t="s">
        <v>1192</v>
      </c>
      <c r="EW120">
        <v>11</v>
      </c>
      <c r="EX120">
        <v>8</v>
      </c>
      <c r="EY120">
        <v>11</v>
      </c>
      <c r="EZ120" s="138">
        <v>77251.899999999994</v>
      </c>
      <c r="FA120" s="196">
        <v>0</v>
      </c>
      <c r="FB120" s="196"/>
      <c r="FC120" s="196">
        <v>0</v>
      </c>
      <c r="FD120" s="196">
        <v>0</v>
      </c>
      <c r="FF120">
        <v>0</v>
      </c>
      <c r="FH120">
        <v>1</v>
      </c>
      <c r="FJ120">
        <v>1</v>
      </c>
      <c r="FM120">
        <v>1</v>
      </c>
      <c r="FO120">
        <v>0</v>
      </c>
      <c r="FR120" s="116" t="s">
        <v>1108</v>
      </c>
      <c r="FS120">
        <v>50</v>
      </c>
      <c r="FT120" t="s">
        <v>1192</v>
      </c>
      <c r="FU120">
        <v>11</v>
      </c>
      <c r="FV120">
        <v>8</v>
      </c>
      <c r="FW120">
        <v>11</v>
      </c>
      <c r="FX120" s="138">
        <v>77469.7</v>
      </c>
      <c r="FY120" s="138"/>
      <c r="FZ120" s="196">
        <v>0</v>
      </c>
      <c r="GA120" s="196"/>
      <c r="GB120" s="196"/>
      <c r="GC120" s="196">
        <v>0</v>
      </c>
      <c r="GD120" s="196">
        <v>0</v>
      </c>
      <c r="GF120">
        <v>0</v>
      </c>
      <c r="GH120">
        <v>1</v>
      </c>
      <c r="GJ120">
        <v>1</v>
      </c>
      <c r="GM120">
        <v>1</v>
      </c>
      <c r="GO120">
        <v>0</v>
      </c>
      <c r="GR120" s="116" t="s">
        <v>1108</v>
      </c>
      <c r="GS120">
        <v>50</v>
      </c>
      <c r="GT120" t="s">
        <v>1192</v>
      </c>
      <c r="GU120">
        <v>11</v>
      </c>
      <c r="GV120">
        <v>8</v>
      </c>
      <c r="GW120">
        <v>11</v>
      </c>
      <c r="GX120" s="138">
        <v>77469.7</v>
      </c>
      <c r="GY120" s="138"/>
      <c r="GZ120" s="196">
        <v>0</v>
      </c>
      <c r="HA120" s="196"/>
      <c r="HB120" s="196"/>
      <c r="HC120" s="196">
        <v>0</v>
      </c>
      <c r="HD120" s="196">
        <v>0</v>
      </c>
      <c r="HF120">
        <v>0</v>
      </c>
      <c r="HH120">
        <v>1</v>
      </c>
      <c r="HJ120">
        <v>1</v>
      </c>
      <c r="HM120">
        <v>1</v>
      </c>
      <c r="HO120">
        <v>0</v>
      </c>
      <c r="HR120" s="116" t="s">
        <v>1108</v>
      </c>
      <c r="HS120">
        <v>50</v>
      </c>
      <c r="HT120" t="s">
        <v>1192</v>
      </c>
      <c r="HU120">
        <v>8</v>
      </c>
      <c r="HV120">
        <v>6</v>
      </c>
      <c r="HW120">
        <v>8</v>
      </c>
      <c r="HX120" s="138">
        <v>56889.599999999999</v>
      </c>
      <c r="HY120" s="138"/>
      <c r="HZ120" s="196">
        <v>0</v>
      </c>
      <c r="IA120" s="196"/>
      <c r="IB120" s="196"/>
      <c r="IC120" s="196">
        <v>0</v>
      </c>
      <c r="ID120" s="196">
        <v>0</v>
      </c>
      <c r="IF120">
        <v>0</v>
      </c>
      <c r="IJ120">
        <v>1</v>
      </c>
      <c r="IM120">
        <v>1</v>
      </c>
      <c r="IO120">
        <v>0</v>
      </c>
      <c r="IR120" s="116"/>
      <c r="IS120">
        <v>50</v>
      </c>
      <c r="IT120" t="s">
        <v>1192</v>
      </c>
      <c r="IU120">
        <v>8</v>
      </c>
      <c r="IW120">
        <v>8</v>
      </c>
      <c r="IX120" s="138">
        <v>56889.599999999999</v>
      </c>
      <c r="IY120" s="138"/>
      <c r="IZ120" s="196">
        <v>0</v>
      </c>
      <c r="JA120" s="196"/>
      <c r="JB120" s="196"/>
      <c r="JC120" s="196">
        <v>0</v>
      </c>
      <c r="JD120" s="196">
        <v>0</v>
      </c>
      <c r="JF120">
        <v>0</v>
      </c>
      <c r="JH120">
        <v>1</v>
      </c>
      <c r="JJ120">
        <v>1</v>
      </c>
      <c r="JM120">
        <v>1</v>
      </c>
      <c r="JO120">
        <v>0</v>
      </c>
      <c r="JR120" s="116" t="s">
        <v>1108</v>
      </c>
      <c r="JS120">
        <v>50</v>
      </c>
      <c r="JT120" t="s">
        <v>1192</v>
      </c>
      <c r="JU120">
        <v>7</v>
      </c>
      <c r="JV120">
        <v>5</v>
      </c>
      <c r="JW120">
        <v>7</v>
      </c>
      <c r="JX120" s="138">
        <v>49856.799999999996</v>
      </c>
      <c r="JY120" s="138"/>
      <c r="JZ120" s="196">
        <v>0</v>
      </c>
      <c r="KA120" s="196"/>
      <c r="KB120" s="196"/>
      <c r="KC120" s="196">
        <v>0</v>
      </c>
      <c r="KD120" s="196">
        <v>0</v>
      </c>
      <c r="KF120">
        <v>0</v>
      </c>
      <c r="KH120">
        <v>1</v>
      </c>
      <c r="KJ120">
        <v>1</v>
      </c>
      <c r="KM120">
        <v>1</v>
      </c>
      <c r="KO120">
        <v>0</v>
      </c>
      <c r="KR120" s="116" t="s">
        <v>1108</v>
      </c>
      <c r="KS120">
        <v>50</v>
      </c>
      <c r="KT120" t="s">
        <v>1192</v>
      </c>
      <c r="KU120">
        <v>7</v>
      </c>
      <c r="KV120">
        <v>5</v>
      </c>
      <c r="KW120">
        <v>7</v>
      </c>
      <c r="KX120" s="138">
        <v>50672.3</v>
      </c>
      <c r="KY120" s="138"/>
      <c r="KZ120" s="196">
        <v>0</v>
      </c>
      <c r="LA120" s="196"/>
      <c r="LB120" s="196"/>
      <c r="LC120" s="196">
        <v>0</v>
      </c>
      <c r="LD120" s="196">
        <v>0</v>
      </c>
      <c r="LF120">
        <v>0</v>
      </c>
      <c r="LH120">
        <v>1</v>
      </c>
      <c r="LJ120">
        <v>1</v>
      </c>
      <c r="LM120">
        <v>1</v>
      </c>
      <c r="LO120">
        <v>0</v>
      </c>
      <c r="LR120" s="116" t="s">
        <v>1108</v>
      </c>
      <c r="LS120">
        <v>50</v>
      </c>
      <c r="LT120" t="s">
        <v>1192</v>
      </c>
      <c r="LU120">
        <v>7</v>
      </c>
      <c r="LV120">
        <v>5</v>
      </c>
      <c r="LW120">
        <v>7</v>
      </c>
      <c r="LX120" s="138">
        <v>50672.3</v>
      </c>
      <c r="LY120" s="138"/>
      <c r="LZ120" s="196">
        <v>0</v>
      </c>
      <c r="MA120" s="196"/>
      <c r="MB120" s="196"/>
      <c r="MC120" s="196">
        <v>0</v>
      </c>
      <c r="MD120" s="196">
        <v>0</v>
      </c>
      <c r="MF120">
        <v>0</v>
      </c>
      <c r="MH120">
        <v>1</v>
      </c>
      <c r="MJ120">
        <v>1</v>
      </c>
      <c r="MM120">
        <v>1</v>
      </c>
      <c r="MO120">
        <v>0</v>
      </c>
      <c r="MR120" s="116" t="s">
        <v>1108</v>
      </c>
      <c r="MS120">
        <v>50</v>
      </c>
      <c r="MT120" t="s">
        <v>1192</v>
      </c>
      <c r="MU120">
        <v>7</v>
      </c>
      <c r="MV120">
        <v>5</v>
      </c>
      <c r="MW120">
        <v>7</v>
      </c>
      <c r="MX120" s="138">
        <v>49835.1</v>
      </c>
      <c r="MY120" s="138"/>
      <c r="MZ120" s="196">
        <v>0</v>
      </c>
      <c r="NA120" s="196"/>
      <c r="NB120" s="196"/>
      <c r="NC120" s="196">
        <v>0</v>
      </c>
      <c r="ND120" s="196">
        <v>0</v>
      </c>
      <c r="NF120">
        <v>0</v>
      </c>
      <c r="NH120">
        <v>1</v>
      </c>
      <c r="NJ120">
        <v>1</v>
      </c>
      <c r="NM120">
        <v>1</v>
      </c>
      <c r="NO120">
        <v>0</v>
      </c>
      <c r="NR120" s="116" t="s">
        <v>1108</v>
      </c>
      <c r="NS120">
        <v>50</v>
      </c>
      <c r="NT120" t="s">
        <v>1192</v>
      </c>
      <c r="NU120">
        <v>7</v>
      </c>
      <c r="NV120">
        <v>5</v>
      </c>
      <c r="NW120">
        <v>7</v>
      </c>
      <c r="NX120" s="138">
        <v>49163.799999999996</v>
      </c>
      <c r="NY120" s="138"/>
      <c r="NZ120" s="196">
        <v>0</v>
      </c>
      <c r="OA120" s="196"/>
      <c r="OB120" s="196"/>
      <c r="OC120" s="196">
        <v>0</v>
      </c>
      <c r="OD120" s="196">
        <v>0</v>
      </c>
      <c r="OF120">
        <v>0</v>
      </c>
      <c r="OH120">
        <v>1</v>
      </c>
      <c r="OJ120">
        <v>1</v>
      </c>
      <c r="OM120">
        <v>1</v>
      </c>
      <c r="OO120">
        <v>0</v>
      </c>
      <c r="OR120" s="116" t="s">
        <v>1108</v>
      </c>
      <c r="OS120">
        <v>50</v>
      </c>
      <c r="OT120" t="s">
        <v>1192</v>
      </c>
      <c r="OU120">
        <v>7</v>
      </c>
      <c r="OV120">
        <v>5</v>
      </c>
      <c r="OW120">
        <v>7</v>
      </c>
      <c r="OX120" s="138">
        <v>49777</v>
      </c>
      <c r="OY120" s="138"/>
      <c r="OZ120" s="196">
        <v>0</v>
      </c>
      <c r="PA120" s="196"/>
      <c r="PB120" s="196"/>
      <c r="PC120" s="196">
        <v>0</v>
      </c>
      <c r="PD120" s="196">
        <v>0</v>
      </c>
      <c r="PF120">
        <v>0</v>
      </c>
      <c r="PI120">
        <v>1</v>
      </c>
      <c r="PK120">
        <v>1</v>
      </c>
      <c r="PN120">
        <v>1</v>
      </c>
      <c r="PP120">
        <v>0</v>
      </c>
      <c r="PS120" s="116" t="s">
        <v>1108</v>
      </c>
      <c r="PT120">
        <v>50</v>
      </c>
      <c r="PU120" t="s">
        <v>1192</v>
      </c>
      <c r="PV120">
        <v>7</v>
      </c>
      <c r="PW120">
        <v>5</v>
      </c>
      <c r="PX120">
        <v>7</v>
      </c>
      <c r="PY120" s="138">
        <v>49845.600000000006</v>
      </c>
      <c r="PZ120" s="138"/>
      <c r="QA120" s="196">
        <v>0</v>
      </c>
      <c r="QB120" s="196"/>
      <c r="QC120" s="196"/>
      <c r="QD120" s="196">
        <v>0</v>
      </c>
      <c r="QE120" s="196">
        <v>0</v>
      </c>
      <c r="QF120" s="196"/>
      <c r="QH120">
        <v>-3</v>
      </c>
      <c r="QK120">
        <v>1</v>
      </c>
      <c r="QM120">
        <v>1</v>
      </c>
      <c r="QP120">
        <v>1</v>
      </c>
      <c r="QR120">
        <v>0</v>
      </c>
      <c r="QU120" s="116" t="s">
        <v>1108</v>
      </c>
      <c r="QV120">
        <v>50</v>
      </c>
      <c r="QW120" t="s">
        <v>1192</v>
      </c>
      <c r="QX120">
        <v>7</v>
      </c>
      <c r="QY120">
        <v>5</v>
      </c>
      <c r="QZ120">
        <v>7</v>
      </c>
      <c r="RA120" s="138">
        <v>49845.600000000006</v>
      </c>
      <c r="RB120" s="138"/>
      <c r="RC120" s="196">
        <v>0</v>
      </c>
      <c r="RD120" s="196"/>
      <c r="RE120" s="196"/>
      <c r="RF120" s="196">
        <v>0</v>
      </c>
      <c r="RG120" s="196">
        <v>0</v>
      </c>
      <c r="RH120" s="196"/>
      <c r="RI120" s="196"/>
      <c r="RJ120" s="196"/>
      <c r="RK120" s="196"/>
      <c r="RL120" s="196"/>
      <c r="RM120" s="196"/>
      <c r="RO120">
        <v>-3</v>
      </c>
      <c r="RS120">
        <v>1</v>
      </c>
      <c r="RU120">
        <v>1</v>
      </c>
      <c r="RX120">
        <v>1</v>
      </c>
      <c r="RZ120">
        <v>0</v>
      </c>
      <c r="SC120" s="116" t="s">
        <v>1108</v>
      </c>
      <c r="SD120">
        <v>50</v>
      </c>
      <c r="SE120" t="s">
        <v>1192</v>
      </c>
      <c r="SF120">
        <v>7</v>
      </c>
      <c r="SG120">
        <v>5</v>
      </c>
      <c r="SH120">
        <v>7</v>
      </c>
      <c r="SI120" s="138">
        <v>50607.200000000004</v>
      </c>
      <c r="SJ120" s="138"/>
      <c r="SK120" s="196">
        <v>0</v>
      </c>
      <c r="SL120" s="196"/>
      <c r="SM120" s="196"/>
      <c r="SN120" s="196">
        <v>0</v>
      </c>
      <c r="SO120" s="196">
        <v>0</v>
      </c>
      <c r="SP120" s="196"/>
      <c r="SQ120" s="196"/>
      <c r="SR120" s="196"/>
      <c r="SS120" s="196"/>
      <c r="ST120" s="196"/>
      <c r="SU120" s="196"/>
      <c r="SW120">
        <f t="shared" si="261"/>
        <v>-50</v>
      </c>
      <c r="TA120">
        <v>1</v>
      </c>
      <c r="TC120">
        <v>1</v>
      </c>
      <c r="TF120">
        <f t="shared" si="293"/>
        <v>1</v>
      </c>
      <c r="TH120">
        <f t="shared" si="263"/>
        <v>0</v>
      </c>
      <c r="TK120" s="116" t="s">
        <v>1108</v>
      </c>
      <c r="TL120">
        <v>50</v>
      </c>
      <c r="TM120" t="str">
        <f t="shared" si="294"/>
        <v>FALSE</v>
      </c>
      <c r="TN120">
        <f>ROUND(MARGIN!$J36,0)</f>
        <v>7</v>
      </c>
      <c r="TO120">
        <f t="shared" si="265"/>
        <v>5</v>
      </c>
      <c r="TP120">
        <f t="shared" si="266"/>
        <v>7</v>
      </c>
      <c r="TQ120" s="138">
        <f>TP120*10000*MARGIN!$G36/MARGIN!$D36</f>
        <v>50607.200000000004</v>
      </c>
      <c r="TR120" s="138"/>
      <c r="TS120" s="196">
        <f t="shared" si="295"/>
        <v>0</v>
      </c>
      <c r="TT120" s="196"/>
      <c r="TU120" s="196"/>
      <c r="TV120" s="196">
        <f t="shared" si="268"/>
        <v>0</v>
      </c>
      <c r="TW120" s="196">
        <f t="shared" si="296"/>
        <v>0</v>
      </c>
      <c r="TX120" s="196"/>
      <c r="TY120" s="196"/>
      <c r="TZ120" s="196"/>
      <c r="UA120" s="196"/>
      <c r="UB120" s="196"/>
      <c r="UC120" s="196"/>
      <c r="UE120">
        <f t="shared" si="270"/>
        <v>-50</v>
      </c>
      <c r="UI120">
        <v>1</v>
      </c>
      <c r="UK120">
        <v>1</v>
      </c>
      <c r="UN120">
        <f t="shared" si="297"/>
        <v>1</v>
      </c>
      <c r="UP120">
        <f t="shared" si="272"/>
        <v>0</v>
      </c>
      <c r="US120" s="116" t="s">
        <v>1108</v>
      </c>
      <c r="UT120">
        <v>50</v>
      </c>
      <c r="UU120" t="str">
        <f t="shared" si="298"/>
        <v>FALSE</v>
      </c>
      <c r="UV120">
        <f>ROUND(MARGIN!$J36,0)</f>
        <v>7</v>
      </c>
      <c r="UW120">
        <f t="shared" si="274"/>
        <v>5</v>
      </c>
      <c r="UX120">
        <f t="shared" si="275"/>
        <v>7</v>
      </c>
      <c r="UY120" s="138">
        <f>UX120*10000*MARGIN!$G36/MARGIN!$D36</f>
        <v>50607.200000000004</v>
      </c>
      <c r="UZ120" s="138"/>
      <c r="VA120" s="196">
        <f t="shared" si="299"/>
        <v>0</v>
      </c>
      <c r="VB120" s="196"/>
      <c r="VC120" s="196"/>
      <c r="VD120" s="196">
        <f t="shared" si="277"/>
        <v>0</v>
      </c>
      <c r="VE120" s="196">
        <f t="shared" si="300"/>
        <v>0</v>
      </c>
      <c r="VF120" s="196"/>
      <c r="VG120" s="196"/>
      <c r="VH120" s="196"/>
      <c r="VI120" s="196"/>
      <c r="VJ120" s="196"/>
      <c r="VK120" s="196"/>
      <c r="VM120">
        <f t="shared" si="279"/>
        <v>-50</v>
      </c>
      <c r="VQ120">
        <v>1</v>
      </c>
      <c r="VS120">
        <v>1</v>
      </c>
      <c r="VV120">
        <f t="shared" si="301"/>
        <v>1</v>
      </c>
      <c r="VX120">
        <f t="shared" si="281"/>
        <v>0</v>
      </c>
      <c r="WA120" s="116" t="s">
        <v>1108</v>
      </c>
      <c r="WB120">
        <v>50</v>
      </c>
      <c r="WC120" t="str">
        <f t="shared" si="302"/>
        <v>FALSE</v>
      </c>
      <c r="WD120">
        <f>ROUND(MARGIN!$J36,0)</f>
        <v>7</v>
      </c>
      <c r="WE120">
        <f t="shared" si="283"/>
        <v>5</v>
      </c>
      <c r="WF120">
        <f t="shared" si="284"/>
        <v>7</v>
      </c>
      <c r="WG120" s="138">
        <f>WF120*10000*MARGIN!$G36/MARGIN!$D36</f>
        <v>50607.200000000004</v>
      </c>
      <c r="WH120" s="138"/>
      <c r="WI120" s="196">
        <f t="shared" si="303"/>
        <v>0</v>
      </c>
      <c r="WJ120" s="196"/>
      <c r="WK120" s="196"/>
      <c r="WL120" s="196">
        <f t="shared" si="286"/>
        <v>0</v>
      </c>
      <c r="WM120" s="196">
        <f t="shared" si="304"/>
        <v>0</v>
      </c>
      <c r="WN120" s="196"/>
      <c r="WO120" s="196"/>
      <c r="WP120" s="196"/>
      <c r="WQ120" s="196"/>
      <c r="WR120" s="196"/>
      <c r="WS120" s="196"/>
    </row>
    <row r="121" spans="1:617" x14ac:dyDescent="0.25">
      <c r="A121" t="s">
        <v>1106</v>
      </c>
      <c r="B121" s="164" t="s">
        <v>16</v>
      </c>
      <c r="F121" t="e">
        <f>-#REF!+G121</f>
        <v>#REF!</v>
      </c>
      <c r="G121">
        <v>1</v>
      </c>
      <c r="H121">
        <v>-1</v>
      </c>
      <c r="I121">
        <v>-1</v>
      </c>
      <c r="J121">
        <f t="shared" si="244"/>
        <v>0</v>
      </c>
      <c r="K121">
        <f t="shared" si="245"/>
        <v>1</v>
      </c>
      <c r="L121" s="183">
        <v>-1.4703060781400001E-2</v>
      </c>
      <c r="M121" s="116" t="s">
        <v>917</v>
      </c>
      <c r="N121">
        <v>50</v>
      </c>
      <c r="O121" t="str">
        <f t="shared" si="246"/>
        <v>TRUE</v>
      </c>
      <c r="P121">
        <f>ROUND(MARGIN!$J37,0)</f>
        <v>5</v>
      </c>
      <c r="Q121" t="e">
        <f>IF(ABS(G121+I121)=2,ROUND(P121*(1+#REF!),0),IF(I121="",P121,ROUND(P121*(1+-#REF!),0)))</f>
        <v>#REF!</v>
      </c>
      <c r="R121">
        <f t="shared" si="288"/>
        <v>5</v>
      </c>
      <c r="S121" s="138">
        <f>R121*10000*MARGIN!$G37/MARGIN!$D37</f>
        <v>50000</v>
      </c>
      <c r="T121" s="144">
        <f t="shared" si="247"/>
        <v>-735.15303907000009</v>
      </c>
      <c r="U121" s="144">
        <f t="shared" si="248"/>
        <v>735.15303907000009</v>
      </c>
      <c r="W121">
        <f t="shared" si="249"/>
        <v>-2</v>
      </c>
      <c r="X121">
        <v>-1</v>
      </c>
      <c r="Y121">
        <v>-1</v>
      </c>
      <c r="Z121">
        <v>-1</v>
      </c>
      <c r="AA121">
        <f t="shared" si="250"/>
        <v>1</v>
      </c>
      <c r="AB121">
        <f t="shared" si="251"/>
        <v>1</v>
      </c>
      <c r="AC121">
        <v>-5.4934355494999998E-3</v>
      </c>
      <c r="AD121" s="116" t="s">
        <v>1108</v>
      </c>
      <c r="AE121">
        <v>50</v>
      </c>
      <c r="AF121" t="str">
        <f t="shared" si="252"/>
        <v>TRUE</v>
      </c>
      <c r="AG121">
        <f>ROUND(MARGIN!$J37,0)</f>
        <v>5</v>
      </c>
      <c r="AH121">
        <f t="shared" si="289"/>
        <v>6</v>
      </c>
      <c r="AI121">
        <f t="shared" si="290"/>
        <v>5</v>
      </c>
      <c r="AJ121" s="138">
        <f>AI121*10000*MARGIN!$G37/MARGIN!$D37</f>
        <v>50000</v>
      </c>
      <c r="AK121" s="196">
        <f t="shared" si="253"/>
        <v>274.671777475</v>
      </c>
      <c r="AL121" s="196">
        <f t="shared" si="254"/>
        <v>274.671777475</v>
      </c>
      <c r="AN121">
        <f t="shared" si="255"/>
        <v>0</v>
      </c>
      <c r="AO121">
        <v>-1</v>
      </c>
      <c r="AP121">
        <v>1</v>
      </c>
      <c r="AQ121">
        <v>-1</v>
      </c>
      <c r="AR121">
        <f t="shared" si="256"/>
        <v>1</v>
      </c>
      <c r="AS121">
        <f t="shared" si="257"/>
        <v>0</v>
      </c>
      <c r="AT121">
        <v>-5.4310300407100004E-3</v>
      </c>
      <c r="AU121" s="116" t="s">
        <v>1108</v>
      </c>
      <c r="AV121">
        <v>50</v>
      </c>
      <c r="AW121" t="str">
        <f t="shared" si="258"/>
        <v>TRUE</v>
      </c>
      <c r="AX121">
        <f>ROUND(MARGIN!$J37,0)</f>
        <v>5</v>
      </c>
      <c r="AY121">
        <f t="shared" si="291"/>
        <v>4</v>
      </c>
      <c r="AZ121">
        <f t="shared" si="292"/>
        <v>5</v>
      </c>
      <c r="BA121" s="138">
        <f>AZ121*10000*MARGIN!$G37/MARGIN!$D37</f>
        <v>50000</v>
      </c>
      <c r="BB121" s="196">
        <f t="shared" si="259"/>
        <v>271.55150203549999</v>
      </c>
      <c r="BC121" s="196">
        <f t="shared" si="260"/>
        <v>-271.55150203549999</v>
      </c>
      <c r="BE121">
        <v>0</v>
      </c>
      <c r="BF121">
        <v>-1</v>
      </c>
      <c r="BG121">
        <v>-1</v>
      </c>
      <c r="BH121">
        <v>-1</v>
      </c>
      <c r="BI121">
        <v>1</v>
      </c>
      <c r="BJ121">
        <v>1</v>
      </c>
      <c r="BK121">
        <v>-6.1963775023799999E-3</v>
      </c>
      <c r="BL121" s="116" t="s">
        <v>1108</v>
      </c>
      <c r="BM121">
        <v>50</v>
      </c>
      <c r="BN121" t="s">
        <v>1186</v>
      </c>
      <c r="BO121">
        <v>8</v>
      </c>
      <c r="BP121">
        <v>10</v>
      </c>
      <c r="BQ121">
        <v>8</v>
      </c>
      <c r="BR121" s="138">
        <v>80000</v>
      </c>
      <c r="BS121" s="196">
        <v>495.71020019039997</v>
      </c>
      <c r="BT121" s="196">
        <v>495.71020019039997</v>
      </c>
      <c r="BV121">
        <v>0</v>
      </c>
      <c r="BW121">
        <v>-1</v>
      </c>
      <c r="BX121">
        <v>-1</v>
      </c>
      <c r="BY121">
        <v>-1</v>
      </c>
      <c r="BZ121">
        <v>1</v>
      </c>
      <c r="CA121">
        <v>0</v>
      </c>
      <c r="CC121">
        <v>0</v>
      </c>
      <c r="CD121">
        <v>5.4321759983300003E-3</v>
      </c>
      <c r="CE121" s="116" t="s">
        <v>1108</v>
      </c>
      <c r="CF121">
        <v>50</v>
      </c>
      <c r="CG121" t="s">
        <v>1186</v>
      </c>
      <c r="CH121">
        <v>8</v>
      </c>
      <c r="CI121">
        <v>10</v>
      </c>
      <c r="CJ121">
        <v>8</v>
      </c>
      <c r="CK121" s="138">
        <v>80000</v>
      </c>
      <c r="CL121" s="196">
        <v>-434.57407986640004</v>
      </c>
      <c r="CM121" s="196"/>
      <c r="CN121" s="196">
        <v>-434.57407986640004</v>
      </c>
      <c r="CP121">
        <v>-1</v>
      </c>
      <c r="CQ121">
        <v>-1</v>
      </c>
      <c r="CR121">
        <v>-1</v>
      </c>
      <c r="CS121">
        <v>-1</v>
      </c>
      <c r="CU121">
        <v>0</v>
      </c>
      <c r="CW121">
        <v>0</v>
      </c>
      <c r="CY121" s="116" t="s">
        <v>1108</v>
      </c>
      <c r="CZ121">
        <v>50</v>
      </c>
      <c r="DA121" t="s">
        <v>1186</v>
      </c>
      <c r="DB121">
        <v>8</v>
      </c>
      <c r="DC121">
        <v>10</v>
      </c>
      <c r="DD121">
        <v>8</v>
      </c>
      <c r="DE121" s="138">
        <v>80000</v>
      </c>
      <c r="DF121" s="196">
        <v>0</v>
      </c>
      <c r="DG121" s="196"/>
      <c r="DH121" s="196">
        <v>0</v>
      </c>
      <c r="DJ121">
        <v>0</v>
      </c>
      <c r="DL121">
        <v>-1</v>
      </c>
      <c r="DN121">
        <v>-1</v>
      </c>
      <c r="DQ121">
        <v>1</v>
      </c>
      <c r="DS121">
        <v>0</v>
      </c>
      <c r="DV121" s="116" t="s">
        <v>1108</v>
      </c>
      <c r="DW121">
        <v>50</v>
      </c>
      <c r="DX121" t="s">
        <v>1192</v>
      </c>
      <c r="DY121">
        <v>8</v>
      </c>
      <c r="DZ121">
        <v>6</v>
      </c>
      <c r="EA121">
        <v>8</v>
      </c>
      <c r="EB121" s="138">
        <v>80000</v>
      </c>
      <c r="EC121" s="196">
        <v>0</v>
      </c>
      <c r="ED121" s="196"/>
      <c r="EE121" s="196">
        <v>0</v>
      </c>
      <c r="EF121" s="196">
        <v>0</v>
      </c>
      <c r="EH121">
        <v>0</v>
      </c>
      <c r="EJ121">
        <v>-1</v>
      </c>
      <c r="EL121">
        <v>-1</v>
      </c>
      <c r="EO121">
        <v>1</v>
      </c>
      <c r="EQ121">
        <v>0</v>
      </c>
      <c r="ET121" s="116" t="s">
        <v>1108</v>
      </c>
      <c r="EU121">
        <v>50</v>
      </c>
      <c r="EV121" t="s">
        <v>1192</v>
      </c>
      <c r="EW121">
        <v>8</v>
      </c>
      <c r="EX121">
        <v>6</v>
      </c>
      <c r="EY121">
        <v>8</v>
      </c>
      <c r="EZ121" s="138">
        <v>80000</v>
      </c>
      <c r="FA121" s="196">
        <v>0</v>
      </c>
      <c r="FB121" s="196"/>
      <c r="FC121" s="196">
        <v>0</v>
      </c>
      <c r="FD121" s="196">
        <v>0</v>
      </c>
      <c r="FF121">
        <v>0</v>
      </c>
      <c r="FH121">
        <v>-1</v>
      </c>
      <c r="FJ121">
        <v>-1</v>
      </c>
      <c r="FM121">
        <v>1</v>
      </c>
      <c r="FO121">
        <v>0</v>
      </c>
      <c r="FR121" s="116" t="s">
        <v>1108</v>
      </c>
      <c r="FS121">
        <v>50</v>
      </c>
      <c r="FT121" t="s">
        <v>1192</v>
      </c>
      <c r="FU121">
        <v>8</v>
      </c>
      <c r="FV121">
        <v>6</v>
      </c>
      <c r="FW121">
        <v>8</v>
      </c>
      <c r="FX121" s="138">
        <v>80000</v>
      </c>
      <c r="FY121" s="138"/>
      <c r="FZ121" s="196">
        <v>0</v>
      </c>
      <c r="GA121" s="196"/>
      <c r="GB121" s="196"/>
      <c r="GC121" s="196">
        <v>0</v>
      </c>
      <c r="GD121" s="196">
        <v>0</v>
      </c>
      <c r="GF121">
        <v>0</v>
      </c>
      <c r="GH121">
        <v>-1</v>
      </c>
      <c r="GJ121">
        <v>-1</v>
      </c>
      <c r="GM121">
        <v>1</v>
      </c>
      <c r="GO121">
        <v>0</v>
      </c>
      <c r="GR121" s="116" t="s">
        <v>1108</v>
      </c>
      <c r="GS121">
        <v>50</v>
      </c>
      <c r="GT121" t="s">
        <v>1192</v>
      </c>
      <c r="GU121">
        <v>8</v>
      </c>
      <c r="GV121">
        <v>6</v>
      </c>
      <c r="GW121">
        <v>8</v>
      </c>
      <c r="GX121" s="138">
        <v>80000</v>
      </c>
      <c r="GY121" s="138"/>
      <c r="GZ121" s="196">
        <v>0</v>
      </c>
      <c r="HA121" s="196"/>
      <c r="HB121" s="196"/>
      <c r="HC121" s="196">
        <v>0</v>
      </c>
      <c r="HD121" s="196">
        <v>0</v>
      </c>
      <c r="HF121">
        <v>0</v>
      </c>
      <c r="HH121">
        <v>-1</v>
      </c>
      <c r="HJ121">
        <v>-1</v>
      </c>
      <c r="HM121">
        <v>1</v>
      </c>
      <c r="HO121">
        <v>0</v>
      </c>
      <c r="HR121" s="116" t="s">
        <v>1108</v>
      </c>
      <c r="HS121">
        <v>50</v>
      </c>
      <c r="HT121" t="s">
        <v>1192</v>
      </c>
      <c r="HU121">
        <v>6</v>
      </c>
      <c r="HV121">
        <v>5</v>
      </c>
      <c r="HW121">
        <v>6</v>
      </c>
      <c r="HX121" s="138">
        <v>60000</v>
      </c>
      <c r="HY121" s="138"/>
      <c r="HZ121" s="196">
        <v>0</v>
      </c>
      <c r="IA121" s="196"/>
      <c r="IB121" s="196"/>
      <c r="IC121" s="196">
        <v>0</v>
      </c>
      <c r="ID121" s="196">
        <v>0</v>
      </c>
      <c r="IF121">
        <v>0</v>
      </c>
      <c r="IJ121">
        <v>-1</v>
      </c>
      <c r="IM121">
        <v>1</v>
      </c>
      <c r="IO121">
        <v>0</v>
      </c>
      <c r="IR121" s="116"/>
      <c r="IS121">
        <v>50</v>
      </c>
      <c r="IT121" t="s">
        <v>1192</v>
      </c>
      <c r="IU121">
        <v>6</v>
      </c>
      <c r="IW121">
        <v>6</v>
      </c>
      <c r="IX121" s="138">
        <v>60000</v>
      </c>
      <c r="IY121" s="138"/>
      <c r="IZ121" s="196">
        <v>0</v>
      </c>
      <c r="JA121" s="196"/>
      <c r="JB121" s="196"/>
      <c r="JC121" s="196">
        <v>0</v>
      </c>
      <c r="JD121" s="196">
        <v>0</v>
      </c>
      <c r="JF121">
        <v>0</v>
      </c>
      <c r="JH121">
        <v>-1</v>
      </c>
      <c r="JJ121">
        <v>-1</v>
      </c>
      <c r="JM121">
        <v>1</v>
      </c>
      <c r="JO121">
        <v>0</v>
      </c>
      <c r="JR121" s="116" t="s">
        <v>1108</v>
      </c>
      <c r="JS121">
        <v>50</v>
      </c>
      <c r="JT121" t="s">
        <v>1192</v>
      </c>
      <c r="JU121">
        <v>5</v>
      </c>
      <c r="JV121">
        <v>4</v>
      </c>
      <c r="JW121">
        <v>5</v>
      </c>
      <c r="JX121" s="138">
        <v>50000</v>
      </c>
      <c r="JY121" s="138"/>
      <c r="JZ121" s="196">
        <v>0</v>
      </c>
      <c r="KA121" s="196"/>
      <c r="KB121" s="196"/>
      <c r="KC121" s="196">
        <v>0</v>
      </c>
      <c r="KD121" s="196">
        <v>0</v>
      </c>
      <c r="KF121">
        <v>0</v>
      </c>
      <c r="KH121">
        <v>-1</v>
      </c>
      <c r="KJ121">
        <v>-1</v>
      </c>
      <c r="KM121">
        <v>1</v>
      </c>
      <c r="KO121">
        <v>0</v>
      </c>
      <c r="KR121" s="116" t="s">
        <v>1108</v>
      </c>
      <c r="KS121">
        <v>50</v>
      </c>
      <c r="KT121" t="s">
        <v>1192</v>
      </c>
      <c r="KU121">
        <v>5</v>
      </c>
      <c r="KV121">
        <v>4</v>
      </c>
      <c r="KW121">
        <v>5</v>
      </c>
      <c r="KX121" s="138">
        <v>50000</v>
      </c>
      <c r="KY121" s="138"/>
      <c r="KZ121" s="196">
        <v>0</v>
      </c>
      <c r="LA121" s="196"/>
      <c r="LB121" s="196"/>
      <c r="LC121" s="196">
        <v>0</v>
      </c>
      <c r="LD121" s="196">
        <v>0</v>
      </c>
      <c r="LF121">
        <v>0</v>
      </c>
      <c r="LH121">
        <v>-1</v>
      </c>
      <c r="LJ121">
        <v>-1</v>
      </c>
      <c r="LM121">
        <v>1</v>
      </c>
      <c r="LO121">
        <v>0</v>
      </c>
      <c r="LR121" s="116" t="s">
        <v>1108</v>
      </c>
      <c r="LS121">
        <v>50</v>
      </c>
      <c r="LT121" t="s">
        <v>1192</v>
      </c>
      <c r="LU121">
        <v>5</v>
      </c>
      <c r="LV121">
        <v>4</v>
      </c>
      <c r="LW121">
        <v>5</v>
      </c>
      <c r="LX121" s="138">
        <v>50000</v>
      </c>
      <c r="LY121" s="138"/>
      <c r="LZ121" s="196">
        <v>0</v>
      </c>
      <c r="MA121" s="196"/>
      <c r="MB121" s="196"/>
      <c r="MC121" s="196">
        <v>0</v>
      </c>
      <c r="MD121" s="196">
        <v>0</v>
      </c>
      <c r="MF121">
        <v>0</v>
      </c>
      <c r="MH121">
        <v>-1</v>
      </c>
      <c r="MJ121">
        <v>-1</v>
      </c>
      <c r="MM121">
        <v>1</v>
      </c>
      <c r="MO121">
        <v>0</v>
      </c>
      <c r="MR121" s="116" t="s">
        <v>1108</v>
      </c>
      <c r="MS121">
        <v>50</v>
      </c>
      <c r="MT121" t="s">
        <v>1192</v>
      </c>
      <c r="MU121">
        <v>5</v>
      </c>
      <c r="MV121">
        <v>4</v>
      </c>
      <c r="MW121">
        <v>5</v>
      </c>
      <c r="MX121" s="138">
        <v>50000</v>
      </c>
      <c r="MY121" s="138"/>
      <c r="MZ121" s="196">
        <v>0</v>
      </c>
      <c r="NA121" s="196"/>
      <c r="NB121" s="196"/>
      <c r="NC121" s="196">
        <v>0</v>
      </c>
      <c r="ND121" s="196">
        <v>0</v>
      </c>
      <c r="NF121">
        <v>0</v>
      </c>
      <c r="NH121">
        <v>-1</v>
      </c>
      <c r="NJ121">
        <v>-1</v>
      </c>
      <c r="NM121">
        <v>1</v>
      </c>
      <c r="NO121">
        <v>0</v>
      </c>
      <c r="NR121" s="116" t="s">
        <v>1108</v>
      </c>
      <c r="NS121">
        <v>50</v>
      </c>
      <c r="NT121" t="s">
        <v>1192</v>
      </c>
      <c r="NU121">
        <v>5</v>
      </c>
      <c r="NV121">
        <v>4</v>
      </c>
      <c r="NW121">
        <v>5</v>
      </c>
      <c r="NX121" s="138">
        <v>50000</v>
      </c>
      <c r="NY121" s="138"/>
      <c r="NZ121" s="196">
        <v>0</v>
      </c>
      <c r="OA121" s="196"/>
      <c r="OB121" s="196"/>
      <c r="OC121" s="196">
        <v>0</v>
      </c>
      <c r="OD121" s="196">
        <v>0</v>
      </c>
      <c r="OF121">
        <v>0</v>
      </c>
      <c r="OH121">
        <v>-1</v>
      </c>
      <c r="OJ121">
        <v>-1</v>
      </c>
      <c r="OM121">
        <v>1</v>
      </c>
      <c r="OO121">
        <v>0</v>
      </c>
      <c r="OR121" s="116" t="s">
        <v>1108</v>
      </c>
      <c r="OS121">
        <v>50</v>
      </c>
      <c r="OT121" t="s">
        <v>1192</v>
      </c>
      <c r="OU121">
        <v>5</v>
      </c>
      <c r="OV121">
        <v>4</v>
      </c>
      <c r="OW121">
        <v>5</v>
      </c>
      <c r="OX121" s="138">
        <v>50000</v>
      </c>
      <c r="OY121" s="138"/>
      <c r="OZ121" s="196">
        <v>0</v>
      </c>
      <c r="PA121" s="196"/>
      <c r="PB121" s="196"/>
      <c r="PC121" s="196">
        <v>0</v>
      </c>
      <c r="PD121" s="196">
        <v>0</v>
      </c>
      <c r="PF121">
        <v>0</v>
      </c>
      <c r="PI121">
        <v>-1</v>
      </c>
      <c r="PK121">
        <v>-1</v>
      </c>
      <c r="PN121">
        <v>1</v>
      </c>
      <c r="PP121">
        <v>0</v>
      </c>
      <c r="PS121" s="116" t="s">
        <v>1108</v>
      </c>
      <c r="PT121">
        <v>50</v>
      </c>
      <c r="PU121" t="s">
        <v>1192</v>
      </c>
      <c r="PV121">
        <v>5</v>
      </c>
      <c r="PW121">
        <v>4</v>
      </c>
      <c r="PX121">
        <v>5</v>
      </c>
      <c r="PY121" s="138">
        <v>50000</v>
      </c>
      <c r="PZ121" s="138"/>
      <c r="QA121" s="196">
        <v>0</v>
      </c>
      <c r="QB121" s="196"/>
      <c r="QC121" s="196"/>
      <c r="QD121" s="196">
        <v>0</v>
      </c>
      <c r="QE121" s="196">
        <v>0</v>
      </c>
      <c r="QF121" s="196"/>
      <c r="QH121">
        <v>-3</v>
      </c>
      <c r="QK121">
        <v>-1</v>
      </c>
      <c r="QM121">
        <v>-1</v>
      </c>
      <c r="QP121">
        <v>1</v>
      </c>
      <c r="QR121">
        <v>0</v>
      </c>
      <c r="QU121" s="116" t="s">
        <v>1108</v>
      </c>
      <c r="QV121">
        <v>50</v>
      </c>
      <c r="QW121" t="s">
        <v>1192</v>
      </c>
      <c r="QX121">
        <v>5</v>
      </c>
      <c r="QY121">
        <v>4</v>
      </c>
      <c r="QZ121">
        <v>5</v>
      </c>
      <c r="RA121" s="138">
        <v>50000</v>
      </c>
      <c r="RB121" s="138"/>
      <c r="RC121" s="196">
        <v>0</v>
      </c>
      <c r="RD121" s="196"/>
      <c r="RE121" s="196"/>
      <c r="RF121" s="196">
        <v>0</v>
      </c>
      <c r="RG121" s="196">
        <v>0</v>
      </c>
      <c r="RH121" s="196"/>
      <c r="RI121" s="196"/>
      <c r="RJ121" s="196"/>
      <c r="RK121" s="196"/>
      <c r="RL121" s="196"/>
      <c r="RM121" s="196"/>
      <c r="RO121">
        <v>-3</v>
      </c>
      <c r="RS121">
        <v>-1</v>
      </c>
      <c r="RU121">
        <v>-1</v>
      </c>
      <c r="RX121">
        <v>1</v>
      </c>
      <c r="RZ121">
        <v>0</v>
      </c>
      <c r="SC121" s="116" t="s">
        <v>1108</v>
      </c>
      <c r="SD121">
        <v>50</v>
      </c>
      <c r="SE121" t="s">
        <v>1192</v>
      </c>
      <c r="SF121">
        <v>5</v>
      </c>
      <c r="SG121">
        <v>4</v>
      </c>
      <c r="SH121">
        <v>5</v>
      </c>
      <c r="SI121" s="138">
        <v>50000</v>
      </c>
      <c r="SJ121" s="138"/>
      <c r="SK121" s="196">
        <v>0</v>
      </c>
      <c r="SL121" s="196"/>
      <c r="SM121" s="196"/>
      <c r="SN121" s="196">
        <v>0</v>
      </c>
      <c r="SO121" s="196">
        <v>0</v>
      </c>
      <c r="SP121" s="196"/>
      <c r="SQ121" s="196"/>
      <c r="SR121" s="196"/>
      <c r="SS121" s="196"/>
      <c r="ST121" s="196"/>
      <c r="SU121" s="196"/>
      <c r="SW121">
        <f t="shared" si="261"/>
        <v>-50</v>
      </c>
      <c r="TA121">
        <v>-1</v>
      </c>
      <c r="TC121">
        <v>-1</v>
      </c>
      <c r="TF121">
        <f t="shared" si="293"/>
        <v>1</v>
      </c>
      <c r="TH121">
        <f t="shared" si="263"/>
        <v>0</v>
      </c>
      <c r="TK121" s="116" t="s">
        <v>1108</v>
      </c>
      <c r="TL121">
        <v>50</v>
      </c>
      <c r="TM121" t="str">
        <f t="shared" si="294"/>
        <v>FALSE</v>
      </c>
      <c r="TN121">
        <f>ROUND(MARGIN!$J37,0)</f>
        <v>5</v>
      </c>
      <c r="TO121">
        <f t="shared" si="265"/>
        <v>4</v>
      </c>
      <c r="TP121">
        <f t="shared" si="266"/>
        <v>5</v>
      </c>
      <c r="TQ121" s="138">
        <f>TP121*10000*MARGIN!$G37/MARGIN!$D37</f>
        <v>50000</v>
      </c>
      <c r="TR121" s="138"/>
      <c r="TS121" s="196">
        <f t="shared" si="295"/>
        <v>0</v>
      </c>
      <c r="TT121" s="196"/>
      <c r="TU121" s="196"/>
      <c r="TV121" s="196">
        <f t="shared" si="268"/>
        <v>0</v>
      </c>
      <c r="TW121" s="196">
        <f t="shared" si="296"/>
        <v>0</v>
      </c>
      <c r="TX121" s="196"/>
      <c r="TY121" s="196"/>
      <c r="TZ121" s="196"/>
      <c r="UA121" s="196"/>
      <c r="UB121" s="196"/>
      <c r="UC121" s="196"/>
      <c r="UE121">
        <f t="shared" si="270"/>
        <v>-50</v>
      </c>
      <c r="UI121">
        <v>-1</v>
      </c>
      <c r="UK121">
        <v>-1</v>
      </c>
      <c r="UN121">
        <f t="shared" si="297"/>
        <v>1</v>
      </c>
      <c r="UP121">
        <f t="shared" si="272"/>
        <v>0</v>
      </c>
      <c r="US121" s="116" t="s">
        <v>1108</v>
      </c>
      <c r="UT121">
        <v>50</v>
      </c>
      <c r="UU121" t="str">
        <f t="shared" si="298"/>
        <v>FALSE</v>
      </c>
      <c r="UV121">
        <f>ROUND(MARGIN!$J37,0)</f>
        <v>5</v>
      </c>
      <c r="UW121">
        <f t="shared" si="274"/>
        <v>4</v>
      </c>
      <c r="UX121">
        <f t="shared" si="275"/>
        <v>5</v>
      </c>
      <c r="UY121" s="138">
        <f>UX121*10000*MARGIN!$G37/MARGIN!$D37</f>
        <v>50000</v>
      </c>
      <c r="UZ121" s="138"/>
      <c r="VA121" s="196">
        <f t="shared" si="299"/>
        <v>0</v>
      </c>
      <c r="VB121" s="196"/>
      <c r="VC121" s="196"/>
      <c r="VD121" s="196">
        <f t="shared" si="277"/>
        <v>0</v>
      </c>
      <c r="VE121" s="196">
        <f t="shared" si="300"/>
        <v>0</v>
      </c>
      <c r="VF121" s="196"/>
      <c r="VG121" s="196"/>
      <c r="VH121" s="196"/>
      <c r="VI121" s="196"/>
      <c r="VJ121" s="196"/>
      <c r="VK121" s="196"/>
      <c r="VM121">
        <f t="shared" si="279"/>
        <v>-50</v>
      </c>
      <c r="VQ121">
        <v>-1</v>
      </c>
      <c r="VS121">
        <v>-1</v>
      </c>
      <c r="VV121">
        <f t="shared" si="301"/>
        <v>1</v>
      </c>
      <c r="VX121">
        <f t="shared" si="281"/>
        <v>0</v>
      </c>
      <c r="WA121" s="116" t="s">
        <v>1108</v>
      </c>
      <c r="WB121">
        <v>50</v>
      </c>
      <c r="WC121" t="str">
        <f t="shared" si="302"/>
        <v>FALSE</v>
      </c>
      <c r="WD121">
        <f>ROUND(MARGIN!$J37,0)</f>
        <v>5</v>
      </c>
      <c r="WE121">
        <f t="shared" si="283"/>
        <v>4</v>
      </c>
      <c r="WF121">
        <f t="shared" si="284"/>
        <v>5</v>
      </c>
      <c r="WG121" s="138">
        <f>WF121*10000*MARGIN!$G37/MARGIN!$D37</f>
        <v>50000</v>
      </c>
      <c r="WH121" s="138"/>
      <c r="WI121" s="196">
        <f t="shared" si="303"/>
        <v>0</v>
      </c>
      <c r="WJ121" s="196"/>
      <c r="WK121" s="196"/>
      <c r="WL121" s="196">
        <f t="shared" si="286"/>
        <v>0</v>
      </c>
      <c r="WM121" s="196">
        <f t="shared" si="304"/>
        <v>0</v>
      </c>
      <c r="WN121" s="196"/>
      <c r="WO121" s="196"/>
      <c r="WP121" s="196"/>
      <c r="WQ121" s="196"/>
      <c r="WR121" s="196"/>
      <c r="WS121" s="196"/>
    </row>
    <row r="122" spans="1:617" x14ac:dyDescent="0.25">
      <c r="A122" t="s">
        <v>1105</v>
      </c>
      <c r="B122" s="164" t="s">
        <v>15</v>
      </c>
      <c r="F122" t="e">
        <f>-#REF!+G122</f>
        <v>#REF!</v>
      </c>
      <c r="G122">
        <v>1</v>
      </c>
      <c r="H122">
        <v>-1</v>
      </c>
      <c r="I122">
        <v>-1</v>
      </c>
      <c r="J122">
        <f t="shared" si="244"/>
        <v>0</v>
      </c>
      <c r="K122">
        <f t="shared" si="245"/>
        <v>1</v>
      </c>
      <c r="L122" s="183">
        <v>-1.18205836986E-2</v>
      </c>
      <c r="M122" s="117" t="s">
        <v>917</v>
      </c>
      <c r="N122">
        <v>50</v>
      </c>
      <c r="O122" t="str">
        <f t="shared" si="246"/>
        <v>TRUE</v>
      </c>
      <c r="P122">
        <f>ROUND(MARGIN!$J38,0)</f>
        <v>5</v>
      </c>
      <c r="Q122" t="e">
        <f>IF(ABS(G122+I122)=2,ROUND(P122*(1+#REF!),0),IF(I122="",P122,ROUND(P122*(1+-#REF!),0)))</f>
        <v>#REF!</v>
      </c>
      <c r="R122">
        <f t="shared" si="288"/>
        <v>5</v>
      </c>
      <c r="S122" s="138">
        <f>R122*10000*MARGIN!$G38/MARGIN!$D38</f>
        <v>50000</v>
      </c>
      <c r="T122" s="144">
        <f t="shared" si="247"/>
        <v>-591.02918493000004</v>
      </c>
      <c r="U122" s="144">
        <f t="shared" si="248"/>
        <v>591.02918493000004</v>
      </c>
      <c r="W122">
        <f t="shared" si="249"/>
        <v>-2</v>
      </c>
      <c r="X122">
        <v>-1</v>
      </c>
      <c r="Y122">
        <v>-1</v>
      </c>
      <c r="Z122">
        <v>-1</v>
      </c>
      <c r="AA122">
        <f t="shared" si="250"/>
        <v>1</v>
      </c>
      <c r="AB122">
        <f t="shared" si="251"/>
        <v>1</v>
      </c>
      <c r="AC122">
        <v>-9.6437678695599997E-3</v>
      </c>
      <c r="AD122" s="117" t="s">
        <v>1108</v>
      </c>
      <c r="AE122">
        <v>50</v>
      </c>
      <c r="AF122" t="str">
        <f t="shared" si="252"/>
        <v>TRUE</v>
      </c>
      <c r="AG122">
        <f>ROUND(MARGIN!$J38,0)</f>
        <v>5</v>
      </c>
      <c r="AH122">
        <f t="shared" si="289"/>
        <v>6</v>
      </c>
      <c r="AI122">
        <f t="shared" si="290"/>
        <v>5</v>
      </c>
      <c r="AJ122" s="138">
        <f>AI122*10000*MARGIN!$G38/MARGIN!$D38</f>
        <v>50000</v>
      </c>
      <c r="AK122" s="196">
        <f t="shared" si="253"/>
        <v>482.18839347799997</v>
      </c>
      <c r="AL122" s="196">
        <f t="shared" si="254"/>
        <v>482.18839347799997</v>
      </c>
      <c r="AN122">
        <f t="shared" si="255"/>
        <v>0</v>
      </c>
      <c r="AO122">
        <v>-1</v>
      </c>
      <c r="AP122">
        <v>1</v>
      </c>
      <c r="AQ122">
        <v>-1</v>
      </c>
      <c r="AR122">
        <f t="shared" si="256"/>
        <v>1</v>
      </c>
      <c r="AS122">
        <f t="shared" si="257"/>
        <v>0</v>
      </c>
      <c r="AT122">
        <v>-6.3825470888400002E-3</v>
      </c>
      <c r="AU122" s="117" t="s">
        <v>1108</v>
      </c>
      <c r="AV122">
        <v>50</v>
      </c>
      <c r="AW122" t="str">
        <f t="shared" si="258"/>
        <v>TRUE</v>
      </c>
      <c r="AX122">
        <f>ROUND(MARGIN!$J38,0)</f>
        <v>5</v>
      </c>
      <c r="AY122">
        <f t="shared" si="291"/>
        <v>4</v>
      </c>
      <c r="AZ122">
        <f t="shared" si="292"/>
        <v>5</v>
      </c>
      <c r="BA122" s="138">
        <f>AZ122*10000*MARGIN!$G38/MARGIN!$D38</f>
        <v>50000</v>
      </c>
      <c r="BB122" s="196">
        <f t="shared" si="259"/>
        <v>319.12735444200001</v>
      </c>
      <c r="BC122" s="196">
        <f t="shared" si="260"/>
        <v>-319.12735444200001</v>
      </c>
      <c r="BE122">
        <v>0</v>
      </c>
      <c r="BF122">
        <v>-1</v>
      </c>
      <c r="BG122">
        <v>-1</v>
      </c>
      <c r="BH122">
        <v>-1</v>
      </c>
      <c r="BI122">
        <v>1</v>
      </c>
      <c r="BJ122">
        <v>1</v>
      </c>
      <c r="BK122">
        <v>-3.3060057796199999E-3</v>
      </c>
      <c r="BL122" s="117" t="s">
        <v>1108</v>
      </c>
      <c r="BM122">
        <v>50</v>
      </c>
      <c r="BN122" t="s">
        <v>1186</v>
      </c>
      <c r="BO122">
        <v>8</v>
      </c>
      <c r="BP122">
        <v>10</v>
      </c>
      <c r="BQ122">
        <v>8</v>
      </c>
      <c r="BR122" s="138">
        <v>80000</v>
      </c>
      <c r="BS122" s="196">
        <v>264.48046236959999</v>
      </c>
      <c r="BT122" s="196">
        <v>264.48046236959999</v>
      </c>
      <c r="BV122">
        <v>0</v>
      </c>
      <c r="BW122">
        <v>-1</v>
      </c>
      <c r="BX122">
        <v>-1</v>
      </c>
      <c r="BY122">
        <v>-1</v>
      </c>
      <c r="BZ122">
        <v>1</v>
      </c>
      <c r="CA122">
        <v>0</v>
      </c>
      <c r="CC122">
        <v>0</v>
      </c>
      <c r="CD122">
        <v>2.4030317594100001E-3</v>
      </c>
      <c r="CE122" s="117" t="s">
        <v>1108</v>
      </c>
      <c r="CF122">
        <v>50</v>
      </c>
      <c r="CG122" t="s">
        <v>1186</v>
      </c>
      <c r="CH122">
        <v>8</v>
      </c>
      <c r="CI122">
        <v>10</v>
      </c>
      <c r="CJ122">
        <v>8</v>
      </c>
      <c r="CK122" s="138">
        <v>80000</v>
      </c>
      <c r="CL122" s="196">
        <v>-192.24254075280001</v>
      </c>
      <c r="CM122" s="196"/>
      <c r="CN122" s="196">
        <v>-192.24254075280001</v>
      </c>
      <c r="CP122">
        <v>-1</v>
      </c>
      <c r="CQ122">
        <v>-1</v>
      </c>
      <c r="CR122">
        <v>-1</v>
      </c>
      <c r="CS122">
        <v>-1</v>
      </c>
      <c r="CU122">
        <v>0</v>
      </c>
      <c r="CW122">
        <v>0</v>
      </c>
      <c r="CY122" s="117" t="s">
        <v>1108</v>
      </c>
      <c r="CZ122">
        <v>50</v>
      </c>
      <c r="DA122" t="s">
        <v>1186</v>
      </c>
      <c r="DB122">
        <v>8</v>
      </c>
      <c r="DC122">
        <v>10</v>
      </c>
      <c r="DD122">
        <v>8</v>
      </c>
      <c r="DE122" s="138">
        <v>80000</v>
      </c>
      <c r="DF122" s="196">
        <v>0</v>
      </c>
      <c r="DG122" s="196"/>
      <c r="DH122" s="196">
        <v>0</v>
      </c>
      <c r="DJ122">
        <v>0</v>
      </c>
      <c r="DL122">
        <v>-1</v>
      </c>
      <c r="DN122">
        <v>-1</v>
      </c>
      <c r="DQ122">
        <v>1</v>
      </c>
      <c r="DS122">
        <v>0</v>
      </c>
      <c r="DV122" s="117" t="s">
        <v>1108</v>
      </c>
      <c r="DW122">
        <v>50</v>
      </c>
      <c r="DX122" t="s">
        <v>1192</v>
      </c>
      <c r="DY122">
        <v>8</v>
      </c>
      <c r="DZ122">
        <v>6</v>
      </c>
      <c r="EA122">
        <v>8</v>
      </c>
      <c r="EB122" s="138">
        <v>80000</v>
      </c>
      <c r="EC122" s="196">
        <v>0</v>
      </c>
      <c r="ED122" s="196"/>
      <c r="EE122" s="196">
        <v>0</v>
      </c>
      <c r="EF122" s="196">
        <v>0</v>
      </c>
      <c r="EH122">
        <v>0</v>
      </c>
      <c r="EJ122">
        <v>-1</v>
      </c>
      <c r="EL122">
        <v>-1</v>
      </c>
      <c r="EO122">
        <v>1</v>
      </c>
      <c r="EQ122">
        <v>0</v>
      </c>
      <c r="ET122" s="117" t="s">
        <v>1108</v>
      </c>
      <c r="EU122">
        <v>50</v>
      </c>
      <c r="EV122" t="s">
        <v>1192</v>
      </c>
      <c r="EW122">
        <v>8</v>
      </c>
      <c r="EX122">
        <v>6</v>
      </c>
      <c r="EY122">
        <v>8</v>
      </c>
      <c r="EZ122" s="138">
        <v>80000</v>
      </c>
      <c r="FA122" s="196">
        <v>0</v>
      </c>
      <c r="FB122" s="196"/>
      <c r="FC122" s="196">
        <v>0</v>
      </c>
      <c r="FD122" s="196">
        <v>0</v>
      </c>
      <c r="FF122">
        <v>0</v>
      </c>
      <c r="FH122">
        <v>-1</v>
      </c>
      <c r="FJ122">
        <v>-1</v>
      </c>
      <c r="FM122">
        <v>1</v>
      </c>
      <c r="FO122">
        <v>0</v>
      </c>
      <c r="FR122" s="117" t="s">
        <v>1108</v>
      </c>
      <c r="FS122">
        <v>50</v>
      </c>
      <c r="FT122" t="s">
        <v>1192</v>
      </c>
      <c r="FU122">
        <v>8</v>
      </c>
      <c r="FV122">
        <v>6</v>
      </c>
      <c r="FW122">
        <v>8</v>
      </c>
      <c r="FX122" s="138">
        <v>80000</v>
      </c>
      <c r="FY122" s="138"/>
      <c r="FZ122" s="196">
        <v>0</v>
      </c>
      <c r="GA122" s="196"/>
      <c r="GB122" s="196"/>
      <c r="GC122" s="196">
        <v>0</v>
      </c>
      <c r="GD122" s="196">
        <v>0</v>
      </c>
      <c r="GF122">
        <v>0</v>
      </c>
      <c r="GH122">
        <v>-1</v>
      </c>
      <c r="GJ122">
        <v>-1</v>
      </c>
      <c r="GM122">
        <v>1</v>
      </c>
      <c r="GO122">
        <v>0</v>
      </c>
      <c r="GR122" s="117" t="s">
        <v>1108</v>
      </c>
      <c r="GS122">
        <v>50</v>
      </c>
      <c r="GT122" t="s">
        <v>1192</v>
      </c>
      <c r="GU122">
        <v>8</v>
      </c>
      <c r="GV122">
        <v>6</v>
      </c>
      <c r="GW122">
        <v>8</v>
      </c>
      <c r="GX122" s="138">
        <v>80000</v>
      </c>
      <c r="GY122" s="138"/>
      <c r="GZ122" s="196">
        <v>0</v>
      </c>
      <c r="HA122" s="196"/>
      <c r="HB122" s="196"/>
      <c r="HC122" s="196">
        <v>0</v>
      </c>
      <c r="HD122" s="196">
        <v>0</v>
      </c>
      <c r="HF122">
        <v>0</v>
      </c>
      <c r="HH122">
        <v>-1</v>
      </c>
      <c r="HJ122">
        <v>-1</v>
      </c>
      <c r="HM122">
        <v>1</v>
      </c>
      <c r="HO122">
        <v>0</v>
      </c>
      <c r="HR122" s="117" t="s">
        <v>1108</v>
      </c>
      <c r="HS122">
        <v>50</v>
      </c>
      <c r="HT122" t="s">
        <v>1192</v>
      </c>
      <c r="HU122">
        <v>6</v>
      </c>
      <c r="HV122">
        <v>5</v>
      </c>
      <c r="HW122">
        <v>6</v>
      </c>
      <c r="HX122" s="138">
        <v>60000</v>
      </c>
      <c r="HY122" s="138"/>
      <c r="HZ122" s="196">
        <v>0</v>
      </c>
      <c r="IA122" s="196"/>
      <c r="IB122" s="196"/>
      <c r="IC122" s="196">
        <v>0</v>
      </c>
      <c r="ID122" s="196">
        <v>0</v>
      </c>
      <c r="IF122">
        <v>0</v>
      </c>
      <c r="IJ122">
        <v>-1</v>
      </c>
      <c r="IM122">
        <v>1</v>
      </c>
      <c r="IO122">
        <v>0</v>
      </c>
      <c r="IR122" s="117"/>
      <c r="IS122">
        <v>50</v>
      </c>
      <c r="IT122" t="s">
        <v>1192</v>
      </c>
      <c r="IU122">
        <v>6</v>
      </c>
      <c r="IW122">
        <v>6</v>
      </c>
      <c r="IX122" s="138">
        <v>60000</v>
      </c>
      <c r="IY122" s="138"/>
      <c r="IZ122" s="196">
        <v>0</v>
      </c>
      <c r="JA122" s="196"/>
      <c r="JB122" s="196"/>
      <c r="JC122" s="196">
        <v>0</v>
      </c>
      <c r="JD122" s="196">
        <v>0</v>
      </c>
      <c r="JF122">
        <v>0</v>
      </c>
      <c r="JH122">
        <v>-1</v>
      </c>
      <c r="JJ122">
        <v>-1</v>
      </c>
      <c r="JM122">
        <v>1</v>
      </c>
      <c r="JO122">
        <v>0</v>
      </c>
      <c r="JR122" s="117" t="s">
        <v>1108</v>
      </c>
      <c r="JS122">
        <v>50</v>
      </c>
      <c r="JT122" t="s">
        <v>1192</v>
      </c>
      <c r="JU122">
        <v>5</v>
      </c>
      <c r="JV122">
        <v>4</v>
      </c>
      <c r="JW122">
        <v>5</v>
      </c>
      <c r="JX122" s="138">
        <v>50000</v>
      </c>
      <c r="JY122" s="138"/>
      <c r="JZ122" s="196">
        <v>0</v>
      </c>
      <c r="KA122" s="196"/>
      <c r="KB122" s="196"/>
      <c r="KC122" s="196">
        <v>0</v>
      </c>
      <c r="KD122" s="196">
        <v>0</v>
      </c>
      <c r="KF122">
        <v>0</v>
      </c>
      <c r="KH122">
        <v>-1</v>
      </c>
      <c r="KJ122">
        <v>-1</v>
      </c>
      <c r="KM122">
        <v>1</v>
      </c>
      <c r="KO122">
        <v>0</v>
      </c>
      <c r="KR122" s="117" t="s">
        <v>1108</v>
      </c>
      <c r="KS122">
        <v>50</v>
      </c>
      <c r="KT122" t="s">
        <v>1192</v>
      </c>
      <c r="KU122">
        <v>5</v>
      </c>
      <c r="KV122">
        <v>4</v>
      </c>
      <c r="KW122">
        <v>5</v>
      </c>
      <c r="KX122" s="138">
        <v>50000</v>
      </c>
      <c r="KY122" s="138"/>
      <c r="KZ122" s="196">
        <v>0</v>
      </c>
      <c r="LA122" s="196"/>
      <c r="LB122" s="196"/>
      <c r="LC122" s="196">
        <v>0</v>
      </c>
      <c r="LD122" s="196">
        <v>0</v>
      </c>
      <c r="LF122">
        <v>0</v>
      </c>
      <c r="LH122">
        <v>-1</v>
      </c>
      <c r="LJ122">
        <v>-1</v>
      </c>
      <c r="LM122">
        <v>1</v>
      </c>
      <c r="LO122">
        <v>0</v>
      </c>
      <c r="LR122" s="117" t="s">
        <v>1108</v>
      </c>
      <c r="LS122">
        <v>50</v>
      </c>
      <c r="LT122" t="s">
        <v>1192</v>
      </c>
      <c r="LU122">
        <v>5</v>
      </c>
      <c r="LV122">
        <v>4</v>
      </c>
      <c r="LW122">
        <v>5</v>
      </c>
      <c r="LX122" s="138">
        <v>50000</v>
      </c>
      <c r="LY122" s="138"/>
      <c r="LZ122" s="196">
        <v>0</v>
      </c>
      <c r="MA122" s="196"/>
      <c r="MB122" s="196"/>
      <c r="MC122" s="196">
        <v>0</v>
      </c>
      <c r="MD122" s="196">
        <v>0</v>
      </c>
      <c r="MF122">
        <v>0</v>
      </c>
      <c r="MH122">
        <v>-1</v>
      </c>
      <c r="MJ122">
        <v>-1</v>
      </c>
      <c r="MM122">
        <v>1</v>
      </c>
      <c r="MO122">
        <v>0</v>
      </c>
      <c r="MR122" s="117" t="s">
        <v>1108</v>
      </c>
      <c r="MS122">
        <v>50</v>
      </c>
      <c r="MT122" t="s">
        <v>1192</v>
      </c>
      <c r="MU122">
        <v>5</v>
      </c>
      <c r="MV122">
        <v>4</v>
      </c>
      <c r="MW122">
        <v>5</v>
      </c>
      <c r="MX122" s="138">
        <v>50000</v>
      </c>
      <c r="MY122" s="138"/>
      <c r="MZ122" s="196">
        <v>0</v>
      </c>
      <c r="NA122" s="196"/>
      <c r="NB122" s="196"/>
      <c r="NC122" s="196">
        <v>0</v>
      </c>
      <c r="ND122" s="196">
        <v>0</v>
      </c>
      <c r="NF122">
        <v>0</v>
      </c>
      <c r="NH122">
        <v>-1</v>
      </c>
      <c r="NJ122">
        <v>-1</v>
      </c>
      <c r="NM122">
        <v>1</v>
      </c>
      <c r="NO122">
        <v>0</v>
      </c>
      <c r="NR122" s="117" t="s">
        <v>1108</v>
      </c>
      <c r="NS122">
        <v>50</v>
      </c>
      <c r="NT122" t="s">
        <v>1192</v>
      </c>
      <c r="NU122">
        <v>5</v>
      </c>
      <c r="NV122">
        <v>4</v>
      </c>
      <c r="NW122">
        <v>5</v>
      </c>
      <c r="NX122" s="138">
        <v>50000</v>
      </c>
      <c r="NY122" s="138"/>
      <c r="NZ122" s="196">
        <v>0</v>
      </c>
      <c r="OA122" s="196"/>
      <c r="OB122" s="196"/>
      <c r="OC122" s="196">
        <v>0</v>
      </c>
      <c r="OD122" s="196">
        <v>0</v>
      </c>
      <c r="OF122">
        <v>0</v>
      </c>
      <c r="OH122">
        <v>-1</v>
      </c>
      <c r="OJ122">
        <v>-1</v>
      </c>
      <c r="OM122">
        <v>1</v>
      </c>
      <c r="OO122">
        <v>0</v>
      </c>
      <c r="OR122" s="117" t="s">
        <v>1108</v>
      </c>
      <c r="OS122">
        <v>50</v>
      </c>
      <c r="OT122" t="s">
        <v>1192</v>
      </c>
      <c r="OU122">
        <v>5</v>
      </c>
      <c r="OV122">
        <v>4</v>
      </c>
      <c r="OW122">
        <v>5</v>
      </c>
      <c r="OX122" s="138">
        <v>50000</v>
      </c>
      <c r="OY122" s="138"/>
      <c r="OZ122" s="196">
        <v>0</v>
      </c>
      <c r="PA122" s="196"/>
      <c r="PB122" s="196"/>
      <c r="PC122" s="196">
        <v>0</v>
      </c>
      <c r="PD122" s="196">
        <v>0</v>
      </c>
      <c r="PF122">
        <v>0</v>
      </c>
      <c r="PI122">
        <v>-1</v>
      </c>
      <c r="PK122">
        <v>-1</v>
      </c>
      <c r="PN122">
        <v>1</v>
      </c>
      <c r="PP122">
        <v>0</v>
      </c>
      <c r="PS122" s="117" t="s">
        <v>1108</v>
      </c>
      <c r="PT122">
        <v>50</v>
      </c>
      <c r="PU122" t="s">
        <v>1192</v>
      </c>
      <c r="PV122">
        <v>5</v>
      </c>
      <c r="PW122">
        <v>4</v>
      </c>
      <c r="PX122">
        <v>5</v>
      </c>
      <c r="PY122" s="138">
        <v>50000</v>
      </c>
      <c r="PZ122" s="138"/>
      <c r="QA122" s="196">
        <v>0</v>
      </c>
      <c r="QB122" s="196"/>
      <c r="QC122" s="196"/>
      <c r="QD122" s="196">
        <v>0</v>
      </c>
      <c r="QE122" s="196">
        <v>0</v>
      </c>
      <c r="QF122" s="196"/>
      <c r="QH122">
        <v>-3</v>
      </c>
      <c r="QK122">
        <v>-1</v>
      </c>
      <c r="QM122">
        <v>-1</v>
      </c>
      <c r="QP122">
        <v>1</v>
      </c>
      <c r="QR122">
        <v>0</v>
      </c>
      <c r="QU122" s="117" t="s">
        <v>1108</v>
      </c>
      <c r="QV122">
        <v>50</v>
      </c>
      <c r="QW122" t="s">
        <v>1192</v>
      </c>
      <c r="QX122">
        <v>5</v>
      </c>
      <c r="QY122">
        <v>4</v>
      </c>
      <c r="QZ122">
        <v>5</v>
      </c>
      <c r="RA122" s="138">
        <v>50000</v>
      </c>
      <c r="RB122" s="138"/>
      <c r="RC122" s="196">
        <v>0</v>
      </c>
      <c r="RD122" s="196"/>
      <c r="RE122" s="196"/>
      <c r="RF122" s="196">
        <v>0</v>
      </c>
      <c r="RG122" s="196">
        <v>0</v>
      </c>
      <c r="RH122" s="196"/>
      <c r="RI122" s="196"/>
      <c r="RJ122" s="196"/>
      <c r="RK122" s="196"/>
      <c r="RL122" s="196"/>
      <c r="RM122" s="196"/>
      <c r="RO122">
        <v>-3</v>
      </c>
      <c r="RS122">
        <v>-1</v>
      </c>
      <c r="RU122">
        <v>-1</v>
      </c>
      <c r="RX122">
        <v>1</v>
      </c>
      <c r="RZ122">
        <v>0</v>
      </c>
      <c r="SC122" s="117" t="s">
        <v>1108</v>
      </c>
      <c r="SD122">
        <v>50</v>
      </c>
      <c r="SE122" t="s">
        <v>1192</v>
      </c>
      <c r="SF122">
        <v>5</v>
      </c>
      <c r="SG122">
        <v>4</v>
      </c>
      <c r="SH122">
        <v>5</v>
      </c>
      <c r="SI122" s="138">
        <v>50000</v>
      </c>
      <c r="SJ122" s="138"/>
      <c r="SK122" s="196">
        <v>0</v>
      </c>
      <c r="SL122" s="196"/>
      <c r="SM122" s="196"/>
      <c r="SN122" s="196">
        <v>0</v>
      </c>
      <c r="SO122" s="196">
        <v>0</v>
      </c>
      <c r="SP122" s="196"/>
      <c r="SQ122" s="196"/>
      <c r="SR122" s="196"/>
      <c r="SS122" s="196"/>
      <c r="ST122" s="196"/>
      <c r="SU122" s="196"/>
      <c r="SW122">
        <f t="shared" si="261"/>
        <v>-50</v>
      </c>
      <c r="TA122">
        <v>-1</v>
      </c>
      <c r="TC122">
        <v>-1</v>
      </c>
      <c r="TF122">
        <f t="shared" si="293"/>
        <v>1</v>
      </c>
      <c r="TH122">
        <f t="shared" si="263"/>
        <v>0</v>
      </c>
      <c r="TK122" s="117" t="s">
        <v>1108</v>
      </c>
      <c r="TL122">
        <v>50</v>
      </c>
      <c r="TM122" t="str">
        <f t="shared" si="294"/>
        <v>FALSE</v>
      </c>
      <c r="TN122">
        <f>ROUND(MARGIN!$J38,0)</f>
        <v>5</v>
      </c>
      <c r="TO122">
        <f t="shared" si="265"/>
        <v>4</v>
      </c>
      <c r="TP122">
        <f t="shared" si="266"/>
        <v>5</v>
      </c>
      <c r="TQ122" s="138">
        <f>TP122*10000*MARGIN!$G38/MARGIN!$D38</f>
        <v>50000</v>
      </c>
      <c r="TR122" s="138"/>
      <c r="TS122" s="196">
        <f t="shared" si="295"/>
        <v>0</v>
      </c>
      <c r="TT122" s="196"/>
      <c r="TU122" s="196"/>
      <c r="TV122" s="196">
        <f t="shared" si="268"/>
        <v>0</v>
      </c>
      <c r="TW122" s="196">
        <f t="shared" si="296"/>
        <v>0</v>
      </c>
      <c r="TX122" s="196"/>
      <c r="TY122" s="196"/>
      <c r="TZ122" s="196"/>
      <c r="UA122" s="196"/>
      <c r="UB122" s="196"/>
      <c r="UC122" s="196"/>
      <c r="UE122">
        <f t="shared" si="270"/>
        <v>-50</v>
      </c>
      <c r="UI122">
        <v>-1</v>
      </c>
      <c r="UK122">
        <v>-1</v>
      </c>
      <c r="UN122">
        <f t="shared" si="297"/>
        <v>1</v>
      </c>
      <c r="UP122">
        <f t="shared" si="272"/>
        <v>0</v>
      </c>
      <c r="US122" s="117" t="s">
        <v>1108</v>
      </c>
      <c r="UT122">
        <v>50</v>
      </c>
      <c r="UU122" t="str">
        <f t="shared" si="298"/>
        <v>FALSE</v>
      </c>
      <c r="UV122">
        <f>ROUND(MARGIN!$J38,0)</f>
        <v>5</v>
      </c>
      <c r="UW122">
        <f t="shared" si="274"/>
        <v>4</v>
      </c>
      <c r="UX122">
        <f t="shared" si="275"/>
        <v>5</v>
      </c>
      <c r="UY122" s="138">
        <f>UX122*10000*MARGIN!$G38/MARGIN!$D38</f>
        <v>50000</v>
      </c>
      <c r="UZ122" s="138"/>
      <c r="VA122" s="196">
        <f t="shared" si="299"/>
        <v>0</v>
      </c>
      <c r="VB122" s="196"/>
      <c r="VC122" s="196"/>
      <c r="VD122" s="196">
        <f t="shared" si="277"/>
        <v>0</v>
      </c>
      <c r="VE122" s="196">
        <f t="shared" si="300"/>
        <v>0</v>
      </c>
      <c r="VF122" s="196"/>
      <c r="VG122" s="196"/>
      <c r="VH122" s="196"/>
      <c r="VI122" s="196"/>
      <c r="VJ122" s="196"/>
      <c r="VK122" s="196"/>
      <c r="VM122">
        <f t="shared" si="279"/>
        <v>-50</v>
      </c>
      <c r="VQ122">
        <v>-1</v>
      </c>
      <c r="VS122">
        <v>-1</v>
      </c>
      <c r="VV122">
        <f t="shared" si="301"/>
        <v>1</v>
      </c>
      <c r="VX122">
        <f t="shared" si="281"/>
        <v>0</v>
      </c>
      <c r="WA122" s="117" t="s">
        <v>1108</v>
      </c>
      <c r="WB122">
        <v>50</v>
      </c>
      <c r="WC122" t="str">
        <f t="shared" si="302"/>
        <v>FALSE</v>
      </c>
      <c r="WD122">
        <f>ROUND(MARGIN!$J38,0)</f>
        <v>5</v>
      </c>
      <c r="WE122">
        <f t="shared" si="283"/>
        <v>4</v>
      </c>
      <c r="WF122">
        <f t="shared" si="284"/>
        <v>5</v>
      </c>
      <c r="WG122" s="138">
        <f>WF122*10000*MARGIN!$G38/MARGIN!$D38</f>
        <v>50000</v>
      </c>
      <c r="WH122" s="138"/>
      <c r="WI122" s="196">
        <f t="shared" si="303"/>
        <v>0</v>
      </c>
      <c r="WJ122" s="196"/>
      <c r="WK122" s="196"/>
      <c r="WL122" s="196">
        <f t="shared" si="286"/>
        <v>0</v>
      </c>
      <c r="WM122" s="196">
        <f t="shared" si="304"/>
        <v>0</v>
      </c>
      <c r="WN122" s="196"/>
      <c r="WO122" s="196"/>
      <c r="WP122" s="196"/>
      <c r="WQ122" s="196"/>
      <c r="WR122" s="196"/>
      <c r="WS122" s="196"/>
    </row>
    <row r="123" spans="1:617" x14ac:dyDescent="0.25">
      <c r="A123" t="s">
        <v>1107</v>
      </c>
      <c r="B123" s="164" t="s">
        <v>8</v>
      </c>
      <c r="F123" t="e">
        <f>-#REF!+G123</f>
        <v>#REF!</v>
      </c>
      <c r="G123">
        <v>-1</v>
      </c>
      <c r="H123">
        <v>-1</v>
      </c>
      <c r="I123">
        <v>-1</v>
      </c>
      <c r="J123">
        <f t="shared" si="244"/>
        <v>1</v>
      </c>
      <c r="K123">
        <f t="shared" si="245"/>
        <v>1</v>
      </c>
      <c r="L123" s="183">
        <v>-2.1595355758499999E-2</v>
      </c>
      <c r="M123" s="116" t="s">
        <v>917</v>
      </c>
      <c r="N123">
        <v>50</v>
      </c>
      <c r="O123" t="str">
        <f t="shared" si="246"/>
        <v>TRUE</v>
      </c>
      <c r="P123">
        <f>ROUND(MARGIN!$J39,0)</f>
        <v>5</v>
      </c>
      <c r="Q123" t="e">
        <f>IF(ABS(G123+I123)=2,ROUND(P123*(1+#REF!),0),IF(I123="",P123,ROUND(P123*(1+-#REF!),0)))</f>
        <v>#REF!</v>
      </c>
      <c r="R123">
        <f t="shared" si="288"/>
        <v>5</v>
      </c>
      <c r="S123" s="138">
        <f>R123*10000*MARGIN!$G39/MARGIN!$D39</f>
        <v>50000</v>
      </c>
      <c r="T123" s="144">
        <f t="shared" si="247"/>
        <v>1079.767787925</v>
      </c>
      <c r="U123" s="144">
        <f t="shared" si="248"/>
        <v>1079.767787925</v>
      </c>
      <c r="W123">
        <f t="shared" si="249"/>
        <v>0</v>
      </c>
      <c r="X123">
        <v>-1</v>
      </c>
      <c r="Y123">
        <v>-1</v>
      </c>
      <c r="Z123">
        <v>1</v>
      </c>
      <c r="AA123">
        <f t="shared" si="250"/>
        <v>0</v>
      </c>
      <c r="AB123">
        <f t="shared" si="251"/>
        <v>0</v>
      </c>
      <c r="AC123">
        <v>9.6418344834099997E-3</v>
      </c>
      <c r="AD123" s="116" t="s">
        <v>1108</v>
      </c>
      <c r="AE123">
        <v>50</v>
      </c>
      <c r="AF123" t="str">
        <f t="shared" si="252"/>
        <v>TRUE</v>
      </c>
      <c r="AG123">
        <f>ROUND(MARGIN!$J39,0)</f>
        <v>5</v>
      </c>
      <c r="AH123">
        <f t="shared" si="289"/>
        <v>6</v>
      </c>
      <c r="AI123">
        <f t="shared" si="290"/>
        <v>5</v>
      </c>
      <c r="AJ123" s="138">
        <f>AI123*10000*MARGIN!$G39/MARGIN!$D39</f>
        <v>50000</v>
      </c>
      <c r="AK123" s="196">
        <f t="shared" si="253"/>
        <v>-482.09172417049996</v>
      </c>
      <c r="AL123" s="196">
        <f t="shared" si="254"/>
        <v>-482.09172417049996</v>
      </c>
      <c r="AN123">
        <f t="shared" si="255"/>
        <v>2</v>
      </c>
      <c r="AO123">
        <v>1</v>
      </c>
      <c r="AP123">
        <v>-1</v>
      </c>
      <c r="AQ123">
        <v>-1</v>
      </c>
      <c r="AR123">
        <f t="shared" si="256"/>
        <v>0</v>
      </c>
      <c r="AS123">
        <f t="shared" si="257"/>
        <v>1</v>
      </c>
      <c r="AT123">
        <v>-1.89693329118E-3</v>
      </c>
      <c r="AU123" s="116" t="s">
        <v>1108</v>
      </c>
      <c r="AV123">
        <v>50</v>
      </c>
      <c r="AW123" t="str">
        <f t="shared" si="258"/>
        <v>TRUE</v>
      </c>
      <c r="AX123">
        <f>ROUND(MARGIN!$J39,0)</f>
        <v>5</v>
      </c>
      <c r="AY123">
        <f t="shared" si="291"/>
        <v>4</v>
      </c>
      <c r="AZ123">
        <f t="shared" si="292"/>
        <v>5</v>
      </c>
      <c r="BA123" s="138">
        <f>AZ123*10000*MARGIN!$G39/MARGIN!$D39</f>
        <v>50000</v>
      </c>
      <c r="BB123" s="196">
        <f t="shared" si="259"/>
        <v>-94.846664559000004</v>
      </c>
      <c r="BC123" s="196">
        <f t="shared" si="260"/>
        <v>94.846664559000004</v>
      </c>
      <c r="BE123">
        <v>0</v>
      </c>
      <c r="BF123">
        <v>1</v>
      </c>
      <c r="BG123">
        <v>-1</v>
      </c>
      <c r="BH123">
        <v>-1</v>
      </c>
      <c r="BI123">
        <v>0</v>
      </c>
      <c r="BJ123">
        <v>1</v>
      </c>
      <c r="BK123">
        <v>-3.30730962008E-3</v>
      </c>
      <c r="BL123" s="116" t="s">
        <v>1108</v>
      </c>
      <c r="BM123">
        <v>50</v>
      </c>
      <c r="BN123" t="s">
        <v>1186</v>
      </c>
      <c r="BO123">
        <v>8</v>
      </c>
      <c r="BP123">
        <v>6</v>
      </c>
      <c r="BQ123">
        <v>8</v>
      </c>
      <c r="BR123" s="138">
        <v>80000</v>
      </c>
      <c r="BS123" s="196">
        <v>-264.58476960640002</v>
      </c>
      <c r="BT123" s="196">
        <v>264.58476960640002</v>
      </c>
      <c r="BV123">
        <v>0</v>
      </c>
      <c r="BW123">
        <v>-1</v>
      </c>
      <c r="BX123">
        <v>-1</v>
      </c>
      <c r="BY123">
        <v>-1</v>
      </c>
      <c r="BZ123">
        <v>1</v>
      </c>
      <c r="CA123">
        <v>0</v>
      </c>
      <c r="CC123">
        <v>0</v>
      </c>
      <c r="CD123">
        <v>9.0668610900799997E-4</v>
      </c>
      <c r="CE123" s="116" t="s">
        <v>1108</v>
      </c>
      <c r="CF123">
        <v>50</v>
      </c>
      <c r="CG123" t="s">
        <v>1186</v>
      </c>
      <c r="CH123">
        <v>8</v>
      </c>
      <c r="CI123">
        <v>10</v>
      </c>
      <c r="CJ123">
        <v>8</v>
      </c>
      <c r="CK123" s="138">
        <v>80000</v>
      </c>
      <c r="CL123" s="196">
        <v>-72.534888720639998</v>
      </c>
      <c r="CM123" s="196"/>
      <c r="CN123" s="196">
        <v>-72.534888720639998</v>
      </c>
      <c r="CP123">
        <v>-1</v>
      </c>
      <c r="CQ123">
        <v>-1</v>
      </c>
      <c r="CR123">
        <v>-1</v>
      </c>
      <c r="CS123">
        <v>-1</v>
      </c>
      <c r="CU123">
        <v>0</v>
      </c>
      <c r="CW123">
        <v>0</v>
      </c>
      <c r="CY123" s="116" t="s">
        <v>1108</v>
      </c>
      <c r="CZ123">
        <v>50</v>
      </c>
      <c r="DA123" t="s">
        <v>1186</v>
      </c>
      <c r="DB123">
        <v>8</v>
      </c>
      <c r="DC123">
        <v>10</v>
      </c>
      <c r="DD123">
        <v>8</v>
      </c>
      <c r="DE123" s="138">
        <v>80000</v>
      </c>
      <c r="DF123" s="196">
        <v>0</v>
      </c>
      <c r="DG123" s="196"/>
      <c r="DH123" s="196">
        <v>0</v>
      </c>
      <c r="DJ123">
        <v>0</v>
      </c>
      <c r="DL123">
        <v>-1</v>
      </c>
      <c r="DN123">
        <v>-1</v>
      </c>
      <c r="DQ123">
        <v>1</v>
      </c>
      <c r="DS123">
        <v>0</v>
      </c>
      <c r="DV123" s="116" t="s">
        <v>1108</v>
      </c>
      <c r="DW123">
        <v>50</v>
      </c>
      <c r="DX123" t="s">
        <v>1192</v>
      </c>
      <c r="DY123">
        <v>8</v>
      </c>
      <c r="DZ123">
        <v>6</v>
      </c>
      <c r="EA123">
        <v>8</v>
      </c>
      <c r="EB123" s="138">
        <v>80000</v>
      </c>
      <c r="EC123" s="196">
        <v>0</v>
      </c>
      <c r="ED123" s="196"/>
      <c r="EE123" s="196">
        <v>0</v>
      </c>
      <c r="EF123" s="196">
        <v>0</v>
      </c>
      <c r="EH123">
        <v>0</v>
      </c>
      <c r="EJ123">
        <v>-1</v>
      </c>
      <c r="EL123">
        <v>-1</v>
      </c>
      <c r="EO123">
        <v>1</v>
      </c>
      <c r="EQ123">
        <v>0</v>
      </c>
      <c r="ET123" s="116" t="s">
        <v>1108</v>
      </c>
      <c r="EU123">
        <v>50</v>
      </c>
      <c r="EV123" t="s">
        <v>1192</v>
      </c>
      <c r="EW123">
        <v>8</v>
      </c>
      <c r="EX123">
        <v>6</v>
      </c>
      <c r="EY123">
        <v>8</v>
      </c>
      <c r="EZ123" s="138">
        <v>80000</v>
      </c>
      <c r="FA123" s="196">
        <v>0</v>
      </c>
      <c r="FB123" s="196"/>
      <c r="FC123" s="196">
        <v>0</v>
      </c>
      <c r="FD123" s="196">
        <v>0</v>
      </c>
      <c r="FF123">
        <v>0</v>
      </c>
      <c r="FH123">
        <v>-1</v>
      </c>
      <c r="FJ123">
        <v>-1</v>
      </c>
      <c r="FM123">
        <v>1</v>
      </c>
      <c r="FO123">
        <v>0</v>
      </c>
      <c r="FR123" s="116" t="s">
        <v>1108</v>
      </c>
      <c r="FS123">
        <v>50</v>
      </c>
      <c r="FT123" t="s">
        <v>1192</v>
      </c>
      <c r="FU123">
        <v>8</v>
      </c>
      <c r="FV123">
        <v>6</v>
      </c>
      <c r="FW123">
        <v>8</v>
      </c>
      <c r="FX123" s="138">
        <v>80000</v>
      </c>
      <c r="FY123" s="138"/>
      <c r="FZ123" s="196">
        <v>0</v>
      </c>
      <c r="GA123" s="196"/>
      <c r="GB123" s="196"/>
      <c r="GC123" s="196">
        <v>0</v>
      </c>
      <c r="GD123" s="196">
        <v>0</v>
      </c>
      <c r="GF123">
        <v>0</v>
      </c>
      <c r="GH123">
        <v>-1</v>
      </c>
      <c r="GJ123">
        <v>-1</v>
      </c>
      <c r="GM123">
        <v>1</v>
      </c>
      <c r="GO123">
        <v>0</v>
      </c>
      <c r="GR123" s="116" t="s">
        <v>1108</v>
      </c>
      <c r="GS123">
        <v>50</v>
      </c>
      <c r="GT123" t="s">
        <v>1192</v>
      </c>
      <c r="GU123">
        <v>8</v>
      </c>
      <c r="GV123">
        <v>6</v>
      </c>
      <c r="GW123">
        <v>8</v>
      </c>
      <c r="GX123" s="138">
        <v>80000</v>
      </c>
      <c r="GY123" s="138"/>
      <c r="GZ123" s="196">
        <v>0</v>
      </c>
      <c r="HA123" s="196"/>
      <c r="HB123" s="196"/>
      <c r="HC123" s="196">
        <v>0</v>
      </c>
      <c r="HD123" s="196">
        <v>0</v>
      </c>
      <c r="HF123">
        <v>0</v>
      </c>
      <c r="HH123">
        <v>-1</v>
      </c>
      <c r="HJ123">
        <v>-1</v>
      </c>
      <c r="HM123">
        <v>1</v>
      </c>
      <c r="HO123">
        <v>0</v>
      </c>
      <c r="HR123" s="116" t="s">
        <v>1108</v>
      </c>
      <c r="HS123">
        <v>50</v>
      </c>
      <c r="HT123" t="s">
        <v>1192</v>
      </c>
      <c r="HU123">
        <v>6</v>
      </c>
      <c r="HV123">
        <v>5</v>
      </c>
      <c r="HW123">
        <v>6</v>
      </c>
      <c r="HX123" s="138">
        <v>60000</v>
      </c>
      <c r="HY123" s="138"/>
      <c r="HZ123" s="196">
        <v>0</v>
      </c>
      <c r="IA123" s="196"/>
      <c r="IB123" s="196"/>
      <c r="IC123" s="196">
        <v>0</v>
      </c>
      <c r="ID123" s="196">
        <v>0</v>
      </c>
      <c r="IF123">
        <v>0</v>
      </c>
      <c r="IJ123">
        <v>-1</v>
      </c>
      <c r="IM123">
        <v>1</v>
      </c>
      <c r="IO123">
        <v>0</v>
      </c>
      <c r="IR123" s="116"/>
      <c r="IS123">
        <v>50</v>
      </c>
      <c r="IT123" t="s">
        <v>1192</v>
      </c>
      <c r="IU123">
        <v>6</v>
      </c>
      <c r="IW123">
        <v>6</v>
      </c>
      <c r="IX123" s="138">
        <v>60000</v>
      </c>
      <c r="IY123" s="138"/>
      <c r="IZ123" s="196">
        <v>0</v>
      </c>
      <c r="JA123" s="196"/>
      <c r="JB123" s="196"/>
      <c r="JC123" s="196">
        <v>0</v>
      </c>
      <c r="JD123" s="196">
        <v>0</v>
      </c>
      <c r="JF123">
        <v>0</v>
      </c>
      <c r="JH123">
        <v>-1</v>
      </c>
      <c r="JJ123">
        <v>-1</v>
      </c>
      <c r="JM123">
        <v>1</v>
      </c>
      <c r="JO123">
        <v>0</v>
      </c>
      <c r="JR123" s="116" t="s">
        <v>1108</v>
      </c>
      <c r="JS123">
        <v>50</v>
      </c>
      <c r="JT123" t="s">
        <v>1192</v>
      </c>
      <c r="JU123">
        <v>5</v>
      </c>
      <c r="JV123">
        <v>4</v>
      </c>
      <c r="JW123">
        <v>5</v>
      </c>
      <c r="JX123" s="138">
        <v>50000</v>
      </c>
      <c r="JY123" s="138"/>
      <c r="JZ123" s="196">
        <v>0</v>
      </c>
      <c r="KA123" s="196"/>
      <c r="KB123" s="196"/>
      <c r="KC123" s="196">
        <v>0</v>
      </c>
      <c r="KD123" s="196">
        <v>0</v>
      </c>
      <c r="KF123">
        <v>0</v>
      </c>
      <c r="KH123">
        <v>-1</v>
      </c>
      <c r="KJ123">
        <v>-1</v>
      </c>
      <c r="KM123">
        <v>1</v>
      </c>
      <c r="KO123">
        <v>0</v>
      </c>
      <c r="KR123" s="116" t="s">
        <v>1108</v>
      </c>
      <c r="KS123">
        <v>50</v>
      </c>
      <c r="KT123" t="s">
        <v>1192</v>
      </c>
      <c r="KU123">
        <v>5</v>
      </c>
      <c r="KV123">
        <v>4</v>
      </c>
      <c r="KW123">
        <v>5</v>
      </c>
      <c r="KX123" s="138">
        <v>50000</v>
      </c>
      <c r="KY123" s="138"/>
      <c r="KZ123" s="196">
        <v>0</v>
      </c>
      <c r="LA123" s="196"/>
      <c r="LB123" s="196"/>
      <c r="LC123" s="196">
        <v>0</v>
      </c>
      <c r="LD123" s="196">
        <v>0</v>
      </c>
      <c r="LF123">
        <v>0</v>
      </c>
      <c r="LH123">
        <v>-1</v>
      </c>
      <c r="LJ123">
        <v>-1</v>
      </c>
      <c r="LM123">
        <v>1</v>
      </c>
      <c r="LO123">
        <v>0</v>
      </c>
      <c r="LR123" s="116" t="s">
        <v>1108</v>
      </c>
      <c r="LS123">
        <v>50</v>
      </c>
      <c r="LT123" t="s">
        <v>1192</v>
      </c>
      <c r="LU123">
        <v>5</v>
      </c>
      <c r="LV123">
        <v>4</v>
      </c>
      <c r="LW123">
        <v>5</v>
      </c>
      <c r="LX123" s="138">
        <v>50000</v>
      </c>
      <c r="LY123" s="138"/>
      <c r="LZ123" s="196">
        <v>0</v>
      </c>
      <c r="MA123" s="196"/>
      <c r="MB123" s="196"/>
      <c r="MC123" s="196">
        <v>0</v>
      </c>
      <c r="MD123" s="196">
        <v>0</v>
      </c>
      <c r="MF123">
        <v>0</v>
      </c>
      <c r="MH123">
        <v>-1</v>
      </c>
      <c r="MJ123">
        <v>-1</v>
      </c>
      <c r="MM123">
        <v>1</v>
      </c>
      <c r="MO123">
        <v>0</v>
      </c>
      <c r="MR123" s="116" t="s">
        <v>1108</v>
      </c>
      <c r="MS123">
        <v>50</v>
      </c>
      <c r="MT123" t="s">
        <v>1192</v>
      </c>
      <c r="MU123">
        <v>5</v>
      </c>
      <c r="MV123">
        <v>4</v>
      </c>
      <c r="MW123">
        <v>5</v>
      </c>
      <c r="MX123" s="138">
        <v>50000</v>
      </c>
      <c r="MY123" s="138"/>
      <c r="MZ123" s="196">
        <v>0</v>
      </c>
      <c r="NA123" s="196"/>
      <c r="NB123" s="196"/>
      <c r="NC123" s="196">
        <v>0</v>
      </c>
      <c r="ND123" s="196">
        <v>0</v>
      </c>
      <c r="NF123">
        <v>0</v>
      </c>
      <c r="NH123">
        <v>-1</v>
      </c>
      <c r="NJ123">
        <v>-1</v>
      </c>
      <c r="NM123">
        <v>1</v>
      </c>
      <c r="NO123">
        <v>0</v>
      </c>
      <c r="NR123" s="116" t="s">
        <v>1108</v>
      </c>
      <c r="NS123">
        <v>50</v>
      </c>
      <c r="NT123" t="s">
        <v>1192</v>
      </c>
      <c r="NU123">
        <v>5</v>
      </c>
      <c r="NV123">
        <v>4</v>
      </c>
      <c r="NW123">
        <v>5</v>
      </c>
      <c r="NX123" s="138">
        <v>50000</v>
      </c>
      <c r="NY123" s="138"/>
      <c r="NZ123" s="196">
        <v>0</v>
      </c>
      <c r="OA123" s="196"/>
      <c r="OB123" s="196"/>
      <c r="OC123" s="196">
        <v>0</v>
      </c>
      <c r="OD123" s="196">
        <v>0</v>
      </c>
      <c r="OF123">
        <v>0</v>
      </c>
      <c r="OH123">
        <v>-1</v>
      </c>
      <c r="OJ123">
        <v>-1</v>
      </c>
      <c r="OM123">
        <v>1</v>
      </c>
      <c r="OO123">
        <v>0</v>
      </c>
      <c r="OR123" s="116" t="s">
        <v>1108</v>
      </c>
      <c r="OS123">
        <v>50</v>
      </c>
      <c r="OT123" t="s">
        <v>1192</v>
      </c>
      <c r="OU123">
        <v>5</v>
      </c>
      <c r="OV123">
        <v>4</v>
      </c>
      <c r="OW123">
        <v>5</v>
      </c>
      <c r="OX123" s="138">
        <v>50000</v>
      </c>
      <c r="OY123" s="138"/>
      <c r="OZ123" s="196">
        <v>0</v>
      </c>
      <c r="PA123" s="196"/>
      <c r="PB123" s="196"/>
      <c r="PC123" s="196">
        <v>0</v>
      </c>
      <c r="PD123" s="196">
        <v>0</v>
      </c>
      <c r="PF123">
        <v>0</v>
      </c>
      <c r="PI123">
        <v>-1</v>
      </c>
      <c r="PK123">
        <v>-1</v>
      </c>
      <c r="PN123">
        <v>1</v>
      </c>
      <c r="PP123">
        <v>0</v>
      </c>
      <c r="PS123" s="116" t="s">
        <v>1108</v>
      </c>
      <c r="PT123">
        <v>50</v>
      </c>
      <c r="PU123" t="s">
        <v>1192</v>
      </c>
      <c r="PV123">
        <v>5</v>
      </c>
      <c r="PW123">
        <v>4</v>
      </c>
      <c r="PX123">
        <v>5</v>
      </c>
      <c r="PY123" s="138">
        <v>50000</v>
      </c>
      <c r="PZ123" s="138"/>
      <c r="QA123" s="196">
        <v>0</v>
      </c>
      <c r="QB123" s="196"/>
      <c r="QC123" s="196"/>
      <c r="QD123" s="196">
        <v>0</v>
      </c>
      <c r="QE123" s="196">
        <v>0</v>
      </c>
      <c r="QF123" s="196"/>
      <c r="QH123">
        <v>-3</v>
      </c>
      <c r="QK123">
        <v>-1</v>
      </c>
      <c r="QM123">
        <v>-1</v>
      </c>
      <c r="QP123">
        <v>1</v>
      </c>
      <c r="QR123">
        <v>0</v>
      </c>
      <c r="QU123" s="116" t="s">
        <v>1108</v>
      </c>
      <c r="QV123">
        <v>50</v>
      </c>
      <c r="QW123" t="s">
        <v>1192</v>
      </c>
      <c r="QX123">
        <v>5</v>
      </c>
      <c r="QY123">
        <v>4</v>
      </c>
      <c r="QZ123">
        <v>5</v>
      </c>
      <c r="RA123" s="138">
        <v>50000</v>
      </c>
      <c r="RB123" s="138"/>
      <c r="RC123" s="196">
        <v>0</v>
      </c>
      <c r="RD123" s="196"/>
      <c r="RE123" s="196"/>
      <c r="RF123" s="196">
        <v>0</v>
      </c>
      <c r="RG123" s="196">
        <v>0</v>
      </c>
      <c r="RH123" s="196"/>
      <c r="RI123" s="196"/>
      <c r="RJ123" s="196"/>
      <c r="RK123" s="196"/>
      <c r="RL123" s="196"/>
      <c r="RM123" s="196"/>
      <c r="RO123">
        <v>-3</v>
      </c>
      <c r="RS123">
        <v>-1</v>
      </c>
      <c r="RU123">
        <v>-1</v>
      </c>
      <c r="RX123">
        <v>1</v>
      </c>
      <c r="RZ123">
        <v>0</v>
      </c>
      <c r="SC123" s="116" t="s">
        <v>1108</v>
      </c>
      <c r="SD123">
        <v>50</v>
      </c>
      <c r="SE123" t="s">
        <v>1192</v>
      </c>
      <c r="SF123">
        <v>5</v>
      </c>
      <c r="SG123">
        <v>4</v>
      </c>
      <c r="SH123">
        <v>5</v>
      </c>
      <c r="SI123" s="138">
        <v>50000</v>
      </c>
      <c r="SJ123" s="138"/>
      <c r="SK123" s="196">
        <v>0</v>
      </c>
      <c r="SL123" s="196"/>
      <c r="SM123" s="196"/>
      <c r="SN123" s="196">
        <v>0</v>
      </c>
      <c r="SO123" s="196">
        <v>0</v>
      </c>
      <c r="SP123" s="196"/>
      <c r="SQ123" s="196"/>
      <c r="SR123" s="196"/>
      <c r="SS123" s="196"/>
      <c r="ST123" s="196"/>
      <c r="SU123" s="196"/>
      <c r="SW123">
        <f t="shared" si="261"/>
        <v>-50</v>
      </c>
      <c r="TA123">
        <v>-1</v>
      </c>
      <c r="TC123">
        <v>-1</v>
      </c>
      <c r="TF123">
        <f t="shared" si="293"/>
        <v>1</v>
      </c>
      <c r="TH123">
        <f t="shared" si="263"/>
        <v>0</v>
      </c>
      <c r="TK123" s="116" t="s">
        <v>1108</v>
      </c>
      <c r="TL123">
        <v>50</v>
      </c>
      <c r="TM123" t="str">
        <f t="shared" si="294"/>
        <v>FALSE</v>
      </c>
      <c r="TN123">
        <f>ROUND(MARGIN!$J39,0)</f>
        <v>5</v>
      </c>
      <c r="TO123">
        <f t="shared" si="265"/>
        <v>4</v>
      </c>
      <c r="TP123">
        <f t="shared" si="266"/>
        <v>5</v>
      </c>
      <c r="TQ123" s="138">
        <f>TP123*10000*MARGIN!$G39/MARGIN!$D39</f>
        <v>50000</v>
      </c>
      <c r="TR123" s="138"/>
      <c r="TS123" s="196">
        <f t="shared" si="295"/>
        <v>0</v>
      </c>
      <c r="TT123" s="196"/>
      <c r="TU123" s="196"/>
      <c r="TV123" s="196">
        <f t="shared" si="268"/>
        <v>0</v>
      </c>
      <c r="TW123" s="196">
        <f t="shared" si="296"/>
        <v>0</v>
      </c>
      <c r="TX123" s="196"/>
      <c r="TY123" s="196"/>
      <c r="TZ123" s="196"/>
      <c r="UA123" s="196"/>
      <c r="UB123" s="196"/>
      <c r="UC123" s="196"/>
      <c r="UE123">
        <f t="shared" si="270"/>
        <v>-50</v>
      </c>
      <c r="UI123">
        <v>-1</v>
      </c>
      <c r="UK123">
        <v>-1</v>
      </c>
      <c r="UN123">
        <f t="shared" si="297"/>
        <v>1</v>
      </c>
      <c r="UP123">
        <f t="shared" si="272"/>
        <v>0</v>
      </c>
      <c r="US123" s="116" t="s">
        <v>1108</v>
      </c>
      <c r="UT123">
        <v>50</v>
      </c>
      <c r="UU123" t="str">
        <f t="shared" si="298"/>
        <v>FALSE</v>
      </c>
      <c r="UV123">
        <f>ROUND(MARGIN!$J39,0)</f>
        <v>5</v>
      </c>
      <c r="UW123">
        <f t="shared" si="274"/>
        <v>4</v>
      </c>
      <c r="UX123">
        <f t="shared" si="275"/>
        <v>5</v>
      </c>
      <c r="UY123" s="138">
        <f>UX123*10000*MARGIN!$G39/MARGIN!$D39</f>
        <v>50000</v>
      </c>
      <c r="UZ123" s="138"/>
      <c r="VA123" s="196">
        <f t="shared" si="299"/>
        <v>0</v>
      </c>
      <c r="VB123" s="196"/>
      <c r="VC123" s="196"/>
      <c r="VD123" s="196">
        <f t="shared" si="277"/>
        <v>0</v>
      </c>
      <c r="VE123" s="196">
        <f t="shared" si="300"/>
        <v>0</v>
      </c>
      <c r="VF123" s="196"/>
      <c r="VG123" s="196"/>
      <c r="VH123" s="196"/>
      <c r="VI123" s="196"/>
      <c r="VJ123" s="196"/>
      <c r="VK123" s="196"/>
      <c r="VM123">
        <f t="shared" si="279"/>
        <v>-50</v>
      </c>
      <c r="VQ123">
        <v>-1</v>
      </c>
      <c r="VS123">
        <v>-1</v>
      </c>
      <c r="VV123">
        <f t="shared" si="301"/>
        <v>1</v>
      </c>
      <c r="VX123">
        <f t="shared" si="281"/>
        <v>0</v>
      </c>
      <c r="WA123" s="116" t="s">
        <v>1108</v>
      </c>
      <c r="WB123">
        <v>50</v>
      </c>
      <c r="WC123" t="str">
        <f t="shared" si="302"/>
        <v>FALSE</v>
      </c>
      <c r="WD123">
        <f>ROUND(MARGIN!$J39,0)</f>
        <v>5</v>
      </c>
      <c r="WE123">
        <f t="shared" si="283"/>
        <v>4</v>
      </c>
      <c r="WF123">
        <f t="shared" si="284"/>
        <v>5</v>
      </c>
      <c r="WG123" s="138">
        <f>WF123*10000*MARGIN!$G39/MARGIN!$D39</f>
        <v>50000</v>
      </c>
      <c r="WH123" s="138"/>
      <c r="WI123" s="196">
        <f t="shared" si="303"/>
        <v>0</v>
      </c>
      <c r="WJ123" s="196"/>
      <c r="WK123" s="196"/>
      <c r="WL123" s="196">
        <f t="shared" si="286"/>
        <v>0</v>
      </c>
      <c r="WM123" s="196">
        <f t="shared" si="304"/>
        <v>0</v>
      </c>
      <c r="WN123" s="196"/>
      <c r="WO123" s="196"/>
      <c r="WP123" s="196"/>
      <c r="WQ123" s="196"/>
      <c r="WR123" s="196"/>
      <c r="WS123" s="196"/>
    </row>
    <row r="127" spans="1:617" x14ac:dyDescent="0.25">
      <c r="IG127">
        <v>1</v>
      </c>
      <c r="IH127">
        <v>1</v>
      </c>
      <c r="II127">
        <v>-11</v>
      </c>
    </row>
    <row r="128" spans="1:617" x14ac:dyDescent="0.25">
      <c r="IG128">
        <v>1</v>
      </c>
      <c r="IH128">
        <v>-1</v>
      </c>
      <c r="II128">
        <v>-11</v>
      </c>
    </row>
  </sheetData>
  <sortState ref="BV2:CH9">
    <sortCondition ref="BV2:BV9"/>
  </sortState>
  <conditionalFormatting sqref="O96:O123">
    <cfRule type="colorScale" priority="1090">
      <colorScale>
        <cfvo type="min"/>
        <cfvo type="percentile" val="50"/>
        <cfvo type="max"/>
        <color rgb="FFF8696B"/>
        <color rgb="FFFFEB84"/>
        <color rgb="FF63BE7B"/>
      </colorScale>
    </cfRule>
  </conditionalFormatting>
  <conditionalFormatting sqref="J14:J92">
    <cfRule type="colorScale" priority="1080">
      <colorScale>
        <cfvo type="min"/>
        <cfvo type="percentile" val="50"/>
        <cfvo type="max"/>
        <color rgb="FFF8696B"/>
        <color rgb="FFFFEB84"/>
        <color rgb="FF63BE7B"/>
      </colorScale>
    </cfRule>
  </conditionalFormatting>
  <conditionalFormatting sqref="I96:I123 G96:G123 L96:L123">
    <cfRule type="colorScale" priority="1093">
      <colorScale>
        <cfvo type="min"/>
        <cfvo type="percentile" val="50"/>
        <cfvo type="max"/>
        <color rgb="FFF8696B"/>
        <color rgb="FFFFEB84"/>
        <color rgb="FF63BE7B"/>
      </colorScale>
    </cfRule>
  </conditionalFormatting>
  <conditionalFormatting sqref="M96:N123">
    <cfRule type="colorScale" priority="1092">
      <colorScale>
        <cfvo type="min"/>
        <cfvo type="percentile" val="50"/>
        <cfvo type="max"/>
        <color rgb="FFF8696B"/>
        <color rgb="FFFFEB84"/>
        <color rgb="FF63BE7B"/>
      </colorScale>
    </cfRule>
  </conditionalFormatting>
  <conditionalFormatting sqref="M94:N95">
    <cfRule type="colorScale" priority="1091">
      <colorScale>
        <cfvo type="min"/>
        <cfvo type="percentile" val="50"/>
        <cfvo type="max"/>
        <color rgb="FFF8696B"/>
        <color rgb="FFFFEB84"/>
        <color rgb="FF63BE7B"/>
      </colorScale>
    </cfRule>
  </conditionalFormatting>
  <conditionalFormatting sqref="L15:L24 G82:G92 G15:G24 L82:L92 I15:I24 I82:I92">
    <cfRule type="colorScale" priority="1089">
      <colorScale>
        <cfvo type="min"/>
        <cfvo type="percentile" val="50"/>
        <cfvo type="max"/>
        <color rgb="FFF8696B"/>
        <color rgb="FFFFEB84"/>
        <color rgb="FF63BE7B"/>
      </colorScale>
    </cfRule>
  </conditionalFormatting>
  <conditionalFormatting sqref="F96:F123">
    <cfRule type="colorScale" priority="1088">
      <colorScale>
        <cfvo type="min"/>
        <cfvo type="percentile" val="50"/>
        <cfvo type="max"/>
        <color rgb="FFF8696B"/>
        <color rgb="FFFFEB84"/>
        <color rgb="FF63BE7B"/>
      </colorScale>
    </cfRule>
  </conditionalFormatting>
  <conditionalFormatting sqref="O14:O92">
    <cfRule type="colorScale" priority="1096">
      <colorScale>
        <cfvo type="min"/>
        <cfvo type="percentile" val="50"/>
        <cfvo type="max"/>
        <color rgb="FFF8696B"/>
        <color rgb="FFFFEB84"/>
        <color rgb="FF63BE7B"/>
      </colorScale>
    </cfRule>
  </conditionalFormatting>
  <conditionalFormatting sqref="L25:L81 G25:G81 I25:I81">
    <cfRule type="colorScale" priority="1097">
      <colorScale>
        <cfvo type="min"/>
        <cfvo type="percentile" val="50"/>
        <cfvo type="max"/>
        <color rgb="FFF8696B"/>
        <color rgb="FFFFEB84"/>
        <color rgb="FF63BE7B"/>
      </colorScale>
    </cfRule>
  </conditionalFormatting>
  <conditionalFormatting sqref="M12:N92">
    <cfRule type="colorScale" priority="1098">
      <colorScale>
        <cfvo type="min"/>
        <cfvo type="percentile" val="50"/>
        <cfvo type="max"/>
        <color rgb="FFF8696B"/>
        <color rgb="FFFFEB84"/>
        <color rgb="FF63BE7B"/>
      </colorScale>
    </cfRule>
  </conditionalFormatting>
  <conditionalFormatting sqref="G14 I14">
    <cfRule type="colorScale" priority="1085">
      <colorScale>
        <cfvo type="min"/>
        <cfvo type="percentile" val="50"/>
        <cfvo type="max"/>
        <color rgb="FFF8696B"/>
        <color rgb="FFFFEB84"/>
        <color rgb="FF63BE7B"/>
      </colorScale>
    </cfRule>
  </conditionalFormatting>
  <conditionalFormatting sqref="L14:L92">
    <cfRule type="colorScale" priority="1084">
      <colorScale>
        <cfvo type="min"/>
        <cfvo type="percentile" val="50"/>
        <cfvo type="max"/>
        <color rgb="FFF8696B"/>
        <color rgb="FFFFEB84"/>
        <color rgb="FF63BE7B"/>
      </colorScale>
    </cfRule>
  </conditionalFormatting>
  <conditionalFormatting sqref="F82:F92 F15:F24">
    <cfRule type="colorScale" priority="1082">
      <colorScale>
        <cfvo type="min"/>
        <cfvo type="percentile" val="50"/>
        <cfvo type="max"/>
        <color rgb="FFF8696B"/>
        <color rgb="FFFFEB84"/>
        <color rgb="FF63BE7B"/>
      </colorScale>
    </cfRule>
  </conditionalFormatting>
  <conditionalFormatting sqref="F25:F81">
    <cfRule type="colorScale" priority="1083">
      <colorScale>
        <cfvo type="min"/>
        <cfvo type="percentile" val="50"/>
        <cfvo type="max"/>
        <color rgb="FFF8696B"/>
        <color rgb="FFFFEB84"/>
        <color rgb="FF63BE7B"/>
      </colorScale>
    </cfRule>
  </conditionalFormatting>
  <conditionalFormatting sqref="F14">
    <cfRule type="colorScale" priority="1081">
      <colorScale>
        <cfvo type="min"/>
        <cfvo type="percentile" val="50"/>
        <cfvo type="max"/>
        <color rgb="FFF8696B"/>
        <color rgb="FFFFEB84"/>
        <color rgb="FF63BE7B"/>
      </colorScale>
    </cfRule>
  </conditionalFormatting>
  <conditionalFormatting sqref="T14:U92">
    <cfRule type="colorScale" priority="1078">
      <colorScale>
        <cfvo type="min"/>
        <cfvo type="percentile" val="50"/>
        <cfvo type="max"/>
        <color rgb="FFF8696B"/>
        <color rgb="FFFFEB84"/>
        <color rgb="FF63BE7B"/>
      </colorScale>
    </cfRule>
  </conditionalFormatting>
  <conditionalFormatting sqref="P96:P123">
    <cfRule type="colorScale" priority="1076">
      <colorScale>
        <cfvo type="min"/>
        <cfvo type="percentile" val="50"/>
        <cfvo type="max"/>
        <color rgb="FFF8696B"/>
        <color rgb="FFFFEB84"/>
        <color rgb="FF63BE7B"/>
      </colorScale>
    </cfRule>
  </conditionalFormatting>
  <conditionalFormatting sqref="Q96:Q123">
    <cfRule type="colorScale" priority="1075">
      <colorScale>
        <cfvo type="min"/>
        <cfvo type="percentile" val="50"/>
        <cfvo type="max"/>
        <color rgb="FFF8696B"/>
        <color rgb="FFFFEB84"/>
        <color rgb="FF63BE7B"/>
      </colorScale>
    </cfRule>
  </conditionalFormatting>
  <conditionalFormatting sqref="Q14:Q92">
    <cfRule type="colorScale" priority="1077">
      <colorScale>
        <cfvo type="min"/>
        <cfvo type="percentile" val="50"/>
        <cfvo type="max"/>
        <color rgb="FFF8696B"/>
        <color rgb="FFFFEB84"/>
        <color rgb="FF63BE7B"/>
      </colorScale>
    </cfRule>
  </conditionalFormatting>
  <conditionalFormatting sqref="P14:Q92">
    <cfRule type="colorScale" priority="1074">
      <colorScale>
        <cfvo type="min"/>
        <cfvo type="percentile" val="50"/>
        <cfvo type="max"/>
        <color rgb="FF63BE7B"/>
        <color rgb="FFFFEB84"/>
        <color rgb="FFF8696B"/>
      </colorScale>
    </cfRule>
  </conditionalFormatting>
  <conditionalFormatting sqref="AF96:AF123">
    <cfRule type="colorScale" priority="1066">
      <colorScale>
        <cfvo type="min"/>
        <cfvo type="percentile" val="50"/>
        <cfvo type="max"/>
        <color rgb="FFF8696B"/>
        <color rgb="FFFFEB84"/>
        <color rgb="FF63BE7B"/>
      </colorScale>
    </cfRule>
  </conditionalFormatting>
  <conditionalFormatting sqref="AA14:AA92 Y14:Y92">
    <cfRule type="colorScale" priority="1057">
      <colorScale>
        <cfvo type="min"/>
        <cfvo type="percentile" val="50"/>
        <cfvo type="max"/>
        <color rgb="FFF8696B"/>
        <color rgb="FFFFEB84"/>
        <color rgb="FF63BE7B"/>
      </colorScale>
    </cfRule>
  </conditionalFormatting>
  <conditionalFormatting sqref="X96:Z123 AC96:AC123">
    <cfRule type="colorScale" priority="1069">
      <colorScale>
        <cfvo type="min"/>
        <cfvo type="percentile" val="50"/>
        <cfvo type="max"/>
        <color rgb="FFF8696B"/>
        <color rgb="FFFFEB84"/>
        <color rgb="FF63BE7B"/>
      </colorScale>
    </cfRule>
  </conditionalFormatting>
  <conditionalFormatting sqref="AD96:AE123">
    <cfRule type="colorScale" priority="1068">
      <colorScale>
        <cfvo type="min"/>
        <cfvo type="percentile" val="50"/>
        <cfvo type="max"/>
        <color rgb="FFF8696B"/>
        <color rgb="FFFFEB84"/>
        <color rgb="FF63BE7B"/>
      </colorScale>
    </cfRule>
  </conditionalFormatting>
  <conditionalFormatting sqref="AC15:AC24 X82:X92 X15:X24 AC82:AC92 Z15:Z24 Z82:Z92">
    <cfRule type="colorScale" priority="1065">
      <colorScale>
        <cfvo type="min"/>
        <cfvo type="percentile" val="50"/>
        <cfvo type="max"/>
        <color rgb="FFF8696B"/>
        <color rgb="FFFFEB84"/>
        <color rgb="FF63BE7B"/>
      </colorScale>
    </cfRule>
  </conditionalFormatting>
  <conditionalFormatting sqref="W96:W123">
    <cfRule type="colorScale" priority="1064">
      <colorScale>
        <cfvo type="min"/>
        <cfvo type="percentile" val="50"/>
        <cfvo type="max"/>
        <color rgb="FFF8696B"/>
        <color rgb="FFFFEB84"/>
        <color rgb="FF63BE7B"/>
      </colorScale>
    </cfRule>
  </conditionalFormatting>
  <conditionalFormatting sqref="AF14:AF92">
    <cfRule type="colorScale" priority="1070">
      <colorScale>
        <cfvo type="min"/>
        <cfvo type="percentile" val="50"/>
        <cfvo type="max"/>
        <color rgb="FFF8696B"/>
        <color rgb="FFFFEB84"/>
        <color rgb="FF63BE7B"/>
      </colorScale>
    </cfRule>
  </conditionalFormatting>
  <conditionalFormatting sqref="AC25:AC81 X25:X81 Z25:Z81">
    <cfRule type="colorScale" priority="1071">
      <colorScale>
        <cfvo type="min"/>
        <cfvo type="percentile" val="50"/>
        <cfvo type="max"/>
        <color rgb="FFF8696B"/>
        <color rgb="FFFFEB84"/>
        <color rgb="FF63BE7B"/>
      </colorScale>
    </cfRule>
  </conditionalFormatting>
  <conditionalFormatting sqref="AD12:AE92">
    <cfRule type="colorScale" priority="1072">
      <colorScale>
        <cfvo type="min"/>
        <cfvo type="percentile" val="50"/>
        <cfvo type="max"/>
        <color rgb="FFF8696B"/>
        <color rgb="FFFFEB84"/>
        <color rgb="FF63BE7B"/>
      </colorScale>
    </cfRule>
  </conditionalFormatting>
  <conditionalFormatting sqref="X14 Z14">
    <cfRule type="colorScale" priority="1062">
      <colorScale>
        <cfvo type="min"/>
        <cfvo type="percentile" val="50"/>
        <cfvo type="max"/>
        <color rgb="FFF8696B"/>
        <color rgb="FFFFEB84"/>
        <color rgb="FF63BE7B"/>
      </colorScale>
    </cfRule>
  </conditionalFormatting>
  <conditionalFormatting sqref="AC14:AC92">
    <cfRule type="colorScale" priority="1061">
      <colorScale>
        <cfvo type="min"/>
        <cfvo type="percentile" val="50"/>
        <cfvo type="max"/>
        <color rgb="FFF8696B"/>
        <color rgb="FFFFEB84"/>
        <color rgb="FF63BE7B"/>
      </colorScale>
    </cfRule>
  </conditionalFormatting>
  <conditionalFormatting sqref="W82:W92 W15:W24">
    <cfRule type="colorScale" priority="1059">
      <colorScale>
        <cfvo type="min"/>
        <cfvo type="percentile" val="50"/>
        <cfvo type="max"/>
        <color rgb="FFF8696B"/>
        <color rgb="FFFFEB84"/>
        <color rgb="FF63BE7B"/>
      </colorScale>
    </cfRule>
  </conditionalFormatting>
  <conditionalFormatting sqref="W25:W81">
    <cfRule type="colorScale" priority="1060">
      <colorScale>
        <cfvo type="min"/>
        <cfvo type="percentile" val="50"/>
        <cfvo type="max"/>
        <color rgb="FFF8696B"/>
        <color rgb="FFFFEB84"/>
        <color rgb="FF63BE7B"/>
      </colorScale>
    </cfRule>
  </conditionalFormatting>
  <conditionalFormatting sqref="W14">
    <cfRule type="colorScale" priority="1058">
      <colorScale>
        <cfvo type="min"/>
        <cfvo type="percentile" val="50"/>
        <cfvo type="max"/>
        <color rgb="FFF8696B"/>
        <color rgb="FFFFEB84"/>
        <color rgb="FF63BE7B"/>
      </colorScale>
    </cfRule>
  </conditionalFormatting>
  <conditionalFormatting sqref="AK14:AK92">
    <cfRule type="colorScale" priority="1056">
      <colorScale>
        <cfvo type="min"/>
        <cfvo type="percentile" val="50"/>
        <cfvo type="max"/>
        <color rgb="FFF8696B"/>
        <color rgb="FFFFEB84"/>
        <color rgb="FF63BE7B"/>
      </colorScale>
    </cfRule>
  </conditionalFormatting>
  <conditionalFormatting sqref="AG96:AH123">
    <cfRule type="colorScale" priority="1054">
      <colorScale>
        <cfvo type="min"/>
        <cfvo type="percentile" val="50"/>
        <cfvo type="max"/>
        <color rgb="FFF8696B"/>
        <color rgb="FFFFEB84"/>
        <color rgb="FF63BE7B"/>
      </colorScale>
    </cfRule>
  </conditionalFormatting>
  <conditionalFormatting sqref="AI96:AI123">
    <cfRule type="colorScale" priority="1053">
      <colorScale>
        <cfvo type="min"/>
        <cfvo type="percentile" val="50"/>
        <cfvo type="max"/>
        <color rgb="FFF8696B"/>
        <color rgb="FFFFEB84"/>
        <color rgb="FF63BE7B"/>
      </colorScale>
    </cfRule>
  </conditionalFormatting>
  <conditionalFormatting sqref="AI14:AI92">
    <cfRule type="colorScale" priority="1055">
      <colorScale>
        <cfvo type="min"/>
        <cfvo type="percentile" val="50"/>
        <cfvo type="max"/>
        <color rgb="FFF8696B"/>
        <color rgb="FFFFEB84"/>
        <color rgb="FF63BE7B"/>
      </colorScale>
    </cfRule>
  </conditionalFormatting>
  <conditionalFormatting sqref="AG14:AG92 AI14:AI92">
    <cfRule type="colorScale" priority="1052">
      <colorScale>
        <cfvo type="min"/>
        <cfvo type="percentile" val="50"/>
        <cfvo type="max"/>
        <color rgb="FF63BE7B"/>
        <color rgb="FFFFEB84"/>
        <color rgb="FFF8696B"/>
      </colorScale>
    </cfRule>
  </conditionalFormatting>
  <conditionalFormatting sqref="L96:L123">
    <cfRule type="colorScale" priority="1050">
      <colorScale>
        <cfvo type="min"/>
        <cfvo type="percentile" val="50"/>
        <cfvo type="max"/>
        <color rgb="FFF8696B"/>
        <color rgb="FFFFEB84"/>
        <color rgb="FF63BE7B"/>
      </colorScale>
    </cfRule>
  </conditionalFormatting>
  <conditionalFormatting sqref="J96:J123">
    <cfRule type="colorScale" priority="1049">
      <colorScale>
        <cfvo type="min"/>
        <cfvo type="percentile" val="50"/>
        <cfvo type="max"/>
        <color rgb="FFF8696B"/>
        <color rgb="FFFFEB84"/>
        <color rgb="FF63BE7B"/>
      </colorScale>
    </cfRule>
  </conditionalFormatting>
  <conditionalFormatting sqref="T96:T123">
    <cfRule type="colorScale" priority="1048">
      <colorScale>
        <cfvo type="min"/>
        <cfvo type="percentile" val="50"/>
        <cfvo type="max"/>
        <color rgb="FFF8696B"/>
        <color rgb="FFFFEB84"/>
        <color rgb="FF63BE7B"/>
      </colorScale>
    </cfRule>
  </conditionalFormatting>
  <conditionalFormatting sqref="AA96:AA123">
    <cfRule type="colorScale" priority="1047">
      <colorScale>
        <cfvo type="min"/>
        <cfvo type="percentile" val="50"/>
        <cfvo type="max"/>
        <color rgb="FFF8696B"/>
        <color rgb="FFFFEB84"/>
        <color rgb="FF63BE7B"/>
      </colorScale>
    </cfRule>
  </conditionalFormatting>
  <conditionalFormatting sqref="AB96:AB123">
    <cfRule type="colorScale" priority="1046">
      <colorScale>
        <cfvo type="min"/>
        <cfvo type="percentile" val="50"/>
        <cfvo type="max"/>
        <color rgb="FFF8696B"/>
        <color rgb="FFFFEB84"/>
        <color rgb="FF63BE7B"/>
      </colorScale>
    </cfRule>
  </conditionalFormatting>
  <conditionalFormatting sqref="AK96:AK123">
    <cfRule type="colorScale" priority="1043">
      <colorScale>
        <cfvo type="min"/>
        <cfvo type="percentile" val="50"/>
        <cfvo type="max"/>
        <color rgb="FFF8696B"/>
        <color rgb="FFFFEB84"/>
        <color rgb="FF63BE7B"/>
      </colorScale>
    </cfRule>
  </conditionalFormatting>
  <conditionalFormatting sqref="AH14:AH92">
    <cfRule type="colorScale" priority="1041">
      <colorScale>
        <cfvo type="min"/>
        <cfvo type="percentile" val="50"/>
        <cfvo type="max"/>
        <color rgb="FFF8696B"/>
        <color rgb="FFFFEB84"/>
        <color rgb="FF63BE7B"/>
      </colorScale>
    </cfRule>
  </conditionalFormatting>
  <conditionalFormatting sqref="AH14:AH92">
    <cfRule type="colorScale" priority="1040">
      <colorScale>
        <cfvo type="min"/>
        <cfvo type="percentile" val="50"/>
        <cfvo type="max"/>
        <color rgb="FF63BE7B"/>
        <color rgb="FFFFEB84"/>
        <color rgb="FFF8696B"/>
      </colorScale>
    </cfRule>
  </conditionalFormatting>
  <conditionalFormatting sqref="AG96:AI123">
    <cfRule type="colorScale" priority="1039">
      <colorScale>
        <cfvo type="min"/>
        <cfvo type="percentile" val="50"/>
        <cfvo type="max"/>
        <color rgb="FF63BE7B"/>
        <color rgb="FFFFEB84"/>
        <color rgb="FFF8696B"/>
      </colorScale>
    </cfRule>
  </conditionalFormatting>
  <conditionalFormatting sqref="H14:H92">
    <cfRule type="colorScale" priority="1037">
      <colorScale>
        <cfvo type="min"/>
        <cfvo type="percentile" val="50"/>
        <cfvo type="max"/>
        <color rgb="FFF8696B"/>
        <color rgb="FFFFEB84"/>
        <color rgb="FF63BE7B"/>
      </colorScale>
    </cfRule>
  </conditionalFormatting>
  <conditionalFormatting sqref="H96:H123">
    <cfRule type="colorScale" priority="1038">
      <colorScale>
        <cfvo type="min"/>
        <cfvo type="percentile" val="50"/>
        <cfvo type="max"/>
        <color rgb="FFF8696B"/>
        <color rgb="FFFFEB84"/>
        <color rgb="FF63BE7B"/>
      </colorScale>
    </cfRule>
  </conditionalFormatting>
  <conditionalFormatting sqref="K14:K92">
    <cfRule type="colorScale" priority="1036">
      <colorScale>
        <cfvo type="min"/>
        <cfvo type="percentile" val="50"/>
        <cfvo type="max"/>
        <color rgb="FFF8696B"/>
        <color rgb="FFFFEB84"/>
        <color rgb="FF63BE7B"/>
      </colorScale>
    </cfRule>
  </conditionalFormatting>
  <conditionalFormatting sqref="K96:K123">
    <cfRule type="colorScale" priority="1035">
      <colorScale>
        <cfvo type="min"/>
        <cfvo type="percentile" val="50"/>
        <cfvo type="max"/>
        <color rgb="FFF8696B"/>
        <color rgb="FFFFEB84"/>
        <color rgb="FF63BE7B"/>
      </colorScale>
    </cfRule>
  </conditionalFormatting>
  <conditionalFormatting sqref="AB14:AB92">
    <cfRule type="colorScale" priority="1034">
      <colorScale>
        <cfvo type="min"/>
        <cfvo type="percentile" val="50"/>
        <cfvo type="max"/>
        <color rgb="FFF8696B"/>
        <color rgb="FFFFEB84"/>
        <color rgb="FF63BE7B"/>
      </colorScale>
    </cfRule>
  </conditionalFormatting>
  <conditionalFormatting sqref="U96:U123">
    <cfRule type="colorScale" priority="1033">
      <colorScale>
        <cfvo type="min"/>
        <cfvo type="percentile" val="50"/>
        <cfvo type="max"/>
        <color rgb="FFF8696B"/>
        <color rgb="FFFFEB84"/>
        <color rgb="FF63BE7B"/>
      </colorScale>
    </cfRule>
  </conditionalFormatting>
  <conditionalFormatting sqref="R96:R123">
    <cfRule type="colorScale" priority="1031">
      <colorScale>
        <cfvo type="min"/>
        <cfvo type="percentile" val="50"/>
        <cfvo type="max"/>
        <color rgb="FFF8696B"/>
        <color rgb="FFFFEB84"/>
        <color rgb="FF63BE7B"/>
      </colorScale>
    </cfRule>
  </conditionalFormatting>
  <conditionalFormatting sqref="R14:R92">
    <cfRule type="colorScale" priority="1032">
      <colorScale>
        <cfvo type="min"/>
        <cfvo type="percentile" val="50"/>
        <cfvo type="max"/>
        <color rgb="FFF8696B"/>
        <color rgb="FFFFEB84"/>
        <color rgb="FF63BE7B"/>
      </colorScale>
    </cfRule>
  </conditionalFormatting>
  <conditionalFormatting sqref="R14:R92">
    <cfRule type="colorScale" priority="1030">
      <colorScale>
        <cfvo type="min"/>
        <cfvo type="percentile" val="50"/>
        <cfvo type="max"/>
        <color rgb="FF63BE7B"/>
        <color rgb="FFFFEB84"/>
        <color rgb="FFF8696B"/>
      </colorScale>
    </cfRule>
  </conditionalFormatting>
  <conditionalFormatting sqref="R96:R123">
    <cfRule type="colorScale" priority="1029">
      <colorScale>
        <cfvo type="min"/>
        <cfvo type="percentile" val="50"/>
        <cfvo type="max"/>
        <color rgb="FF63BE7B"/>
        <color rgb="FFFFEB84"/>
        <color rgb="FFF8696B"/>
      </colorScale>
    </cfRule>
  </conditionalFormatting>
  <conditionalFormatting sqref="AL14:AL92">
    <cfRule type="colorScale" priority="1028">
      <colorScale>
        <cfvo type="min"/>
        <cfvo type="percentile" val="50"/>
        <cfvo type="max"/>
        <color rgb="FFF8696B"/>
        <color rgb="FFFFEB84"/>
        <color rgb="FF63BE7B"/>
      </colorScale>
    </cfRule>
  </conditionalFormatting>
  <conditionalFormatting sqref="AL96:AL123">
    <cfRule type="colorScale" priority="1027">
      <colorScale>
        <cfvo type="min"/>
        <cfvo type="percentile" val="50"/>
        <cfvo type="max"/>
        <color rgb="FFF8696B"/>
        <color rgb="FFFFEB84"/>
        <color rgb="FF63BE7B"/>
      </colorScale>
    </cfRule>
  </conditionalFormatting>
  <conditionalFormatting sqref="AC96:AC123">
    <cfRule type="colorScale" priority="1026">
      <colorScale>
        <cfvo type="min"/>
        <cfvo type="percentile" val="50"/>
        <cfvo type="max"/>
        <color rgb="FFF8696B"/>
        <color rgb="FFFFEB84"/>
        <color rgb="FF63BE7B"/>
      </colorScale>
    </cfRule>
  </conditionalFormatting>
  <conditionalFormatting sqref="AW96:AW123">
    <cfRule type="colorScale" priority="1020">
      <colorScale>
        <cfvo type="min"/>
        <cfvo type="percentile" val="50"/>
        <cfvo type="max"/>
        <color rgb="FFF8696B"/>
        <color rgb="FFFFEB84"/>
        <color rgb="FF63BE7B"/>
      </colorScale>
    </cfRule>
  </conditionalFormatting>
  <conditionalFormatting sqref="AR14:AR92 AP14:AP92">
    <cfRule type="colorScale" priority="1011">
      <colorScale>
        <cfvo type="min"/>
        <cfvo type="percentile" val="50"/>
        <cfvo type="max"/>
        <color rgb="FFF8696B"/>
        <color rgb="FFFFEB84"/>
        <color rgb="FF63BE7B"/>
      </colorScale>
    </cfRule>
  </conditionalFormatting>
  <conditionalFormatting sqref="AO96:AQ123 AT96:AT123">
    <cfRule type="colorScale" priority="1022">
      <colorScale>
        <cfvo type="min"/>
        <cfvo type="percentile" val="50"/>
        <cfvo type="max"/>
        <color rgb="FFF8696B"/>
        <color rgb="FFFFEB84"/>
        <color rgb="FF63BE7B"/>
      </colorScale>
    </cfRule>
  </conditionalFormatting>
  <conditionalFormatting sqref="AU96:AV123">
    <cfRule type="colorScale" priority="1021">
      <colorScale>
        <cfvo type="min"/>
        <cfvo type="percentile" val="50"/>
        <cfvo type="max"/>
        <color rgb="FFF8696B"/>
        <color rgb="FFFFEB84"/>
        <color rgb="FF63BE7B"/>
      </colorScale>
    </cfRule>
  </conditionalFormatting>
  <conditionalFormatting sqref="AT15:AT24 AO82:AO92 AO15:AO24 AT82:AT92 AQ15:AQ24 AQ82:AQ92">
    <cfRule type="colorScale" priority="1019">
      <colorScale>
        <cfvo type="min"/>
        <cfvo type="percentile" val="50"/>
        <cfvo type="max"/>
        <color rgb="FFF8696B"/>
        <color rgb="FFFFEB84"/>
        <color rgb="FF63BE7B"/>
      </colorScale>
    </cfRule>
  </conditionalFormatting>
  <conditionalFormatting sqref="AN96:AN123">
    <cfRule type="colorScale" priority="1018">
      <colorScale>
        <cfvo type="min"/>
        <cfvo type="percentile" val="50"/>
        <cfvo type="max"/>
        <color rgb="FFF8696B"/>
        <color rgb="FFFFEB84"/>
        <color rgb="FF63BE7B"/>
      </colorScale>
    </cfRule>
  </conditionalFormatting>
  <conditionalFormatting sqref="AW14:AW92">
    <cfRule type="colorScale" priority="1023">
      <colorScale>
        <cfvo type="min"/>
        <cfvo type="percentile" val="50"/>
        <cfvo type="max"/>
        <color rgb="FFF8696B"/>
        <color rgb="FFFFEB84"/>
        <color rgb="FF63BE7B"/>
      </colorScale>
    </cfRule>
  </conditionalFormatting>
  <conditionalFormatting sqref="AT25:AT81 AO25:AO81 AQ25:AQ81">
    <cfRule type="colorScale" priority="1024">
      <colorScale>
        <cfvo type="min"/>
        <cfvo type="percentile" val="50"/>
        <cfvo type="max"/>
        <color rgb="FFF8696B"/>
        <color rgb="FFFFEB84"/>
        <color rgb="FF63BE7B"/>
      </colorScale>
    </cfRule>
  </conditionalFormatting>
  <conditionalFormatting sqref="AU12:AV92">
    <cfRule type="colorScale" priority="1025">
      <colorScale>
        <cfvo type="min"/>
        <cfvo type="percentile" val="50"/>
        <cfvo type="max"/>
        <color rgb="FFF8696B"/>
        <color rgb="FFFFEB84"/>
        <color rgb="FF63BE7B"/>
      </colorScale>
    </cfRule>
  </conditionalFormatting>
  <conditionalFormatting sqref="AO14 AQ14">
    <cfRule type="colorScale" priority="1016">
      <colorScale>
        <cfvo type="min"/>
        <cfvo type="percentile" val="50"/>
        <cfvo type="max"/>
        <color rgb="FFF8696B"/>
        <color rgb="FFFFEB84"/>
        <color rgb="FF63BE7B"/>
      </colorScale>
    </cfRule>
  </conditionalFormatting>
  <conditionalFormatting sqref="AT14:AT92">
    <cfRule type="colorScale" priority="1015">
      <colorScale>
        <cfvo type="min"/>
        <cfvo type="percentile" val="50"/>
        <cfvo type="max"/>
        <color rgb="FFF8696B"/>
        <color rgb="FFFFEB84"/>
        <color rgb="FF63BE7B"/>
      </colorScale>
    </cfRule>
  </conditionalFormatting>
  <conditionalFormatting sqref="AN82:AN92 AN15:AN24">
    <cfRule type="colorScale" priority="1013">
      <colorScale>
        <cfvo type="min"/>
        <cfvo type="percentile" val="50"/>
        <cfvo type="max"/>
        <color rgb="FFF8696B"/>
        <color rgb="FFFFEB84"/>
        <color rgb="FF63BE7B"/>
      </colorScale>
    </cfRule>
  </conditionalFormatting>
  <conditionalFormatting sqref="AN25:AN81">
    <cfRule type="colorScale" priority="1014">
      <colorScale>
        <cfvo type="min"/>
        <cfvo type="percentile" val="50"/>
        <cfvo type="max"/>
        <color rgb="FFF8696B"/>
        <color rgb="FFFFEB84"/>
        <color rgb="FF63BE7B"/>
      </colorScale>
    </cfRule>
  </conditionalFormatting>
  <conditionalFormatting sqref="AN14">
    <cfRule type="colorScale" priority="1012">
      <colorScale>
        <cfvo type="min"/>
        <cfvo type="percentile" val="50"/>
        <cfvo type="max"/>
        <color rgb="FFF8696B"/>
        <color rgb="FFFFEB84"/>
        <color rgb="FF63BE7B"/>
      </colorScale>
    </cfRule>
  </conditionalFormatting>
  <conditionalFormatting sqref="AX96:AY123">
    <cfRule type="colorScale" priority="1008">
      <colorScale>
        <cfvo type="min"/>
        <cfvo type="percentile" val="50"/>
        <cfvo type="max"/>
        <color rgb="FFF8696B"/>
        <color rgb="FFFFEB84"/>
        <color rgb="FF63BE7B"/>
      </colorScale>
    </cfRule>
  </conditionalFormatting>
  <conditionalFormatting sqref="AX14:AX92">
    <cfRule type="colorScale" priority="1006">
      <colorScale>
        <cfvo type="min"/>
        <cfvo type="percentile" val="50"/>
        <cfvo type="max"/>
        <color rgb="FF63BE7B"/>
        <color rgb="FFFFEB84"/>
        <color rgb="FFF8696B"/>
      </colorScale>
    </cfRule>
  </conditionalFormatting>
  <conditionalFormatting sqref="AR96:AR123">
    <cfRule type="colorScale" priority="1005">
      <colorScale>
        <cfvo type="min"/>
        <cfvo type="percentile" val="50"/>
        <cfvo type="max"/>
        <color rgb="FFF8696B"/>
        <color rgb="FFFFEB84"/>
        <color rgb="FF63BE7B"/>
      </colorScale>
    </cfRule>
  </conditionalFormatting>
  <conditionalFormatting sqref="AS96:AS123">
    <cfRule type="colorScale" priority="1004">
      <colorScale>
        <cfvo type="min"/>
        <cfvo type="percentile" val="50"/>
        <cfvo type="max"/>
        <color rgb="FFF8696B"/>
        <color rgb="FFFFEB84"/>
        <color rgb="FF63BE7B"/>
      </colorScale>
    </cfRule>
  </conditionalFormatting>
  <conditionalFormatting sqref="AY14:AY92">
    <cfRule type="colorScale" priority="1002">
      <colorScale>
        <cfvo type="min"/>
        <cfvo type="percentile" val="50"/>
        <cfvo type="max"/>
        <color rgb="FFF8696B"/>
        <color rgb="FFFFEB84"/>
        <color rgb="FF63BE7B"/>
      </colorScale>
    </cfRule>
  </conditionalFormatting>
  <conditionalFormatting sqref="AY14:AY92">
    <cfRule type="colorScale" priority="1001">
      <colorScale>
        <cfvo type="min"/>
        <cfvo type="percentile" val="50"/>
        <cfvo type="max"/>
        <color rgb="FF63BE7B"/>
        <color rgb="FFFFEB84"/>
        <color rgb="FFF8696B"/>
      </colorScale>
    </cfRule>
  </conditionalFormatting>
  <conditionalFormatting sqref="AX96:AY123">
    <cfRule type="colorScale" priority="1000">
      <colorScale>
        <cfvo type="min"/>
        <cfvo type="percentile" val="50"/>
        <cfvo type="max"/>
        <color rgb="FF63BE7B"/>
        <color rgb="FFFFEB84"/>
        <color rgb="FFF8696B"/>
      </colorScale>
    </cfRule>
  </conditionalFormatting>
  <conditionalFormatting sqref="AS14:AS92">
    <cfRule type="colorScale" priority="999">
      <colorScale>
        <cfvo type="min"/>
        <cfvo type="percentile" val="50"/>
        <cfvo type="max"/>
        <color rgb="FFF8696B"/>
        <color rgb="FFFFEB84"/>
        <color rgb="FF63BE7B"/>
      </colorScale>
    </cfRule>
  </conditionalFormatting>
  <conditionalFormatting sqref="AT96:AT123">
    <cfRule type="colorScale" priority="996">
      <colorScale>
        <cfvo type="min"/>
        <cfvo type="percentile" val="50"/>
        <cfvo type="max"/>
        <color rgb="FFF8696B"/>
        <color rgb="FFFFEB84"/>
        <color rgb="FF63BE7B"/>
      </colorScale>
    </cfRule>
  </conditionalFormatting>
  <conditionalFormatting sqref="BB14:BB92">
    <cfRule type="colorScale" priority="995">
      <colorScale>
        <cfvo type="min"/>
        <cfvo type="percentile" val="50"/>
        <cfvo type="max"/>
        <color rgb="FFF8696B"/>
        <color rgb="FFFFEB84"/>
        <color rgb="FF63BE7B"/>
      </colorScale>
    </cfRule>
  </conditionalFormatting>
  <conditionalFormatting sqref="BB96:BB123">
    <cfRule type="colorScale" priority="994">
      <colorScale>
        <cfvo type="min"/>
        <cfvo type="percentile" val="50"/>
        <cfvo type="max"/>
        <color rgb="FFF8696B"/>
        <color rgb="FFFFEB84"/>
        <color rgb="FF63BE7B"/>
      </colorScale>
    </cfRule>
  </conditionalFormatting>
  <conditionalFormatting sqref="BC14:BC92">
    <cfRule type="colorScale" priority="993">
      <colorScale>
        <cfvo type="min"/>
        <cfvo type="percentile" val="50"/>
        <cfvo type="max"/>
        <color rgb="FFF8696B"/>
        <color rgb="FFFFEB84"/>
        <color rgb="FF63BE7B"/>
      </colorScale>
    </cfRule>
  </conditionalFormatting>
  <conditionalFormatting sqref="BC96:BC123">
    <cfRule type="colorScale" priority="992">
      <colorScale>
        <cfvo type="min"/>
        <cfvo type="percentile" val="50"/>
        <cfvo type="max"/>
        <color rgb="FFF8696B"/>
        <color rgb="FFFFEB84"/>
        <color rgb="FF63BE7B"/>
      </colorScale>
    </cfRule>
  </conditionalFormatting>
  <conditionalFormatting sqref="BN96:BN123">
    <cfRule type="colorScale" priority="986">
      <colorScale>
        <cfvo type="min"/>
        <cfvo type="percentile" val="50"/>
        <cfvo type="max"/>
        <color rgb="FFF8696B"/>
        <color rgb="FFFFEB84"/>
        <color rgb="FF63BE7B"/>
      </colorScale>
    </cfRule>
  </conditionalFormatting>
  <conditionalFormatting sqref="BI14:BI92">
    <cfRule type="colorScale" priority="977">
      <colorScale>
        <cfvo type="min"/>
        <cfvo type="percentile" val="50"/>
        <cfvo type="max"/>
        <color rgb="FFF8696B"/>
        <color rgb="FFFFEB84"/>
        <color rgb="FF63BE7B"/>
      </colorScale>
    </cfRule>
  </conditionalFormatting>
  <conditionalFormatting sqref="BF96:BH123 BK96:BK123">
    <cfRule type="colorScale" priority="988">
      <colorScale>
        <cfvo type="min"/>
        <cfvo type="percentile" val="50"/>
        <cfvo type="max"/>
        <color rgb="FFF8696B"/>
        <color rgb="FFFFEB84"/>
        <color rgb="FF63BE7B"/>
      </colorScale>
    </cfRule>
  </conditionalFormatting>
  <conditionalFormatting sqref="BL96:BM123">
    <cfRule type="colorScale" priority="987">
      <colorScale>
        <cfvo type="min"/>
        <cfvo type="percentile" val="50"/>
        <cfvo type="max"/>
        <color rgb="FFF8696B"/>
        <color rgb="FFFFEB84"/>
        <color rgb="FF63BE7B"/>
      </colorScale>
    </cfRule>
  </conditionalFormatting>
  <conditionalFormatting sqref="BK15:BK24 BF82:BF92 BF15:BF24 BK82:BK92 BH15:BH24 BH82:BH92">
    <cfRule type="colorScale" priority="985">
      <colorScale>
        <cfvo type="min"/>
        <cfvo type="percentile" val="50"/>
        <cfvo type="max"/>
        <color rgb="FFF8696B"/>
        <color rgb="FFFFEB84"/>
        <color rgb="FF63BE7B"/>
      </colorScale>
    </cfRule>
  </conditionalFormatting>
  <conditionalFormatting sqref="BE96:BE123">
    <cfRule type="colorScale" priority="984">
      <colorScale>
        <cfvo type="min"/>
        <cfvo type="percentile" val="50"/>
        <cfvo type="max"/>
        <color rgb="FFF8696B"/>
        <color rgb="FFFFEB84"/>
        <color rgb="FF63BE7B"/>
      </colorScale>
    </cfRule>
  </conditionalFormatting>
  <conditionalFormatting sqref="BN14:BN92">
    <cfRule type="colorScale" priority="989">
      <colorScale>
        <cfvo type="min"/>
        <cfvo type="percentile" val="50"/>
        <cfvo type="max"/>
        <color rgb="FFF8696B"/>
        <color rgb="FFFFEB84"/>
        <color rgb="FF63BE7B"/>
      </colorScale>
    </cfRule>
  </conditionalFormatting>
  <conditionalFormatting sqref="BK25:BK81 BF25:BF81 BH25:BH81">
    <cfRule type="colorScale" priority="990">
      <colorScale>
        <cfvo type="min"/>
        <cfvo type="percentile" val="50"/>
        <cfvo type="max"/>
        <color rgb="FFF8696B"/>
        <color rgb="FFFFEB84"/>
        <color rgb="FF63BE7B"/>
      </colorScale>
    </cfRule>
  </conditionalFormatting>
  <conditionalFormatting sqref="BL12:BM92">
    <cfRule type="colorScale" priority="991">
      <colorScale>
        <cfvo type="min"/>
        <cfvo type="percentile" val="50"/>
        <cfvo type="max"/>
        <color rgb="FFF8696B"/>
        <color rgb="FFFFEB84"/>
        <color rgb="FF63BE7B"/>
      </colorScale>
    </cfRule>
  </conditionalFormatting>
  <conditionalFormatting sqref="BF14 BH14">
    <cfRule type="colorScale" priority="982">
      <colorScale>
        <cfvo type="min"/>
        <cfvo type="percentile" val="50"/>
        <cfvo type="max"/>
        <color rgb="FFF8696B"/>
        <color rgb="FFFFEB84"/>
        <color rgb="FF63BE7B"/>
      </colorScale>
    </cfRule>
  </conditionalFormatting>
  <conditionalFormatting sqref="BK14:BK92">
    <cfRule type="colorScale" priority="981">
      <colorScale>
        <cfvo type="min"/>
        <cfvo type="percentile" val="50"/>
        <cfvo type="max"/>
        <color rgb="FFF8696B"/>
        <color rgb="FFFFEB84"/>
        <color rgb="FF63BE7B"/>
      </colorScale>
    </cfRule>
  </conditionalFormatting>
  <conditionalFormatting sqref="BE82:BE92 BE15:BE24">
    <cfRule type="colorScale" priority="979">
      <colorScale>
        <cfvo type="min"/>
        <cfvo type="percentile" val="50"/>
        <cfvo type="max"/>
        <color rgb="FFF8696B"/>
        <color rgb="FFFFEB84"/>
        <color rgb="FF63BE7B"/>
      </colorScale>
    </cfRule>
  </conditionalFormatting>
  <conditionalFormatting sqref="BE25:BE81">
    <cfRule type="colorScale" priority="980">
      <colorScale>
        <cfvo type="min"/>
        <cfvo type="percentile" val="50"/>
        <cfvo type="max"/>
        <color rgb="FFF8696B"/>
        <color rgb="FFFFEB84"/>
        <color rgb="FF63BE7B"/>
      </colorScale>
    </cfRule>
  </conditionalFormatting>
  <conditionalFormatting sqref="BE14">
    <cfRule type="colorScale" priority="978">
      <colorScale>
        <cfvo type="min"/>
        <cfvo type="percentile" val="50"/>
        <cfvo type="max"/>
        <color rgb="FFF8696B"/>
        <color rgb="FFFFEB84"/>
        <color rgb="FF63BE7B"/>
      </colorScale>
    </cfRule>
  </conditionalFormatting>
  <conditionalFormatting sqref="BO96:BP123">
    <cfRule type="colorScale" priority="976">
      <colorScale>
        <cfvo type="min"/>
        <cfvo type="percentile" val="50"/>
        <cfvo type="max"/>
        <color rgb="FFF8696B"/>
        <color rgb="FFFFEB84"/>
        <color rgb="FF63BE7B"/>
      </colorScale>
    </cfRule>
  </conditionalFormatting>
  <conditionalFormatting sqref="BO14:BO92">
    <cfRule type="colorScale" priority="975">
      <colorScale>
        <cfvo type="min"/>
        <cfvo type="percentile" val="50"/>
        <cfvo type="max"/>
        <color rgb="FF63BE7B"/>
        <color rgb="FFFFEB84"/>
        <color rgb="FFF8696B"/>
      </colorScale>
    </cfRule>
  </conditionalFormatting>
  <conditionalFormatting sqref="BI96:BI123">
    <cfRule type="colorScale" priority="974">
      <colorScale>
        <cfvo type="min"/>
        <cfvo type="percentile" val="50"/>
        <cfvo type="max"/>
        <color rgb="FFF8696B"/>
        <color rgb="FFFFEB84"/>
        <color rgb="FF63BE7B"/>
      </colorScale>
    </cfRule>
  </conditionalFormatting>
  <conditionalFormatting sqref="BJ96:BJ123">
    <cfRule type="colorScale" priority="973">
      <colorScale>
        <cfvo type="min"/>
        <cfvo type="percentile" val="50"/>
        <cfvo type="max"/>
        <color rgb="FFF8696B"/>
        <color rgb="FFFFEB84"/>
        <color rgb="FF63BE7B"/>
      </colorScale>
    </cfRule>
  </conditionalFormatting>
  <conditionalFormatting sqref="BO96:BP123">
    <cfRule type="colorScale" priority="970">
      <colorScale>
        <cfvo type="min"/>
        <cfvo type="percentile" val="50"/>
        <cfvo type="max"/>
        <color rgb="FF63BE7B"/>
        <color rgb="FFFFEB84"/>
        <color rgb="FFF8696B"/>
      </colorScale>
    </cfRule>
  </conditionalFormatting>
  <conditionalFormatting sqref="BJ14:BJ92">
    <cfRule type="colorScale" priority="969">
      <colorScale>
        <cfvo type="min"/>
        <cfvo type="percentile" val="50"/>
        <cfvo type="max"/>
        <color rgb="FFF8696B"/>
        <color rgb="FFFFEB84"/>
        <color rgb="FF63BE7B"/>
      </colorScale>
    </cfRule>
  </conditionalFormatting>
  <conditionalFormatting sqref="BK96:BK123">
    <cfRule type="colorScale" priority="968">
      <colorScale>
        <cfvo type="min"/>
        <cfvo type="percentile" val="50"/>
        <cfvo type="max"/>
        <color rgb="FFF8696B"/>
        <color rgb="FFFFEB84"/>
        <color rgb="FF63BE7B"/>
      </colorScale>
    </cfRule>
  </conditionalFormatting>
  <conditionalFormatting sqref="BS14:BS92">
    <cfRule type="colorScale" priority="967">
      <colorScale>
        <cfvo type="min"/>
        <cfvo type="percentile" val="50"/>
        <cfvo type="max"/>
        <color rgb="FFF8696B"/>
        <color rgb="FFFFEB84"/>
        <color rgb="FF63BE7B"/>
      </colorScale>
    </cfRule>
  </conditionalFormatting>
  <conditionalFormatting sqref="BS96:BS123">
    <cfRule type="colorScale" priority="966">
      <colorScale>
        <cfvo type="min"/>
        <cfvo type="percentile" val="50"/>
        <cfvo type="max"/>
        <color rgb="FFF8696B"/>
        <color rgb="FFFFEB84"/>
        <color rgb="FF63BE7B"/>
      </colorScale>
    </cfRule>
  </conditionalFormatting>
  <conditionalFormatting sqref="BT14:BT92">
    <cfRule type="colorScale" priority="965">
      <colorScale>
        <cfvo type="min"/>
        <cfvo type="percentile" val="50"/>
        <cfvo type="max"/>
        <color rgb="FFF8696B"/>
        <color rgb="FFFFEB84"/>
        <color rgb="FF63BE7B"/>
      </colorScale>
    </cfRule>
  </conditionalFormatting>
  <conditionalFormatting sqref="BT96:BT123">
    <cfRule type="colorScale" priority="964">
      <colorScale>
        <cfvo type="min"/>
        <cfvo type="percentile" val="50"/>
        <cfvo type="max"/>
        <color rgb="FFF8696B"/>
        <color rgb="FFFFEB84"/>
        <color rgb="FF63BE7B"/>
      </colorScale>
    </cfRule>
  </conditionalFormatting>
  <conditionalFormatting sqref="AT2:AT10 AP2:AP10">
    <cfRule type="colorScale" priority="962">
      <colorScale>
        <cfvo type="min"/>
        <cfvo type="percentile" val="50"/>
        <cfvo type="max"/>
        <color rgb="FFF8696B"/>
        <color rgb="FFFFEB84"/>
        <color rgb="FF63BE7B"/>
      </colorScale>
    </cfRule>
  </conditionalFormatting>
  <conditionalFormatting sqref="AQ2:AQ10">
    <cfRule type="colorScale" priority="960">
      <colorScale>
        <cfvo type="min"/>
        <cfvo type="percentile" val="50"/>
        <cfvo type="max"/>
        <color rgb="FFF8696B"/>
        <color rgb="FFFFEB84"/>
        <color rgb="FF63BE7B"/>
      </colorScale>
    </cfRule>
  </conditionalFormatting>
  <conditionalFormatting sqref="AU2:AU10">
    <cfRule type="colorScale" priority="959">
      <colorScale>
        <cfvo type="min"/>
        <cfvo type="percentile" val="50"/>
        <cfvo type="max"/>
        <color rgb="FFF8696B"/>
        <color rgb="FFFFEB84"/>
        <color rgb="FF63BE7B"/>
      </colorScale>
    </cfRule>
  </conditionalFormatting>
  <conditionalFormatting sqref="BK2:BK10 BG2:BG10">
    <cfRule type="colorScale" priority="958">
      <colorScale>
        <cfvo type="min"/>
        <cfvo type="percentile" val="50"/>
        <cfvo type="max"/>
        <color rgb="FFF8696B"/>
        <color rgb="FFFFEB84"/>
        <color rgb="FF63BE7B"/>
      </colorScale>
    </cfRule>
  </conditionalFormatting>
  <conditionalFormatting sqref="BH2:BH10">
    <cfRule type="colorScale" priority="957">
      <colorScale>
        <cfvo type="min"/>
        <cfvo type="percentile" val="50"/>
        <cfvo type="max"/>
        <color rgb="FFF8696B"/>
        <color rgb="FFFFEB84"/>
        <color rgb="FF63BE7B"/>
      </colorScale>
    </cfRule>
  </conditionalFormatting>
  <conditionalFormatting sqref="BL2:BL10">
    <cfRule type="colorScale" priority="956">
      <colorScale>
        <cfvo type="min"/>
        <cfvo type="percentile" val="50"/>
        <cfvo type="max"/>
        <color rgb="FFF8696B"/>
        <color rgb="FFFFEB84"/>
        <color rgb="FF63BE7B"/>
      </colorScale>
    </cfRule>
  </conditionalFormatting>
  <conditionalFormatting sqref="CG96:CG123">
    <cfRule type="colorScale" priority="950">
      <colorScale>
        <cfvo type="min"/>
        <cfvo type="percentile" val="50"/>
        <cfvo type="max"/>
        <color rgb="FFF8696B"/>
        <color rgb="FFFFEB84"/>
        <color rgb="FF63BE7B"/>
      </colorScale>
    </cfRule>
  </conditionalFormatting>
  <conditionalFormatting sqref="CA14:CA92">
    <cfRule type="colorScale" priority="942">
      <colorScale>
        <cfvo type="min"/>
        <cfvo type="percentile" val="50"/>
        <cfvo type="max"/>
        <color rgb="FFF8696B"/>
        <color rgb="FFFFEB84"/>
        <color rgb="FF63BE7B"/>
      </colorScale>
    </cfRule>
  </conditionalFormatting>
  <conditionalFormatting sqref="CD96:CD123 BW96:BZ123">
    <cfRule type="colorScale" priority="952">
      <colorScale>
        <cfvo type="min"/>
        <cfvo type="percentile" val="50"/>
        <cfvo type="max"/>
        <color rgb="FFF8696B"/>
        <color rgb="FFFFEB84"/>
        <color rgb="FF63BE7B"/>
      </colorScale>
    </cfRule>
  </conditionalFormatting>
  <conditionalFormatting sqref="CE96:CF123">
    <cfRule type="colorScale" priority="951">
      <colorScale>
        <cfvo type="min"/>
        <cfvo type="percentile" val="50"/>
        <cfvo type="max"/>
        <color rgb="FFF8696B"/>
        <color rgb="FFFFEB84"/>
        <color rgb="FF63BE7B"/>
      </colorScale>
    </cfRule>
  </conditionalFormatting>
  <conditionalFormatting sqref="CD15:CD24 BW82:BW92 BW15:BW24 CD82:CD92 BZ15:BZ24 BZ82:BZ92">
    <cfRule type="colorScale" priority="949">
      <colorScale>
        <cfvo type="min"/>
        <cfvo type="percentile" val="50"/>
        <cfvo type="max"/>
        <color rgb="FFF8696B"/>
        <color rgb="FFFFEB84"/>
        <color rgb="FF63BE7B"/>
      </colorScale>
    </cfRule>
  </conditionalFormatting>
  <conditionalFormatting sqref="BV96:BV123">
    <cfRule type="colorScale" priority="948">
      <colorScale>
        <cfvo type="min"/>
        <cfvo type="percentile" val="50"/>
        <cfvo type="max"/>
        <color rgb="FFF8696B"/>
        <color rgb="FFFFEB84"/>
        <color rgb="FF63BE7B"/>
      </colorScale>
    </cfRule>
  </conditionalFormatting>
  <conditionalFormatting sqref="CG14:CG92">
    <cfRule type="colorScale" priority="953">
      <colorScale>
        <cfvo type="min"/>
        <cfvo type="percentile" val="50"/>
        <cfvo type="max"/>
        <color rgb="FFF8696B"/>
        <color rgb="FFFFEB84"/>
        <color rgb="FF63BE7B"/>
      </colorScale>
    </cfRule>
  </conditionalFormatting>
  <conditionalFormatting sqref="CD25:CD81 BW25:BW81 BZ25:BZ81">
    <cfRule type="colorScale" priority="954">
      <colorScale>
        <cfvo type="min"/>
        <cfvo type="percentile" val="50"/>
        <cfvo type="max"/>
        <color rgb="FFF8696B"/>
        <color rgb="FFFFEB84"/>
        <color rgb="FF63BE7B"/>
      </colorScale>
    </cfRule>
  </conditionalFormatting>
  <conditionalFormatting sqref="CE12:CF92">
    <cfRule type="colorScale" priority="955">
      <colorScale>
        <cfvo type="min"/>
        <cfvo type="percentile" val="50"/>
        <cfvo type="max"/>
        <color rgb="FFF8696B"/>
        <color rgb="FFFFEB84"/>
        <color rgb="FF63BE7B"/>
      </colorScale>
    </cfRule>
  </conditionalFormatting>
  <conditionalFormatting sqref="BW14 BZ14">
    <cfRule type="colorScale" priority="947">
      <colorScale>
        <cfvo type="min"/>
        <cfvo type="percentile" val="50"/>
        <cfvo type="max"/>
        <color rgb="FFF8696B"/>
        <color rgb="FFFFEB84"/>
        <color rgb="FF63BE7B"/>
      </colorScale>
    </cfRule>
  </conditionalFormatting>
  <conditionalFormatting sqref="CD14:CD92">
    <cfRule type="colorScale" priority="946">
      <colorScale>
        <cfvo type="min"/>
        <cfvo type="percentile" val="50"/>
        <cfvo type="max"/>
        <color rgb="FFF8696B"/>
        <color rgb="FFFFEB84"/>
        <color rgb="FF63BE7B"/>
      </colorScale>
    </cfRule>
  </conditionalFormatting>
  <conditionalFormatting sqref="BV14:BV92">
    <cfRule type="colorScale" priority="943">
      <colorScale>
        <cfvo type="min"/>
        <cfvo type="percentile" val="50"/>
        <cfvo type="max"/>
        <color rgb="FFF8696B"/>
        <color rgb="FFFFEB84"/>
        <color rgb="FF63BE7B"/>
      </colorScale>
    </cfRule>
  </conditionalFormatting>
  <conditionalFormatting sqref="CH96:CI123">
    <cfRule type="colorScale" priority="941">
      <colorScale>
        <cfvo type="min"/>
        <cfvo type="percentile" val="50"/>
        <cfvo type="max"/>
        <color rgb="FFF8696B"/>
        <color rgb="FFFFEB84"/>
        <color rgb="FF63BE7B"/>
      </colorScale>
    </cfRule>
  </conditionalFormatting>
  <conditionalFormatting sqref="CH14:CH92">
    <cfRule type="colorScale" priority="940">
      <colorScale>
        <cfvo type="min"/>
        <cfvo type="percentile" val="50"/>
        <cfvo type="max"/>
        <color rgb="FF63BE7B"/>
        <color rgb="FFFFEB84"/>
        <color rgb="FFF8696B"/>
      </colorScale>
    </cfRule>
  </conditionalFormatting>
  <conditionalFormatting sqref="CA96:CB123">
    <cfRule type="colorScale" priority="939">
      <colorScale>
        <cfvo type="min"/>
        <cfvo type="percentile" val="50"/>
        <cfvo type="max"/>
        <color rgb="FFF8696B"/>
        <color rgb="FFFFEB84"/>
        <color rgb="FF63BE7B"/>
      </colorScale>
    </cfRule>
  </conditionalFormatting>
  <conditionalFormatting sqref="CC96:CC123">
    <cfRule type="colorScale" priority="938">
      <colorScale>
        <cfvo type="min"/>
        <cfvo type="percentile" val="50"/>
        <cfvo type="max"/>
        <color rgb="FFF8696B"/>
        <color rgb="FFFFEB84"/>
        <color rgb="FF63BE7B"/>
      </colorScale>
    </cfRule>
  </conditionalFormatting>
  <conditionalFormatting sqref="CH96:CI123">
    <cfRule type="colorScale" priority="937">
      <colorScale>
        <cfvo type="min"/>
        <cfvo type="percentile" val="50"/>
        <cfvo type="max"/>
        <color rgb="FF63BE7B"/>
        <color rgb="FFFFEB84"/>
        <color rgb="FFF8696B"/>
      </colorScale>
    </cfRule>
  </conditionalFormatting>
  <conditionalFormatting sqref="CC14:CC92">
    <cfRule type="colorScale" priority="936">
      <colorScale>
        <cfvo type="min"/>
        <cfvo type="percentile" val="50"/>
        <cfvo type="max"/>
        <color rgb="FFF8696B"/>
        <color rgb="FFFFEB84"/>
        <color rgb="FF63BE7B"/>
      </colorScale>
    </cfRule>
  </conditionalFormatting>
  <conditionalFormatting sqref="CD96:CD123">
    <cfRule type="colorScale" priority="935">
      <colorScale>
        <cfvo type="min"/>
        <cfvo type="percentile" val="50"/>
        <cfvo type="max"/>
        <color rgb="FFF8696B"/>
        <color rgb="FFFFEB84"/>
        <color rgb="FF63BE7B"/>
      </colorScale>
    </cfRule>
  </conditionalFormatting>
  <conditionalFormatting sqref="CL14:CL92">
    <cfRule type="colorScale" priority="934">
      <colorScale>
        <cfvo type="min"/>
        <cfvo type="percentile" val="50"/>
        <cfvo type="max"/>
        <color rgb="FFF8696B"/>
        <color rgb="FFFFEB84"/>
        <color rgb="FF63BE7B"/>
      </colorScale>
    </cfRule>
  </conditionalFormatting>
  <conditionalFormatting sqref="CL96:CM123">
    <cfRule type="colorScale" priority="933">
      <colorScale>
        <cfvo type="min"/>
        <cfvo type="percentile" val="50"/>
        <cfvo type="max"/>
        <color rgb="FFF8696B"/>
        <color rgb="FFFFEB84"/>
        <color rgb="FF63BE7B"/>
      </colorScale>
    </cfRule>
  </conditionalFormatting>
  <conditionalFormatting sqref="CN14:CN92">
    <cfRule type="colorScale" priority="932">
      <colorScale>
        <cfvo type="min"/>
        <cfvo type="percentile" val="50"/>
        <cfvo type="max"/>
        <color rgb="FFF8696B"/>
        <color rgb="FFFFEB84"/>
        <color rgb="FF63BE7B"/>
      </colorScale>
    </cfRule>
  </conditionalFormatting>
  <conditionalFormatting sqref="CN96:CN123">
    <cfRule type="colorScale" priority="931">
      <colorScale>
        <cfvo type="min"/>
        <cfvo type="percentile" val="50"/>
        <cfvo type="max"/>
        <color rgb="FFF8696B"/>
        <color rgb="FFFFEB84"/>
        <color rgb="FF63BE7B"/>
      </colorScale>
    </cfRule>
  </conditionalFormatting>
  <conditionalFormatting sqref="CD2:CD10 BZ2:BZ10">
    <cfRule type="colorScale" priority="930">
      <colorScale>
        <cfvo type="min"/>
        <cfvo type="percentile" val="50"/>
        <cfvo type="max"/>
        <color rgb="FFF8696B"/>
        <color rgb="FFFFEB84"/>
        <color rgb="FF63BE7B"/>
      </colorScale>
    </cfRule>
  </conditionalFormatting>
  <conditionalFormatting sqref="CA2:CB10">
    <cfRule type="colorScale" priority="929">
      <colorScale>
        <cfvo type="min"/>
        <cfvo type="percentile" val="50"/>
        <cfvo type="max"/>
        <color rgb="FFF8696B"/>
        <color rgb="FFFFEB84"/>
        <color rgb="FF63BE7B"/>
      </colorScale>
    </cfRule>
  </conditionalFormatting>
  <conditionalFormatting sqref="CE2:CE10">
    <cfRule type="colorScale" priority="928">
      <colorScale>
        <cfvo type="min"/>
        <cfvo type="percentile" val="50"/>
        <cfvo type="max"/>
        <color rgb="FFF8696B"/>
        <color rgb="FFFFEB84"/>
        <color rgb="FF63BE7B"/>
      </colorScale>
    </cfRule>
  </conditionalFormatting>
  <conditionalFormatting sqref="BG14:BG92">
    <cfRule type="colorScale" priority="927">
      <colorScale>
        <cfvo type="min"/>
        <cfvo type="percentile" val="50"/>
        <cfvo type="max"/>
        <color rgb="FFF8696B"/>
        <color rgb="FFFFEB84"/>
        <color rgb="FF63BE7B"/>
      </colorScale>
    </cfRule>
  </conditionalFormatting>
  <conditionalFormatting sqref="BY14:BY92">
    <cfRule type="colorScale" priority="926">
      <colorScale>
        <cfvo type="min"/>
        <cfvo type="percentile" val="50"/>
        <cfvo type="max"/>
        <color rgb="FFF8696B"/>
        <color rgb="FFFFEB84"/>
        <color rgb="FF63BE7B"/>
      </colorScale>
    </cfRule>
  </conditionalFormatting>
  <conditionalFormatting sqref="BX14:BX92">
    <cfRule type="colorScale" priority="925">
      <colorScale>
        <cfvo type="min"/>
        <cfvo type="percentile" val="50"/>
        <cfvo type="max"/>
        <color rgb="FFF8696B"/>
        <color rgb="FFFFEB84"/>
        <color rgb="FF63BE7B"/>
      </colorScale>
    </cfRule>
  </conditionalFormatting>
  <conditionalFormatting sqref="CB14:CB92">
    <cfRule type="colorScale" priority="896">
      <colorScale>
        <cfvo type="min"/>
        <cfvo type="percentile" val="50"/>
        <cfvo type="max"/>
        <color rgb="FFF8696B"/>
        <color rgb="FFFFEB84"/>
        <color rgb="FF63BE7B"/>
      </colorScale>
    </cfRule>
  </conditionalFormatting>
  <conditionalFormatting sqref="CM14:CM92">
    <cfRule type="colorScale" priority="894">
      <colorScale>
        <cfvo type="min"/>
        <cfvo type="percentile" val="50"/>
        <cfvo type="max"/>
        <color rgb="FFF8696B"/>
        <color rgb="FFFFEB84"/>
        <color rgb="FF63BE7B"/>
      </colorScale>
    </cfRule>
  </conditionalFormatting>
  <conditionalFormatting sqref="DA96:DA123">
    <cfRule type="colorScale" priority="881">
      <colorScale>
        <cfvo type="min"/>
        <cfvo type="percentile" val="50"/>
        <cfvo type="max"/>
        <color rgb="FFF8696B"/>
        <color rgb="FFFFEB84"/>
        <color rgb="FF63BE7B"/>
      </colorScale>
    </cfRule>
  </conditionalFormatting>
  <conditionalFormatting sqref="CU14:CU92">
    <cfRule type="colorScale" priority="875">
      <colorScale>
        <cfvo type="min"/>
        <cfvo type="percentile" val="50"/>
        <cfvo type="max"/>
        <color rgb="FFF8696B"/>
        <color rgb="FFFFEB84"/>
        <color rgb="FF63BE7B"/>
      </colorScale>
    </cfRule>
  </conditionalFormatting>
  <conditionalFormatting sqref="CX96:CX123 CQ96:CT123">
    <cfRule type="colorScale" priority="883">
      <colorScale>
        <cfvo type="min"/>
        <cfvo type="percentile" val="50"/>
        <cfvo type="max"/>
        <color rgb="FFF8696B"/>
        <color rgb="FFFFEB84"/>
        <color rgb="FF63BE7B"/>
      </colorScale>
    </cfRule>
  </conditionalFormatting>
  <conditionalFormatting sqref="CY96:CZ123">
    <cfRule type="colorScale" priority="882">
      <colorScale>
        <cfvo type="min"/>
        <cfvo type="percentile" val="50"/>
        <cfvo type="max"/>
        <color rgb="FFF8696B"/>
        <color rgb="FFFFEB84"/>
        <color rgb="FF63BE7B"/>
      </colorScale>
    </cfRule>
  </conditionalFormatting>
  <conditionalFormatting sqref="CX15:CX24 CQ82:CQ92 CQ15:CQ24 CX82:CX92 CT15:CT24 CT82:CT92">
    <cfRule type="colorScale" priority="880">
      <colorScale>
        <cfvo type="min"/>
        <cfvo type="percentile" val="50"/>
        <cfvo type="max"/>
        <color rgb="FFF8696B"/>
        <color rgb="FFFFEB84"/>
        <color rgb="FF63BE7B"/>
      </colorScale>
    </cfRule>
  </conditionalFormatting>
  <conditionalFormatting sqref="CP96:CP123">
    <cfRule type="colorScale" priority="879">
      <colorScale>
        <cfvo type="min"/>
        <cfvo type="percentile" val="50"/>
        <cfvo type="max"/>
        <color rgb="FFF8696B"/>
        <color rgb="FFFFEB84"/>
        <color rgb="FF63BE7B"/>
      </colorScale>
    </cfRule>
  </conditionalFormatting>
  <conditionalFormatting sqref="DA14:DA92">
    <cfRule type="colorScale" priority="884">
      <colorScale>
        <cfvo type="min"/>
        <cfvo type="percentile" val="50"/>
        <cfvo type="max"/>
        <color rgb="FFF8696B"/>
        <color rgb="FFFFEB84"/>
        <color rgb="FF63BE7B"/>
      </colorScale>
    </cfRule>
  </conditionalFormatting>
  <conditionalFormatting sqref="CX25:CX81 CQ25:CQ81 CT25:CT81">
    <cfRule type="colorScale" priority="885">
      <colorScale>
        <cfvo type="min"/>
        <cfvo type="percentile" val="50"/>
        <cfvo type="max"/>
        <color rgb="FFF8696B"/>
        <color rgb="FFFFEB84"/>
        <color rgb="FF63BE7B"/>
      </colorScale>
    </cfRule>
  </conditionalFormatting>
  <conditionalFormatting sqref="CY12:CZ92">
    <cfRule type="colorScale" priority="886">
      <colorScale>
        <cfvo type="min"/>
        <cfvo type="percentile" val="50"/>
        <cfvo type="max"/>
        <color rgb="FFF8696B"/>
        <color rgb="FFFFEB84"/>
        <color rgb="FF63BE7B"/>
      </colorScale>
    </cfRule>
  </conditionalFormatting>
  <conditionalFormatting sqref="CQ14 CT14">
    <cfRule type="colorScale" priority="878">
      <colorScale>
        <cfvo type="min"/>
        <cfvo type="percentile" val="50"/>
        <cfvo type="max"/>
        <color rgb="FFF8696B"/>
        <color rgb="FFFFEB84"/>
        <color rgb="FF63BE7B"/>
      </colorScale>
    </cfRule>
  </conditionalFormatting>
  <conditionalFormatting sqref="CX14:CX92">
    <cfRule type="colorScale" priority="877">
      <colorScale>
        <cfvo type="min"/>
        <cfvo type="percentile" val="50"/>
        <cfvo type="max"/>
        <color rgb="FFF8696B"/>
        <color rgb="FFFFEB84"/>
        <color rgb="FF63BE7B"/>
      </colorScale>
    </cfRule>
  </conditionalFormatting>
  <conditionalFormatting sqref="CP14:CP92">
    <cfRule type="colorScale" priority="876">
      <colorScale>
        <cfvo type="min"/>
        <cfvo type="percentile" val="50"/>
        <cfvo type="max"/>
        <color rgb="FFF8696B"/>
        <color rgb="FFFFEB84"/>
        <color rgb="FF63BE7B"/>
      </colorScale>
    </cfRule>
  </conditionalFormatting>
  <conditionalFormatting sqref="DB96:DC123">
    <cfRule type="colorScale" priority="874">
      <colorScale>
        <cfvo type="min"/>
        <cfvo type="percentile" val="50"/>
        <cfvo type="max"/>
        <color rgb="FFF8696B"/>
        <color rgb="FFFFEB84"/>
        <color rgb="FF63BE7B"/>
      </colorScale>
    </cfRule>
  </conditionalFormatting>
  <conditionalFormatting sqref="DB14:DB92">
    <cfRule type="colorScale" priority="873">
      <colorScale>
        <cfvo type="min"/>
        <cfvo type="percentile" val="50"/>
        <cfvo type="max"/>
        <color rgb="FF63BE7B"/>
        <color rgb="FFFFEB84"/>
        <color rgb="FFF8696B"/>
      </colorScale>
    </cfRule>
  </conditionalFormatting>
  <conditionalFormatting sqref="CU96:CV123">
    <cfRule type="colorScale" priority="872">
      <colorScale>
        <cfvo type="min"/>
        <cfvo type="percentile" val="50"/>
        <cfvo type="max"/>
        <color rgb="FFF8696B"/>
        <color rgb="FFFFEB84"/>
        <color rgb="FF63BE7B"/>
      </colorScale>
    </cfRule>
  </conditionalFormatting>
  <conditionalFormatting sqref="CW96:CW123">
    <cfRule type="colorScale" priority="871">
      <colorScale>
        <cfvo type="min"/>
        <cfvo type="percentile" val="50"/>
        <cfvo type="max"/>
        <color rgb="FFF8696B"/>
        <color rgb="FFFFEB84"/>
        <color rgb="FF63BE7B"/>
      </colorScale>
    </cfRule>
  </conditionalFormatting>
  <conditionalFormatting sqref="DB96:DC123">
    <cfRule type="colorScale" priority="870">
      <colorScale>
        <cfvo type="min"/>
        <cfvo type="percentile" val="50"/>
        <cfvo type="max"/>
        <color rgb="FF63BE7B"/>
        <color rgb="FFFFEB84"/>
        <color rgb="FFF8696B"/>
      </colorScale>
    </cfRule>
  </conditionalFormatting>
  <conditionalFormatting sqref="CW14:CW92">
    <cfRule type="colorScale" priority="869">
      <colorScale>
        <cfvo type="min"/>
        <cfvo type="percentile" val="50"/>
        <cfvo type="max"/>
        <color rgb="FFF8696B"/>
        <color rgb="FFFFEB84"/>
        <color rgb="FF63BE7B"/>
      </colorScale>
    </cfRule>
  </conditionalFormatting>
  <conditionalFormatting sqref="CX96:CX123">
    <cfRule type="colorScale" priority="868">
      <colorScale>
        <cfvo type="min"/>
        <cfvo type="percentile" val="50"/>
        <cfvo type="max"/>
        <color rgb="FFF8696B"/>
        <color rgb="FFFFEB84"/>
        <color rgb="FF63BE7B"/>
      </colorScale>
    </cfRule>
  </conditionalFormatting>
  <conditionalFormatting sqref="DF14:DF92">
    <cfRule type="colorScale" priority="867">
      <colorScale>
        <cfvo type="min"/>
        <cfvo type="percentile" val="50"/>
        <cfvo type="max"/>
        <color rgb="FFF8696B"/>
        <color rgb="FFFFEB84"/>
        <color rgb="FF63BE7B"/>
      </colorScale>
    </cfRule>
  </conditionalFormatting>
  <conditionalFormatting sqref="DF96:DG123">
    <cfRule type="colorScale" priority="866">
      <colorScale>
        <cfvo type="min"/>
        <cfvo type="percentile" val="50"/>
        <cfvo type="max"/>
        <color rgb="FFF8696B"/>
        <color rgb="FFFFEB84"/>
        <color rgb="FF63BE7B"/>
      </colorScale>
    </cfRule>
  </conditionalFormatting>
  <conditionalFormatting sqref="DH14:DH92">
    <cfRule type="colorScale" priority="865">
      <colorScale>
        <cfvo type="min"/>
        <cfvo type="percentile" val="50"/>
        <cfvo type="max"/>
        <color rgb="FFF8696B"/>
        <color rgb="FFFFEB84"/>
        <color rgb="FF63BE7B"/>
      </colorScale>
    </cfRule>
  </conditionalFormatting>
  <conditionalFormatting sqref="DH96:DH123">
    <cfRule type="colorScale" priority="864">
      <colorScale>
        <cfvo type="min"/>
        <cfvo type="percentile" val="50"/>
        <cfvo type="max"/>
        <color rgb="FFF8696B"/>
        <color rgb="FFFFEB84"/>
        <color rgb="FF63BE7B"/>
      </colorScale>
    </cfRule>
  </conditionalFormatting>
  <conditionalFormatting sqref="CX2:CX10 CT2:CT10">
    <cfRule type="colorScale" priority="863">
      <colorScale>
        <cfvo type="min"/>
        <cfvo type="percentile" val="50"/>
        <cfvo type="max"/>
        <color rgb="FFF8696B"/>
        <color rgb="FFFFEB84"/>
        <color rgb="FF63BE7B"/>
      </colorScale>
    </cfRule>
  </conditionalFormatting>
  <conditionalFormatting sqref="CU2:CV10">
    <cfRule type="colorScale" priority="862">
      <colorScale>
        <cfvo type="min"/>
        <cfvo type="percentile" val="50"/>
        <cfvo type="max"/>
        <color rgb="FFF8696B"/>
        <color rgb="FFFFEB84"/>
        <color rgb="FF63BE7B"/>
      </colorScale>
    </cfRule>
  </conditionalFormatting>
  <conditionalFormatting sqref="CY2:CY10">
    <cfRule type="colorScale" priority="861">
      <colorScale>
        <cfvo type="min"/>
        <cfvo type="percentile" val="50"/>
        <cfvo type="max"/>
        <color rgb="FFF8696B"/>
        <color rgb="FFFFEB84"/>
        <color rgb="FF63BE7B"/>
      </colorScale>
    </cfRule>
  </conditionalFormatting>
  <conditionalFormatting sqref="CS14:CS92">
    <cfRule type="colorScale" priority="860">
      <colorScale>
        <cfvo type="min"/>
        <cfvo type="percentile" val="50"/>
        <cfvo type="max"/>
        <color rgb="FFF8696B"/>
        <color rgb="FFFFEB84"/>
        <color rgb="FF63BE7B"/>
      </colorScale>
    </cfRule>
  </conditionalFormatting>
  <conditionalFormatting sqref="CR14:CR92">
    <cfRule type="colorScale" priority="859">
      <colorScale>
        <cfvo type="min"/>
        <cfvo type="percentile" val="50"/>
        <cfvo type="max"/>
        <color rgb="FFF8696B"/>
        <color rgb="FFFFEB84"/>
        <color rgb="FF63BE7B"/>
      </colorScale>
    </cfRule>
  </conditionalFormatting>
  <conditionalFormatting sqref="CV14:CV92">
    <cfRule type="colorScale" priority="858">
      <colorScale>
        <cfvo type="min"/>
        <cfvo type="percentile" val="50"/>
        <cfvo type="max"/>
        <color rgb="FFF8696B"/>
        <color rgb="FFFFEB84"/>
        <color rgb="FF63BE7B"/>
      </colorScale>
    </cfRule>
  </conditionalFormatting>
  <conditionalFormatting sqref="DG14:DG92">
    <cfRule type="colorScale" priority="857">
      <colorScale>
        <cfvo type="min"/>
        <cfvo type="percentile" val="50"/>
        <cfvo type="max"/>
        <color rgb="FFF8696B"/>
        <color rgb="FFFFEB84"/>
        <color rgb="FF63BE7B"/>
      </colorScale>
    </cfRule>
  </conditionalFormatting>
  <conditionalFormatting sqref="DX96:DX123">
    <cfRule type="colorScale" priority="851">
      <colorScale>
        <cfvo type="min"/>
        <cfvo type="percentile" val="50"/>
        <cfvo type="max"/>
        <color rgb="FFF8696B"/>
        <color rgb="FFFFEB84"/>
        <color rgb="FF63BE7B"/>
      </colorScale>
    </cfRule>
  </conditionalFormatting>
  <conditionalFormatting sqref="DQ14:DQ92">
    <cfRule type="colorScale" priority="845">
      <colorScale>
        <cfvo type="min"/>
        <cfvo type="percentile" val="50"/>
        <cfvo type="max"/>
        <color rgb="FFF8696B"/>
        <color rgb="FFFFEB84"/>
        <color rgb="FF63BE7B"/>
      </colorScale>
    </cfRule>
  </conditionalFormatting>
  <conditionalFormatting sqref="DU96:DU123 DK96:DP123">
    <cfRule type="colorScale" priority="853">
      <colorScale>
        <cfvo type="min"/>
        <cfvo type="percentile" val="50"/>
        <cfvo type="max"/>
        <color rgb="FFF8696B"/>
        <color rgb="FFFFEB84"/>
        <color rgb="FF63BE7B"/>
      </colorScale>
    </cfRule>
  </conditionalFormatting>
  <conditionalFormatting sqref="DV96:DW123">
    <cfRule type="colorScale" priority="852">
      <colorScale>
        <cfvo type="min"/>
        <cfvo type="percentile" val="50"/>
        <cfvo type="max"/>
        <color rgb="FFF8696B"/>
        <color rgb="FFFFEB84"/>
        <color rgb="FF63BE7B"/>
      </colorScale>
    </cfRule>
  </conditionalFormatting>
  <conditionalFormatting sqref="DU15:DU24 DK82:DK92 DK15:DK24 DU82:DU92 DP15:DP24 DP82:DP92">
    <cfRule type="colorScale" priority="850">
      <colorScale>
        <cfvo type="min"/>
        <cfvo type="percentile" val="50"/>
        <cfvo type="max"/>
        <color rgb="FFF8696B"/>
        <color rgb="FFFFEB84"/>
        <color rgb="FF63BE7B"/>
      </colorScale>
    </cfRule>
  </conditionalFormatting>
  <conditionalFormatting sqref="DJ96:DJ123">
    <cfRule type="colorScale" priority="849">
      <colorScale>
        <cfvo type="min"/>
        <cfvo type="percentile" val="50"/>
        <cfvo type="max"/>
        <color rgb="FFF8696B"/>
        <color rgb="FFFFEB84"/>
        <color rgb="FF63BE7B"/>
      </colorScale>
    </cfRule>
  </conditionalFormatting>
  <conditionalFormatting sqref="DX14:DX92">
    <cfRule type="colorScale" priority="854">
      <colorScale>
        <cfvo type="min"/>
        <cfvo type="percentile" val="50"/>
        <cfvo type="max"/>
        <color rgb="FFF8696B"/>
        <color rgb="FFFFEB84"/>
        <color rgb="FF63BE7B"/>
      </colorScale>
    </cfRule>
  </conditionalFormatting>
  <conditionalFormatting sqref="DU25:DU81 DK25:DK81 DP25:DP81">
    <cfRule type="colorScale" priority="855">
      <colorScale>
        <cfvo type="min"/>
        <cfvo type="percentile" val="50"/>
        <cfvo type="max"/>
        <color rgb="FFF8696B"/>
        <color rgb="FFFFEB84"/>
        <color rgb="FF63BE7B"/>
      </colorScale>
    </cfRule>
  </conditionalFormatting>
  <conditionalFormatting sqref="DV12:DW92">
    <cfRule type="colorScale" priority="856">
      <colorScale>
        <cfvo type="min"/>
        <cfvo type="percentile" val="50"/>
        <cfvo type="max"/>
        <color rgb="FFF8696B"/>
        <color rgb="FFFFEB84"/>
        <color rgb="FF63BE7B"/>
      </colorScale>
    </cfRule>
  </conditionalFormatting>
  <conditionalFormatting sqref="DK14 DP14">
    <cfRule type="colorScale" priority="848">
      <colorScale>
        <cfvo type="min"/>
        <cfvo type="percentile" val="50"/>
        <cfvo type="max"/>
        <color rgb="FFF8696B"/>
        <color rgb="FFFFEB84"/>
        <color rgb="FF63BE7B"/>
      </colorScale>
    </cfRule>
  </conditionalFormatting>
  <conditionalFormatting sqref="DU14:DU92">
    <cfRule type="colorScale" priority="847">
      <colorScale>
        <cfvo type="min"/>
        <cfvo type="percentile" val="50"/>
        <cfvo type="max"/>
        <color rgb="FFF8696B"/>
        <color rgb="FFFFEB84"/>
        <color rgb="FF63BE7B"/>
      </colorScale>
    </cfRule>
  </conditionalFormatting>
  <conditionalFormatting sqref="DJ14:DJ92">
    <cfRule type="colorScale" priority="846">
      <colorScale>
        <cfvo type="min"/>
        <cfvo type="percentile" val="50"/>
        <cfvo type="max"/>
        <color rgb="FFF8696B"/>
        <color rgb="FFFFEB84"/>
        <color rgb="FF63BE7B"/>
      </colorScale>
    </cfRule>
  </conditionalFormatting>
  <conditionalFormatting sqref="DY96:DZ123">
    <cfRule type="colorScale" priority="844">
      <colorScale>
        <cfvo type="min"/>
        <cfvo type="percentile" val="50"/>
        <cfvo type="max"/>
        <color rgb="FFF8696B"/>
        <color rgb="FFFFEB84"/>
        <color rgb="FF63BE7B"/>
      </colorScale>
    </cfRule>
  </conditionalFormatting>
  <conditionalFormatting sqref="DY14:DY92">
    <cfRule type="colorScale" priority="843">
      <colorScale>
        <cfvo type="min"/>
        <cfvo type="percentile" val="50"/>
        <cfvo type="max"/>
        <color rgb="FF63BE7B"/>
        <color rgb="FFFFEB84"/>
        <color rgb="FFF8696B"/>
      </colorScale>
    </cfRule>
  </conditionalFormatting>
  <conditionalFormatting sqref="DQ96:DR123">
    <cfRule type="colorScale" priority="842">
      <colorScale>
        <cfvo type="min"/>
        <cfvo type="percentile" val="50"/>
        <cfvo type="max"/>
        <color rgb="FFF8696B"/>
        <color rgb="FFFFEB84"/>
        <color rgb="FF63BE7B"/>
      </colorScale>
    </cfRule>
  </conditionalFormatting>
  <conditionalFormatting sqref="DS96:DT123">
    <cfRule type="colorScale" priority="841">
      <colorScale>
        <cfvo type="min"/>
        <cfvo type="percentile" val="50"/>
        <cfvo type="max"/>
        <color rgb="FFF8696B"/>
        <color rgb="FFFFEB84"/>
        <color rgb="FF63BE7B"/>
      </colorScale>
    </cfRule>
  </conditionalFormatting>
  <conditionalFormatting sqref="DY96:DZ123">
    <cfRule type="colorScale" priority="840">
      <colorScale>
        <cfvo type="min"/>
        <cfvo type="percentile" val="50"/>
        <cfvo type="max"/>
        <color rgb="FF63BE7B"/>
        <color rgb="FFFFEB84"/>
        <color rgb="FFF8696B"/>
      </colorScale>
    </cfRule>
  </conditionalFormatting>
  <conditionalFormatting sqref="DS14:DT92">
    <cfRule type="colorScale" priority="839">
      <colorScale>
        <cfvo type="min"/>
        <cfvo type="percentile" val="50"/>
        <cfvo type="max"/>
        <color rgb="FFF8696B"/>
        <color rgb="FFFFEB84"/>
        <color rgb="FF63BE7B"/>
      </colorScale>
    </cfRule>
  </conditionalFormatting>
  <conditionalFormatting sqref="DU96:DU123">
    <cfRule type="colorScale" priority="838">
      <colorScale>
        <cfvo type="min"/>
        <cfvo type="percentile" val="50"/>
        <cfvo type="max"/>
        <color rgb="FFF8696B"/>
        <color rgb="FFFFEB84"/>
        <color rgb="FF63BE7B"/>
      </colorScale>
    </cfRule>
  </conditionalFormatting>
  <conditionalFormatting sqref="EC14:EC92">
    <cfRule type="colorScale" priority="837">
      <colorScale>
        <cfvo type="min"/>
        <cfvo type="percentile" val="50"/>
        <cfvo type="max"/>
        <color rgb="FFF8696B"/>
        <color rgb="FFFFEB84"/>
        <color rgb="FF63BE7B"/>
      </colorScale>
    </cfRule>
  </conditionalFormatting>
  <conditionalFormatting sqref="EC96:ED123">
    <cfRule type="colorScale" priority="836">
      <colorScale>
        <cfvo type="min"/>
        <cfvo type="percentile" val="50"/>
        <cfvo type="max"/>
        <color rgb="FFF8696B"/>
        <color rgb="FFFFEB84"/>
        <color rgb="FF63BE7B"/>
      </colorScale>
    </cfRule>
  </conditionalFormatting>
  <conditionalFormatting sqref="EE14:EE92">
    <cfRule type="colorScale" priority="835">
      <colorScale>
        <cfvo type="min"/>
        <cfvo type="percentile" val="50"/>
        <cfvo type="max"/>
        <color rgb="FFF8696B"/>
        <color rgb="FFFFEB84"/>
        <color rgb="FF63BE7B"/>
      </colorScale>
    </cfRule>
  </conditionalFormatting>
  <conditionalFormatting sqref="EE96:EE123">
    <cfRule type="colorScale" priority="834">
      <colorScale>
        <cfvo type="min"/>
        <cfvo type="percentile" val="50"/>
        <cfvo type="max"/>
        <color rgb="FFF8696B"/>
        <color rgb="FFFFEB84"/>
        <color rgb="FF63BE7B"/>
      </colorScale>
    </cfRule>
  </conditionalFormatting>
  <conditionalFormatting sqref="DT2:DT10 DP2:DP10">
    <cfRule type="colorScale" priority="833">
      <colorScale>
        <cfvo type="min"/>
        <cfvo type="percentile" val="50"/>
        <cfvo type="max"/>
        <color rgb="FFF8696B"/>
        <color rgb="FFFFEB84"/>
        <color rgb="FF63BE7B"/>
      </colorScale>
    </cfRule>
  </conditionalFormatting>
  <conditionalFormatting sqref="DQ2:DR10">
    <cfRule type="colorScale" priority="832">
      <colorScale>
        <cfvo type="min"/>
        <cfvo type="percentile" val="50"/>
        <cfvo type="max"/>
        <color rgb="FFF8696B"/>
        <color rgb="FFFFEB84"/>
        <color rgb="FF63BE7B"/>
      </colorScale>
    </cfRule>
  </conditionalFormatting>
  <conditionalFormatting sqref="DU2:DU10">
    <cfRule type="colorScale" priority="831">
      <colorScale>
        <cfvo type="min"/>
        <cfvo type="percentile" val="50"/>
        <cfvo type="max"/>
        <color rgb="FFF8696B"/>
        <color rgb="FFFFEB84"/>
        <color rgb="FF63BE7B"/>
      </colorScale>
    </cfRule>
  </conditionalFormatting>
  <conditionalFormatting sqref="DN14:DO92">
    <cfRule type="colorScale" priority="830">
      <colorScale>
        <cfvo type="min"/>
        <cfvo type="percentile" val="50"/>
        <cfvo type="max"/>
        <color rgb="FFF8696B"/>
        <color rgb="FFFFEB84"/>
        <color rgb="FF63BE7B"/>
      </colorScale>
    </cfRule>
  </conditionalFormatting>
  <conditionalFormatting sqref="DL14:DM92">
    <cfRule type="colorScale" priority="829">
      <colorScale>
        <cfvo type="min"/>
        <cfvo type="percentile" val="50"/>
        <cfvo type="max"/>
        <color rgb="FFF8696B"/>
        <color rgb="FFFFEB84"/>
        <color rgb="FF63BE7B"/>
      </colorScale>
    </cfRule>
  </conditionalFormatting>
  <conditionalFormatting sqref="DR14:DR92">
    <cfRule type="colorScale" priority="828">
      <colorScale>
        <cfvo type="min"/>
        <cfvo type="percentile" val="50"/>
        <cfvo type="max"/>
        <color rgb="FFF8696B"/>
        <color rgb="FFFFEB84"/>
        <color rgb="FF63BE7B"/>
      </colorScale>
    </cfRule>
  </conditionalFormatting>
  <conditionalFormatting sqref="ED14:ED92">
    <cfRule type="colorScale" priority="827">
      <colorScale>
        <cfvo type="min"/>
        <cfvo type="percentile" val="50"/>
        <cfvo type="max"/>
        <color rgb="FFF8696B"/>
        <color rgb="FFFFEB84"/>
        <color rgb="FF63BE7B"/>
      </colorScale>
    </cfRule>
  </conditionalFormatting>
  <conditionalFormatting sqref="DL14:DL92">
    <cfRule type="colorScale" priority="826">
      <colorScale>
        <cfvo type="min"/>
        <cfvo type="percentile" val="50"/>
        <cfvo type="max"/>
        <color rgb="FFF8696B"/>
        <color rgb="FFFFEB84"/>
        <color rgb="FF63BE7B"/>
      </colorScale>
    </cfRule>
  </conditionalFormatting>
  <conditionalFormatting sqref="DK14:DK92">
    <cfRule type="colorScale" priority="825">
      <colorScale>
        <cfvo type="min"/>
        <cfvo type="percentile" val="50"/>
        <cfvo type="max"/>
        <color rgb="FFF8696B"/>
        <color rgb="FFFFEB84"/>
        <color rgb="FF63BE7B"/>
      </colorScale>
    </cfRule>
  </conditionalFormatting>
  <conditionalFormatting sqref="EF14:EF92">
    <cfRule type="colorScale" priority="824">
      <colorScale>
        <cfvo type="min"/>
        <cfvo type="percentile" val="50"/>
        <cfvo type="max"/>
        <color rgb="FFF8696B"/>
        <color rgb="FFFFEB84"/>
        <color rgb="FF63BE7B"/>
      </colorScale>
    </cfRule>
  </conditionalFormatting>
  <conditionalFormatting sqref="EF96:EF123">
    <cfRule type="colorScale" priority="823">
      <colorScale>
        <cfvo type="min"/>
        <cfvo type="percentile" val="50"/>
        <cfvo type="max"/>
        <color rgb="FFF8696B"/>
        <color rgb="FFFFEB84"/>
        <color rgb="FF63BE7B"/>
      </colorScale>
    </cfRule>
  </conditionalFormatting>
  <conditionalFormatting sqref="EV96:EV123">
    <cfRule type="colorScale" priority="817">
      <colorScale>
        <cfvo type="min"/>
        <cfvo type="percentile" val="50"/>
        <cfvo type="max"/>
        <color rgb="FFF8696B"/>
        <color rgb="FFFFEB84"/>
        <color rgb="FF63BE7B"/>
      </colorScale>
    </cfRule>
  </conditionalFormatting>
  <conditionalFormatting sqref="EO14:EO92">
    <cfRule type="colorScale" priority="811">
      <colorScale>
        <cfvo type="min"/>
        <cfvo type="percentile" val="50"/>
        <cfvo type="max"/>
        <color rgb="FFF8696B"/>
        <color rgb="FFFFEB84"/>
        <color rgb="FF63BE7B"/>
      </colorScale>
    </cfRule>
  </conditionalFormatting>
  <conditionalFormatting sqref="ES96:ES123 EI96:EN123">
    <cfRule type="colorScale" priority="819">
      <colorScale>
        <cfvo type="min"/>
        <cfvo type="percentile" val="50"/>
        <cfvo type="max"/>
        <color rgb="FFF8696B"/>
        <color rgb="FFFFEB84"/>
        <color rgb="FF63BE7B"/>
      </colorScale>
    </cfRule>
  </conditionalFormatting>
  <conditionalFormatting sqref="ET96:EU123">
    <cfRule type="colorScale" priority="818">
      <colorScale>
        <cfvo type="min"/>
        <cfvo type="percentile" val="50"/>
        <cfvo type="max"/>
        <color rgb="FFF8696B"/>
        <color rgb="FFFFEB84"/>
        <color rgb="FF63BE7B"/>
      </colorScale>
    </cfRule>
  </conditionalFormatting>
  <conditionalFormatting sqref="ES15:ES24 EI82:EI92 EI15:EI24 ES82:ES92 EN15:EN24 EN82:EN92">
    <cfRule type="colorScale" priority="816">
      <colorScale>
        <cfvo type="min"/>
        <cfvo type="percentile" val="50"/>
        <cfvo type="max"/>
        <color rgb="FFF8696B"/>
        <color rgb="FFFFEB84"/>
        <color rgb="FF63BE7B"/>
      </colorScale>
    </cfRule>
  </conditionalFormatting>
  <conditionalFormatting sqref="EH96:EH123">
    <cfRule type="colorScale" priority="815">
      <colorScale>
        <cfvo type="min"/>
        <cfvo type="percentile" val="50"/>
        <cfvo type="max"/>
        <color rgb="FFF8696B"/>
        <color rgb="FFFFEB84"/>
        <color rgb="FF63BE7B"/>
      </colorScale>
    </cfRule>
  </conditionalFormatting>
  <conditionalFormatting sqref="EV14:EV92">
    <cfRule type="colorScale" priority="820">
      <colorScale>
        <cfvo type="min"/>
        <cfvo type="percentile" val="50"/>
        <cfvo type="max"/>
        <color rgb="FFF8696B"/>
        <color rgb="FFFFEB84"/>
        <color rgb="FF63BE7B"/>
      </colorScale>
    </cfRule>
  </conditionalFormatting>
  <conditionalFormatting sqref="ES25:ES81 EI25:EI81 EN25:EN81">
    <cfRule type="colorScale" priority="821">
      <colorScale>
        <cfvo type="min"/>
        <cfvo type="percentile" val="50"/>
        <cfvo type="max"/>
        <color rgb="FFF8696B"/>
        <color rgb="FFFFEB84"/>
        <color rgb="FF63BE7B"/>
      </colorScale>
    </cfRule>
  </conditionalFormatting>
  <conditionalFormatting sqref="ET12:EU92">
    <cfRule type="colorScale" priority="822">
      <colorScale>
        <cfvo type="min"/>
        <cfvo type="percentile" val="50"/>
        <cfvo type="max"/>
        <color rgb="FFF8696B"/>
        <color rgb="FFFFEB84"/>
        <color rgb="FF63BE7B"/>
      </colorScale>
    </cfRule>
  </conditionalFormatting>
  <conditionalFormatting sqref="EI14 EN14">
    <cfRule type="colorScale" priority="814">
      <colorScale>
        <cfvo type="min"/>
        <cfvo type="percentile" val="50"/>
        <cfvo type="max"/>
        <color rgb="FFF8696B"/>
        <color rgb="FFFFEB84"/>
        <color rgb="FF63BE7B"/>
      </colorScale>
    </cfRule>
  </conditionalFormatting>
  <conditionalFormatting sqref="ES14:ES92">
    <cfRule type="colorScale" priority="813">
      <colorScale>
        <cfvo type="min"/>
        <cfvo type="percentile" val="50"/>
        <cfvo type="max"/>
        <color rgb="FFF8696B"/>
        <color rgb="FFFFEB84"/>
        <color rgb="FF63BE7B"/>
      </colorScale>
    </cfRule>
  </conditionalFormatting>
  <conditionalFormatting sqref="EH14:EH92">
    <cfRule type="colorScale" priority="812">
      <colorScale>
        <cfvo type="min"/>
        <cfvo type="percentile" val="50"/>
        <cfvo type="max"/>
        <color rgb="FFF8696B"/>
        <color rgb="FFFFEB84"/>
        <color rgb="FF63BE7B"/>
      </colorScale>
    </cfRule>
  </conditionalFormatting>
  <conditionalFormatting sqref="EW96:EX123">
    <cfRule type="colorScale" priority="810">
      <colorScale>
        <cfvo type="min"/>
        <cfvo type="percentile" val="50"/>
        <cfvo type="max"/>
        <color rgb="FFF8696B"/>
        <color rgb="FFFFEB84"/>
        <color rgb="FF63BE7B"/>
      </colorScale>
    </cfRule>
  </conditionalFormatting>
  <conditionalFormatting sqref="EW14:EW92">
    <cfRule type="colorScale" priority="809">
      <colorScale>
        <cfvo type="min"/>
        <cfvo type="percentile" val="50"/>
        <cfvo type="max"/>
        <color rgb="FF63BE7B"/>
        <color rgb="FFFFEB84"/>
        <color rgb="FFF8696B"/>
      </colorScale>
    </cfRule>
  </conditionalFormatting>
  <conditionalFormatting sqref="EO96:EP123">
    <cfRule type="colorScale" priority="808">
      <colorScale>
        <cfvo type="min"/>
        <cfvo type="percentile" val="50"/>
        <cfvo type="max"/>
        <color rgb="FFF8696B"/>
        <color rgb="FFFFEB84"/>
        <color rgb="FF63BE7B"/>
      </colorScale>
    </cfRule>
  </conditionalFormatting>
  <conditionalFormatting sqref="EQ96:ER123">
    <cfRule type="colorScale" priority="807">
      <colorScale>
        <cfvo type="min"/>
        <cfvo type="percentile" val="50"/>
        <cfvo type="max"/>
        <color rgb="FFF8696B"/>
        <color rgb="FFFFEB84"/>
        <color rgb="FF63BE7B"/>
      </colorScale>
    </cfRule>
  </conditionalFormatting>
  <conditionalFormatting sqref="EW96:EX123">
    <cfRule type="colorScale" priority="806">
      <colorScale>
        <cfvo type="min"/>
        <cfvo type="percentile" val="50"/>
        <cfvo type="max"/>
        <color rgb="FF63BE7B"/>
        <color rgb="FFFFEB84"/>
        <color rgb="FFF8696B"/>
      </colorScale>
    </cfRule>
  </conditionalFormatting>
  <conditionalFormatting sqref="EQ14:ER92">
    <cfRule type="colorScale" priority="805">
      <colorScale>
        <cfvo type="min"/>
        <cfvo type="percentile" val="50"/>
        <cfvo type="max"/>
        <color rgb="FFF8696B"/>
        <color rgb="FFFFEB84"/>
        <color rgb="FF63BE7B"/>
      </colorScale>
    </cfRule>
  </conditionalFormatting>
  <conditionalFormatting sqref="ES96:ES123">
    <cfRule type="colorScale" priority="804">
      <colorScale>
        <cfvo type="min"/>
        <cfvo type="percentile" val="50"/>
        <cfvo type="max"/>
        <color rgb="FFF8696B"/>
        <color rgb="FFFFEB84"/>
        <color rgb="FF63BE7B"/>
      </colorScale>
    </cfRule>
  </conditionalFormatting>
  <conditionalFormatting sqref="FA14:FA92">
    <cfRule type="colorScale" priority="803">
      <colorScale>
        <cfvo type="min"/>
        <cfvo type="percentile" val="50"/>
        <cfvo type="max"/>
        <color rgb="FFF8696B"/>
        <color rgb="FFFFEB84"/>
        <color rgb="FF63BE7B"/>
      </colorScale>
    </cfRule>
  </conditionalFormatting>
  <conditionalFormatting sqref="FA96:FB123">
    <cfRule type="colorScale" priority="802">
      <colorScale>
        <cfvo type="min"/>
        <cfvo type="percentile" val="50"/>
        <cfvo type="max"/>
        <color rgb="FFF8696B"/>
        <color rgb="FFFFEB84"/>
        <color rgb="FF63BE7B"/>
      </colorScale>
    </cfRule>
  </conditionalFormatting>
  <conditionalFormatting sqref="FC14:FC92">
    <cfRule type="colorScale" priority="801">
      <colorScale>
        <cfvo type="min"/>
        <cfvo type="percentile" val="50"/>
        <cfvo type="max"/>
        <color rgb="FFF8696B"/>
        <color rgb="FFFFEB84"/>
        <color rgb="FF63BE7B"/>
      </colorScale>
    </cfRule>
  </conditionalFormatting>
  <conditionalFormatting sqref="FC96:FC123">
    <cfRule type="colorScale" priority="800">
      <colorScale>
        <cfvo type="min"/>
        <cfvo type="percentile" val="50"/>
        <cfvo type="max"/>
        <color rgb="FFF8696B"/>
        <color rgb="FFFFEB84"/>
        <color rgb="FF63BE7B"/>
      </colorScale>
    </cfRule>
  </conditionalFormatting>
  <conditionalFormatting sqref="ER2:ER10 EN2:EN10">
    <cfRule type="colorScale" priority="799">
      <colorScale>
        <cfvo type="min"/>
        <cfvo type="percentile" val="50"/>
        <cfvo type="max"/>
        <color rgb="FFF8696B"/>
        <color rgb="FFFFEB84"/>
        <color rgb="FF63BE7B"/>
      </colorScale>
    </cfRule>
  </conditionalFormatting>
  <conditionalFormatting sqref="EO2:EP10">
    <cfRule type="colorScale" priority="798">
      <colorScale>
        <cfvo type="min"/>
        <cfvo type="percentile" val="50"/>
        <cfvo type="max"/>
        <color rgb="FFF8696B"/>
        <color rgb="FFFFEB84"/>
        <color rgb="FF63BE7B"/>
      </colorScale>
    </cfRule>
  </conditionalFormatting>
  <conditionalFormatting sqref="ES2:ES10">
    <cfRule type="colorScale" priority="797">
      <colorScale>
        <cfvo type="min"/>
        <cfvo type="percentile" val="50"/>
        <cfvo type="max"/>
        <color rgb="FFF8696B"/>
        <color rgb="FFFFEB84"/>
        <color rgb="FF63BE7B"/>
      </colorScale>
    </cfRule>
  </conditionalFormatting>
  <conditionalFormatting sqref="EL14:EM92">
    <cfRule type="colorScale" priority="796">
      <colorScale>
        <cfvo type="min"/>
        <cfvo type="percentile" val="50"/>
        <cfvo type="max"/>
        <color rgb="FFF8696B"/>
        <color rgb="FFFFEB84"/>
        <color rgb="FF63BE7B"/>
      </colorScale>
    </cfRule>
  </conditionalFormatting>
  <conditionalFormatting sqref="EJ14:EK92">
    <cfRule type="colorScale" priority="795">
      <colorScale>
        <cfvo type="min"/>
        <cfvo type="percentile" val="50"/>
        <cfvo type="max"/>
        <color rgb="FFF8696B"/>
        <color rgb="FFFFEB84"/>
        <color rgb="FF63BE7B"/>
      </colorScale>
    </cfRule>
  </conditionalFormatting>
  <conditionalFormatting sqref="EP14:EP92">
    <cfRule type="colorScale" priority="794">
      <colorScale>
        <cfvo type="min"/>
        <cfvo type="percentile" val="50"/>
        <cfvo type="max"/>
        <color rgb="FFF8696B"/>
        <color rgb="FFFFEB84"/>
        <color rgb="FF63BE7B"/>
      </colorScale>
    </cfRule>
  </conditionalFormatting>
  <conditionalFormatting sqref="FB14:FB92">
    <cfRule type="colorScale" priority="793">
      <colorScale>
        <cfvo type="min"/>
        <cfvo type="percentile" val="50"/>
        <cfvo type="max"/>
        <color rgb="FFF8696B"/>
        <color rgb="FFFFEB84"/>
        <color rgb="FF63BE7B"/>
      </colorScale>
    </cfRule>
  </conditionalFormatting>
  <conditionalFormatting sqref="EJ14:EJ92">
    <cfRule type="colorScale" priority="792">
      <colorScale>
        <cfvo type="min"/>
        <cfvo type="percentile" val="50"/>
        <cfvo type="max"/>
        <color rgb="FFF8696B"/>
        <color rgb="FFFFEB84"/>
        <color rgb="FF63BE7B"/>
      </colorScale>
    </cfRule>
  </conditionalFormatting>
  <conditionalFormatting sqref="EI14:EI92">
    <cfRule type="colorScale" priority="791">
      <colorScale>
        <cfvo type="min"/>
        <cfvo type="percentile" val="50"/>
        <cfvo type="max"/>
        <color rgb="FFF8696B"/>
        <color rgb="FFFFEB84"/>
        <color rgb="FF63BE7B"/>
      </colorScale>
    </cfRule>
  </conditionalFormatting>
  <conditionalFormatting sqref="FD14:FD92">
    <cfRule type="colorScale" priority="790">
      <colorScale>
        <cfvo type="min"/>
        <cfvo type="percentile" val="50"/>
        <cfvo type="max"/>
        <color rgb="FFF8696B"/>
        <color rgb="FFFFEB84"/>
        <color rgb="FF63BE7B"/>
      </colorScale>
    </cfRule>
  </conditionalFormatting>
  <conditionalFormatting sqref="FD96:FD123">
    <cfRule type="colorScale" priority="789">
      <colorScale>
        <cfvo type="min"/>
        <cfvo type="percentile" val="50"/>
        <cfvo type="max"/>
        <color rgb="FFF8696B"/>
        <color rgb="FFFFEB84"/>
        <color rgb="FF63BE7B"/>
      </colorScale>
    </cfRule>
  </conditionalFormatting>
  <conditionalFormatting sqref="DZ2:DZ9">
    <cfRule type="colorScale" priority="788">
      <colorScale>
        <cfvo type="min"/>
        <cfvo type="percentile" val="50"/>
        <cfvo type="max"/>
        <color rgb="FFF8696B"/>
        <color rgb="FFFFEB84"/>
        <color rgb="FF63BE7B"/>
      </colorScale>
    </cfRule>
  </conditionalFormatting>
  <conditionalFormatting sqref="EB2:EB9">
    <cfRule type="colorScale" priority="787">
      <colorScale>
        <cfvo type="min"/>
        <cfvo type="percentile" val="50"/>
        <cfvo type="max"/>
        <color rgb="FFF8696B"/>
        <color rgb="FFFFEB84"/>
        <color rgb="FF63BE7B"/>
      </colorScale>
    </cfRule>
  </conditionalFormatting>
  <conditionalFormatting sqref="EX2:EX9">
    <cfRule type="colorScale" priority="786">
      <colorScale>
        <cfvo type="min"/>
        <cfvo type="percentile" val="50"/>
        <cfvo type="max"/>
        <color rgb="FFF8696B"/>
        <color rgb="FFFFEB84"/>
        <color rgb="FF63BE7B"/>
      </colorScale>
    </cfRule>
  </conditionalFormatting>
  <conditionalFormatting sqref="EZ2:EZ9">
    <cfRule type="colorScale" priority="785">
      <colorScale>
        <cfvo type="min"/>
        <cfvo type="percentile" val="50"/>
        <cfvo type="max"/>
        <color rgb="FFF8696B"/>
        <color rgb="FFFFEB84"/>
        <color rgb="FF63BE7B"/>
      </colorScale>
    </cfRule>
  </conditionalFormatting>
  <conditionalFormatting sqref="FT96:FT123">
    <cfRule type="colorScale" priority="779">
      <colorScale>
        <cfvo type="min"/>
        <cfvo type="percentile" val="50"/>
        <cfvo type="max"/>
        <color rgb="FFF8696B"/>
        <color rgb="FFFFEB84"/>
        <color rgb="FF63BE7B"/>
      </colorScale>
    </cfRule>
  </conditionalFormatting>
  <conditionalFormatting sqref="FM14:FM92">
    <cfRule type="colorScale" priority="773">
      <colorScale>
        <cfvo type="min"/>
        <cfvo type="percentile" val="50"/>
        <cfvo type="max"/>
        <color rgb="FFF8696B"/>
        <color rgb="FFFFEB84"/>
        <color rgb="FF63BE7B"/>
      </colorScale>
    </cfRule>
  </conditionalFormatting>
  <conditionalFormatting sqref="FQ96:FQ123 FG96:FL123">
    <cfRule type="colorScale" priority="781">
      <colorScale>
        <cfvo type="min"/>
        <cfvo type="percentile" val="50"/>
        <cfvo type="max"/>
        <color rgb="FFF8696B"/>
        <color rgb="FFFFEB84"/>
        <color rgb="FF63BE7B"/>
      </colorScale>
    </cfRule>
  </conditionalFormatting>
  <conditionalFormatting sqref="FR96:FS123">
    <cfRule type="colorScale" priority="780">
      <colorScale>
        <cfvo type="min"/>
        <cfvo type="percentile" val="50"/>
        <cfvo type="max"/>
        <color rgb="FFF8696B"/>
        <color rgb="FFFFEB84"/>
        <color rgb="FF63BE7B"/>
      </colorScale>
    </cfRule>
  </conditionalFormatting>
  <conditionalFormatting sqref="FQ15:FQ24 FG82:FG92 FG15:FG24 FQ82:FQ92 FL15:FL24 FL82:FL92">
    <cfRule type="colorScale" priority="778">
      <colorScale>
        <cfvo type="min"/>
        <cfvo type="percentile" val="50"/>
        <cfvo type="max"/>
        <color rgb="FFF8696B"/>
        <color rgb="FFFFEB84"/>
        <color rgb="FF63BE7B"/>
      </colorScale>
    </cfRule>
  </conditionalFormatting>
  <conditionalFormatting sqref="FF96:FF123">
    <cfRule type="colorScale" priority="777">
      <colorScale>
        <cfvo type="min"/>
        <cfvo type="percentile" val="50"/>
        <cfvo type="max"/>
        <color rgb="FFF8696B"/>
        <color rgb="FFFFEB84"/>
        <color rgb="FF63BE7B"/>
      </colorScale>
    </cfRule>
  </conditionalFormatting>
  <conditionalFormatting sqref="FT14:FT92">
    <cfRule type="colorScale" priority="782">
      <colorScale>
        <cfvo type="min"/>
        <cfvo type="percentile" val="50"/>
        <cfvo type="max"/>
        <color rgb="FFF8696B"/>
        <color rgb="FFFFEB84"/>
        <color rgb="FF63BE7B"/>
      </colorScale>
    </cfRule>
  </conditionalFormatting>
  <conditionalFormatting sqref="FQ25:FQ81 FG25:FG81 FL25:FL81">
    <cfRule type="colorScale" priority="783">
      <colorScale>
        <cfvo type="min"/>
        <cfvo type="percentile" val="50"/>
        <cfvo type="max"/>
        <color rgb="FFF8696B"/>
        <color rgb="FFFFEB84"/>
        <color rgb="FF63BE7B"/>
      </colorScale>
    </cfRule>
  </conditionalFormatting>
  <conditionalFormatting sqref="FR12:FS13 FS14:FS92">
    <cfRule type="colorScale" priority="784">
      <colorScale>
        <cfvo type="min"/>
        <cfvo type="percentile" val="50"/>
        <cfvo type="max"/>
        <color rgb="FFF8696B"/>
        <color rgb="FFFFEB84"/>
        <color rgb="FF63BE7B"/>
      </colorScale>
    </cfRule>
  </conditionalFormatting>
  <conditionalFormatting sqref="FG14 FL14">
    <cfRule type="colorScale" priority="776">
      <colorScale>
        <cfvo type="min"/>
        <cfvo type="percentile" val="50"/>
        <cfvo type="max"/>
        <color rgb="FFF8696B"/>
        <color rgb="FFFFEB84"/>
        <color rgb="FF63BE7B"/>
      </colorScale>
    </cfRule>
  </conditionalFormatting>
  <conditionalFormatting sqref="FQ14:FQ92">
    <cfRule type="colorScale" priority="775">
      <colorScale>
        <cfvo type="min"/>
        <cfvo type="percentile" val="50"/>
        <cfvo type="max"/>
        <color rgb="FFF8696B"/>
        <color rgb="FFFFEB84"/>
        <color rgb="FF63BE7B"/>
      </colorScale>
    </cfRule>
  </conditionalFormatting>
  <conditionalFormatting sqref="FF14:FF92">
    <cfRule type="colorScale" priority="774">
      <colorScale>
        <cfvo type="min"/>
        <cfvo type="percentile" val="50"/>
        <cfvo type="max"/>
        <color rgb="FFF8696B"/>
        <color rgb="FFFFEB84"/>
        <color rgb="FF63BE7B"/>
      </colorScale>
    </cfRule>
  </conditionalFormatting>
  <conditionalFormatting sqref="FU96:FV123">
    <cfRule type="colorScale" priority="772">
      <colorScale>
        <cfvo type="min"/>
        <cfvo type="percentile" val="50"/>
        <cfvo type="max"/>
        <color rgb="FFF8696B"/>
        <color rgb="FFFFEB84"/>
        <color rgb="FF63BE7B"/>
      </colorScale>
    </cfRule>
  </conditionalFormatting>
  <conditionalFormatting sqref="FU14:FU92">
    <cfRule type="colorScale" priority="771">
      <colorScale>
        <cfvo type="min"/>
        <cfvo type="percentile" val="50"/>
        <cfvo type="max"/>
        <color rgb="FF63BE7B"/>
        <color rgb="FFFFEB84"/>
        <color rgb="FFF8696B"/>
      </colorScale>
    </cfRule>
  </conditionalFormatting>
  <conditionalFormatting sqref="FM96:FN123">
    <cfRule type="colorScale" priority="770">
      <colorScale>
        <cfvo type="min"/>
        <cfvo type="percentile" val="50"/>
        <cfvo type="max"/>
        <color rgb="FFF8696B"/>
        <color rgb="FFFFEB84"/>
        <color rgb="FF63BE7B"/>
      </colorScale>
    </cfRule>
  </conditionalFormatting>
  <conditionalFormatting sqref="FO96:FP123">
    <cfRule type="colorScale" priority="769">
      <colorScale>
        <cfvo type="min"/>
        <cfvo type="percentile" val="50"/>
        <cfvo type="max"/>
        <color rgb="FFF8696B"/>
        <color rgb="FFFFEB84"/>
        <color rgb="FF63BE7B"/>
      </colorScale>
    </cfRule>
  </conditionalFormatting>
  <conditionalFormatting sqref="FU96:FV123">
    <cfRule type="colorScale" priority="768">
      <colorScale>
        <cfvo type="min"/>
        <cfvo type="percentile" val="50"/>
        <cfvo type="max"/>
        <color rgb="FF63BE7B"/>
        <color rgb="FFFFEB84"/>
        <color rgb="FFF8696B"/>
      </colorScale>
    </cfRule>
  </conditionalFormatting>
  <conditionalFormatting sqref="FO14:FP92">
    <cfRule type="colorScale" priority="767">
      <colorScale>
        <cfvo type="min"/>
        <cfvo type="percentile" val="50"/>
        <cfvo type="max"/>
        <color rgb="FFF8696B"/>
        <color rgb="FFFFEB84"/>
        <color rgb="FF63BE7B"/>
      </colorScale>
    </cfRule>
  </conditionalFormatting>
  <conditionalFormatting sqref="FQ96:FQ123">
    <cfRule type="colorScale" priority="766">
      <colorScale>
        <cfvo type="min"/>
        <cfvo type="percentile" val="50"/>
        <cfvo type="max"/>
        <color rgb="FFF8696B"/>
        <color rgb="FFFFEB84"/>
        <color rgb="FF63BE7B"/>
      </colorScale>
    </cfRule>
  </conditionalFormatting>
  <conditionalFormatting sqref="FZ14:GA92">
    <cfRule type="colorScale" priority="765">
      <colorScale>
        <cfvo type="min"/>
        <cfvo type="percentile" val="50"/>
        <cfvo type="max"/>
        <color rgb="FFF8696B"/>
        <color rgb="FFFFEB84"/>
        <color rgb="FF63BE7B"/>
      </colorScale>
    </cfRule>
  </conditionalFormatting>
  <conditionalFormatting sqref="FZ96:GB123">
    <cfRule type="colorScale" priority="764">
      <colorScale>
        <cfvo type="min"/>
        <cfvo type="percentile" val="50"/>
        <cfvo type="max"/>
        <color rgb="FFF8696B"/>
        <color rgb="FFFFEB84"/>
        <color rgb="FF63BE7B"/>
      </colorScale>
    </cfRule>
  </conditionalFormatting>
  <conditionalFormatting sqref="GC14:GC92">
    <cfRule type="colorScale" priority="763">
      <colorScale>
        <cfvo type="min"/>
        <cfvo type="percentile" val="50"/>
        <cfvo type="max"/>
        <color rgb="FFF8696B"/>
        <color rgb="FFFFEB84"/>
        <color rgb="FF63BE7B"/>
      </colorScale>
    </cfRule>
  </conditionalFormatting>
  <conditionalFormatting sqref="GC96:GC123">
    <cfRule type="colorScale" priority="762">
      <colorScale>
        <cfvo type="min"/>
        <cfvo type="percentile" val="50"/>
        <cfvo type="max"/>
        <color rgb="FFF8696B"/>
        <color rgb="FFFFEB84"/>
        <color rgb="FF63BE7B"/>
      </colorScale>
    </cfRule>
  </conditionalFormatting>
  <conditionalFormatting sqref="FP2:FP10 FL2:FL10">
    <cfRule type="colorScale" priority="761">
      <colorScale>
        <cfvo type="min"/>
        <cfvo type="percentile" val="50"/>
        <cfvo type="max"/>
        <color rgb="FFF8696B"/>
        <color rgb="FFFFEB84"/>
        <color rgb="FF63BE7B"/>
      </colorScale>
    </cfRule>
  </conditionalFormatting>
  <conditionalFormatting sqref="FM2:FN10">
    <cfRule type="colorScale" priority="760">
      <colorScale>
        <cfvo type="min"/>
        <cfvo type="percentile" val="50"/>
        <cfvo type="max"/>
        <color rgb="FFF8696B"/>
        <color rgb="FFFFEB84"/>
        <color rgb="FF63BE7B"/>
      </colorScale>
    </cfRule>
  </conditionalFormatting>
  <conditionalFormatting sqref="FQ2:FQ10">
    <cfRule type="colorScale" priority="759">
      <colorScale>
        <cfvo type="min"/>
        <cfvo type="percentile" val="50"/>
        <cfvo type="max"/>
        <color rgb="FFF8696B"/>
        <color rgb="FFFFEB84"/>
        <color rgb="FF63BE7B"/>
      </colorScale>
    </cfRule>
  </conditionalFormatting>
  <conditionalFormatting sqref="FJ14:FK92">
    <cfRule type="colorScale" priority="758">
      <colorScale>
        <cfvo type="min"/>
        <cfvo type="percentile" val="50"/>
        <cfvo type="max"/>
        <color rgb="FFF8696B"/>
        <color rgb="FFFFEB84"/>
        <color rgb="FF63BE7B"/>
      </colorScale>
    </cfRule>
  </conditionalFormatting>
  <conditionalFormatting sqref="FH14:FI92">
    <cfRule type="colorScale" priority="757">
      <colorScale>
        <cfvo type="min"/>
        <cfvo type="percentile" val="50"/>
        <cfvo type="max"/>
        <color rgb="FFF8696B"/>
        <color rgb="FFFFEB84"/>
        <color rgb="FF63BE7B"/>
      </colorScale>
    </cfRule>
  </conditionalFormatting>
  <conditionalFormatting sqref="FN14:FN92">
    <cfRule type="colorScale" priority="756">
      <colorScale>
        <cfvo type="min"/>
        <cfvo type="percentile" val="50"/>
        <cfvo type="max"/>
        <color rgb="FFF8696B"/>
        <color rgb="FFFFEB84"/>
        <color rgb="FF63BE7B"/>
      </colorScale>
    </cfRule>
  </conditionalFormatting>
  <conditionalFormatting sqref="GB14:GB92">
    <cfRule type="colorScale" priority="755">
      <colorScale>
        <cfvo type="min"/>
        <cfvo type="percentile" val="50"/>
        <cfvo type="max"/>
        <color rgb="FFF8696B"/>
        <color rgb="FFFFEB84"/>
        <color rgb="FF63BE7B"/>
      </colorScale>
    </cfRule>
  </conditionalFormatting>
  <conditionalFormatting sqref="FH14:FH92">
    <cfRule type="colorScale" priority="754">
      <colorScale>
        <cfvo type="min"/>
        <cfvo type="percentile" val="50"/>
        <cfvo type="max"/>
        <color rgb="FFF8696B"/>
        <color rgb="FFFFEB84"/>
        <color rgb="FF63BE7B"/>
      </colorScale>
    </cfRule>
  </conditionalFormatting>
  <conditionalFormatting sqref="FG14:FG92">
    <cfRule type="colorScale" priority="753">
      <colorScale>
        <cfvo type="min"/>
        <cfvo type="percentile" val="50"/>
        <cfvo type="max"/>
        <color rgb="FFF8696B"/>
        <color rgb="FFFFEB84"/>
        <color rgb="FF63BE7B"/>
      </colorScale>
    </cfRule>
  </conditionalFormatting>
  <conditionalFormatting sqref="GD14:GD92">
    <cfRule type="colorScale" priority="752">
      <colorScale>
        <cfvo type="min"/>
        <cfvo type="percentile" val="50"/>
        <cfvo type="max"/>
        <color rgb="FFF8696B"/>
        <color rgb="FFFFEB84"/>
        <color rgb="FF63BE7B"/>
      </colorScale>
    </cfRule>
  </conditionalFormatting>
  <conditionalFormatting sqref="GD96:GD123">
    <cfRule type="colorScale" priority="751">
      <colorScale>
        <cfvo type="min"/>
        <cfvo type="percentile" val="50"/>
        <cfvo type="max"/>
        <color rgb="FFF8696B"/>
        <color rgb="FFFFEB84"/>
        <color rgb="FF63BE7B"/>
      </colorScale>
    </cfRule>
  </conditionalFormatting>
  <conditionalFormatting sqref="FU2:FU9">
    <cfRule type="colorScale" priority="750">
      <colorScale>
        <cfvo type="min"/>
        <cfvo type="percentile" val="50"/>
        <cfvo type="max"/>
        <color rgb="FFF8696B"/>
        <color rgb="FFFFEB84"/>
        <color rgb="FF63BE7B"/>
      </colorScale>
    </cfRule>
  </conditionalFormatting>
  <conditionalFormatting sqref="FY2:FY9">
    <cfRule type="colorScale" priority="749">
      <colorScale>
        <cfvo type="min"/>
        <cfvo type="percentile" val="50"/>
        <cfvo type="max"/>
        <color rgb="FFF8696B"/>
        <color rgb="FFFFEB84"/>
        <color rgb="FF63BE7B"/>
      </colorScale>
    </cfRule>
  </conditionalFormatting>
  <conditionalFormatting sqref="ET14:ET92">
    <cfRule type="colorScale" priority="748">
      <colorScale>
        <cfvo type="min"/>
        <cfvo type="percentile" val="50"/>
        <cfvo type="max"/>
        <color rgb="FFF8696B"/>
        <color rgb="FFFFEB84"/>
        <color rgb="FF63BE7B"/>
      </colorScale>
    </cfRule>
  </conditionalFormatting>
  <conditionalFormatting sqref="FR14:FR92">
    <cfRule type="colorScale" priority="747">
      <colorScale>
        <cfvo type="min"/>
        <cfvo type="percentile" val="50"/>
        <cfvo type="max"/>
        <color rgb="FFF8696B"/>
        <color rgb="FFFFEB84"/>
        <color rgb="FF63BE7B"/>
      </colorScale>
    </cfRule>
  </conditionalFormatting>
  <conditionalFormatting sqref="FR14:FR92">
    <cfRule type="colorScale" priority="746">
      <colorScale>
        <cfvo type="min"/>
        <cfvo type="percentile" val="50"/>
        <cfvo type="max"/>
        <color rgb="FFF8696B"/>
        <color rgb="FFFFEB84"/>
        <color rgb="FF63BE7B"/>
      </colorScale>
    </cfRule>
  </conditionalFormatting>
  <conditionalFormatting sqref="GT96:GT123">
    <cfRule type="colorScale" priority="702">
      <colorScale>
        <cfvo type="min"/>
        <cfvo type="percentile" val="50"/>
        <cfvo type="max"/>
        <color rgb="FFF8696B"/>
        <color rgb="FFFFEB84"/>
        <color rgb="FF63BE7B"/>
      </colorScale>
    </cfRule>
  </conditionalFormatting>
  <conditionalFormatting sqref="GM14:GM92">
    <cfRule type="colorScale" priority="696">
      <colorScale>
        <cfvo type="min"/>
        <cfvo type="percentile" val="50"/>
        <cfvo type="max"/>
        <color rgb="FFF8696B"/>
        <color rgb="FFFFEB84"/>
        <color rgb="FF63BE7B"/>
      </colorScale>
    </cfRule>
  </conditionalFormatting>
  <conditionalFormatting sqref="GQ96:GQ123 GG96:GL123">
    <cfRule type="colorScale" priority="704">
      <colorScale>
        <cfvo type="min"/>
        <cfvo type="percentile" val="50"/>
        <cfvo type="max"/>
        <color rgb="FFF8696B"/>
        <color rgb="FFFFEB84"/>
        <color rgb="FF63BE7B"/>
      </colorScale>
    </cfRule>
  </conditionalFormatting>
  <conditionalFormatting sqref="GR96:GS123">
    <cfRule type="colorScale" priority="703">
      <colorScale>
        <cfvo type="min"/>
        <cfvo type="percentile" val="50"/>
        <cfvo type="max"/>
        <color rgb="FFF8696B"/>
        <color rgb="FFFFEB84"/>
        <color rgb="FF63BE7B"/>
      </colorScale>
    </cfRule>
  </conditionalFormatting>
  <conditionalFormatting sqref="GQ15:GQ24 GG82:GG92 GG15:GG24 GQ82:GQ92 GL15:GL24 GL82:GL92">
    <cfRule type="colorScale" priority="701">
      <colorScale>
        <cfvo type="min"/>
        <cfvo type="percentile" val="50"/>
        <cfvo type="max"/>
        <color rgb="FFF8696B"/>
        <color rgb="FFFFEB84"/>
        <color rgb="FF63BE7B"/>
      </colorScale>
    </cfRule>
  </conditionalFormatting>
  <conditionalFormatting sqref="GF96:GF123">
    <cfRule type="colorScale" priority="700">
      <colorScale>
        <cfvo type="min"/>
        <cfvo type="percentile" val="50"/>
        <cfvo type="max"/>
        <color rgb="FFF8696B"/>
        <color rgb="FFFFEB84"/>
        <color rgb="FF63BE7B"/>
      </colorScale>
    </cfRule>
  </conditionalFormatting>
  <conditionalFormatting sqref="GT14:GT92">
    <cfRule type="colorScale" priority="705">
      <colorScale>
        <cfvo type="min"/>
        <cfvo type="percentile" val="50"/>
        <cfvo type="max"/>
        <color rgb="FFF8696B"/>
        <color rgb="FFFFEB84"/>
        <color rgb="FF63BE7B"/>
      </colorScale>
    </cfRule>
  </conditionalFormatting>
  <conditionalFormatting sqref="GQ25:GQ81 GG25:GG81 GL25:GL81">
    <cfRule type="colorScale" priority="706">
      <colorScale>
        <cfvo type="min"/>
        <cfvo type="percentile" val="50"/>
        <cfvo type="max"/>
        <color rgb="FFF8696B"/>
        <color rgb="FFFFEB84"/>
        <color rgb="FF63BE7B"/>
      </colorScale>
    </cfRule>
  </conditionalFormatting>
  <conditionalFormatting sqref="GR12:GS13 GS14:GS92">
    <cfRule type="colorScale" priority="707">
      <colorScale>
        <cfvo type="min"/>
        <cfvo type="percentile" val="50"/>
        <cfvo type="max"/>
        <color rgb="FFF8696B"/>
        <color rgb="FFFFEB84"/>
        <color rgb="FF63BE7B"/>
      </colorScale>
    </cfRule>
  </conditionalFormatting>
  <conditionalFormatting sqref="GL14 GG14">
    <cfRule type="colorScale" priority="699">
      <colorScale>
        <cfvo type="min"/>
        <cfvo type="percentile" val="50"/>
        <cfvo type="max"/>
        <color rgb="FFF8696B"/>
        <color rgb="FFFFEB84"/>
        <color rgb="FF63BE7B"/>
      </colorScale>
    </cfRule>
  </conditionalFormatting>
  <conditionalFormatting sqref="GQ14:GQ92">
    <cfRule type="colorScale" priority="698">
      <colorScale>
        <cfvo type="min"/>
        <cfvo type="percentile" val="50"/>
        <cfvo type="max"/>
        <color rgb="FFF8696B"/>
        <color rgb="FFFFEB84"/>
        <color rgb="FF63BE7B"/>
      </colorScale>
    </cfRule>
  </conditionalFormatting>
  <conditionalFormatting sqref="GF14:GF92">
    <cfRule type="colorScale" priority="697">
      <colorScale>
        <cfvo type="min"/>
        <cfvo type="percentile" val="50"/>
        <cfvo type="max"/>
        <color rgb="FFF8696B"/>
        <color rgb="FFFFEB84"/>
        <color rgb="FF63BE7B"/>
      </colorScale>
    </cfRule>
  </conditionalFormatting>
  <conditionalFormatting sqref="GU96:GV123">
    <cfRule type="colorScale" priority="695">
      <colorScale>
        <cfvo type="min"/>
        <cfvo type="percentile" val="50"/>
        <cfvo type="max"/>
        <color rgb="FFF8696B"/>
        <color rgb="FFFFEB84"/>
        <color rgb="FF63BE7B"/>
      </colorScale>
    </cfRule>
  </conditionalFormatting>
  <conditionalFormatting sqref="GU14:GU92">
    <cfRule type="colorScale" priority="694">
      <colorScale>
        <cfvo type="min"/>
        <cfvo type="percentile" val="50"/>
        <cfvo type="max"/>
        <color rgb="FF63BE7B"/>
        <color rgb="FFFFEB84"/>
        <color rgb="FFF8696B"/>
      </colorScale>
    </cfRule>
  </conditionalFormatting>
  <conditionalFormatting sqref="GM96:GN123">
    <cfRule type="colorScale" priority="693">
      <colorScale>
        <cfvo type="min"/>
        <cfvo type="percentile" val="50"/>
        <cfvo type="max"/>
        <color rgb="FFF8696B"/>
        <color rgb="FFFFEB84"/>
        <color rgb="FF63BE7B"/>
      </colorScale>
    </cfRule>
  </conditionalFormatting>
  <conditionalFormatting sqref="GO96:GP123">
    <cfRule type="colorScale" priority="692">
      <colorScale>
        <cfvo type="min"/>
        <cfvo type="percentile" val="50"/>
        <cfvo type="max"/>
        <color rgb="FFF8696B"/>
        <color rgb="FFFFEB84"/>
        <color rgb="FF63BE7B"/>
      </colorScale>
    </cfRule>
  </conditionalFormatting>
  <conditionalFormatting sqref="GU96:GV123">
    <cfRule type="colorScale" priority="691">
      <colorScale>
        <cfvo type="min"/>
        <cfvo type="percentile" val="50"/>
        <cfvo type="max"/>
        <color rgb="FF63BE7B"/>
        <color rgb="FFFFEB84"/>
        <color rgb="FFF8696B"/>
      </colorScale>
    </cfRule>
  </conditionalFormatting>
  <conditionalFormatting sqref="GO14:GP92">
    <cfRule type="colorScale" priority="690">
      <colorScale>
        <cfvo type="min"/>
        <cfvo type="percentile" val="50"/>
        <cfvo type="max"/>
        <color rgb="FFF8696B"/>
        <color rgb="FFFFEB84"/>
        <color rgb="FF63BE7B"/>
      </colorScale>
    </cfRule>
  </conditionalFormatting>
  <conditionalFormatting sqref="GQ96:GQ123">
    <cfRule type="colorScale" priority="689">
      <colorScale>
        <cfvo type="min"/>
        <cfvo type="percentile" val="50"/>
        <cfvo type="max"/>
        <color rgb="FFF8696B"/>
        <color rgb="FFFFEB84"/>
        <color rgb="FF63BE7B"/>
      </colorScale>
    </cfRule>
  </conditionalFormatting>
  <conditionalFormatting sqref="GZ14:HA92">
    <cfRule type="colorScale" priority="688">
      <colorScale>
        <cfvo type="min"/>
        <cfvo type="percentile" val="50"/>
        <cfvo type="max"/>
        <color rgb="FFF8696B"/>
        <color rgb="FFFFEB84"/>
        <color rgb="FF63BE7B"/>
      </colorScale>
    </cfRule>
  </conditionalFormatting>
  <conditionalFormatting sqref="GZ96:HB123">
    <cfRule type="colorScale" priority="687">
      <colorScale>
        <cfvo type="min"/>
        <cfvo type="percentile" val="50"/>
        <cfvo type="max"/>
        <color rgb="FFF8696B"/>
        <color rgb="FFFFEB84"/>
        <color rgb="FF63BE7B"/>
      </colorScale>
    </cfRule>
  </conditionalFormatting>
  <conditionalFormatting sqref="HC14:HC92">
    <cfRule type="colorScale" priority="686">
      <colorScale>
        <cfvo type="min"/>
        <cfvo type="percentile" val="50"/>
        <cfvo type="max"/>
        <color rgb="FFF8696B"/>
        <color rgb="FFFFEB84"/>
        <color rgb="FF63BE7B"/>
      </colorScale>
    </cfRule>
  </conditionalFormatting>
  <conditionalFormatting sqref="HC96:HC123">
    <cfRule type="colorScale" priority="685">
      <colorScale>
        <cfvo type="min"/>
        <cfvo type="percentile" val="50"/>
        <cfvo type="max"/>
        <color rgb="FFF8696B"/>
        <color rgb="FFFFEB84"/>
        <color rgb="FF63BE7B"/>
      </colorScale>
    </cfRule>
  </conditionalFormatting>
  <conditionalFormatting sqref="GP2:GP10 GL2:GL10">
    <cfRule type="colorScale" priority="684">
      <colorScale>
        <cfvo type="min"/>
        <cfvo type="percentile" val="50"/>
        <cfvo type="max"/>
        <color rgb="FFF8696B"/>
        <color rgb="FFFFEB84"/>
        <color rgb="FF63BE7B"/>
      </colorScale>
    </cfRule>
  </conditionalFormatting>
  <conditionalFormatting sqref="GM2:GN10">
    <cfRule type="colorScale" priority="683">
      <colorScale>
        <cfvo type="min"/>
        <cfvo type="percentile" val="50"/>
        <cfvo type="max"/>
        <color rgb="FFF8696B"/>
        <color rgb="FFFFEB84"/>
        <color rgb="FF63BE7B"/>
      </colorScale>
    </cfRule>
  </conditionalFormatting>
  <conditionalFormatting sqref="GQ2:GQ10">
    <cfRule type="colorScale" priority="682">
      <colorScale>
        <cfvo type="min"/>
        <cfvo type="percentile" val="50"/>
        <cfvo type="max"/>
        <color rgb="FFF8696B"/>
        <color rgb="FFFFEB84"/>
        <color rgb="FF63BE7B"/>
      </colorScale>
    </cfRule>
  </conditionalFormatting>
  <conditionalFormatting sqref="GJ14:GK92">
    <cfRule type="colorScale" priority="681">
      <colorScale>
        <cfvo type="min"/>
        <cfvo type="percentile" val="50"/>
        <cfvo type="max"/>
        <color rgb="FFF8696B"/>
        <color rgb="FFFFEB84"/>
        <color rgb="FF63BE7B"/>
      </colorScale>
    </cfRule>
  </conditionalFormatting>
  <conditionalFormatting sqref="GH14:GI92">
    <cfRule type="colorScale" priority="680">
      <colorScale>
        <cfvo type="min"/>
        <cfvo type="percentile" val="50"/>
        <cfvo type="max"/>
        <color rgb="FFF8696B"/>
        <color rgb="FFFFEB84"/>
        <color rgb="FF63BE7B"/>
      </colorScale>
    </cfRule>
  </conditionalFormatting>
  <conditionalFormatting sqref="GN14:GN92">
    <cfRule type="colorScale" priority="679">
      <colorScale>
        <cfvo type="min"/>
        <cfvo type="percentile" val="50"/>
        <cfvo type="max"/>
        <color rgb="FFF8696B"/>
        <color rgb="FFFFEB84"/>
        <color rgb="FF63BE7B"/>
      </colorScale>
    </cfRule>
  </conditionalFormatting>
  <conditionalFormatting sqref="HB14:HB92">
    <cfRule type="colorScale" priority="678">
      <colorScale>
        <cfvo type="min"/>
        <cfvo type="percentile" val="50"/>
        <cfvo type="max"/>
        <color rgb="FFF8696B"/>
        <color rgb="FFFFEB84"/>
        <color rgb="FF63BE7B"/>
      </colorScale>
    </cfRule>
  </conditionalFormatting>
  <conditionalFormatting sqref="GH14:GH92">
    <cfRule type="colorScale" priority="677">
      <colorScale>
        <cfvo type="min"/>
        <cfvo type="percentile" val="50"/>
        <cfvo type="max"/>
        <color rgb="FFF8696B"/>
        <color rgb="FFFFEB84"/>
        <color rgb="FF63BE7B"/>
      </colorScale>
    </cfRule>
  </conditionalFormatting>
  <conditionalFormatting sqref="GG14:GG92">
    <cfRule type="colorScale" priority="676">
      <colorScale>
        <cfvo type="min"/>
        <cfvo type="percentile" val="50"/>
        <cfvo type="max"/>
        <color rgb="FFF8696B"/>
        <color rgb="FFFFEB84"/>
        <color rgb="FF63BE7B"/>
      </colorScale>
    </cfRule>
  </conditionalFormatting>
  <conditionalFormatting sqref="HD14:HD92">
    <cfRule type="colorScale" priority="675">
      <colorScale>
        <cfvo type="min"/>
        <cfvo type="percentile" val="50"/>
        <cfvo type="max"/>
        <color rgb="FFF8696B"/>
        <color rgb="FFFFEB84"/>
        <color rgb="FF63BE7B"/>
      </colorScale>
    </cfRule>
  </conditionalFormatting>
  <conditionalFormatting sqref="HD96:HD123">
    <cfRule type="colorScale" priority="674">
      <colorScale>
        <cfvo type="min"/>
        <cfvo type="percentile" val="50"/>
        <cfvo type="max"/>
        <color rgb="FFF8696B"/>
        <color rgb="FFFFEB84"/>
        <color rgb="FF63BE7B"/>
      </colorScale>
    </cfRule>
  </conditionalFormatting>
  <conditionalFormatting sqref="GR14:GR92">
    <cfRule type="colorScale" priority="671">
      <colorScale>
        <cfvo type="min"/>
        <cfvo type="percentile" val="50"/>
        <cfvo type="max"/>
        <color rgb="FFF8696B"/>
        <color rgb="FFFFEB84"/>
        <color rgb="FF63BE7B"/>
      </colorScale>
    </cfRule>
  </conditionalFormatting>
  <conditionalFormatting sqref="GR14:GR92">
    <cfRule type="colorScale" priority="670">
      <colorScale>
        <cfvo type="min"/>
        <cfvo type="percentile" val="50"/>
        <cfvo type="max"/>
        <color rgb="FFF8696B"/>
        <color rgb="FFFFEB84"/>
        <color rgb="FF63BE7B"/>
      </colorScale>
    </cfRule>
  </conditionalFormatting>
  <conditionalFormatting sqref="HT96:HT123">
    <cfRule type="colorScale" priority="664">
      <colorScale>
        <cfvo type="min"/>
        <cfvo type="percentile" val="50"/>
        <cfvo type="max"/>
        <color rgb="FFF8696B"/>
        <color rgb="FFFFEB84"/>
        <color rgb="FF63BE7B"/>
      </colorScale>
    </cfRule>
  </conditionalFormatting>
  <conditionalFormatting sqref="HM14:HM92">
    <cfRule type="colorScale" priority="658">
      <colorScale>
        <cfvo type="min"/>
        <cfvo type="percentile" val="50"/>
        <cfvo type="max"/>
        <color rgb="FFF8696B"/>
        <color rgb="FFFFEB84"/>
        <color rgb="FF63BE7B"/>
      </colorScale>
    </cfRule>
  </conditionalFormatting>
  <conditionalFormatting sqref="HQ96:HQ123 HG96:HL123">
    <cfRule type="colorScale" priority="666">
      <colorScale>
        <cfvo type="min"/>
        <cfvo type="percentile" val="50"/>
        <cfvo type="max"/>
        <color rgb="FFF8696B"/>
        <color rgb="FFFFEB84"/>
        <color rgb="FF63BE7B"/>
      </colorScale>
    </cfRule>
  </conditionalFormatting>
  <conditionalFormatting sqref="HR96:HS123">
    <cfRule type="colorScale" priority="665">
      <colorScale>
        <cfvo type="min"/>
        <cfvo type="percentile" val="50"/>
        <cfvo type="max"/>
        <color rgb="FFF8696B"/>
        <color rgb="FFFFEB84"/>
        <color rgb="FF63BE7B"/>
      </colorScale>
    </cfRule>
  </conditionalFormatting>
  <conditionalFormatting sqref="HQ15:HQ24 HG82:HG92 HG15:HG24 HQ82:HQ92 HL15:HL24 HL82:HL92">
    <cfRule type="colorScale" priority="663">
      <colorScale>
        <cfvo type="min"/>
        <cfvo type="percentile" val="50"/>
        <cfvo type="max"/>
        <color rgb="FFF8696B"/>
        <color rgb="FFFFEB84"/>
        <color rgb="FF63BE7B"/>
      </colorScale>
    </cfRule>
  </conditionalFormatting>
  <conditionalFormatting sqref="HF96:HF123">
    <cfRule type="colorScale" priority="662">
      <colorScale>
        <cfvo type="min"/>
        <cfvo type="percentile" val="50"/>
        <cfvo type="max"/>
        <color rgb="FFF8696B"/>
        <color rgb="FFFFEB84"/>
        <color rgb="FF63BE7B"/>
      </colorScale>
    </cfRule>
  </conditionalFormatting>
  <conditionalFormatting sqref="HT14:HT92">
    <cfRule type="colorScale" priority="667">
      <colorScale>
        <cfvo type="min"/>
        <cfvo type="percentile" val="50"/>
        <cfvo type="max"/>
        <color rgb="FFF8696B"/>
        <color rgb="FFFFEB84"/>
        <color rgb="FF63BE7B"/>
      </colorScale>
    </cfRule>
  </conditionalFormatting>
  <conditionalFormatting sqref="HQ25:HQ81 HG25:HG81 HL25:HL81">
    <cfRule type="colorScale" priority="668">
      <colorScale>
        <cfvo type="min"/>
        <cfvo type="percentile" val="50"/>
        <cfvo type="max"/>
        <color rgb="FFF8696B"/>
        <color rgb="FFFFEB84"/>
        <color rgb="FF63BE7B"/>
      </colorScale>
    </cfRule>
  </conditionalFormatting>
  <conditionalFormatting sqref="HR12:HS13 HS14:HS92">
    <cfRule type="colorScale" priority="669">
      <colorScale>
        <cfvo type="min"/>
        <cfvo type="percentile" val="50"/>
        <cfvo type="max"/>
        <color rgb="FFF8696B"/>
        <color rgb="FFFFEB84"/>
        <color rgb="FF63BE7B"/>
      </colorScale>
    </cfRule>
  </conditionalFormatting>
  <conditionalFormatting sqref="HG14 HL14">
    <cfRule type="colorScale" priority="661">
      <colorScale>
        <cfvo type="min"/>
        <cfvo type="percentile" val="50"/>
        <cfvo type="max"/>
        <color rgb="FFF8696B"/>
        <color rgb="FFFFEB84"/>
        <color rgb="FF63BE7B"/>
      </colorScale>
    </cfRule>
  </conditionalFormatting>
  <conditionalFormatting sqref="HQ14:HQ92">
    <cfRule type="colorScale" priority="660">
      <colorScale>
        <cfvo type="min"/>
        <cfvo type="percentile" val="50"/>
        <cfvo type="max"/>
        <color rgb="FFF8696B"/>
        <color rgb="FFFFEB84"/>
        <color rgb="FF63BE7B"/>
      </colorScale>
    </cfRule>
  </conditionalFormatting>
  <conditionalFormatting sqref="HF14:HF92">
    <cfRule type="colorScale" priority="659">
      <colorScale>
        <cfvo type="min"/>
        <cfvo type="percentile" val="50"/>
        <cfvo type="max"/>
        <color rgb="FFF8696B"/>
        <color rgb="FFFFEB84"/>
        <color rgb="FF63BE7B"/>
      </colorScale>
    </cfRule>
  </conditionalFormatting>
  <conditionalFormatting sqref="HU96:HV123">
    <cfRule type="colorScale" priority="657">
      <colorScale>
        <cfvo type="min"/>
        <cfvo type="percentile" val="50"/>
        <cfvo type="max"/>
        <color rgb="FFF8696B"/>
        <color rgb="FFFFEB84"/>
        <color rgb="FF63BE7B"/>
      </colorScale>
    </cfRule>
  </conditionalFormatting>
  <conditionalFormatting sqref="HU14:HU92">
    <cfRule type="colorScale" priority="656">
      <colorScale>
        <cfvo type="min"/>
        <cfvo type="percentile" val="50"/>
        <cfvo type="max"/>
        <color rgb="FF63BE7B"/>
        <color rgb="FFFFEB84"/>
        <color rgb="FFF8696B"/>
      </colorScale>
    </cfRule>
  </conditionalFormatting>
  <conditionalFormatting sqref="HM96:HN123">
    <cfRule type="colorScale" priority="655">
      <colorScale>
        <cfvo type="min"/>
        <cfvo type="percentile" val="50"/>
        <cfvo type="max"/>
        <color rgb="FFF8696B"/>
        <color rgb="FFFFEB84"/>
        <color rgb="FF63BE7B"/>
      </colorScale>
    </cfRule>
  </conditionalFormatting>
  <conditionalFormatting sqref="HO96:HP123">
    <cfRule type="colorScale" priority="654">
      <colorScale>
        <cfvo type="min"/>
        <cfvo type="percentile" val="50"/>
        <cfvo type="max"/>
        <color rgb="FFF8696B"/>
        <color rgb="FFFFEB84"/>
        <color rgb="FF63BE7B"/>
      </colorScale>
    </cfRule>
  </conditionalFormatting>
  <conditionalFormatting sqref="HU96:HV123">
    <cfRule type="colorScale" priority="653">
      <colorScale>
        <cfvo type="min"/>
        <cfvo type="percentile" val="50"/>
        <cfvo type="max"/>
        <color rgb="FF63BE7B"/>
        <color rgb="FFFFEB84"/>
        <color rgb="FFF8696B"/>
      </colorScale>
    </cfRule>
  </conditionalFormatting>
  <conditionalFormatting sqref="HO14:HP92">
    <cfRule type="colorScale" priority="652">
      <colorScale>
        <cfvo type="min"/>
        <cfvo type="percentile" val="50"/>
        <cfvo type="max"/>
        <color rgb="FFF8696B"/>
        <color rgb="FFFFEB84"/>
        <color rgb="FF63BE7B"/>
      </colorScale>
    </cfRule>
  </conditionalFormatting>
  <conditionalFormatting sqref="HQ96:HQ123">
    <cfRule type="colorScale" priority="651">
      <colorScale>
        <cfvo type="min"/>
        <cfvo type="percentile" val="50"/>
        <cfvo type="max"/>
        <color rgb="FFF8696B"/>
        <color rgb="FFFFEB84"/>
        <color rgb="FF63BE7B"/>
      </colorScale>
    </cfRule>
  </conditionalFormatting>
  <conditionalFormatting sqref="HZ14:IA92">
    <cfRule type="colorScale" priority="650">
      <colorScale>
        <cfvo type="min"/>
        <cfvo type="percentile" val="50"/>
        <cfvo type="max"/>
        <color rgb="FFF8696B"/>
        <color rgb="FFFFEB84"/>
        <color rgb="FF63BE7B"/>
      </colorScale>
    </cfRule>
  </conditionalFormatting>
  <conditionalFormatting sqref="HZ96:IB123">
    <cfRule type="colorScale" priority="649">
      <colorScale>
        <cfvo type="min"/>
        <cfvo type="percentile" val="50"/>
        <cfvo type="max"/>
        <color rgb="FFF8696B"/>
        <color rgb="FFFFEB84"/>
        <color rgb="FF63BE7B"/>
      </colorScale>
    </cfRule>
  </conditionalFormatting>
  <conditionalFormatting sqref="IC14:IC92">
    <cfRule type="colorScale" priority="648">
      <colorScale>
        <cfvo type="min"/>
        <cfvo type="percentile" val="50"/>
        <cfvo type="max"/>
        <color rgb="FFF8696B"/>
        <color rgb="FFFFEB84"/>
        <color rgb="FF63BE7B"/>
      </colorScale>
    </cfRule>
  </conditionalFormatting>
  <conditionalFormatting sqref="IC96:IC123">
    <cfRule type="colorScale" priority="647">
      <colorScale>
        <cfvo type="min"/>
        <cfvo type="percentile" val="50"/>
        <cfvo type="max"/>
        <color rgb="FFF8696B"/>
        <color rgb="FFFFEB84"/>
        <color rgb="FF63BE7B"/>
      </colorScale>
    </cfRule>
  </conditionalFormatting>
  <conditionalFormatting sqref="HP2:HP10 HL2:HL10">
    <cfRule type="colorScale" priority="646">
      <colorScale>
        <cfvo type="min"/>
        <cfvo type="percentile" val="50"/>
        <cfvo type="max"/>
        <color rgb="FFF8696B"/>
        <color rgb="FFFFEB84"/>
        <color rgb="FF63BE7B"/>
      </colorScale>
    </cfRule>
  </conditionalFormatting>
  <conditionalFormatting sqref="HM2:HN10">
    <cfRule type="colorScale" priority="645">
      <colorScale>
        <cfvo type="min"/>
        <cfvo type="percentile" val="50"/>
        <cfvo type="max"/>
        <color rgb="FFF8696B"/>
        <color rgb="FFFFEB84"/>
        <color rgb="FF63BE7B"/>
      </colorScale>
    </cfRule>
  </conditionalFormatting>
  <conditionalFormatting sqref="HQ2:HQ10">
    <cfRule type="colorScale" priority="644">
      <colorScale>
        <cfvo type="min"/>
        <cfvo type="percentile" val="50"/>
        <cfvo type="max"/>
        <color rgb="FFF8696B"/>
        <color rgb="FFFFEB84"/>
        <color rgb="FF63BE7B"/>
      </colorScale>
    </cfRule>
  </conditionalFormatting>
  <conditionalFormatting sqref="HJ14:HK92">
    <cfRule type="colorScale" priority="643">
      <colorScale>
        <cfvo type="min"/>
        <cfvo type="percentile" val="50"/>
        <cfvo type="max"/>
        <color rgb="FFF8696B"/>
        <color rgb="FFFFEB84"/>
        <color rgb="FF63BE7B"/>
      </colorScale>
    </cfRule>
  </conditionalFormatting>
  <conditionalFormatting sqref="HH14:HI92">
    <cfRule type="colorScale" priority="642">
      <colorScale>
        <cfvo type="min"/>
        <cfvo type="percentile" val="50"/>
        <cfvo type="max"/>
        <color rgb="FFF8696B"/>
        <color rgb="FFFFEB84"/>
        <color rgb="FF63BE7B"/>
      </colorScale>
    </cfRule>
  </conditionalFormatting>
  <conditionalFormatting sqref="HN14:HN92">
    <cfRule type="colorScale" priority="641">
      <colorScale>
        <cfvo type="min"/>
        <cfvo type="percentile" val="50"/>
        <cfvo type="max"/>
        <color rgb="FFF8696B"/>
        <color rgb="FFFFEB84"/>
        <color rgb="FF63BE7B"/>
      </colorScale>
    </cfRule>
  </conditionalFormatting>
  <conditionalFormatting sqref="IB14:IB92">
    <cfRule type="colorScale" priority="640">
      <colorScale>
        <cfvo type="min"/>
        <cfvo type="percentile" val="50"/>
        <cfvo type="max"/>
        <color rgb="FFF8696B"/>
        <color rgb="FFFFEB84"/>
        <color rgb="FF63BE7B"/>
      </colorScale>
    </cfRule>
  </conditionalFormatting>
  <conditionalFormatting sqref="HH14:HH92">
    <cfRule type="colorScale" priority="639">
      <colorScale>
        <cfvo type="min"/>
        <cfvo type="percentile" val="50"/>
        <cfvo type="max"/>
        <color rgb="FFF8696B"/>
        <color rgb="FFFFEB84"/>
        <color rgb="FF63BE7B"/>
      </colorScale>
    </cfRule>
  </conditionalFormatting>
  <conditionalFormatting sqref="HG14:HG92">
    <cfRule type="colorScale" priority="638">
      <colorScale>
        <cfvo type="min"/>
        <cfvo type="percentile" val="50"/>
        <cfvo type="max"/>
        <color rgb="FFF8696B"/>
        <color rgb="FFFFEB84"/>
        <color rgb="FF63BE7B"/>
      </colorScale>
    </cfRule>
  </conditionalFormatting>
  <conditionalFormatting sqref="ID14:ID92">
    <cfRule type="colorScale" priority="637">
      <colorScale>
        <cfvo type="min"/>
        <cfvo type="percentile" val="50"/>
        <cfvo type="max"/>
        <color rgb="FFF8696B"/>
        <color rgb="FFFFEB84"/>
        <color rgb="FF63BE7B"/>
      </colorScale>
    </cfRule>
  </conditionalFormatting>
  <conditionalFormatting sqref="ID96:ID123">
    <cfRule type="colorScale" priority="636">
      <colorScale>
        <cfvo type="min"/>
        <cfvo type="percentile" val="50"/>
        <cfvo type="max"/>
        <color rgb="FFF8696B"/>
        <color rgb="FFFFEB84"/>
        <color rgb="FF63BE7B"/>
      </colorScale>
    </cfRule>
  </conditionalFormatting>
  <conditionalFormatting sqref="HR14:HR92">
    <cfRule type="colorScale" priority="633">
      <colorScale>
        <cfvo type="min"/>
        <cfvo type="percentile" val="50"/>
        <cfvo type="max"/>
        <color rgb="FFF8696B"/>
        <color rgb="FFFFEB84"/>
        <color rgb="FF63BE7B"/>
      </colorScale>
    </cfRule>
  </conditionalFormatting>
  <conditionalFormatting sqref="HR14:HR92">
    <cfRule type="colorScale" priority="632">
      <colorScale>
        <cfvo type="min"/>
        <cfvo type="percentile" val="50"/>
        <cfvo type="max"/>
        <color rgb="FFF8696B"/>
        <color rgb="FFFFEB84"/>
        <color rgb="FF63BE7B"/>
      </colorScale>
    </cfRule>
  </conditionalFormatting>
  <conditionalFormatting sqref="FW2:FW9">
    <cfRule type="colorScale" priority="631">
      <colorScale>
        <cfvo type="min"/>
        <cfvo type="percentile" val="50"/>
        <cfvo type="max"/>
        <color rgb="FFF8696B"/>
        <color rgb="FFFFEB84"/>
        <color rgb="FF63BE7B"/>
      </colorScale>
    </cfRule>
  </conditionalFormatting>
  <conditionalFormatting sqref="GA2:GA9">
    <cfRule type="colorScale" priority="630">
      <colorScale>
        <cfvo type="min"/>
        <cfvo type="percentile" val="50"/>
        <cfvo type="max"/>
        <color rgb="FFF8696B"/>
        <color rgb="FFFFEB84"/>
        <color rgb="FF63BE7B"/>
      </colorScale>
    </cfRule>
  </conditionalFormatting>
  <conditionalFormatting sqref="GU2:GU9">
    <cfRule type="colorScale" priority="629">
      <colorScale>
        <cfvo type="min"/>
        <cfvo type="percentile" val="50"/>
        <cfvo type="max"/>
        <color rgb="FFF8696B"/>
        <color rgb="FFFFEB84"/>
        <color rgb="FF63BE7B"/>
      </colorScale>
    </cfRule>
  </conditionalFormatting>
  <conditionalFormatting sqref="GY2:GY9">
    <cfRule type="colorScale" priority="628">
      <colorScale>
        <cfvo type="min"/>
        <cfvo type="percentile" val="50"/>
        <cfvo type="max"/>
        <color rgb="FFF8696B"/>
        <color rgb="FFFFEB84"/>
        <color rgb="FF63BE7B"/>
      </colorScale>
    </cfRule>
  </conditionalFormatting>
  <conditionalFormatting sqref="GW2:GW9">
    <cfRule type="colorScale" priority="627">
      <colorScale>
        <cfvo type="min"/>
        <cfvo type="percentile" val="50"/>
        <cfvo type="max"/>
        <color rgb="FFF8696B"/>
        <color rgb="FFFFEB84"/>
        <color rgb="FF63BE7B"/>
      </colorScale>
    </cfRule>
  </conditionalFormatting>
  <conditionalFormatting sqref="HA2:HA9">
    <cfRule type="colorScale" priority="626">
      <colorScale>
        <cfvo type="min"/>
        <cfvo type="percentile" val="50"/>
        <cfvo type="max"/>
        <color rgb="FFF8696B"/>
        <color rgb="FFFFEB84"/>
        <color rgb="FF63BE7B"/>
      </colorScale>
    </cfRule>
  </conditionalFormatting>
  <conditionalFormatting sqref="HU2:HU9">
    <cfRule type="colorScale" priority="625">
      <colorScale>
        <cfvo type="min"/>
        <cfvo type="percentile" val="50"/>
        <cfvo type="max"/>
        <color rgb="FFF8696B"/>
        <color rgb="FFFFEB84"/>
        <color rgb="FF63BE7B"/>
      </colorScale>
    </cfRule>
  </conditionalFormatting>
  <conditionalFormatting sqref="HY2:HY9">
    <cfRule type="colorScale" priority="624">
      <colorScale>
        <cfvo type="min"/>
        <cfvo type="percentile" val="50"/>
        <cfvo type="max"/>
        <color rgb="FFF8696B"/>
        <color rgb="FFFFEB84"/>
        <color rgb="FF63BE7B"/>
      </colorScale>
    </cfRule>
  </conditionalFormatting>
  <conditionalFormatting sqref="HW2:HW9">
    <cfRule type="colorScale" priority="623">
      <colorScale>
        <cfvo type="min"/>
        <cfvo type="percentile" val="50"/>
        <cfvo type="max"/>
        <color rgb="FFF8696B"/>
        <color rgb="FFFFEB84"/>
        <color rgb="FF63BE7B"/>
      </colorScale>
    </cfRule>
  </conditionalFormatting>
  <conditionalFormatting sqref="IA2:IA9">
    <cfRule type="colorScale" priority="622">
      <colorScale>
        <cfvo type="min"/>
        <cfvo type="percentile" val="50"/>
        <cfvo type="max"/>
        <color rgb="FFF8696B"/>
        <color rgb="FFFFEB84"/>
        <color rgb="FF63BE7B"/>
      </colorScale>
    </cfRule>
  </conditionalFormatting>
  <conditionalFormatting sqref="IT96:IT123">
    <cfRule type="colorScale" priority="616">
      <colorScale>
        <cfvo type="min"/>
        <cfvo type="percentile" val="50"/>
        <cfvo type="max"/>
        <color rgb="FFF8696B"/>
        <color rgb="FFFFEB84"/>
        <color rgb="FF63BE7B"/>
      </colorScale>
    </cfRule>
  </conditionalFormatting>
  <conditionalFormatting sqref="IM14:IM92">
    <cfRule type="colorScale" priority="610">
      <colorScale>
        <cfvo type="min"/>
        <cfvo type="percentile" val="50"/>
        <cfvo type="max"/>
        <color rgb="FFF8696B"/>
        <color rgb="FFFFEB84"/>
        <color rgb="FF63BE7B"/>
      </colorScale>
    </cfRule>
  </conditionalFormatting>
  <conditionalFormatting sqref="IQ96:IQ123 IG96:IL123">
    <cfRule type="colorScale" priority="618">
      <colorScale>
        <cfvo type="min"/>
        <cfvo type="percentile" val="50"/>
        <cfvo type="max"/>
        <color rgb="FFF8696B"/>
        <color rgb="FFFFEB84"/>
        <color rgb="FF63BE7B"/>
      </colorScale>
    </cfRule>
  </conditionalFormatting>
  <conditionalFormatting sqref="IR96:IS123">
    <cfRule type="colorScale" priority="617">
      <colorScale>
        <cfvo type="min"/>
        <cfvo type="percentile" val="50"/>
        <cfvo type="max"/>
        <color rgb="FFF8696B"/>
        <color rgb="FFFFEB84"/>
        <color rgb="FF63BE7B"/>
      </colorScale>
    </cfRule>
  </conditionalFormatting>
  <conditionalFormatting sqref="IQ15:IQ24 IG82:IG92 IG15:IG24 IQ82:IQ92">
    <cfRule type="colorScale" priority="615">
      <colorScale>
        <cfvo type="min"/>
        <cfvo type="percentile" val="50"/>
        <cfvo type="max"/>
        <color rgb="FFF8696B"/>
        <color rgb="FFFFEB84"/>
        <color rgb="FF63BE7B"/>
      </colorScale>
    </cfRule>
  </conditionalFormatting>
  <conditionalFormatting sqref="IF96:IF123">
    <cfRule type="colorScale" priority="614">
      <colorScale>
        <cfvo type="min"/>
        <cfvo type="percentile" val="50"/>
        <cfvo type="max"/>
        <color rgb="FFF8696B"/>
        <color rgb="FFFFEB84"/>
        <color rgb="FF63BE7B"/>
      </colorScale>
    </cfRule>
  </conditionalFormatting>
  <conditionalFormatting sqref="IT14:IT92">
    <cfRule type="colorScale" priority="619">
      <colorScale>
        <cfvo type="min"/>
        <cfvo type="percentile" val="50"/>
        <cfvo type="max"/>
        <color rgb="FFF8696B"/>
        <color rgb="FFFFEB84"/>
        <color rgb="FF63BE7B"/>
      </colorScale>
    </cfRule>
  </conditionalFormatting>
  <conditionalFormatting sqref="IQ25:IQ81 IG25:IG81">
    <cfRule type="colorScale" priority="620">
      <colorScale>
        <cfvo type="min"/>
        <cfvo type="percentile" val="50"/>
        <cfvo type="max"/>
        <color rgb="FFF8696B"/>
        <color rgb="FFFFEB84"/>
        <color rgb="FF63BE7B"/>
      </colorScale>
    </cfRule>
  </conditionalFormatting>
  <conditionalFormatting sqref="IR12:IS13 IS14:IS92">
    <cfRule type="colorScale" priority="621">
      <colorScale>
        <cfvo type="min"/>
        <cfvo type="percentile" val="50"/>
        <cfvo type="max"/>
        <color rgb="FFF8696B"/>
        <color rgb="FFFFEB84"/>
        <color rgb="FF63BE7B"/>
      </colorScale>
    </cfRule>
  </conditionalFormatting>
  <conditionalFormatting sqref="IG14">
    <cfRule type="colorScale" priority="613">
      <colorScale>
        <cfvo type="min"/>
        <cfvo type="percentile" val="50"/>
        <cfvo type="max"/>
        <color rgb="FFF8696B"/>
        <color rgb="FFFFEB84"/>
        <color rgb="FF63BE7B"/>
      </colorScale>
    </cfRule>
  </conditionalFormatting>
  <conditionalFormatting sqref="IQ14:IQ92">
    <cfRule type="colorScale" priority="612">
      <colorScale>
        <cfvo type="min"/>
        <cfvo type="percentile" val="50"/>
        <cfvo type="max"/>
        <color rgb="FFF8696B"/>
        <color rgb="FFFFEB84"/>
        <color rgb="FF63BE7B"/>
      </colorScale>
    </cfRule>
  </conditionalFormatting>
  <conditionalFormatting sqref="IF14:IF92">
    <cfRule type="colorScale" priority="611">
      <colorScale>
        <cfvo type="min"/>
        <cfvo type="percentile" val="50"/>
        <cfvo type="max"/>
        <color rgb="FFF8696B"/>
        <color rgb="FFFFEB84"/>
        <color rgb="FF63BE7B"/>
      </colorScale>
    </cfRule>
  </conditionalFormatting>
  <conditionalFormatting sqref="IU96:IV123">
    <cfRule type="colorScale" priority="609">
      <colorScale>
        <cfvo type="min"/>
        <cfvo type="percentile" val="50"/>
        <cfvo type="max"/>
        <color rgb="FFF8696B"/>
        <color rgb="FFFFEB84"/>
        <color rgb="FF63BE7B"/>
      </colorScale>
    </cfRule>
  </conditionalFormatting>
  <conditionalFormatting sqref="IU14:IU92">
    <cfRule type="colorScale" priority="608">
      <colorScale>
        <cfvo type="min"/>
        <cfvo type="percentile" val="50"/>
        <cfvo type="max"/>
        <color rgb="FF63BE7B"/>
        <color rgb="FFFFEB84"/>
        <color rgb="FFF8696B"/>
      </colorScale>
    </cfRule>
  </conditionalFormatting>
  <conditionalFormatting sqref="IM96:IN123">
    <cfRule type="colorScale" priority="607">
      <colorScale>
        <cfvo type="min"/>
        <cfvo type="percentile" val="50"/>
        <cfvo type="max"/>
        <color rgb="FFF8696B"/>
        <color rgb="FFFFEB84"/>
        <color rgb="FF63BE7B"/>
      </colorScale>
    </cfRule>
  </conditionalFormatting>
  <conditionalFormatting sqref="IO96:IP123">
    <cfRule type="colorScale" priority="606">
      <colorScale>
        <cfvo type="min"/>
        <cfvo type="percentile" val="50"/>
        <cfvo type="max"/>
        <color rgb="FFF8696B"/>
        <color rgb="FFFFEB84"/>
        <color rgb="FF63BE7B"/>
      </colorScale>
    </cfRule>
  </conditionalFormatting>
  <conditionalFormatting sqref="IU96:IV123">
    <cfRule type="colorScale" priority="605">
      <colorScale>
        <cfvo type="min"/>
        <cfvo type="percentile" val="50"/>
        <cfvo type="max"/>
        <color rgb="FF63BE7B"/>
        <color rgb="FFFFEB84"/>
        <color rgb="FFF8696B"/>
      </colorScale>
    </cfRule>
  </conditionalFormatting>
  <conditionalFormatting sqref="IO14:IP92">
    <cfRule type="colorScale" priority="604">
      <colorScale>
        <cfvo type="min"/>
        <cfvo type="percentile" val="50"/>
        <cfvo type="max"/>
        <color rgb="FFF8696B"/>
        <color rgb="FFFFEB84"/>
        <color rgb="FF63BE7B"/>
      </colorScale>
    </cfRule>
  </conditionalFormatting>
  <conditionalFormatting sqref="IQ96:IQ123">
    <cfRule type="colorScale" priority="603">
      <colorScale>
        <cfvo type="min"/>
        <cfvo type="percentile" val="50"/>
        <cfvo type="max"/>
        <color rgb="FFF8696B"/>
        <color rgb="FFFFEB84"/>
        <color rgb="FF63BE7B"/>
      </colorScale>
    </cfRule>
  </conditionalFormatting>
  <conditionalFormatting sqref="IZ14:JA92">
    <cfRule type="colorScale" priority="602">
      <colorScale>
        <cfvo type="min"/>
        <cfvo type="percentile" val="50"/>
        <cfvo type="max"/>
        <color rgb="FFF8696B"/>
        <color rgb="FFFFEB84"/>
        <color rgb="FF63BE7B"/>
      </colorScale>
    </cfRule>
  </conditionalFormatting>
  <conditionalFormatting sqref="IZ96:JB123">
    <cfRule type="colorScale" priority="601">
      <colorScale>
        <cfvo type="min"/>
        <cfvo type="percentile" val="50"/>
        <cfvo type="max"/>
        <color rgb="FFF8696B"/>
        <color rgb="FFFFEB84"/>
        <color rgb="FF63BE7B"/>
      </colorScale>
    </cfRule>
  </conditionalFormatting>
  <conditionalFormatting sqref="JC14:JC92">
    <cfRule type="colorScale" priority="600">
      <colorScale>
        <cfvo type="min"/>
        <cfvo type="percentile" val="50"/>
        <cfvo type="max"/>
        <color rgb="FFF8696B"/>
        <color rgb="FFFFEB84"/>
        <color rgb="FF63BE7B"/>
      </colorScale>
    </cfRule>
  </conditionalFormatting>
  <conditionalFormatting sqref="JC96:JC123">
    <cfRule type="colorScale" priority="599">
      <colorScale>
        <cfvo type="min"/>
        <cfvo type="percentile" val="50"/>
        <cfvo type="max"/>
        <color rgb="FFF8696B"/>
        <color rgb="FFFFEB84"/>
        <color rgb="FF63BE7B"/>
      </colorScale>
    </cfRule>
  </conditionalFormatting>
  <conditionalFormatting sqref="IP2:IP10 IL2:IL10">
    <cfRule type="colorScale" priority="598">
      <colorScale>
        <cfvo type="min"/>
        <cfvo type="percentile" val="50"/>
        <cfvo type="max"/>
        <color rgb="FFF8696B"/>
        <color rgb="FFFFEB84"/>
        <color rgb="FF63BE7B"/>
      </colorScale>
    </cfRule>
  </conditionalFormatting>
  <conditionalFormatting sqref="IM2:IN10">
    <cfRule type="colorScale" priority="597">
      <colorScale>
        <cfvo type="min"/>
        <cfvo type="percentile" val="50"/>
        <cfvo type="max"/>
        <color rgb="FFF8696B"/>
        <color rgb="FFFFEB84"/>
        <color rgb="FF63BE7B"/>
      </colorScale>
    </cfRule>
  </conditionalFormatting>
  <conditionalFormatting sqref="IQ2:IQ10">
    <cfRule type="colorScale" priority="596">
      <colorScale>
        <cfvo type="min"/>
        <cfvo type="percentile" val="50"/>
        <cfvo type="max"/>
        <color rgb="FFF8696B"/>
        <color rgb="FFFFEB84"/>
        <color rgb="FF63BE7B"/>
      </colorScale>
    </cfRule>
  </conditionalFormatting>
  <conditionalFormatting sqref="IJ14:IK92">
    <cfRule type="colorScale" priority="595">
      <colorScale>
        <cfvo type="min"/>
        <cfvo type="percentile" val="50"/>
        <cfvo type="max"/>
        <color rgb="FFF8696B"/>
        <color rgb="FFFFEB84"/>
        <color rgb="FF63BE7B"/>
      </colorScale>
    </cfRule>
  </conditionalFormatting>
  <conditionalFormatting sqref="IH14:II92">
    <cfRule type="colorScale" priority="594">
      <colorScale>
        <cfvo type="min"/>
        <cfvo type="percentile" val="50"/>
        <cfvo type="max"/>
        <color rgb="FFF8696B"/>
        <color rgb="FFFFEB84"/>
        <color rgb="FF63BE7B"/>
      </colorScale>
    </cfRule>
  </conditionalFormatting>
  <conditionalFormatting sqref="IN14:IN92">
    <cfRule type="colorScale" priority="593">
      <colorScale>
        <cfvo type="min"/>
        <cfvo type="percentile" val="50"/>
        <cfvo type="max"/>
        <color rgb="FFF8696B"/>
        <color rgb="FFFFEB84"/>
        <color rgb="FF63BE7B"/>
      </colorScale>
    </cfRule>
  </conditionalFormatting>
  <conditionalFormatting sqref="JB14:JB92">
    <cfRule type="colorScale" priority="592">
      <colorScale>
        <cfvo type="min"/>
        <cfvo type="percentile" val="50"/>
        <cfvo type="max"/>
        <color rgb="FFF8696B"/>
        <color rgb="FFFFEB84"/>
        <color rgb="FF63BE7B"/>
      </colorScale>
    </cfRule>
  </conditionalFormatting>
  <conditionalFormatting sqref="IH14:IH92">
    <cfRule type="colorScale" priority="591">
      <colorScale>
        <cfvo type="min"/>
        <cfvo type="percentile" val="50"/>
        <cfvo type="max"/>
        <color rgb="FFF8696B"/>
        <color rgb="FFFFEB84"/>
        <color rgb="FF63BE7B"/>
      </colorScale>
    </cfRule>
  </conditionalFormatting>
  <conditionalFormatting sqref="IG14:IG92">
    <cfRule type="colorScale" priority="590">
      <colorScale>
        <cfvo type="min"/>
        <cfvo type="percentile" val="50"/>
        <cfvo type="max"/>
        <color rgb="FFF8696B"/>
        <color rgb="FFFFEB84"/>
        <color rgb="FF63BE7B"/>
      </colorScale>
    </cfRule>
  </conditionalFormatting>
  <conditionalFormatting sqref="JD14:JD92">
    <cfRule type="colorScale" priority="589">
      <colorScale>
        <cfvo type="min"/>
        <cfvo type="percentile" val="50"/>
        <cfvo type="max"/>
        <color rgb="FFF8696B"/>
        <color rgb="FFFFEB84"/>
        <color rgb="FF63BE7B"/>
      </colorScale>
    </cfRule>
  </conditionalFormatting>
  <conditionalFormatting sqref="JD96:JD123">
    <cfRule type="colorScale" priority="588">
      <colorScale>
        <cfvo type="min"/>
        <cfvo type="percentile" val="50"/>
        <cfvo type="max"/>
        <color rgb="FFF8696B"/>
        <color rgb="FFFFEB84"/>
        <color rgb="FF63BE7B"/>
      </colorScale>
    </cfRule>
  </conditionalFormatting>
  <conditionalFormatting sqref="IR14:IR92">
    <cfRule type="colorScale" priority="587">
      <colorScale>
        <cfvo type="min"/>
        <cfvo type="percentile" val="50"/>
        <cfvo type="max"/>
        <color rgb="FFF8696B"/>
        <color rgb="FFFFEB84"/>
        <color rgb="FF63BE7B"/>
      </colorScale>
    </cfRule>
  </conditionalFormatting>
  <conditionalFormatting sqref="IR14:IR92">
    <cfRule type="colorScale" priority="586">
      <colorScale>
        <cfvo type="min"/>
        <cfvo type="percentile" val="50"/>
        <cfvo type="max"/>
        <color rgb="FFF8696B"/>
        <color rgb="FFFFEB84"/>
        <color rgb="FF63BE7B"/>
      </colorScale>
    </cfRule>
  </conditionalFormatting>
  <conditionalFormatting sqref="IU2:IU9">
    <cfRule type="colorScale" priority="585">
      <colorScale>
        <cfvo type="min"/>
        <cfvo type="percentile" val="50"/>
        <cfvo type="max"/>
        <color rgb="FFF8696B"/>
        <color rgb="FFFFEB84"/>
        <color rgb="FF63BE7B"/>
      </colorScale>
    </cfRule>
  </conditionalFormatting>
  <conditionalFormatting sqref="IY2:IY9">
    <cfRule type="colorScale" priority="584">
      <colorScale>
        <cfvo type="min"/>
        <cfvo type="percentile" val="50"/>
        <cfvo type="max"/>
        <color rgb="FFF8696B"/>
        <color rgb="FFFFEB84"/>
        <color rgb="FF63BE7B"/>
      </colorScale>
    </cfRule>
  </conditionalFormatting>
  <conditionalFormatting sqref="IW2:IW9">
    <cfRule type="colorScale" priority="583">
      <colorScale>
        <cfvo type="min"/>
        <cfvo type="percentile" val="50"/>
        <cfvo type="max"/>
        <color rgb="FFF8696B"/>
        <color rgb="FFFFEB84"/>
        <color rgb="FF63BE7B"/>
      </colorScale>
    </cfRule>
  </conditionalFormatting>
  <conditionalFormatting sqref="JA2:JA9">
    <cfRule type="colorScale" priority="582">
      <colorScale>
        <cfvo type="min"/>
        <cfvo type="percentile" val="50"/>
        <cfvo type="max"/>
        <color rgb="FFF8696B"/>
        <color rgb="FFFFEB84"/>
        <color rgb="FF63BE7B"/>
      </colorScale>
    </cfRule>
  </conditionalFormatting>
  <conditionalFormatting sqref="JT96:JT123">
    <cfRule type="colorScale" priority="576">
      <colorScale>
        <cfvo type="min"/>
        <cfvo type="percentile" val="50"/>
        <cfvo type="max"/>
        <color rgb="FFF8696B"/>
        <color rgb="FFFFEB84"/>
        <color rgb="FF63BE7B"/>
      </colorScale>
    </cfRule>
  </conditionalFormatting>
  <conditionalFormatting sqref="JM14:JM92">
    <cfRule type="colorScale" priority="570">
      <colorScale>
        <cfvo type="min"/>
        <cfvo type="percentile" val="50"/>
        <cfvo type="max"/>
        <color rgb="FFF8696B"/>
        <color rgb="FFFFEB84"/>
        <color rgb="FF63BE7B"/>
      </colorScale>
    </cfRule>
  </conditionalFormatting>
  <conditionalFormatting sqref="JQ96:JQ123 JG96:JL123">
    <cfRule type="colorScale" priority="578">
      <colorScale>
        <cfvo type="min"/>
        <cfvo type="percentile" val="50"/>
        <cfvo type="max"/>
        <color rgb="FFF8696B"/>
        <color rgb="FFFFEB84"/>
        <color rgb="FF63BE7B"/>
      </colorScale>
    </cfRule>
  </conditionalFormatting>
  <conditionalFormatting sqref="JR96:JS123">
    <cfRule type="colorScale" priority="577">
      <colorScale>
        <cfvo type="min"/>
        <cfvo type="percentile" val="50"/>
        <cfvo type="max"/>
        <color rgb="FFF8696B"/>
        <color rgb="FFFFEB84"/>
        <color rgb="FF63BE7B"/>
      </colorScale>
    </cfRule>
  </conditionalFormatting>
  <conditionalFormatting sqref="JQ15:JQ24 JG82:JG92 JG15:JG24 JQ82:JQ92 JL15:JL24 JL82:JL92">
    <cfRule type="colorScale" priority="575">
      <colorScale>
        <cfvo type="min"/>
        <cfvo type="percentile" val="50"/>
        <cfvo type="max"/>
        <color rgb="FFF8696B"/>
        <color rgb="FFFFEB84"/>
        <color rgb="FF63BE7B"/>
      </colorScale>
    </cfRule>
  </conditionalFormatting>
  <conditionalFormatting sqref="JF96:JF123">
    <cfRule type="colorScale" priority="574">
      <colorScale>
        <cfvo type="min"/>
        <cfvo type="percentile" val="50"/>
        <cfvo type="max"/>
        <color rgb="FFF8696B"/>
        <color rgb="FFFFEB84"/>
        <color rgb="FF63BE7B"/>
      </colorScale>
    </cfRule>
  </conditionalFormatting>
  <conditionalFormatting sqref="JT14:JT92">
    <cfRule type="colorScale" priority="579">
      <colorScale>
        <cfvo type="min"/>
        <cfvo type="percentile" val="50"/>
        <cfvo type="max"/>
        <color rgb="FFF8696B"/>
        <color rgb="FFFFEB84"/>
        <color rgb="FF63BE7B"/>
      </colorScale>
    </cfRule>
  </conditionalFormatting>
  <conditionalFormatting sqref="JQ25:JQ81 JG25:JG81 JL25:JL81">
    <cfRule type="colorScale" priority="580">
      <colorScale>
        <cfvo type="min"/>
        <cfvo type="percentile" val="50"/>
        <cfvo type="max"/>
        <color rgb="FFF8696B"/>
        <color rgb="FFFFEB84"/>
        <color rgb="FF63BE7B"/>
      </colorScale>
    </cfRule>
  </conditionalFormatting>
  <conditionalFormatting sqref="JR12:JS13 JS14:JS92">
    <cfRule type="colorScale" priority="581">
      <colorScale>
        <cfvo type="min"/>
        <cfvo type="percentile" val="50"/>
        <cfvo type="max"/>
        <color rgb="FFF8696B"/>
        <color rgb="FFFFEB84"/>
        <color rgb="FF63BE7B"/>
      </colorScale>
    </cfRule>
  </conditionalFormatting>
  <conditionalFormatting sqref="JG14 JL14">
    <cfRule type="colorScale" priority="573">
      <colorScale>
        <cfvo type="min"/>
        <cfvo type="percentile" val="50"/>
        <cfvo type="max"/>
        <color rgb="FFF8696B"/>
        <color rgb="FFFFEB84"/>
        <color rgb="FF63BE7B"/>
      </colorScale>
    </cfRule>
  </conditionalFormatting>
  <conditionalFormatting sqref="JQ14:JQ92">
    <cfRule type="colorScale" priority="572">
      <colorScale>
        <cfvo type="min"/>
        <cfvo type="percentile" val="50"/>
        <cfvo type="max"/>
        <color rgb="FFF8696B"/>
        <color rgb="FFFFEB84"/>
        <color rgb="FF63BE7B"/>
      </colorScale>
    </cfRule>
  </conditionalFormatting>
  <conditionalFormatting sqref="JF14:JF92">
    <cfRule type="colorScale" priority="571">
      <colorScale>
        <cfvo type="min"/>
        <cfvo type="percentile" val="50"/>
        <cfvo type="max"/>
        <color rgb="FFF8696B"/>
        <color rgb="FFFFEB84"/>
        <color rgb="FF63BE7B"/>
      </colorScale>
    </cfRule>
  </conditionalFormatting>
  <conditionalFormatting sqref="JU96:JV123">
    <cfRule type="colorScale" priority="569">
      <colorScale>
        <cfvo type="min"/>
        <cfvo type="percentile" val="50"/>
        <cfvo type="max"/>
        <color rgb="FFF8696B"/>
        <color rgb="FFFFEB84"/>
        <color rgb="FF63BE7B"/>
      </colorScale>
    </cfRule>
  </conditionalFormatting>
  <conditionalFormatting sqref="JU14:JU92">
    <cfRule type="colorScale" priority="568">
      <colorScale>
        <cfvo type="min"/>
        <cfvo type="percentile" val="50"/>
        <cfvo type="max"/>
        <color rgb="FF63BE7B"/>
        <color rgb="FFFFEB84"/>
        <color rgb="FFF8696B"/>
      </colorScale>
    </cfRule>
  </conditionalFormatting>
  <conditionalFormatting sqref="JM96:JN123">
    <cfRule type="colorScale" priority="567">
      <colorScale>
        <cfvo type="min"/>
        <cfvo type="percentile" val="50"/>
        <cfvo type="max"/>
        <color rgb="FFF8696B"/>
        <color rgb="FFFFEB84"/>
        <color rgb="FF63BE7B"/>
      </colorScale>
    </cfRule>
  </conditionalFormatting>
  <conditionalFormatting sqref="JO96:JP123">
    <cfRule type="colorScale" priority="566">
      <colorScale>
        <cfvo type="min"/>
        <cfvo type="percentile" val="50"/>
        <cfvo type="max"/>
        <color rgb="FFF8696B"/>
        <color rgb="FFFFEB84"/>
        <color rgb="FF63BE7B"/>
      </colorScale>
    </cfRule>
  </conditionalFormatting>
  <conditionalFormatting sqref="JU96:JV123">
    <cfRule type="colorScale" priority="565">
      <colorScale>
        <cfvo type="min"/>
        <cfvo type="percentile" val="50"/>
        <cfvo type="max"/>
        <color rgb="FF63BE7B"/>
        <color rgb="FFFFEB84"/>
        <color rgb="FFF8696B"/>
      </colorScale>
    </cfRule>
  </conditionalFormatting>
  <conditionalFormatting sqref="JO14:JP92">
    <cfRule type="colorScale" priority="564">
      <colorScale>
        <cfvo type="min"/>
        <cfvo type="percentile" val="50"/>
        <cfvo type="max"/>
        <color rgb="FFF8696B"/>
        <color rgb="FFFFEB84"/>
        <color rgb="FF63BE7B"/>
      </colorScale>
    </cfRule>
  </conditionalFormatting>
  <conditionalFormatting sqref="JQ96:JQ123">
    <cfRule type="colorScale" priority="563">
      <colorScale>
        <cfvo type="min"/>
        <cfvo type="percentile" val="50"/>
        <cfvo type="max"/>
        <color rgb="FFF8696B"/>
        <color rgb="FFFFEB84"/>
        <color rgb="FF63BE7B"/>
      </colorScale>
    </cfRule>
  </conditionalFormatting>
  <conditionalFormatting sqref="JZ14:KA92">
    <cfRule type="colorScale" priority="562">
      <colorScale>
        <cfvo type="min"/>
        <cfvo type="percentile" val="50"/>
        <cfvo type="max"/>
        <color rgb="FFF8696B"/>
        <color rgb="FFFFEB84"/>
        <color rgb="FF63BE7B"/>
      </colorScale>
    </cfRule>
  </conditionalFormatting>
  <conditionalFormatting sqref="JZ96:KB123">
    <cfRule type="colorScale" priority="561">
      <colorScale>
        <cfvo type="min"/>
        <cfvo type="percentile" val="50"/>
        <cfvo type="max"/>
        <color rgb="FFF8696B"/>
        <color rgb="FFFFEB84"/>
        <color rgb="FF63BE7B"/>
      </colorScale>
    </cfRule>
  </conditionalFormatting>
  <conditionalFormatting sqref="KC14:KC92">
    <cfRule type="colorScale" priority="560">
      <colorScale>
        <cfvo type="min"/>
        <cfvo type="percentile" val="50"/>
        <cfvo type="max"/>
        <color rgb="FFF8696B"/>
        <color rgb="FFFFEB84"/>
        <color rgb="FF63BE7B"/>
      </colorScale>
    </cfRule>
  </conditionalFormatting>
  <conditionalFormatting sqref="KC96:KC123">
    <cfRule type="colorScale" priority="559">
      <colorScale>
        <cfvo type="min"/>
        <cfvo type="percentile" val="50"/>
        <cfvo type="max"/>
        <color rgb="FFF8696B"/>
        <color rgb="FFFFEB84"/>
        <color rgb="FF63BE7B"/>
      </colorScale>
    </cfRule>
  </conditionalFormatting>
  <conditionalFormatting sqref="JP2:JP10 JL2:JL10">
    <cfRule type="colorScale" priority="558">
      <colorScale>
        <cfvo type="min"/>
        <cfvo type="percentile" val="50"/>
        <cfvo type="max"/>
        <color rgb="FFF8696B"/>
        <color rgb="FFFFEB84"/>
        <color rgb="FF63BE7B"/>
      </colorScale>
    </cfRule>
  </conditionalFormatting>
  <conditionalFormatting sqref="JM2:JN10">
    <cfRule type="colorScale" priority="557">
      <colorScale>
        <cfvo type="min"/>
        <cfvo type="percentile" val="50"/>
        <cfvo type="max"/>
        <color rgb="FFF8696B"/>
        <color rgb="FFFFEB84"/>
        <color rgb="FF63BE7B"/>
      </colorScale>
    </cfRule>
  </conditionalFormatting>
  <conditionalFormatting sqref="JQ2:JQ10">
    <cfRule type="colorScale" priority="556">
      <colorScale>
        <cfvo type="min"/>
        <cfvo type="percentile" val="50"/>
        <cfvo type="max"/>
        <color rgb="FFF8696B"/>
        <color rgb="FFFFEB84"/>
        <color rgb="FF63BE7B"/>
      </colorScale>
    </cfRule>
  </conditionalFormatting>
  <conditionalFormatting sqref="JJ14:JK92">
    <cfRule type="colorScale" priority="555">
      <colorScale>
        <cfvo type="min"/>
        <cfvo type="percentile" val="50"/>
        <cfvo type="max"/>
        <color rgb="FFF8696B"/>
        <color rgb="FFFFEB84"/>
        <color rgb="FF63BE7B"/>
      </colorScale>
    </cfRule>
  </conditionalFormatting>
  <conditionalFormatting sqref="JH14:JI92">
    <cfRule type="colorScale" priority="554">
      <colorScale>
        <cfvo type="min"/>
        <cfvo type="percentile" val="50"/>
        <cfvo type="max"/>
        <color rgb="FFF8696B"/>
        <color rgb="FFFFEB84"/>
        <color rgb="FF63BE7B"/>
      </colorScale>
    </cfRule>
  </conditionalFormatting>
  <conditionalFormatting sqref="JN14:JN92">
    <cfRule type="colorScale" priority="553">
      <colorScale>
        <cfvo type="min"/>
        <cfvo type="percentile" val="50"/>
        <cfvo type="max"/>
        <color rgb="FFF8696B"/>
        <color rgb="FFFFEB84"/>
        <color rgb="FF63BE7B"/>
      </colorScale>
    </cfRule>
  </conditionalFormatting>
  <conditionalFormatting sqref="KB14:KB92">
    <cfRule type="colorScale" priority="552">
      <colorScale>
        <cfvo type="min"/>
        <cfvo type="percentile" val="50"/>
        <cfvo type="max"/>
        <color rgb="FFF8696B"/>
        <color rgb="FFFFEB84"/>
        <color rgb="FF63BE7B"/>
      </colorScale>
    </cfRule>
  </conditionalFormatting>
  <conditionalFormatting sqref="JH14:JH92">
    <cfRule type="colorScale" priority="551">
      <colorScale>
        <cfvo type="min"/>
        <cfvo type="percentile" val="50"/>
        <cfvo type="max"/>
        <color rgb="FFF8696B"/>
        <color rgb="FFFFEB84"/>
        <color rgb="FF63BE7B"/>
      </colorScale>
    </cfRule>
  </conditionalFormatting>
  <conditionalFormatting sqref="JG14:JG92">
    <cfRule type="colorScale" priority="550">
      <colorScale>
        <cfvo type="min"/>
        <cfvo type="percentile" val="50"/>
        <cfvo type="max"/>
        <color rgb="FFF8696B"/>
        <color rgb="FFFFEB84"/>
        <color rgb="FF63BE7B"/>
      </colorScale>
    </cfRule>
  </conditionalFormatting>
  <conditionalFormatting sqref="KD14:KD92">
    <cfRule type="colorScale" priority="549">
      <colorScale>
        <cfvo type="min"/>
        <cfvo type="percentile" val="50"/>
        <cfvo type="max"/>
        <color rgb="FFF8696B"/>
        <color rgb="FFFFEB84"/>
        <color rgb="FF63BE7B"/>
      </colorScale>
    </cfRule>
  </conditionalFormatting>
  <conditionalFormatting sqref="KD96:KD123">
    <cfRule type="colorScale" priority="548">
      <colorScale>
        <cfvo type="min"/>
        <cfvo type="percentile" val="50"/>
        <cfvo type="max"/>
        <color rgb="FFF8696B"/>
        <color rgb="FFFFEB84"/>
        <color rgb="FF63BE7B"/>
      </colorScale>
    </cfRule>
  </conditionalFormatting>
  <conditionalFormatting sqref="JR14:JR92">
    <cfRule type="colorScale" priority="547">
      <colorScale>
        <cfvo type="min"/>
        <cfvo type="percentile" val="50"/>
        <cfvo type="max"/>
        <color rgb="FFF8696B"/>
        <color rgb="FFFFEB84"/>
        <color rgb="FF63BE7B"/>
      </colorScale>
    </cfRule>
  </conditionalFormatting>
  <conditionalFormatting sqref="JR14:JR92">
    <cfRule type="colorScale" priority="546">
      <colorScale>
        <cfvo type="min"/>
        <cfvo type="percentile" val="50"/>
        <cfvo type="max"/>
        <color rgb="FFF8696B"/>
        <color rgb="FFFFEB84"/>
        <color rgb="FF63BE7B"/>
      </colorScale>
    </cfRule>
  </conditionalFormatting>
  <conditionalFormatting sqref="JU2:JU10">
    <cfRule type="colorScale" priority="545">
      <colorScale>
        <cfvo type="min"/>
        <cfvo type="percentile" val="50"/>
        <cfvo type="max"/>
        <color rgb="FFF8696B"/>
        <color rgb="FFFFEB84"/>
        <color rgb="FF63BE7B"/>
      </colorScale>
    </cfRule>
  </conditionalFormatting>
  <conditionalFormatting sqref="JY2:JY10">
    <cfRule type="colorScale" priority="544">
      <colorScale>
        <cfvo type="min"/>
        <cfvo type="percentile" val="50"/>
        <cfvo type="max"/>
        <color rgb="FFF8696B"/>
        <color rgb="FFFFEB84"/>
        <color rgb="FF63BE7B"/>
      </colorScale>
    </cfRule>
  </conditionalFormatting>
  <conditionalFormatting sqref="JW2:JW10">
    <cfRule type="colorScale" priority="543">
      <colorScale>
        <cfvo type="min"/>
        <cfvo type="percentile" val="50"/>
        <cfvo type="max"/>
        <color rgb="FFF8696B"/>
        <color rgb="FFFFEB84"/>
        <color rgb="FF63BE7B"/>
      </colorScale>
    </cfRule>
  </conditionalFormatting>
  <conditionalFormatting sqref="KA2:KA10">
    <cfRule type="colorScale" priority="542">
      <colorScale>
        <cfvo type="min"/>
        <cfvo type="percentile" val="50"/>
        <cfvo type="max"/>
        <color rgb="FFF8696B"/>
        <color rgb="FFFFEB84"/>
        <color rgb="FF63BE7B"/>
      </colorScale>
    </cfRule>
  </conditionalFormatting>
  <conditionalFormatting sqref="HL14:HL92">
    <cfRule type="colorScale" priority="541">
      <colorScale>
        <cfvo type="min"/>
        <cfvo type="percentile" val="50"/>
        <cfvo type="max"/>
        <color rgb="FFF8696B"/>
        <color rgb="FFFFEB84"/>
        <color rgb="FF63BE7B"/>
      </colorScale>
    </cfRule>
  </conditionalFormatting>
  <conditionalFormatting sqref="IL15:IL24 IL82:IL92">
    <cfRule type="colorScale" priority="539">
      <colorScale>
        <cfvo type="min"/>
        <cfvo type="percentile" val="50"/>
        <cfvo type="max"/>
        <color rgb="FFF8696B"/>
        <color rgb="FFFFEB84"/>
        <color rgb="FF63BE7B"/>
      </colorScale>
    </cfRule>
  </conditionalFormatting>
  <conditionalFormatting sqref="IL25:IL81">
    <cfRule type="colorScale" priority="540">
      <colorScale>
        <cfvo type="min"/>
        <cfvo type="percentile" val="50"/>
        <cfvo type="max"/>
        <color rgb="FFF8696B"/>
        <color rgb="FFFFEB84"/>
        <color rgb="FF63BE7B"/>
      </colorScale>
    </cfRule>
  </conditionalFormatting>
  <conditionalFormatting sqref="IL14">
    <cfRule type="colorScale" priority="538">
      <colorScale>
        <cfvo type="min"/>
        <cfvo type="percentile" val="50"/>
        <cfvo type="max"/>
        <color rgb="FFF8696B"/>
        <color rgb="FFFFEB84"/>
        <color rgb="FF63BE7B"/>
      </colorScale>
    </cfRule>
  </conditionalFormatting>
  <conditionalFormatting sqref="IL14:IL92">
    <cfRule type="colorScale" priority="537">
      <colorScale>
        <cfvo type="min"/>
        <cfvo type="percentile" val="50"/>
        <cfvo type="max"/>
        <color rgb="FFF8696B"/>
        <color rgb="FFFFEB84"/>
        <color rgb="FF63BE7B"/>
      </colorScale>
    </cfRule>
  </conditionalFormatting>
  <conditionalFormatting sqref="KT96:KT123">
    <cfRule type="colorScale" priority="531">
      <colorScale>
        <cfvo type="min"/>
        <cfvo type="percentile" val="50"/>
        <cfvo type="max"/>
        <color rgb="FFF8696B"/>
        <color rgb="FFFFEB84"/>
        <color rgb="FF63BE7B"/>
      </colorScale>
    </cfRule>
  </conditionalFormatting>
  <conditionalFormatting sqref="KM14:KM92">
    <cfRule type="colorScale" priority="525">
      <colorScale>
        <cfvo type="min"/>
        <cfvo type="percentile" val="50"/>
        <cfvo type="max"/>
        <color rgb="FFF8696B"/>
        <color rgb="FFFFEB84"/>
        <color rgb="FF63BE7B"/>
      </colorScale>
    </cfRule>
  </conditionalFormatting>
  <conditionalFormatting sqref="KQ96:KQ123 KG96:KL123">
    <cfRule type="colorScale" priority="533">
      <colorScale>
        <cfvo type="min"/>
        <cfvo type="percentile" val="50"/>
        <cfvo type="max"/>
        <color rgb="FFF8696B"/>
        <color rgb="FFFFEB84"/>
        <color rgb="FF63BE7B"/>
      </colorScale>
    </cfRule>
  </conditionalFormatting>
  <conditionalFormatting sqref="KR96:KS123">
    <cfRule type="colorScale" priority="532">
      <colorScale>
        <cfvo type="min"/>
        <cfvo type="percentile" val="50"/>
        <cfvo type="max"/>
        <color rgb="FFF8696B"/>
        <color rgb="FFFFEB84"/>
        <color rgb="FF63BE7B"/>
      </colorScale>
    </cfRule>
  </conditionalFormatting>
  <conditionalFormatting sqref="KQ15:KQ24 KG82:KG92 KG15:KG24 KQ82:KQ92 KL15:KL24 KL82:KL92">
    <cfRule type="colorScale" priority="530">
      <colorScale>
        <cfvo type="min"/>
        <cfvo type="percentile" val="50"/>
        <cfvo type="max"/>
        <color rgb="FFF8696B"/>
        <color rgb="FFFFEB84"/>
        <color rgb="FF63BE7B"/>
      </colorScale>
    </cfRule>
  </conditionalFormatting>
  <conditionalFormatting sqref="KF96:KF123">
    <cfRule type="colorScale" priority="529">
      <colorScale>
        <cfvo type="min"/>
        <cfvo type="percentile" val="50"/>
        <cfvo type="max"/>
        <color rgb="FFF8696B"/>
        <color rgb="FFFFEB84"/>
        <color rgb="FF63BE7B"/>
      </colorScale>
    </cfRule>
  </conditionalFormatting>
  <conditionalFormatting sqref="KT14:KT92">
    <cfRule type="colorScale" priority="534">
      <colorScale>
        <cfvo type="min"/>
        <cfvo type="percentile" val="50"/>
        <cfvo type="max"/>
        <color rgb="FFF8696B"/>
        <color rgb="FFFFEB84"/>
        <color rgb="FF63BE7B"/>
      </colorScale>
    </cfRule>
  </conditionalFormatting>
  <conditionalFormatting sqref="KQ25:KQ81 KG25:KG81 KL25:KL81">
    <cfRule type="colorScale" priority="535">
      <colorScale>
        <cfvo type="min"/>
        <cfvo type="percentile" val="50"/>
        <cfvo type="max"/>
        <color rgb="FFF8696B"/>
        <color rgb="FFFFEB84"/>
        <color rgb="FF63BE7B"/>
      </colorScale>
    </cfRule>
  </conditionalFormatting>
  <conditionalFormatting sqref="KR12:KS13 KS14:KS92">
    <cfRule type="colorScale" priority="536">
      <colorScale>
        <cfvo type="min"/>
        <cfvo type="percentile" val="50"/>
        <cfvo type="max"/>
        <color rgb="FFF8696B"/>
        <color rgb="FFFFEB84"/>
        <color rgb="FF63BE7B"/>
      </colorScale>
    </cfRule>
  </conditionalFormatting>
  <conditionalFormatting sqref="KG14 KL14">
    <cfRule type="colorScale" priority="528">
      <colorScale>
        <cfvo type="min"/>
        <cfvo type="percentile" val="50"/>
        <cfvo type="max"/>
        <color rgb="FFF8696B"/>
        <color rgb="FFFFEB84"/>
        <color rgb="FF63BE7B"/>
      </colorScale>
    </cfRule>
  </conditionalFormatting>
  <conditionalFormatting sqref="KQ14:KQ92">
    <cfRule type="colorScale" priority="527">
      <colorScale>
        <cfvo type="min"/>
        <cfvo type="percentile" val="50"/>
        <cfvo type="max"/>
        <color rgb="FFF8696B"/>
        <color rgb="FFFFEB84"/>
        <color rgb="FF63BE7B"/>
      </colorScale>
    </cfRule>
  </conditionalFormatting>
  <conditionalFormatting sqref="KF14:KF92">
    <cfRule type="colorScale" priority="526">
      <colorScale>
        <cfvo type="min"/>
        <cfvo type="percentile" val="50"/>
        <cfvo type="max"/>
        <color rgb="FFF8696B"/>
        <color rgb="FFFFEB84"/>
        <color rgb="FF63BE7B"/>
      </colorScale>
    </cfRule>
  </conditionalFormatting>
  <conditionalFormatting sqref="KU96:KV123">
    <cfRule type="colorScale" priority="524">
      <colorScale>
        <cfvo type="min"/>
        <cfvo type="percentile" val="50"/>
        <cfvo type="max"/>
        <color rgb="FFF8696B"/>
        <color rgb="FFFFEB84"/>
        <color rgb="FF63BE7B"/>
      </colorScale>
    </cfRule>
  </conditionalFormatting>
  <conditionalFormatting sqref="KU14:KU92">
    <cfRule type="colorScale" priority="523">
      <colorScale>
        <cfvo type="min"/>
        <cfvo type="percentile" val="50"/>
        <cfvo type="max"/>
        <color rgb="FF63BE7B"/>
        <color rgb="FFFFEB84"/>
        <color rgb="FFF8696B"/>
      </colorScale>
    </cfRule>
  </conditionalFormatting>
  <conditionalFormatting sqref="KM96:KN123">
    <cfRule type="colorScale" priority="522">
      <colorScale>
        <cfvo type="min"/>
        <cfvo type="percentile" val="50"/>
        <cfvo type="max"/>
        <color rgb="FFF8696B"/>
        <color rgb="FFFFEB84"/>
        <color rgb="FF63BE7B"/>
      </colorScale>
    </cfRule>
  </conditionalFormatting>
  <conditionalFormatting sqref="KO96:KP123">
    <cfRule type="colorScale" priority="521">
      <colorScale>
        <cfvo type="min"/>
        <cfvo type="percentile" val="50"/>
        <cfvo type="max"/>
        <color rgb="FFF8696B"/>
        <color rgb="FFFFEB84"/>
        <color rgb="FF63BE7B"/>
      </colorScale>
    </cfRule>
  </conditionalFormatting>
  <conditionalFormatting sqref="KU96:KV123">
    <cfRule type="colorScale" priority="520">
      <colorScale>
        <cfvo type="min"/>
        <cfvo type="percentile" val="50"/>
        <cfvo type="max"/>
        <color rgb="FF63BE7B"/>
        <color rgb="FFFFEB84"/>
        <color rgb="FFF8696B"/>
      </colorScale>
    </cfRule>
  </conditionalFormatting>
  <conditionalFormatting sqref="KO14:KP92">
    <cfRule type="colorScale" priority="519">
      <colorScale>
        <cfvo type="min"/>
        <cfvo type="percentile" val="50"/>
        <cfvo type="max"/>
        <color rgb="FFF8696B"/>
        <color rgb="FFFFEB84"/>
        <color rgb="FF63BE7B"/>
      </colorScale>
    </cfRule>
  </conditionalFormatting>
  <conditionalFormatting sqref="KQ96:KQ123">
    <cfRule type="colorScale" priority="518">
      <colorScale>
        <cfvo type="min"/>
        <cfvo type="percentile" val="50"/>
        <cfvo type="max"/>
        <color rgb="FFF8696B"/>
        <color rgb="FFFFEB84"/>
        <color rgb="FF63BE7B"/>
      </colorScale>
    </cfRule>
  </conditionalFormatting>
  <conditionalFormatting sqref="KZ14:LA92">
    <cfRule type="colorScale" priority="517">
      <colorScale>
        <cfvo type="min"/>
        <cfvo type="percentile" val="50"/>
        <cfvo type="max"/>
        <color rgb="FFF8696B"/>
        <color rgb="FFFFEB84"/>
        <color rgb="FF63BE7B"/>
      </colorScale>
    </cfRule>
  </conditionalFormatting>
  <conditionalFormatting sqref="KZ96:LB123">
    <cfRule type="colorScale" priority="516">
      <colorScale>
        <cfvo type="min"/>
        <cfvo type="percentile" val="50"/>
        <cfvo type="max"/>
        <color rgb="FFF8696B"/>
        <color rgb="FFFFEB84"/>
        <color rgb="FF63BE7B"/>
      </colorScale>
    </cfRule>
  </conditionalFormatting>
  <conditionalFormatting sqref="LC14:LC92">
    <cfRule type="colorScale" priority="515">
      <colorScale>
        <cfvo type="min"/>
        <cfvo type="percentile" val="50"/>
        <cfvo type="max"/>
        <color rgb="FFF8696B"/>
        <color rgb="FFFFEB84"/>
        <color rgb="FF63BE7B"/>
      </colorScale>
    </cfRule>
  </conditionalFormatting>
  <conditionalFormatting sqref="LC96:LC123">
    <cfRule type="colorScale" priority="514">
      <colorScale>
        <cfvo type="min"/>
        <cfvo type="percentile" val="50"/>
        <cfvo type="max"/>
        <color rgb="FFF8696B"/>
        <color rgb="FFFFEB84"/>
        <color rgb="FF63BE7B"/>
      </colorScale>
    </cfRule>
  </conditionalFormatting>
  <conditionalFormatting sqref="KP2:KP10 KL2:KL10">
    <cfRule type="colorScale" priority="513">
      <colorScale>
        <cfvo type="min"/>
        <cfvo type="percentile" val="50"/>
        <cfvo type="max"/>
        <color rgb="FFF8696B"/>
        <color rgb="FFFFEB84"/>
        <color rgb="FF63BE7B"/>
      </colorScale>
    </cfRule>
  </conditionalFormatting>
  <conditionalFormatting sqref="KM2:KN10">
    <cfRule type="colorScale" priority="512">
      <colorScale>
        <cfvo type="min"/>
        <cfvo type="percentile" val="50"/>
        <cfvo type="max"/>
        <color rgb="FFF8696B"/>
        <color rgb="FFFFEB84"/>
        <color rgb="FF63BE7B"/>
      </colorScale>
    </cfRule>
  </conditionalFormatting>
  <conditionalFormatting sqref="KQ2:KQ10">
    <cfRule type="colorScale" priority="511">
      <colorScale>
        <cfvo type="min"/>
        <cfvo type="percentile" val="50"/>
        <cfvo type="max"/>
        <color rgb="FFF8696B"/>
        <color rgb="FFFFEB84"/>
        <color rgb="FF63BE7B"/>
      </colorScale>
    </cfRule>
  </conditionalFormatting>
  <conditionalFormatting sqref="KJ14:KK92">
    <cfRule type="colorScale" priority="510">
      <colorScale>
        <cfvo type="min"/>
        <cfvo type="percentile" val="50"/>
        <cfvo type="max"/>
        <color rgb="FFF8696B"/>
        <color rgb="FFFFEB84"/>
        <color rgb="FF63BE7B"/>
      </colorScale>
    </cfRule>
  </conditionalFormatting>
  <conditionalFormatting sqref="KH14:KI92">
    <cfRule type="colorScale" priority="509">
      <colorScale>
        <cfvo type="min"/>
        <cfvo type="percentile" val="50"/>
        <cfvo type="max"/>
        <color rgb="FFF8696B"/>
        <color rgb="FFFFEB84"/>
        <color rgb="FF63BE7B"/>
      </colorScale>
    </cfRule>
  </conditionalFormatting>
  <conditionalFormatting sqref="KN14:KN92">
    <cfRule type="colorScale" priority="508">
      <colorScale>
        <cfvo type="min"/>
        <cfvo type="percentile" val="50"/>
        <cfvo type="max"/>
        <color rgb="FFF8696B"/>
        <color rgb="FFFFEB84"/>
        <color rgb="FF63BE7B"/>
      </colorScale>
    </cfRule>
  </conditionalFormatting>
  <conditionalFormatting sqref="LB14:LB92">
    <cfRule type="colorScale" priority="507">
      <colorScale>
        <cfvo type="min"/>
        <cfvo type="percentile" val="50"/>
        <cfvo type="max"/>
        <color rgb="FFF8696B"/>
        <color rgb="FFFFEB84"/>
        <color rgb="FF63BE7B"/>
      </colorScale>
    </cfRule>
  </conditionalFormatting>
  <conditionalFormatting sqref="KH14:KH92">
    <cfRule type="colorScale" priority="506">
      <colorScale>
        <cfvo type="min"/>
        <cfvo type="percentile" val="50"/>
        <cfvo type="max"/>
        <color rgb="FFF8696B"/>
        <color rgb="FFFFEB84"/>
        <color rgb="FF63BE7B"/>
      </colorScale>
    </cfRule>
  </conditionalFormatting>
  <conditionalFormatting sqref="KG14:KG92">
    <cfRule type="colorScale" priority="505">
      <colorScale>
        <cfvo type="min"/>
        <cfvo type="percentile" val="50"/>
        <cfvo type="max"/>
        <color rgb="FFF8696B"/>
        <color rgb="FFFFEB84"/>
        <color rgb="FF63BE7B"/>
      </colorScale>
    </cfRule>
  </conditionalFormatting>
  <conditionalFormatting sqref="LD14:LD92">
    <cfRule type="colorScale" priority="504">
      <colorScale>
        <cfvo type="min"/>
        <cfvo type="percentile" val="50"/>
        <cfvo type="max"/>
        <color rgb="FFF8696B"/>
        <color rgb="FFFFEB84"/>
        <color rgb="FF63BE7B"/>
      </colorScale>
    </cfRule>
  </conditionalFormatting>
  <conditionalFormatting sqref="LD96:LD123">
    <cfRule type="colorScale" priority="503">
      <colorScale>
        <cfvo type="min"/>
        <cfvo type="percentile" val="50"/>
        <cfvo type="max"/>
        <color rgb="FFF8696B"/>
        <color rgb="FFFFEB84"/>
        <color rgb="FF63BE7B"/>
      </colorScale>
    </cfRule>
  </conditionalFormatting>
  <conditionalFormatting sqref="KR14:KR92">
    <cfRule type="colorScale" priority="502">
      <colorScale>
        <cfvo type="min"/>
        <cfvo type="percentile" val="50"/>
        <cfvo type="max"/>
        <color rgb="FFF8696B"/>
        <color rgb="FFFFEB84"/>
        <color rgb="FF63BE7B"/>
      </colorScale>
    </cfRule>
  </conditionalFormatting>
  <conditionalFormatting sqref="KR14:KR92">
    <cfRule type="colorScale" priority="501">
      <colorScale>
        <cfvo type="min"/>
        <cfvo type="percentile" val="50"/>
        <cfvo type="max"/>
        <color rgb="FFF8696B"/>
        <color rgb="FFFFEB84"/>
        <color rgb="FF63BE7B"/>
      </colorScale>
    </cfRule>
  </conditionalFormatting>
  <conditionalFormatting sqref="KU2:KU10">
    <cfRule type="colorScale" priority="500">
      <colorScale>
        <cfvo type="min"/>
        <cfvo type="percentile" val="50"/>
        <cfvo type="max"/>
        <color rgb="FFF8696B"/>
        <color rgb="FFFFEB84"/>
        <color rgb="FF63BE7B"/>
      </colorScale>
    </cfRule>
  </conditionalFormatting>
  <conditionalFormatting sqref="KY2:KY10">
    <cfRule type="colorScale" priority="499">
      <colorScale>
        <cfvo type="min"/>
        <cfvo type="percentile" val="50"/>
        <cfvo type="max"/>
        <color rgb="FFF8696B"/>
        <color rgb="FFFFEB84"/>
        <color rgb="FF63BE7B"/>
      </colorScale>
    </cfRule>
  </conditionalFormatting>
  <conditionalFormatting sqref="KW2:KW10">
    <cfRule type="colorScale" priority="498">
      <colorScale>
        <cfvo type="min"/>
        <cfvo type="percentile" val="50"/>
        <cfvo type="max"/>
        <color rgb="FFF8696B"/>
        <color rgb="FFFFEB84"/>
        <color rgb="FF63BE7B"/>
      </colorScale>
    </cfRule>
  </conditionalFormatting>
  <conditionalFormatting sqref="LA2:LA10">
    <cfRule type="colorScale" priority="497">
      <colorScale>
        <cfvo type="min"/>
        <cfvo type="percentile" val="50"/>
        <cfvo type="max"/>
        <color rgb="FFF8696B"/>
        <color rgb="FFFFEB84"/>
        <color rgb="FF63BE7B"/>
      </colorScale>
    </cfRule>
  </conditionalFormatting>
  <conditionalFormatting sqref="LT96:LT123">
    <cfRule type="colorScale" priority="491">
      <colorScale>
        <cfvo type="min"/>
        <cfvo type="percentile" val="50"/>
        <cfvo type="max"/>
        <color rgb="FFF8696B"/>
        <color rgb="FFFFEB84"/>
        <color rgb="FF63BE7B"/>
      </colorScale>
    </cfRule>
  </conditionalFormatting>
  <conditionalFormatting sqref="LM14:LM92">
    <cfRule type="colorScale" priority="485">
      <colorScale>
        <cfvo type="min"/>
        <cfvo type="percentile" val="50"/>
        <cfvo type="max"/>
        <color rgb="FFF8696B"/>
        <color rgb="FFFFEB84"/>
        <color rgb="FF63BE7B"/>
      </colorScale>
    </cfRule>
  </conditionalFormatting>
  <conditionalFormatting sqref="LQ96:LQ123 LG96:LL123">
    <cfRule type="colorScale" priority="493">
      <colorScale>
        <cfvo type="min"/>
        <cfvo type="percentile" val="50"/>
        <cfvo type="max"/>
        <color rgb="FFF8696B"/>
        <color rgb="FFFFEB84"/>
        <color rgb="FF63BE7B"/>
      </colorScale>
    </cfRule>
  </conditionalFormatting>
  <conditionalFormatting sqref="LR96:LS123">
    <cfRule type="colorScale" priority="492">
      <colorScale>
        <cfvo type="min"/>
        <cfvo type="percentile" val="50"/>
        <cfvo type="max"/>
        <color rgb="FFF8696B"/>
        <color rgb="FFFFEB84"/>
        <color rgb="FF63BE7B"/>
      </colorScale>
    </cfRule>
  </conditionalFormatting>
  <conditionalFormatting sqref="LQ15:LQ24 LG82:LG92 LG15:LG24 LQ82:LQ92 LL15:LL24 LL82:LL92">
    <cfRule type="colorScale" priority="490">
      <colorScale>
        <cfvo type="min"/>
        <cfvo type="percentile" val="50"/>
        <cfvo type="max"/>
        <color rgb="FFF8696B"/>
        <color rgb="FFFFEB84"/>
        <color rgb="FF63BE7B"/>
      </colorScale>
    </cfRule>
  </conditionalFormatting>
  <conditionalFormatting sqref="LF96:LF123">
    <cfRule type="colorScale" priority="489">
      <colorScale>
        <cfvo type="min"/>
        <cfvo type="percentile" val="50"/>
        <cfvo type="max"/>
        <color rgb="FFF8696B"/>
        <color rgb="FFFFEB84"/>
        <color rgb="FF63BE7B"/>
      </colorScale>
    </cfRule>
  </conditionalFormatting>
  <conditionalFormatting sqref="LT14:LT92">
    <cfRule type="colorScale" priority="494">
      <colorScale>
        <cfvo type="min"/>
        <cfvo type="percentile" val="50"/>
        <cfvo type="max"/>
        <color rgb="FFF8696B"/>
        <color rgb="FFFFEB84"/>
        <color rgb="FF63BE7B"/>
      </colorScale>
    </cfRule>
  </conditionalFormatting>
  <conditionalFormatting sqref="LQ25:LQ81 LG25:LG81 LL25:LL81">
    <cfRule type="colorScale" priority="495">
      <colorScale>
        <cfvo type="min"/>
        <cfvo type="percentile" val="50"/>
        <cfvo type="max"/>
        <color rgb="FFF8696B"/>
        <color rgb="FFFFEB84"/>
        <color rgb="FF63BE7B"/>
      </colorScale>
    </cfRule>
  </conditionalFormatting>
  <conditionalFormatting sqref="LR12:LS13 LS14:LS92">
    <cfRule type="colorScale" priority="496">
      <colorScale>
        <cfvo type="min"/>
        <cfvo type="percentile" val="50"/>
        <cfvo type="max"/>
        <color rgb="FFF8696B"/>
        <color rgb="FFFFEB84"/>
        <color rgb="FF63BE7B"/>
      </colorScale>
    </cfRule>
  </conditionalFormatting>
  <conditionalFormatting sqref="LG14 LL14">
    <cfRule type="colorScale" priority="488">
      <colorScale>
        <cfvo type="min"/>
        <cfvo type="percentile" val="50"/>
        <cfvo type="max"/>
        <color rgb="FFF8696B"/>
        <color rgb="FFFFEB84"/>
        <color rgb="FF63BE7B"/>
      </colorScale>
    </cfRule>
  </conditionalFormatting>
  <conditionalFormatting sqref="LQ14:LQ92">
    <cfRule type="colorScale" priority="487">
      <colorScale>
        <cfvo type="min"/>
        <cfvo type="percentile" val="50"/>
        <cfvo type="max"/>
        <color rgb="FFF8696B"/>
        <color rgb="FFFFEB84"/>
        <color rgb="FF63BE7B"/>
      </colorScale>
    </cfRule>
  </conditionalFormatting>
  <conditionalFormatting sqref="LF14:LF92">
    <cfRule type="colorScale" priority="486">
      <colorScale>
        <cfvo type="min"/>
        <cfvo type="percentile" val="50"/>
        <cfvo type="max"/>
        <color rgb="FFF8696B"/>
        <color rgb="FFFFEB84"/>
        <color rgb="FF63BE7B"/>
      </colorScale>
    </cfRule>
  </conditionalFormatting>
  <conditionalFormatting sqref="LU96:LV123">
    <cfRule type="colorScale" priority="484">
      <colorScale>
        <cfvo type="min"/>
        <cfvo type="percentile" val="50"/>
        <cfvo type="max"/>
        <color rgb="FFF8696B"/>
        <color rgb="FFFFEB84"/>
        <color rgb="FF63BE7B"/>
      </colorScale>
    </cfRule>
  </conditionalFormatting>
  <conditionalFormatting sqref="LU14:LU92">
    <cfRule type="colorScale" priority="483">
      <colorScale>
        <cfvo type="min"/>
        <cfvo type="percentile" val="50"/>
        <cfvo type="max"/>
        <color rgb="FF63BE7B"/>
        <color rgb="FFFFEB84"/>
        <color rgb="FFF8696B"/>
      </colorScale>
    </cfRule>
  </conditionalFormatting>
  <conditionalFormatting sqref="LM96:LN123">
    <cfRule type="colorScale" priority="482">
      <colorScale>
        <cfvo type="min"/>
        <cfvo type="percentile" val="50"/>
        <cfvo type="max"/>
        <color rgb="FFF8696B"/>
        <color rgb="FFFFEB84"/>
        <color rgb="FF63BE7B"/>
      </colorScale>
    </cfRule>
  </conditionalFormatting>
  <conditionalFormatting sqref="LO96:LP123">
    <cfRule type="colorScale" priority="481">
      <colorScale>
        <cfvo type="min"/>
        <cfvo type="percentile" val="50"/>
        <cfvo type="max"/>
        <color rgb="FFF8696B"/>
        <color rgb="FFFFEB84"/>
        <color rgb="FF63BE7B"/>
      </colorScale>
    </cfRule>
  </conditionalFormatting>
  <conditionalFormatting sqref="LU96:LV123">
    <cfRule type="colorScale" priority="480">
      <colorScale>
        <cfvo type="min"/>
        <cfvo type="percentile" val="50"/>
        <cfvo type="max"/>
        <color rgb="FF63BE7B"/>
        <color rgb="FFFFEB84"/>
        <color rgb="FFF8696B"/>
      </colorScale>
    </cfRule>
  </conditionalFormatting>
  <conditionalFormatting sqref="LO14:LP92">
    <cfRule type="colorScale" priority="479">
      <colorScale>
        <cfvo type="min"/>
        <cfvo type="percentile" val="50"/>
        <cfvo type="max"/>
        <color rgb="FFF8696B"/>
        <color rgb="FFFFEB84"/>
        <color rgb="FF63BE7B"/>
      </colorScale>
    </cfRule>
  </conditionalFormatting>
  <conditionalFormatting sqref="LQ96:LQ123">
    <cfRule type="colorScale" priority="478">
      <colorScale>
        <cfvo type="min"/>
        <cfvo type="percentile" val="50"/>
        <cfvo type="max"/>
        <color rgb="FFF8696B"/>
        <color rgb="FFFFEB84"/>
        <color rgb="FF63BE7B"/>
      </colorScale>
    </cfRule>
  </conditionalFormatting>
  <conditionalFormatting sqref="LZ14:MA92">
    <cfRule type="colorScale" priority="477">
      <colorScale>
        <cfvo type="min"/>
        <cfvo type="percentile" val="50"/>
        <cfvo type="max"/>
        <color rgb="FFF8696B"/>
        <color rgb="FFFFEB84"/>
        <color rgb="FF63BE7B"/>
      </colorScale>
    </cfRule>
  </conditionalFormatting>
  <conditionalFormatting sqref="LZ96:MB123">
    <cfRule type="colorScale" priority="476">
      <colorScale>
        <cfvo type="min"/>
        <cfvo type="percentile" val="50"/>
        <cfvo type="max"/>
        <color rgb="FFF8696B"/>
        <color rgb="FFFFEB84"/>
        <color rgb="FF63BE7B"/>
      </colorScale>
    </cfRule>
  </conditionalFormatting>
  <conditionalFormatting sqref="MC14:MC92">
    <cfRule type="colorScale" priority="475">
      <colorScale>
        <cfvo type="min"/>
        <cfvo type="percentile" val="50"/>
        <cfvo type="max"/>
        <color rgb="FFF8696B"/>
        <color rgb="FFFFEB84"/>
        <color rgb="FF63BE7B"/>
      </colorScale>
    </cfRule>
  </conditionalFormatting>
  <conditionalFormatting sqref="MC96:MC123">
    <cfRule type="colorScale" priority="474">
      <colorScale>
        <cfvo type="min"/>
        <cfvo type="percentile" val="50"/>
        <cfvo type="max"/>
        <color rgb="FFF8696B"/>
        <color rgb="FFFFEB84"/>
        <color rgb="FF63BE7B"/>
      </colorScale>
    </cfRule>
  </conditionalFormatting>
  <conditionalFormatting sqref="LP2:LP10 LL2:LL10">
    <cfRule type="colorScale" priority="473">
      <colorScale>
        <cfvo type="min"/>
        <cfvo type="percentile" val="50"/>
        <cfvo type="max"/>
        <color rgb="FFF8696B"/>
        <color rgb="FFFFEB84"/>
        <color rgb="FF63BE7B"/>
      </colorScale>
    </cfRule>
  </conditionalFormatting>
  <conditionalFormatting sqref="LM2:LN10">
    <cfRule type="colorScale" priority="472">
      <colorScale>
        <cfvo type="min"/>
        <cfvo type="percentile" val="50"/>
        <cfvo type="max"/>
        <color rgb="FFF8696B"/>
        <color rgb="FFFFEB84"/>
        <color rgb="FF63BE7B"/>
      </colorScale>
    </cfRule>
  </conditionalFormatting>
  <conditionalFormatting sqref="LQ2:LQ10">
    <cfRule type="colorScale" priority="471">
      <colorScale>
        <cfvo type="min"/>
        <cfvo type="percentile" val="50"/>
        <cfvo type="max"/>
        <color rgb="FFF8696B"/>
        <color rgb="FFFFEB84"/>
        <color rgb="FF63BE7B"/>
      </colorScale>
    </cfRule>
  </conditionalFormatting>
  <conditionalFormatting sqref="LJ14:LK92">
    <cfRule type="colorScale" priority="470">
      <colorScale>
        <cfvo type="min"/>
        <cfvo type="percentile" val="50"/>
        <cfvo type="max"/>
        <color rgb="FFF8696B"/>
        <color rgb="FFFFEB84"/>
        <color rgb="FF63BE7B"/>
      </colorScale>
    </cfRule>
  </conditionalFormatting>
  <conditionalFormatting sqref="LH14:LI92">
    <cfRule type="colorScale" priority="469">
      <colorScale>
        <cfvo type="min"/>
        <cfvo type="percentile" val="50"/>
        <cfvo type="max"/>
        <color rgb="FFF8696B"/>
        <color rgb="FFFFEB84"/>
        <color rgb="FF63BE7B"/>
      </colorScale>
    </cfRule>
  </conditionalFormatting>
  <conditionalFormatting sqref="LN14:LN92">
    <cfRule type="colorScale" priority="468">
      <colorScale>
        <cfvo type="min"/>
        <cfvo type="percentile" val="50"/>
        <cfvo type="max"/>
        <color rgb="FFF8696B"/>
        <color rgb="FFFFEB84"/>
        <color rgb="FF63BE7B"/>
      </colorScale>
    </cfRule>
  </conditionalFormatting>
  <conditionalFormatting sqref="MB14:MB92">
    <cfRule type="colorScale" priority="467">
      <colorScale>
        <cfvo type="min"/>
        <cfvo type="percentile" val="50"/>
        <cfvo type="max"/>
        <color rgb="FFF8696B"/>
        <color rgb="FFFFEB84"/>
        <color rgb="FF63BE7B"/>
      </colorScale>
    </cfRule>
  </conditionalFormatting>
  <conditionalFormatting sqref="LH14:LH92">
    <cfRule type="colorScale" priority="466">
      <colorScale>
        <cfvo type="min"/>
        <cfvo type="percentile" val="50"/>
        <cfvo type="max"/>
        <color rgb="FFF8696B"/>
        <color rgb="FFFFEB84"/>
        <color rgb="FF63BE7B"/>
      </colorScale>
    </cfRule>
  </conditionalFormatting>
  <conditionalFormatting sqref="LG14:LG92">
    <cfRule type="colorScale" priority="465">
      <colorScale>
        <cfvo type="min"/>
        <cfvo type="percentile" val="50"/>
        <cfvo type="max"/>
        <color rgb="FFF8696B"/>
        <color rgb="FFFFEB84"/>
        <color rgb="FF63BE7B"/>
      </colorScale>
    </cfRule>
  </conditionalFormatting>
  <conditionalFormatting sqref="MD14:MD92">
    <cfRule type="colorScale" priority="464">
      <colorScale>
        <cfvo type="min"/>
        <cfvo type="percentile" val="50"/>
        <cfvo type="max"/>
        <color rgb="FFF8696B"/>
        <color rgb="FFFFEB84"/>
        <color rgb="FF63BE7B"/>
      </colorScale>
    </cfRule>
  </conditionalFormatting>
  <conditionalFormatting sqref="MD96:MD123">
    <cfRule type="colorScale" priority="463">
      <colorScale>
        <cfvo type="min"/>
        <cfvo type="percentile" val="50"/>
        <cfvo type="max"/>
        <color rgb="FFF8696B"/>
        <color rgb="FFFFEB84"/>
        <color rgb="FF63BE7B"/>
      </colorScale>
    </cfRule>
  </conditionalFormatting>
  <conditionalFormatting sqref="LR14:LR92">
    <cfRule type="colorScale" priority="462">
      <colorScale>
        <cfvo type="min"/>
        <cfvo type="percentile" val="50"/>
        <cfvo type="max"/>
        <color rgb="FFF8696B"/>
        <color rgb="FFFFEB84"/>
        <color rgb="FF63BE7B"/>
      </colorScale>
    </cfRule>
  </conditionalFormatting>
  <conditionalFormatting sqref="LR14:LR92">
    <cfRule type="colorScale" priority="461">
      <colorScale>
        <cfvo type="min"/>
        <cfvo type="percentile" val="50"/>
        <cfvo type="max"/>
        <color rgb="FFF8696B"/>
        <color rgb="FFFFEB84"/>
        <color rgb="FF63BE7B"/>
      </colorScale>
    </cfRule>
  </conditionalFormatting>
  <conditionalFormatting sqref="LU2:LU10">
    <cfRule type="colorScale" priority="460">
      <colorScale>
        <cfvo type="min"/>
        <cfvo type="percentile" val="50"/>
        <cfvo type="max"/>
        <color rgb="FFF8696B"/>
        <color rgb="FFFFEB84"/>
        <color rgb="FF63BE7B"/>
      </colorScale>
    </cfRule>
  </conditionalFormatting>
  <conditionalFormatting sqref="LY2:LY10">
    <cfRule type="colorScale" priority="459">
      <colorScale>
        <cfvo type="min"/>
        <cfvo type="percentile" val="50"/>
        <cfvo type="max"/>
        <color rgb="FFF8696B"/>
        <color rgb="FFFFEB84"/>
        <color rgb="FF63BE7B"/>
      </colorScale>
    </cfRule>
  </conditionalFormatting>
  <conditionalFormatting sqref="LW2:LW10">
    <cfRule type="colorScale" priority="458">
      <colorScale>
        <cfvo type="min"/>
        <cfvo type="percentile" val="50"/>
        <cfvo type="max"/>
        <color rgb="FFF8696B"/>
        <color rgb="FFFFEB84"/>
        <color rgb="FF63BE7B"/>
      </colorScale>
    </cfRule>
  </conditionalFormatting>
  <conditionalFormatting sqref="MA2:MA10">
    <cfRule type="colorScale" priority="457">
      <colorScale>
        <cfvo type="min"/>
        <cfvo type="percentile" val="50"/>
        <cfvo type="max"/>
        <color rgb="FFF8696B"/>
        <color rgb="FFFFEB84"/>
        <color rgb="FF63BE7B"/>
      </colorScale>
    </cfRule>
  </conditionalFormatting>
  <conditionalFormatting sqref="MT96:MT123">
    <cfRule type="colorScale" priority="451">
      <colorScale>
        <cfvo type="min"/>
        <cfvo type="percentile" val="50"/>
        <cfvo type="max"/>
        <color rgb="FFF8696B"/>
        <color rgb="FFFFEB84"/>
        <color rgb="FF63BE7B"/>
      </colorScale>
    </cfRule>
  </conditionalFormatting>
  <conditionalFormatting sqref="MM14:MM92">
    <cfRule type="colorScale" priority="445">
      <colorScale>
        <cfvo type="min"/>
        <cfvo type="percentile" val="50"/>
        <cfvo type="max"/>
        <color rgb="FFF8696B"/>
        <color rgb="FFFFEB84"/>
        <color rgb="FF63BE7B"/>
      </colorScale>
    </cfRule>
  </conditionalFormatting>
  <conditionalFormatting sqref="MQ96:MQ123 MG96:ML123">
    <cfRule type="colorScale" priority="453">
      <colorScale>
        <cfvo type="min"/>
        <cfvo type="percentile" val="50"/>
        <cfvo type="max"/>
        <color rgb="FFF8696B"/>
        <color rgb="FFFFEB84"/>
        <color rgb="FF63BE7B"/>
      </colorScale>
    </cfRule>
  </conditionalFormatting>
  <conditionalFormatting sqref="MR96:MS123">
    <cfRule type="colorScale" priority="452">
      <colorScale>
        <cfvo type="min"/>
        <cfvo type="percentile" val="50"/>
        <cfvo type="max"/>
        <color rgb="FFF8696B"/>
        <color rgb="FFFFEB84"/>
        <color rgb="FF63BE7B"/>
      </colorScale>
    </cfRule>
  </conditionalFormatting>
  <conditionalFormatting sqref="MQ15:MQ24 MG82:MG92 MG15:MG24 MQ82:MQ92 ML15:ML24 ML82:ML92">
    <cfRule type="colorScale" priority="450">
      <colorScale>
        <cfvo type="min"/>
        <cfvo type="percentile" val="50"/>
        <cfvo type="max"/>
        <color rgb="FFF8696B"/>
        <color rgb="FFFFEB84"/>
        <color rgb="FF63BE7B"/>
      </colorScale>
    </cfRule>
  </conditionalFormatting>
  <conditionalFormatting sqref="MF96:MF123">
    <cfRule type="colorScale" priority="449">
      <colorScale>
        <cfvo type="min"/>
        <cfvo type="percentile" val="50"/>
        <cfvo type="max"/>
        <color rgb="FFF8696B"/>
        <color rgb="FFFFEB84"/>
        <color rgb="FF63BE7B"/>
      </colorScale>
    </cfRule>
  </conditionalFormatting>
  <conditionalFormatting sqref="MT14:MT92">
    <cfRule type="colorScale" priority="454">
      <colorScale>
        <cfvo type="min"/>
        <cfvo type="percentile" val="50"/>
        <cfvo type="max"/>
        <color rgb="FFF8696B"/>
        <color rgb="FFFFEB84"/>
        <color rgb="FF63BE7B"/>
      </colorScale>
    </cfRule>
  </conditionalFormatting>
  <conditionalFormatting sqref="MQ25:MQ81 MG25:MG81 ML25:ML81">
    <cfRule type="colorScale" priority="455">
      <colorScale>
        <cfvo type="min"/>
        <cfvo type="percentile" val="50"/>
        <cfvo type="max"/>
        <color rgb="FFF8696B"/>
        <color rgb="FFFFEB84"/>
        <color rgb="FF63BE7B"/>
      </colorScale>
    </cfRule>
  </conditionalFormatting>
  <conditionalFormatting sqref="MR12:MS13 MS14:MS92">
    <cfRule type="colorScale" priority="456">
      <colorScale>
        <cfvo type="min"/>
        <cfvo type="percentile" val="50"/>
        <cfvo type="max"/>
        <color rgb="FFF8696B"/>
        <color rgb="FFFFEB84"/>
        <color rgb="FF63BE7B"/>
      </colorScale>
    </cfRule>
  </conditionalFormatting>
  <conditionalFormatting sqref="MG14 ML14">
    <cfRule type="colorScale" priority="448">
      <colorScale>
        <cfvo type="min"/>
        <cfvo type="percentile" val="50"/>
        <cfvo type="max"/>
        <color rgb="FFF8696B"/>
        <color rgb="FFFFEB84"/>
        <color rgb="FF63BE7B"/>
      </colorScale>
    </cfRule>
  </conditionalFormatting>
  <conditionalFormatting sqref="MQ14:MQ92">
    <cfRule type="colorScale" priority="447">
      <colorScale>
        <cfvo type="min"/>
        <cfvo type="percentile" val="50"/>
        <cfvo type="max"/>
        <color rgb="FFF8696B"/>
        <color rgb="FFFFEB84"/>
        <color rgb="FF63BE7B"/>
      </colorScale>
    </cfRule>
  </conditionalFormatting>
  <conditionalFormatting sqref="MF14:MF92">
    <cfRule type="colorScale" priority="446">
      <colorScale>
        <cfvo type="min"/>
        <cfvo type="percentile" val="50"/>
        <cfvo type="max"/>
        <color rgb="FFF8696B"/>
        <color rgb="FFFFEB84"/>
        <color rgb="FF63BE7B"/>
      </colorScale>
    </cfRule>
  </conditionalFormatting>
  <conditionalFormatting sqref="MU96:MV123">
    <cfRule type="colorScale" priority="444">
      <colorScale>
        <cfvo type="min"/>
        <cfvo type="percentile" val="50"/>
        <cfvo type="max"/>
        <color rgb="FFF8696B"/>
        <color rgb="FFFFEB84"/>
        <color rgb="FF63BE7B"/>
      </colorScale>
    </cfRule>
  </conditionalFormatting>
  <conditionalFormatting sqref="MU14:MU92">
    <cfRule type="colorScale" priority="443">
      <colorScale>
        <cfvo type="min"/>
        <cfvo type="percentile" val="50"/>
        <cfvo type="max"/>
        <color rgb="FF63BE7B"/>
        <color rgb="FFFFEB84"/>
        <color rgb="FFF8696B"/>
      </colorScale>
    </cfRule>
  </conditionalFormatting>
  <conditionalFormatting sqref="MM96:MN123">
    <cfRule type="colorScale" priority="442">
      <colorScale>
        <cfvo type="min"/>
        <cfvo type="percentile" val="50"/>
        <cfvo type="max"/>
        <color rgb="FFF8696B"/>
        <color rgb="FFFFEB84"/>
        <color rgb="FF63BE7B"/>
      </colorScale>
    </cfRule>
  </conditionalFormatting>
  <conditionalFormatting sqref="MO96:MP123">
    <cfRule type="colorScale" priority="441">
      <colorScale>
        <cfvo type="min"/>
        <cfvo type="percentile" val="50"/>
        <cfvo type="max"/>
        <color rgb="FFF8696B"/>
        <color rgb="FFFFEB84"/>
        <color rgb="FF63BE7B"/>
      </colorScale>
    </cfRule>
  </conditionalFormatting>
  <conditionalFormatting sqref="MU96:MV123">
    <cfRule type="colorScale" priority="440">
      <colorScale>
        <cfvo type="min"/>
        <cfvo type="percentile" val="50"/>
        <cfvo type="max"/>
        <color rgb="FF63BE7B"/>
        <color rgb="FFFFEB84"/>
        <color rgb="FFF8696B"/>
      </colorScale>
    </cfRule>
  </conditionalFormatting>
  <conditionalFormatting sqref="MO14:MP92">
    <cfRule type="colorScale" priority="439">
      <colorScale>
        <cfvo type="min"/>
        <cfvo type="percentile" val="50"/>
        <cfvo type="max"/>
        <color rgb="FFF8696B"/>
        <color rgb="FFFFEB84"/>
        <color rgb="FF63BE7B"/>
      </colorScale>
    </cfRule>
  </conditionalFormatting>
  <conditionalFormatting sqref="MQ96:MQ123">
    <cfRule type="colorScale" priority="438">
      <colorScale>
        <cfvo type="min"/>
        <cfvo type="percentile" val="50"/>
        <cfvo type="max"/>
        <color rgb="FFF8696B"/>
        <color rgb="FFFFEB84"/>
        <color rgb="FF63BE7B"/>
      </colorScale>
    </cfRule>
  </conditionalFormatting>
  <conditionalFormatting sqref="MZ14:NA92">
    <cfRule type="colorScale" priority="437">
      <colorScale>
        <cfvo type="min"/>
        <cfvo type="percentile" val="50"/>
        <cfvo type="max"/>
        <color rgb="FFF8696B"/>
        <color rgb="FFFFEB84"/>
        <color rgb="FF63BE7B"/>
      </colorScale>
    </cfRule>
  </conditionalFormatting>
  <conditionalFormatting sqref="MZ96:NB123">
    <cfRule type="colorScale" priority="436">
      <colorScale>
        <cfvo type="min"/>
        <cfvo type="percentile" val="50"/>
        <cfvo type="max"/>
        <color rgb="FFF8696B"/>
        <color rgb="FFFFEB84"/>
        <color rgb="FF63BE7B"/>
      </colorScale>
    </cfRule>
  </conditionalFormatting>
  <conditionalFormatting sqref="NC14:NC92">
    <cfRule type="colorScale" priority="435">
      <colorScale>
        <cfvo type="min"/>
        <cfvo type="percentile" val="50"/>
        <cfvo type="max"/>
        <color rgb="FFF8696B"/>
        <color rgb="FFFFEB84"/>
        <color rgb="FF63BE7B"/>
      </colorScale>
    </cfRule>
  </conditionalFormatting>
  <conditionalFormatting sqref="NC96:NC123">
    <cfRule type="colorScale" priority="434">
      <colorScale>
        <cfvo type="min"/>
        <cfvo type="percentile" val="50"/>
        <cfvo type="max"/>
        <color rgb="FFF8696B"/>
        <color rgb="FFFFEB84"/>
        <color rgb="FF63BE7B"/>
      </colorScale>
    </cfRule>
  </conditionalFormatting>
  <conditionalFormatting sqref="MP2:MP10 ML2:ML10">
    <cfRule type="colorScale" priority="433">
      <colorScale>
        <cfvo type="min"/>
        <cfvo type="percentile" val="50"/>
        <cfvo type="max"/>
        <color rgb="FFF8696B"/>
        <color rgb="FFFFEB84"/>
        <color rgb="FF63BE7B"/>
      </colorScale>
    </cfRule>
  </conditionalFormatting>
  <conditionalFormatting sqref="MM2:MN10">
    <cfRule type="colorScale" priority="432">
      <colorScale>
        <cfvo type="min"/>
        <cfvo type="percentile" val="50"/>
        <cfvo type="max"/>
        <color rgb="FFF8696B"/>
        <color rgb="FFFFEB84"/>
        <color rgb="FF63BE7B"/>
      </colorScale>
    </cfRule>
  </conditionalFormatting>
  <conditionalFormatting sqref="MQ2:MQ10">
    <cfRule type="colorScale" priority="431">
      <colorScale>
        <cfvo type="min"/>
        <cfvo type="percentile" val="50"/>
        <cfvo type="max"/>
        <color rgb="FFF8696B"/>
        <color rgb="FFFFEB84"/>
        <color rgb="FF63BE7B"/>
      </colorScale>
    </cfRule>
  </conditionalFormatting>
  <conditionalFormatting sqref="MJ14:MK92">
    <cfRule type="colorScale" priority="430">
      <colorScale>
        <cfvo type="min"/>
        <cfvo type="percentile" val="50"/>
        <cfvo type="max"/>
        <color rgb="FFF8696B"/>
        <color rgb="FFFFEB84"/>
        <color rgb="FF63BE7B"/>
      </colorScale>
    </cfRule>
  </conditionalFormatting>
  <conditionalFormatting sqref="MH14:MI92">
    <cfRule type="colorScale" priority="429">
      <colorScale>
        <cfvo type="min"/>
        <cfvo type="percentile" val="50"/>
        <cfvo type="max"/>
        <color rgb="FFF8696B"/>
        <color rgb="FFFFEB84"/>
        <color rgb="FF63BE7B"/>
      </colorScale>
    </cfRule>
  </conditionalFormatting>
  <conditionalFormatting sqref="MN14:MN92">
    <cfRule type="colorScale" priority="428">
      <colorScale>
        <cfvo type="min"/>
        <cfvo type="percentile" val="50"/>
        <cfvo type="max"/>
        <color rgb="FFF8696B"/>
        <color rgb="FFFFEB84"/>
        <color rgb="FF63BE7B"/>
      </colorScale>
    </cfRule>
  </conditionalFormatting>
  <conditionalFormatting sqref="NB14:NB92">
    <cfRule type="colorScale" priority="427">
      <colorScale>
        <cfvo type="min"/>
        <cfvo type="percentile" val="50"/>
        <cfvo type="max"/>
        <color rgb="FFF8696B"/>
        <color rgb="FFFFEB84"/>
        <color rgb="FF63BE7B"/>
      </colorScale>
    </cfRule>
  </conditionalFormatting>
  <conditionalFormatting sqref="MH14:MH92">
    <cfRule type="colorScale" priority="426">
      <colorScale>
        <cfvo type="min"/>
        <cfvo type="percentile" val="50"/>
        <cfvo type="max"/>
        <color rgb="FFF8696B"/>
        <color rgb="FFFFEB84"/>
        <color rgb="FF63BE7B"/>
      </colorScale>
    </cfRule>
  </conditionalFormatting>
  <conditionalFormatting sqref="MG14:MG92">
    <cfRule type="colorScale" priority="425">
      <colorScale>
        <cfvo type="min"/>
        <cfvo type="percentile" val="50"/>
        <cfvo type="max"/>
        <color rgb="FFF8696B"/>
        <color rgb="FFFFEB84"/>
        <color rgb="FF63BE7B"/>
      </colorScale>
    </cfRule>
  </conditionalFormatting>
  <conditionalFormatting sqref="ND14:ND92">
    <cfRule type="colorScale" priority="424">
      <colorScale>
        <cfvo type="min"/>
        <cfvo type="percentile" val="50"/>
        <cfvo type="max"/>
        <color rgb="FFF8696B"/>
        <color rgb="FFFFEB84"/>
        <color rgb="FF63BE7B"/>
      </colorScale>
    </cfRule>
  </conditionalFormatting>
  <conditionalFormatting sqref="ND96:ND123">
    <cfRule type="colorScale" priority="423">
      <colorScale>
        <cfvo type="min"/>
        <cfvo type="percentile" val="50"/>
        <cfvo type="max"/>
        <color rgb="FFF8696B"/>
        <color rgb="FFFFEB84"/>
        <color rgb="FF63BE7B"/>
      </colorScale>
    </cfRule>
  </conditionalFormatting>
  <conditionalFormatting sqref="MR14:MR92">
    <cfRule type="colorScale" priority="422">
      <colorScale>
        <cfvo type="min"/>
        <cfvo type="percentile" val="50"/>
        <cfvo type="max"/>
        <color rgb="FFF8696B"/>
        <color rgb="FFFFEB84"/>
        <color rgb="FF63BE7B"/>
      </colorScale>
    </cfRule>
  </conditionalFormatting>
  <conditionalFormatting sqref="MR14:MR92">
    <cfRule type="colorScale" priority="421">
      <colorScale>
        <cfvo type="min"/>
        <cfvo type="percentile" val="50"/>
        <cfvo type="max"/>
        <color rgb="FFF8696B"/>
        <color rgb="FFFFEB84"/>
        <color rgb="FF63BE7B"/>
      </colorScale>
    </cfRule>
  </conditionalFormatting>
  <conditionalFormatting sqref="MU2:MU10">
    <cfRule type="colorScale" priority="420">
      <colorScale>
        <cfvo type="min"/>
        <cfvo type="percentile" val="50"/>
        <cfvo type="max"/>
        <color rgb="FFF8696B"/>
        <color rgb="FFFFEB84"/>
        <color rgb="FF63BE7B"/>
      </colorScale>
    </cfRule>
  </conditionalFormatting>
  <conditionalFormatting sqref="MY2:MY10">
    <cfRule type="colorScale" priority="419">
      <colorScale>
        <cfvo type="min"/>
        <cfvo type="percentile" val="50"/>
        <cfvo type="max"/>
        <color rgb="FFF8696B"/>
        <color rgb="FFFFEB84"/>
        <color rgb="FF63BE7B"/>
      </colorScale>
    </cfRule>
  </conditionalFormatting>
  <conditionalFormatting sqref="MW2:MW10">
    <cfRule type="colorScale" priority="418">
      <colorScale>
        <cfvo type="min"/>
        <cfvo type="percentile" val="50"/>
        <cfvo type="max"/>
        <color rgb="FFF8696B"/>
        <color rgb="FFFFEB84"/>
        <color rgb="FF63BE7B"/>
      </colorScale>
    </cfRule>
  </conditionalFormatting>
  <conditionalFormatting sqref="NA2:NA10">
    <cfRule type="colorScale" priority="417">
      <colorScale>
        <cfvo type="min"/>
        <cfvo type="percentile" val="50"/>
        <cfvo type="max"/>
        <color rgb="FFF8696B"/>
        <color rgb="FFFFEB84"/>
        <color rgb="FF63BE7B"/>
      </colorScale>
    </cfRule>
  </conditionalFormatting>
  <conditionalFormatting sqref="NT96:NT123">
    <cfRule type="colorScale" priority="411">
      <colorScale>
        <cfvo type="min"/>
        <cfvo type="percentile" val="50"/>
        <cfvo type="max"/>
        <color rgb="FFF8696B"/>
        <color rgb="FFFFEB84"/>
        <color rgb="FF63BE7B"/>
      </colorScale>
    </cfRule>
  </conditionalFormatting>
  <conditionalFormatting sqref="NM14:NM92">
    <cfRule type="colorScale" priority="405">
      <colorScale>
        <cfvo type="min"/>
        <cfvo type="percentile" val="50"/>
        <cfvo type="max"/>
        <color rgb="FFF8696B"/>
        <color rgb="FFFFEB84"/>
        <color rgb="FF63BE7B"/>
      </colorScale>
    </cfRule>
  </conditionalFormatting>
  <conditionalFormatting sqref="NQ96:NQ123 NG96:NL123">
    <cfRule type="colorScale" priority="413">
      <colorScale>
        <cfvo type="min"/>
        <cfvo type="percentile" val="50"/>
        <cfvo type="max"/>
        <color rgb="FFF8696B"/>
        <color rgb="FFFFEB84"/>
        <color rgb="FF63BE7B"/>
      </colorScale>
    </cfRule>
  </conditionalFormatting>
  <conditionalFormatting sqref="NR96:NS123">
    <cfRule type="colorScale" priority="412">
      <colorScale>
        <cfvo type="min"/>
        <cfvo type="percentile" val="50"/>
        <cfvo type="max"/>
        <color rgb="FFF8696B"/>
        <color rgb="FFFFEB84"/>
        <color rgb="FF63BE7B"/>
      </colorScale>
    </cfRule>
  </conditionalFormatting>
  <conditionalFormatting sqref="NQ15:NQ24 NG82:NG92 NG15:NG24 NQ82:NQ92 NL15:NL24 NL82:NL92">
    <cfRule type="colorScale" priority="410">
      <colorScale>
        <cfvo type="min"/>
        <cfvo type="percentile" val="50"/>
        <cfvo type="max"/>
        <color rgb="FFF8696B"/>
        <color rgb="FFFFEB84"/>
        <color rgb="FF63BE7B"/>
      </colorScale>
    </cfRule>
  </conditionalFormatting>
  <conditionalFormatting sqref="NF96:NF123">
    <cfRule type="colorScale" priority="409">
      <colorScale>
        <cfvo type="min"/>
        <cfvo type="percentile" val="50"/>
        <cfvo type="max"/>
        <color rgb="FFF8696B"/>
        <color rgb="FFFFEB84"/>
        <color rgb="FF63BE7B"/>
      </colorScale>
    </cfRule>
  </conditionalFormatting>
  <conditionalFormatting sqref="NT14:NT92">
    <cfRule type="colorScale" priority="414">
      <colorScale>
        <cfvo type="min"/>
        <cfvo type="percentile" val="50"/>
        <cfvo type="max"/>
        <color rgb="FFF8696B"/>
        <color rgb="FFFFEB84"/>
        <color rgb="FF63BE7B"/>
      </colorScale>
    </cfRule>
  </conditionalFormatting>
  <conditionalFormatting sqref="NQ25:NQ81 NG25:NG81 NL25:NL81">
    <cfRule type="colorScale" priority="415">
      <colorScale>
        <cfvo type="min"/>
        <cfvo type="percentile" val="50"/>
        <cfvo type="max"/>
        <color rgb="FFF8696B"/>
        <color rgb="FFFFEB84"/>
        <color rgb="FF63BE7B"/>
      </colorScale>
    </cfRule>
  </conditionalFormatting>
  <conditionalFormatting sqref="NR12:NS13 NS14:NS92">
    <cfRule type="colorScale" priority="416">
      <colorScale>
        <cfvo type="min"/>
        <cfvo type="percentile" val="50"/>
        <cfvo type="max"/>
        <color rgb="FFF8696B"/>
        <color rgb="FFFFEB84"/>
        <color rgb="FF63BE7B"/>
      </colorScale>
    </cfRule>
  </conditionalFormatting>
  <conditionalFormatting sqref="NG14 NL14">
    <cfRule type="colorScale" priority="408">
      <colorScale>
        <cfvo type="min"/>
        <cfvo type="percentile" val="50"/>
        <cfvo type="max"/>
        <color rgb="FFF8696B"/>
        <color rgb="FFFFEB84"/>
        <color rgb="FF63BE7B"/>
      </colorScale>
    </cfRule>
  </conditionalFormatting>
  <conditionalFormatting sqref="NQ14:NQ92">
    <cfRule type="colorScale" priority="407">
      <colorScale>
        <cfvo type="min"/>
        <cfvo type="percentile" val="50"/>
        <cfvo type="max"/>
        <color rgb="FFF8696B"/>
        <color rgb="FFFFEB84"/>
        <color rgb="FF63BE7B"/>
      </colorScale>
    </cfRule>
  </conditionalFormatting>
  <conditionalFormatting sqref="NF14:NF92">
    <cfRule type="colorScale" priority="406">
      <colorScale>
        <cfvo type="min"/>
        <cfvo type="percentile" val="50"/>
        <cfvo type="max"/>
        <color rgb="FFF8696B"/>
        <color rgb="FFFFEB84"/>
        <color rgb="FF63BE7B"/>
      </colorScale>
    </cfRule>
  </conditionalFormatting>
  <conditionalFormatting sqref="NU96:NV123">
    <cfRule type="colorScale" priority="404">
      <colorScale>
        <cfvo type="min"/>
        <cfvo type="percentile" val="50"/>
        <cfvo type="max"/>
        <color rgb="FFF8696B"/>
        <color rgb="FFFFEB84"/>
        <color rgb="FF63BE7B"/>
      </colorScale>
    </cfRule>
  </conditionalFormatting>
  <conditionalFormatting sqref="NU14:NU92">
    <cfRule type="colorScale" priority="403">
      <colorScale>
        <cfvo type="min"/>
        <cfvo type="percentile" val="50"/>
        <cfvo type="max"/>
        <color rgb="FF63BE7B"/>
        <color rgb="FFFFEB84"/>
        <color rgb="FFF8696B"/>
      </colorScale>
    </cfRule>
  </conditionalFormatting>
  <conditionalFormatting sqref="NM96:NN123">
    <cfRule type="colorScale" priority="402">
      <colorScale>
        <cfvo type="min"/>
        <cfvo type="percentile" val="50"/>
        <cfvo type="max"/>
        <color rgb="FFF8696B"/>
        <color rgb="FFFFEB84"/>
        <color rgb="FF63BE7B"/>
      </colorScale>
    </cfRule>
  </conditionalFormatting>
  <conditionalFormatting sqref="NO96:NP123">
    <cfRule type="colorScale" priority="401">
      <colorScale>
        <cfvo type="min"/>
        <cfvo type="percentile" val="50"/>
        <cfvo type="max"/>
        <color rgb="FFF8696B"/>
        <color rgb="FFFFEB84"/>
        <color rgb="FF63BE7B"/>
      </colorScale>
    </cfRule>
  </conditionalFormatting>
  <conditionalFormatting sqref="NU96:NV123">
    <cfRule type="colorScale" priority="400">
      <colorScale>
        <cfvo type="min"/>
        <cfvo type="percentile" val="50"/>
        <cfvo type="max"/>
        <color rgb="FF63BE7B"/>
        <color rgb="FFFFEB84"/>
        <color rgb="FFF8696B"/>
      </colorScale>
    </cfRule>
  </conditionalFormatting>
  <conditionalFormatting sqref="NO14:NP92">
    <cfRule type="colorScale" priority="399">
      <colorScale>
        <cfvo type="min"/>
        <cfvo type="percentile" val="50"/>
        <cfvo type="max"/>
        <color rgb="FFF8696B"/>
        <color rgb="FFFFEB84"/>
        <color rgb="FF63BE7B"/>
      </colorScale>
    </cfRule>
  </conditionalFormatting>
  <conditionalFormatting sqref="NQ96:NQ123">
    <cfRule type="colorScale" priority="398">
      <colorScale>
        <cfvo type="min"/>
        <cfvo type="percentile" val="50"/>
        <cfvo type="max"/>
        <color rgb="FFF8696B"/>
        <color rgb="FFFFEB84"/>
        <color rgb="FF63BE7B"/>
      </colorScale>
    </cfRule>
  </conditionalFormatting>
  <conditionalFormatting sqref="NZ14:OA92">
    <cfRule type="colorScale" priority="397">
      <colorScale>
        <cfvo type="min"/>
        <cfvo type="percentile" val="50"/>
        <cfvo type="max"/>
        <color rgb="FFF8696B"/>
        <color rgb="FFFFEB84"/>
        <color rgb="FF63BE7B"/>
      </colorScale>
    </cfRule>
  </conditionalFormatting>
  <conditionalFormatting sqref="NZ96:OB123">
    <cfRule type="colorScale" priority="396">
      <colorScale>
        <cfvo type="min"/>
        <cfvo type="percentile" val="50"/>
        <cfvo type="max"/>
        <color rgb="FFF8696B"/>
        <color rgb="FFFFEB84"/>
        <color rgb="FF63BE7B"/>
      </colorScale>
    </cfRule>
  </conditionalFormatting>
  <conditionalFormatting sqref="OC14:OC92">
    <cfRule type="colorScale" priority="395">
      <colorScale>
        <cfvo type="min"/>
        <cfvo type="percentile" val="50"/>
        <cfvo type="max"/>
        <color rgb="FFF8696B"/>
        <color rgb="FFFFEB84"/>
        <color rgb="FF63BE7B"/>
      </colorScale>
    </cfRule>
  </conditionalFormatting>
  <conditionalFormatting sqref="OC96:OC123">
    <cfRule type="colorScale" priority="394">
      <colorScale>
        <cfvo type="min"/>
        <cfvo type="percentile" val="50"/>
        <cfvo type="max"/>
        <color rgb="FFF8696B"/>
        <color rgb="FFFFEB84"/>
        <color rgb="FF63BE7B"/>
      </colorScale>
    </cfRule>
  </conditionalFormatting>
  <conditionalFormatting sqref="NP2:NP10 NL2:NL10">
    <cfRule type="colorScale" priority="393">
      <colorScale>
        <cfvo type="min"/>
        <cfvo type="percentile" val="50"/>
        <cfvo type="max"/>
        <color rgb="FFF8696B"/>
        <color rgb="FFFFEB84"/>
        <color rgb="FF63BE7B"/>
      </colorScale>
    </cfRule>
  </conditionalFormatting>
  <conditionalFormatting sqref="NM2:NN10">
    <cfRule type="colorScale" priority="392">
      <colorScale>
        <cfvo type="min"/>
        <cfvo type="percentile" val="50"/>
        <cfvo type="max"/>
        <color rgb="FFF8696B"/>
        <color rgb="FFFFEB84"/>
        <color rgb="FF63BE7B"/>
      </colorScale>
    </cfRule>
  </conditionalFormatting>
  <conditionalFormatting sqref="NQ2:NQ10">
    <cfRule type="colorScale" priority="391">
      <colorScale>
        <cfvo type="min"/>
        <cfvo type="percentile" val="50"/>
        <cfvo type="max"/>
        <color rgb="FFF8696B"/>
        <color rgb="FFFFEB84"/>
        <color rgb="FF63BE7B"/>
      </colorScale>
    </cfRule>
  </conditionalFormatting>
  <conditionalFormatting sqref="NJ14:NK92">
    <cfRule type="colorScale" priority="390">
      <colorScale>
        <cfvo type="min"/>
        <cfvo type="percentile" val="50"/>
        <cfvo type="max"/>
        <color rgb="FFF8696B"/>
        <color rgb="FFFFEB84"/>
        <color rgb="FF63BE7B"/>
      </colorScale>
    </cfRule>
  </conditionalFormatting>
  <conditionalFormatting sqref="NH14:NI92">
    <cfRule type="colorScale" priority="389">
      <colorScale>
        <cfvo type="min"/>
        <cfvo type="percentile" val="50"/>
        <cfvo type="max"/>
        <color rgb="FFF8696B"/>
        <color rgb="FFFFEB84"/>
        <color rgb="FF63BE7B"/>
      </colorScale>
    </cfRule>
  </conditionalFormatting>
  <conditionalFormatting sqref="NN14:NN92">
    <cfRule type="colorScale" priority="388">
      <colorScale>
        <cfvo type="min"/>
        <cfvo type="percentile" val="50"/>
        <cfvo type="max"/>
        <color rgb="FFF8696B"/>
        <color rgb="FFFFEB84"/>
        <color rgb="FF63BE7B"/>
      </colorScale>
    </cfRule>
  </conditionalFormatting>
  <conditionalFormatting sqref="OB14:OB92">
    <cfRule type="colorScale" priority="387">
      <colorScale>
        <cfvo type="min"/>
        <cfvo type="percentile" val="50"/>
        <cfvo type="max"/>
        <color rgb="FFF8696B"/>
        <color rgb="FFFFEB84"/>
        <color rgb="FF63BE7B"/>
      </colorScale>
    </cfRule>
  </conditionalFormatting>
  <conditionalFormatting sqref="NH14:NH92">
    <cfRule type="colorScale" priority="386">
      <colorScale>
        <cfvo type="min"/>
        <cfvo type="percentile" val="50"/>
        <cfvo type="max"/>
        <color rgb="FFF8696B"/>
        <color rgb="FFFFEB84"/>
        <color rgb="FF63BE7B"/>
      </colorScale>
    </cfRule>
  </conditionalFormatting>
  <conditionalFormatting sqref="NG14:NG92">
    <cfRule type="colorScale" priority="385">
      <colorScale>
        <cfvo type="min"/>
        <cfvo type="percentile" val="50"/>
        <cfvo type="max"/>
        <color rgb="FFF8696B"/>
        <color rgb="FFFFEB84"/>
        <color rgb="FF63BE7B"/>
      </colorScale>
    </cfRule>
  </conditionalFormatting>
  <conditionalFormatting sqref="OD14:OD92">
    <cfRule type="colorScale" priority="384">
      <colorScale>
        <cfvo type="min"/>
        <cfvo type="percentile" val="50"/>
        <cfvo type="max"/>
        <color rgb="FFF8696B"/>
        <color rgb="FFFFEB84"/>
        <color rgb="FF63BE7B"/>
      </colorScale>
    </cfRule>
  </conditionalFormatting>
  <conditionalFormatting sqref="OD96:OD123">
    <cfRule type="colorScale" priority="383">
      <colorScale>
        <cfvo type="min"/>
        <cfvo type="percentile" val="50"/>
        <cfvo type="max"/>
        <color rgb="FFF8696B"/>
        <color rgb="FFFFEB84"/>
        <color rgb="FF63BE7B"/>
      </colorScale>
    </cfRule>
  </conditionalFormatting>
  <conditionalFormatting sqref="NR14:NR92">
    <cfRule type="colorScale" priority="382">
      <colorScale>
        <cfvo type="min"/>
        <cfvo type="percentile" val="50"/>
        <cfvo type="max"/>
        <color rgb="FFF8696B"/>
        <color rgb="FFFFEB84"/>
        <color rgb="FF63BE7B"/>
      </colorScale>
    </cfRule>
  </conditionalFormatting>
  <conditionalFormatting sqref="NR14:NR92">
    <cfRule type="colorScale" priority="381">
      <colorScale>
        <cfvo type="min"/>
        <cfvo type="percentile" val="50"/>
        <cfvo type="max"/>
        <color rgb="FFF8696B"/>
        <color rgb="FFFFEB84"/>
        <color rgb="FF63BE7B"/>
      </colorScale>
    </cfRule>
  </conditionalFormatting>
  <conditionalFormatting sqref="NU2:NU10">
    <cfRule type="colorScale" priority="380">
      <colorScale>
        <cfvo type="min"/>
        <cfvo type="percentile" val="50"/>
        <cfvo type="max"/>
        <color rgb="FFF8696B"/>
        <color rgb="FFFFEB84"/>
        <color rgb="FF63BE7B"/>
      </colorScale>
    </cfRule>
  </conditionalFormatting>
  <conditionalFormatting sqref="NY2:NY10">
    <cfRule type="colorScale" priority="379">
      <colorScale>
        <cfvo type="min"/>
        <cfvo type="percentile" val="50"/>
        <cfvo type="max"/>
        <color rgb="FFF8696B"/>
        <color rgb="FFFFEB84"/>
        <color rgb="FF63BE7B"/>
      </colorScale>
    </cfRule>
  </conditionalFormatting>
  <conditionalFormatting sqref="NW2:NW10">
    <cfRule type="colorScale" priority="378">
      <colorScale>
        <cfvo type="min"/>
        <cfvo type="percentile" val="50"/>
        <cfvo type="max"/>
        <color rgb="FFF8696B"/>
        <color rgb="FFFFEB84"/>
        <color rgb="FF63BE7B"/>
      </colorScale>
    </cfRule>
  </conditionalFormatting>
  <conditionalFormatting sqref="OA2:OA10">
    <cfRule type="colorScale" priority="377">
      <colorScale>
        <cfvo type="min"/>
        <cfvo type="percentile" val="50"/>
        <cfvo type="max"/>
        <color rgb="FFF8696B"/>
        <color rgb="FFFFEB84"/>
        <color rgb="FF63BE7B"/>
      </colorScale>
    </cfRule>
  </conditionalFormatting>
  <conditionalFormatting sqref="OT96:OT123">
    <cfRule type="colorScale" priority="371">
      <colorScale>
        <cfvo type="min"/>
        <cfvo type="percentile" val="50"/>
        <cfvo type="max"/>
        <color rgb="FFF8696B"/>
        <color rgb="FFFFEB84"/>
        <color rgb="FF63BE7B"/>
      </colorScale>
    </cfRule>
  </conditionalFormatting>
  <conditionalFormatting sqref="OM14:OM92">
    <cfRule type="colorScale" priority="365">
      <colorScale>
        <cfvo type="min"/>
        <cfvo type="percentile" val="50"/>
        <cfvo type="max"/>
        <color rgb="FFF8696B"/>
        <color rgb="FFFFEB84"/>
        <color rgb="FF63BE7B"/>
      </colorScale>
    </cfRule>
  </conditionalFormatting>
  <conditionalFormatting sqref="OQ96:OQ123 OG96:OL123">
    <cfRule type="colorScale" priority="373">
      <colorScale>
        <cfvo type="min"/>
        <cfvo type="percentile" val="50"/>
        <cfvo type="max"/>
        <color rgb="FFF8696B"/>
        <color rgb="FFFFEB84"/>
        <color rgb="FF63BE7B"/>
      </colorScale>
    </cfRule>
  </conditionalFormatting>
  <conditionalFormatting sqref="OR96:OS123">
    <cfRule type="colorScale" priority="372">
      <colorScale>
        <cfvo type="min"/>
        <cfvo type="percentile" val="50"/>
        <cfvo type="max"/>
        <color rgb="FFF8696B"/>
        <color rgb="FFFFEB84"/>
        <color rgb="FF63BE7B"/>
      </colorScale>
    </cfRule>
  </conditionalFormatting>
  <conditionalFormatting sqref="OQ15:OQ24 OG82:OG92 OG15:OG24 OQ82:OQ92 OL15:OL24 OL82:OL92">
    <cfRule type="colorScale" priority="370">
      <colorScale>
        <cfvo type="min"/>
        <cfvo type="percentile" val="50"/>
        <cfvo type="max"/>
        <color rgb="FFF8696B"/>
        <color rgb="FFFFEB84"/>
        <color rgb="FF63BE7B"/>
      </colorScale>
    </cfRule>
  </conditionalFormatting>
  <conditionalFormatting sqref="OF96:OF123">
    <cfRule type="colorScale" priority="369">
      <colorScale>
        <cfvo type="min"/>
        <cfvo type="percentile" val="50"/>
        <cfvo type="max"/>
        <color rgb="FFF8696B"/>
        <color rgb="FFFFEB84"/>
        <color rgb="FF63BE7B"/>
      </colorScale>
    </cfRule>
  </conditionalFormatting>
  <conditionalFormatting sqref="OT14:OT92">
    <cfRule type="colorScale" priority="374">
      <colorScale>
        <cfvo type="min"/>
        <cfvo type="percentile" val="50"/>
        <cfvo type="max"/>
        <color rgb="FFF8696B"/>
        <color rgb="FFFFEB84"/>
        <color rgb="FF63BE7B"/>
      </colorScale>
    </cfRule>
  </conditionalFormatting>
  <conditionalFormatting sqref="OQ25:OQ81 OG25:OG81 OL25:OL81">
    <cfRule type="colorScale" priority="375">
      <colorScale>
        <cfvo type="min"/>
        <cfvo type="percentile" val="50"/>
        <cfvo type="max"/>
        <color rgb="FFF8696B"/>
        <color rgb="FFFFEB84"/>
        <color rgb="FF63BE7B"/>
      </colorScale>
    </cfRule>
  </conditionalFormatting>
  <conditionalFormatting sqref="OR12:OS13 OS14:OS92">
    <cfRule type="colorScale" priority="376">
      <colorScale>
        <cfvo type="min"/>
        <cfvo type="percentile" val="50"/>
        <cfvo type="max"/>
        <color rgb="FFF8696B"/>
        <color rgb="FFFFEB84"/>
        <color rgb="FF63BE7B"/>
      </colorScale>
    </cfRule>
  </conditionalFormatting>
  <conditionalFormatting sqref="OG14 OL14">
    <cfRule type="colorScale" priority="368">
      <colorScale>
        <cfvo type="min"/>
        <cfvo type="percentile" val="50"/>
        <cfvo type="max"/>
        <color rgb="FFF8696B"/>
        <color rgb="FFFFEB84"/>
        <color rgb="FF63BE7B"/>
      </colorScale>
    </cfRule>
  </conditionalFormatting>
  <conditionalFormatting sqref="OQ14:OQ92">
    <cfRule type="colorScale" priority="367">
      <colorScale>
        <cfvo type="min"/>
        <cfvo type="percentile" val="50"/>
        <cfvo type="max"/>
        <color rgb="FFF8696B"/>
        <color rgb="FFFFEB84"/>
        <color rgb="FF63BE7B"/>
      </colorScale>
    </cfRule>
  </conditionalFormatting>
  <conditionalFormatting sqref="OF14:OF92">
    <cfRule type="colorScale" priority="366">
      <colorScale>
        <cfvo type="min"/>
        <cfvo type="percentile" val="50"/>
        <cfvo type="max"/>
        <color rgb="FFF8696B"/>
        <color rgb="FFFFEB84"/>
        <color rgb="FF63BE7B"/>
      </colorScale>
    </cfRule>
  </conditionalFormatting>
  <conditionalFormatting sqref="OU96:OV123">
    <cfRule type="colorScale" priority="364">
      <colorScale>
        <cfvo type="min"/>
        <cfvo type="percentile" val="50"/>
        <cfvo type="max"/>
        <color rgb="FFF8696B"/>
        <color rgb="FFFFEB84"/>
        <color rgb="FF63BE7B"/>
      </colorScale>
    </cfRule>
  </conditionalFormatting>
  <conditionalFormatting sqref="OU14:OU92">
    <cfRule type="colorScale" priority="363">
      <colorScale>
        <cfvo type="min"/>
        <cfvo type="percentile" val="50"/>
        <cfvo type="max"/>
        <color rgb="FF63BE7B"/>
        <color rgb="FFFFEB84"/>
        <color rgb="FFF8696B"/>
      </colorScale>
    </cfRule>
  </conditionalFormatting>
  <conditionalFormatting sqref="OM96:ON123">
    <cfRule type="colorScale" priority="362">
      <colorScale>
        <cfvo type="min"/>
        <cfvo type="percentile" val="50"/>
        <cfvo type="max"/>
        <color rgb="FFF8696B"/>
        <color rgb="FFFFEB84"/>
        <color rgb="FF63BE7B"/>
      </colorScale>
    </cfRule>
  </conditionalFormatting>
  <conditionalFormatting sqref="OO96:OP123">
    <cfRule type="colorScale" priority="361">
      <colorScale>
        <cfvo type="min"/>
        <cfvo type="percentile" val="50"/>
        <cfvo type="max"/>
        <color rgb="FFF8696B"/>
        <color rgb="FFFFEB84"/>
        <color rgb="FF63BE7B"/>
      </colorScale>
    </cfRule>
  </conditionalFormatting>
  <conditionalFormatting sqref="OU96:OV123">
    <cfRule type="colorScale" priority="360">
      <colorScale>
        <cfvo type="min"/>
        <cfvo type="percentile" val="50"/>
        <cfvo type="max"/>
        <color rgb="FF63BE7B"/>
        <color rgb="FFFFEB84"/>
        <color rgb="FFF8696B"/>
      </colorScale>
    </cfRule>
  </conditionalFormatting>
  <conditionalFormatting sqref="OO14:OP92">
    <cfRule type="colorScale" priority="359">
      <colorScale>
        <cfvo type="min"/>
        <cfvo type="percentile" val="50"/>
        <cfvo type="max"/>
        <color rgb="FFF8696B"/>
        <color rgb="FFFFEB84"/>
        <color rgb="FF63BE7B"/>
      </colorScale>
    </cfRule>
  </conditionalFormatting>
  <conditionalFormatting sqref="OQ96:OQ123">
    <cfRule type="colorScale" priority="358">
      <colorScale>
        <cfvo type="min"/>
        <cfvo type="percentile" val="50"/>
        <cfvo type="max"/>
        <color rgb="FFF8696B"/>
        <color rgb="FFFFEB84"/>
        <color rgb="FF63BE7B"/>
      </colorScale>
    </cfRule>
  </conditionalFormatting>
  <conditionalFormatting sqref="OZ14:PA92">
    <cfRule type="colorScale" priority="357">
      <colorScale>
        <cfvo type="min"/>
        <cfvo type="percentile" val="50"/>
        <cfvo type="max"/>
        <color rgb="FFF8696B"/>
        <color rgb="FFFFEB84"/>
        <color rgb="FF63BE7B"/>
      </colorScale>
    </cfRule>
  </conditionalFormatting>
  <conditionalFormatting sqref="OZ96:PB123">
    <cfRule type="colorScale" priority="356">
      <colorScale>
        <cfvo type="min"/>
        <cfvo type="percentile" val="50"/>
        <cfvo type="max"/>
        <color rgb="FFF8696B"/>
        <color rgb="FFFFEB84"/>
        <color rgb="FF63BE7B"/>
      </colorScale>
    </cfRule>
  </conditionalFormatting>
  <conditionalFormatting sqref="PC14:PC92">
    <cfRule type="colorScale" priority="355">
      <colorScale>
        <cfvo type="min"/>
        <cfvo type="percentile" val="50"/>
        <cfvo type="max"/>
        <color rgb="FFF8696B"/>
        <color rgb="FFFFEB84"/>
        <color rgb="FF63BE7B"/>
      </colorScale>
    </cfRule>
  </conditionalFormatting>
  <conditionalFormatting sqref="PC96:PC123">
    <cfRule type="colorScale" priority="354">
      <colorScale>
        <cfvo type="min"/>
        <cfvo type="percentile" val="50"/>
        <cfvo type="max"/>
        <color rgb="FFF8696B"/>
        <color rgb="FFFFEB84"/>
        <color rgb="FF63BE7B"/>
      </colorScale>
    </cfRule>
  </conditionalFormatting>
  <conditionalFormatting sqref="OP2:OP10 OL2:OL10">
    <cfRule type="colorScale" priority="353">
      <colorScale>
        <cfvo type="min"/>
        <cfvo type="percentile" val="50"/>
        <cfvo type="max"/>
        <color rgb="FFF8696B"/>
        <color rgb="FFFFEB84"/>
        <color rgb="FF63BE7B"/>
      </colorScale>
    </cfRule>
  </conditionalFormatting>
  <conditionalFormatting sqref="OM2:ON10">
    <cfRule type="colorScale" priority="352">
      <colorScale>
        <cfvo type="min"/>
        <cfvo type="percentile" val="50"/>
        <cfvo type="max"/>
        <color rgb="FFF8696B"/>
        <color rgb="FFFFEB84"/>
        <color rgb="FF63BE7B"/>
      </colorScale>
    </cfRule>
  </conditionalFormatting>
  <conditionalFormatting sqref="OQ2:OQ10">
    <cfRule type="colorScale" priority="351">
      <colorScale>
        <cfvo type="min"/>
        <cfvo type="percentile" val="50"/>
        <cfvo type="max"/>
        <color rgb="FFF8696B"/>
        <color rgb="FFFFEB84"/>
        <color rgb="FF63BE7B"/>
      </colorScale>
    </cfRule>
  </conditionalFormatting>
  <conditionalFormatting sqref="OJ14:OK92">
    <cfRule type="colorScale" priority="350">
      <colorScale>
        <cfvo type="min"/>
        <cfvo type="percentile" val="50"/>
        <cfvo type="max"/>
        <color rgb="FFF8696B"/>
        <color rgb="FFFFEB84"/>
        <color rgb="FF63BE7B"/>
      </colorScale>
    </cfRule>
  </conditionalFormatting>
  <conditionalFormatting sqref="OH14:OI92">
    <cfRule type="colorScale" priority="349">
      <colorScale>
        <cfvo type="min"/>
        <cfvo type="percentile" val="50"/>
        <cfvo type="max"/>
        <color rgb="FFF8696B"/>
        <color rgb="FFFFEB84"/>
        <color rgb="FF63BE7B"/>
      </colorScale>
    </cfRule>
  </conditionalFormatting>
  <conditionalFormatting sqref="ON14:ON92">
    <cfRule type="colorScale" priority="348">
      <colorScale>
        <cfvo type="min"/>
        <cfvo type="percentile" val="50"/>
        <cfvo type="max"/>
        <color rgb="FFF8696B"/>
        <color rgb="FFFFEB84"/>
        <color rgb="FF63BE7B"/>
      </colorScale>
    </cfRule>
  </conditionalFormatting>
  <conditionalFormatting sqref="PB14:PB92">
    <cfRule type="colorScale" priority="347">
      <colorScale>
        <cfvo type="min"/>
        <cfvo type="percentile" val="50"/>
        <cfvo type="max"/>
        <color rgb="FFF8696B"/>
        <color rgb="FFFFEB84"/>
        <color rgb="FF63BE7B"/>
      </colorScale>
    </cfRule>
  </conditionalFormatting>
  <conditionalFormatting sqref="OH14:OH92">
    <cfRule type="colorScale" priority="346">
      <colorScale>
        <cfvo type="min"/>
        <cfvo type="percentile" val="50"/>
        <cfvo type="max"/>
        <color rgb="FFF8696B"/>
        <color rgb="FFFFEB84"/>
        <color rgb="FF63BE7B"/>
      </colorScale>
    </cfRule>
  </conditionalFormatting>
  <conditionalFormatting sqref="OG14:OG92">
    <cfRule type="colorScale" priority="345">
      <colorScale>
        <cfvo type="min"/>
        <cfvo type="percentile" val="50"/>
        <cfvo type="max"/>
        <color rgb="FFF8696B"/>
        <color rgb="FFFFEB84"/>
        <color rgb="FF63BE7B"/>
      </colorScale>
    </cfRule>
  </conditionalFormatting>
  <conditionalFormatting sqref="PD14:PD92">
    <cfRule type="colorScale" priority="344">
      <colorScale>
        <cfvo type="min"/>
        <cfvo type="percentile" val="50"/>
        <cfvo type="max"/>
        <color rgb="FFF8696B"/>
        <color rgb="FFFFEB84"/>
        <color rgb="FF63BE7B"/>
      </colorScale>
    </cfRule>
  </conditionalFormatting>
  <conditionalFormatting sqref="PD96:PD123">
    <cfRule type="colorScale" priority="343">
      <colorScale>
        <cfvo type="min"/>
        <cfvo type="percentile" val="50"/>
        <cfvo type="max"/>
        <color rgb="FFF8696B"/>
        <color rgb="FFFFEB84"/>
        <color rgb="FF63BE7B"/>
      </colorScale>
    </cfRule>
  </conditionalFormatting>
  <conditionalFormatting sqref="OR14:OR92">
    <cfRule type="colorScale" priority="342">
      <colorScale>
        <cfvo type="min"/>
        <cfvo type="percentile" val="50"/>
        <cfvo type="max"/>
        <color rgb="FFF8696B"/>
        <color rgb="FFFFEB84"/>
        <color rgb="FF63BE7B"/>
      </colorScale>
    </cfRule>
  </conditionalFormatting>
  <conditionalFormatting sqref="OR14:OR92">
    <cfRule type="colorScale" priority="341">
      <colorScale>
        <cfvo type="min"/>
        <cfvo type="percentile" val="50"/>
        <cfvo type="max"/>
        <color rgb="FFF8696B"/>
        <color rgb="FFFFEB84"/>
        <color rgb="FF63BE7B"/>
      </colorScale>
    </cfRule>
  </conditionalFormatting>
  <conditionalFormatting sqref="OU2:OU10">
    <cfRule type="colorScale" priority="340">
      <colorScale>
        <cfvo type="min"/>
        <cfvo type="percentile" val="50"/>
        <cfvo type="max"/>
        <color rgb="FFF8696B"/>
        <color rgb="FFFFEB84"/>
        <color rgb="FF63BE7B"/>
      </colorScale>
    </cfRule>
  </conditionalFormatting>
  <conditionalFormatting sqref="OY2:OY10">
    <cfRule type="colorScale" priority="339">
      <colorScale>
        <cfvo type="min"/>
        <cfvo type="percentile" val="50"/>
        <cfvo type="max"/>
        <color rgb="FFF8696B"/>
        <color rgb="FFFFEB84"/>
        <color rgb="FF63BE7B"/>
      </colorScale>
    </cfRule>
  </conditionalFormatting>
  <conditionalFormatting sqref="OW2:OW10">
    <cfRule type="colorScale" priority="338">
      <colorScale>
        <cfvo type="min"/>
        <cfvo type="percentile" val="50"/>
        <cfvo type="max"/>
        <color rgb="FFF8696B"/>
        <color rgb="FFFFEB84"/>
        <color rgb="FF63BE7B"/>
      </colorScale>
    </cfRule>
  </conditionalFormatting>
  <conditionalFormatting sqref="PA2:PA10">
    <cfRule type="colorScale" priority="337">
      <colorScale>
        <cfvo type="min"/>
        <cfvo type="percentile" val="50"/>
        <cfvo type="max"/>
        <color rgb="FFF8696B"/>
        <color rgb="FFFFEB84"/>
        <color rgb="FF63BE7B"/>
      </colorScale>
    </cfRule>
  </conditionalFormatting>
  <conditionalFormatting sqref="PU96:PU123">
    <cfRule type="colorScale" priority="331">
      <colorScale>
        <cfvo type="min"/>
        <cfvo type="percentile" val="50"/>
        <cfvo type="max"/>
        <color rgb="FFF8696B"/>
        <color rgb="FFFFEB84"/>
        <color rgb="FF63BE7B"/>
      </colorScale>
    </cfRule>
  </conditionalFormatting>
  <conditionalFormatting sqref="PN14:PN92">
    <cfRule type="colorScale" priority="325">
      <colorScale>
        <cfvo type="min"/>
        <cfvo type="percentile" val="50"/>
        <cfvo type="max"/>
        <color rgb="FFF8696B"/>
        <color rgb="FFFFEB84"/>
        <color rgb="FF63BE7B"/>
      </colorScale>
    </cfRule>
  </conditionalFormatting>
  <conditionalFormatting sqref="PR96:PR123 PG96:PM123">
    <cfRule type="colorScale" priority="333">
      <colorScale>
        <cfvo type="min"/>
        <cfvo type="percentile" val="50"/>
        <cfvo type="max"/>
        <color rgb="FFF8696B"/>
        <color rgb="FFFFEB84"/>
        <color rgb="FF63BE7B"/>
      </colorScale>
    </cfRule>
  </conditionalFormatting>
  <conditionalFormatting sqref="PS96:PT123">
    <cfRule type="colorScale" priority="332">
      <colorScale>
        <cfvo type="min"/>
        <cfvo type="percentile" val="50"/>
        <cfvo type="max"/>
        <color rgb="FFF8696B"/>
        <color rgb="FFFFEB84"/>
        <color rgb="FF63BE7B"/>
      </colorScale>
    </cfRule>
  </conditionalFormatting>
  <conditionalFormatting sqref="PR15:PR24 PG82:PH92 PG15:PH24 PR82:PR92 PM15:PM24 PM82:PM92">
    <cfRule type="colorScale" priority="330">
      <colorScale>
        <cfvo type="min"/>
        <cfvo type="percentile" val="50"/>
        <cfvo type="max"/>
        <color rgb="FFF8696B"/>
        <color rgb="FFFFEB84"/>
        <color rgb="FF63BE7B"/>
      </colorScale>
    </cfRule>
  </conditionalFormatting>
  <conditionalFormatting sqref="PF96:PF123">
    <cfRule type="colorScale" priority="329">
      <colorScale>
        <cfvo type="min"/>
        <cfvo type="percentile" val="50"/>
        <cfvo type="max"/>
        <color rgb="FFF8696B"/>
        <color rgb="FFFFEB84"/>
        <color rgb="FF63BE7B"/>
      </colorScale>
    </cfRule>
  </conditionalFormatting>
  <conditionalFormatting sqref="PU14:PU92">
    <cfRule type="colorScale" priority="334">
      <colorScale>
        <cfvo type="min"/>
        <cfvo type="percentile" val="50"/>
        <cfvo type="max"/>
        <color rgb="FFF8696B"/>
        <color rgb="FFFFEB84"/>
        <color rgb="FF63BE7B"/>
      </colorScale>
    </cfRule>
  </conditionalFormatting>
  <conditionalFormatting sqref="PR25:PR81 PG25:PH81 PM25:PM81">
    <cfRule type="colorScale" priority="335">
      <colorScale>
        <cfvo type="min"/>
        <cfvo type="percentile" val="50"/>
        <cfvo type="max"/>
        <color rgb="FFF8696B"/>
        <color rgb="FFFFEB84"/>
        <color rgb="FF63BE7B"/>
      </colorScale>
    </cfRule>
  </conditionalFormatting>
  <conditionalFormatting sqref="PS12:PT13 PT14:PT92">
    <cfRule type="colorScale" priority="336">
      <colorScale>
        <cfvo type="min"/>
        <cfvo type="percentile" val="50"/>
        <cfvo type="max"/>
        <color rgb="FFF8696B"/>
        <color rgb="FFFFEB84"/>
        <color rgb="FF63BE7B"/>
      </colorScale>
    </cfRule>
  </conditionalFormatting>
  <conditionalFormatting sqref="PG14:PH14 PM14">
    <cfRule type="colorScale" priority="328">
      <colorScale>
        <cfvo type="min"/>
        <cfvo type="percentile" val="50"/>
        <cfvo type="max"/>
        <color rgb="FFF8696B"/>
        <color rgb="FFFFEB84"/>
        <color rgb="FF63BE7B"/>
      </colorScale>
    </cfRule>
  </conditionalFormatting>
  <conditionalFormatting sqref="PR14:PR92">
    <cfRule type="colorScale" priority="327">
      <colorScale>
        <cfvo type="min"/>
        <cfvo type="percentile" val="50"/>
        <cfvo type="max"/>
        <color rgb="FFF8696B"/>
        <color rgb="FFFFEB84"/>
        <color rgb="FF63BE7B"/>
      </colorScale>
    </cfRule>
  </conditionalFormatting>
  <conditionalFormatting sqref="PF14:PF92">
    <cfRule type="colorScale" priority="326">
      <colorScale>
        <cfvo type="min"/>
        <cfvo type="percentile" val="50"/>
        <cfvo type="max"/>
        <color rgb="FFF8696B"/>
        <color rgb="FFFFEB84"/>
        <color rgb="FF63BE7B"/>
      </colorScale>
    </cfRule>
  </conditionalFormatting>
  <conditionalFormatting sqref="PV96:PW123">
    <cfRule type="colorScale" priority="324">
      <colorScale>
        <cfvo type="min"/>
        <cfvo type="percentile" val="50"/>
        <cfvo type="max"/>
        <color rgb="FFF8696B"/>
        <color rgb="FFFFEB84"/>
        <color rgb="FF63BE7B"/>
      </colorScale>
    </cfRule>
  </conditionalFormatting>
  <conditionalFormatting sqref="PV14:PV92">
    <cfRule type="colorScale" priority="323">
      <colorScale>
        <cfvo type="min"/>
        <cfvo type="percentile" val="50"/>
        <cfvo type="max"/>
        <color rgb="FF63BE7B"/>
        <color rgb="FFFFEB84"/>
        <color rgb="FFF8696B"/>
      </colorScale>
    </cfRule>
  </conditionalFormatting>
  <conditionalFormatting sqref="PN96:PO123">
    <cfRule type="colorScale" priority="322">
      <colorScale>
        <cfvo type="min"/>
        <cfvo type="percentile" val="50"/>
        <cfvo type="max"/>
        <color rgb="FFF8696B"/>
        <color rgb="FFFFEB84"/>
        <color rgb="FF63BE7B"/>
      </colorScale>
    </cfRule>
  </conditionalFormatting>
  <conditionalFormatting sqref="PP96:PQ123">
    <cfRule type="colorScale" priority="321">
      <colorScale>
        <cfvo type="min"/>
        <cfvo type="percentile" val="50"/>
        <cfvo type="max"/>
        <color rgb="FFF8696B"/>
        <color rgb="FFFFEB84"/>
        <color rgb="FF63BE7B"/>
      </colorScale>
    </cfRule>
  </conditionalFormatting>
  <conditionalFormatting sqref="PV96:PW123">
    <cfRule type="colorScale" priority="320">
      <colorScale>
        <cfvo type="min"/>
        <cfvo type="percentile" val="50"/>
        <cfvo type="max"/>
        <color rgb="FF63BE7B"/>
        <color rgb="FFFFEB84"/>
        <color rgb="FFF8696B"/>
      </colorScale>
    </cfRule>
  </conditionalFormatting>
  <conditionalFormatting sqref="PP14:PQ92">
    <cfRule type="colorScale" priority="319">
      <colorScale>
        <cfvo type="min"/>
        <cfvo type="percentile" val="50"/>
        <cfvo type="max"/>
        <color rgb="FFF8696B"/>
        <color rgb="FFFFEB84"/>
        <color rgb="FF63BE7B"/>
      </colorScale>
    </cfRule>
  </conditionalFormatting>
  <conditionalFormatting sqref="PR96:PR123">
    <cfRule type="colorScale" priority="318">
      <colorScale>
        <cfvo type="min"/>
        <cfvo type="percentile" val="50"/>
        <cfvo type="max"/>
        <color rgb="FFF8696B"/>
        <color rgb="FFFFEB84"/>
        <color rgb="FF63BE7B"/>
      </colorScale>
    </cfRule>
  </conditionalFormatting>
  <conditionalFormatting sqref="QA14:QB92">
    <cfRule type="colorScale" priority="317">
      <colorScale>
        <cfvo type="min"/>
        <cfvo type="percentile" val="50"/>
        <cfvo type="max"/>
        <color rgb="FFF8696B"/>
        <color rgb="FFFFEB84"/>
        <color rgb="FF63BE7B"/>
      </colorScale>
    </cfRule>
  </conditionalFormatting>
  <conditionalFormatting sqref="QA96:QC123">
    <cfRule type="colorScale" priority="316">
      <colorScale>
        <cfvo type="min"/>
        <cfvo type="percentile" val="50"/>
        <cfvo type="max"/>
        <color rgb="FFF8696B"/>
        <color rgb="FFFFEB84"/>
        <color rgb="FF63BE7B"/>
      </colorScale>
    </cfRule>
  </conditionalFormatting>
  <conditionalFormatting sqref="QD14:QD92">
    <cfRule type="colorScale" priority="315">
      <colorScale>
        <cfvo type="min"/>
        <cfvo type="percentile" val="50"/>
        <cfvo type="max"/>
        <color rgb="FFF8696B"/>
        <color rgb="FFFFEB84"/>
        <color rgb="FF63BE7B"/>
      </colorScale>
    </cfRule>
  </conditionalFormatting>
  <conditionalFormatting sqref="QD96:QD123">
    <cfRule type="colorScale" priority="314">
      <colorScale>
        <cfvo type="min"/>
        <cfvo type="percentile" val="50"/>
        <cfvo type="max"/>
        <color rgb="FFF8696B"/>
        <color rgb="FFFFEB84"/>
        <color rgb="FF63BE7B"/>
      </colorScale>
    </cfRule>
  </conditionalFormatting>
  <conditionalFormatting sqref="PQ2:PQ10 PM2:PM10">
    <cfRule type="colorScale" priority="313">
      <colorScale>
        <cfvo type="min"/>
        <cfvo type="percentile" val="50"/>
        <cfvo type="max"/>
        <color rgb="FFF8696B"/>
        <color rgb="FFFFEB84"/>
        <color rgb="FF63BE7B"/>
      </colorScale>
    </cfRule>
  </conditionalFormatting>
  <conditionalFormatting sqref="PN2:PO10">
    <cfRule type="colorScale" priority="312">
      <colorScale>
        <cfvo type="min"/>
        <cfvo type="percentile" val="50"/>
        <cfvo type="max"/>
        <color rgb="FFF8696B"/>
        <color rgb="FFFFEB84"/>
        <color rgb="FF63BE7B"/>
      </colorScale>
    </cfRule>
  </conditionalFormatting>
  <conditionalFormatting sqref="PR2:PR10">
    <cfRule type="colorScale" priority="311">
      <colorScale>
        <cfvo type="min"/>
        <cfvo type="percentile" val="50"/>
        <cfvo type="max"/>
        <color rgb="FFF8696B"/>
        <color rgb="FFFFEB84"/>
        <color rgb="FF63BE7B"/>
      </colorScale>
    </cfRule>
  </conditionalFormatting>
  <conditionalFormatting sqref="PK14:PL92">
    <cfRule type="colorScale" priority="310">
      <colorScale>
        <cfvo type="min"/>
        <cfvo type="percentile" val="50"/>
        <cfvo type="max"/>
        <color rgb="FFF8696B"/>
        <color rgb="FFFFEB84"/>
        <color rgb="FF63BE7B"/>
      </colorScale>
    </cfRule>
  </conditionalFormatting>
  <conditionalFormatting sqref="PI14:PJ92">
    <cfRule type="colorScale" priority="309">
      <colorScale>
        <cfvo type="min"/>
        <cfvo type="percentile" val="50"/>
        <cfvo type="max"/>
        <color rgb="FFF8696B"/>
        <color rgb="FFFFEB84"/>
        <color rgb="FF63BE7B"/>
      </colorScale>
    </cfRule>
  </conditionalFormatting>
  <conditionalFormatting sqref="PO14:PO92">
    <cfRule type="colorScale" priority="308">
      <colorScale>
        <cfvo type="min"/>
        <cfvo type="percentile" val="50"/>
        <cfvo type="max"/>
        <color rgb="FFF8696B"/>
        <color rgb="FFFFEB84"/>
        <color rgb="FF63BE7B"/>
      </colorScale>
    </cfRule>
  </conditionalFormatting>
  <conditionalFormatting sqref="QC14:QC92">
    <cfRule type="colorScale" priority="307">
      <colorScale>
        <cfvo type="min"/>
        <cfvo type="percentile" val="50"/>
        <cfvo type="max"/>
        <color rgb="FFF8696B"/>
        <color rgb="FFFFEB84"/>
        <color rgb="FF63BE7B"/>
      </colorScale>
    </cfRule>
  </conditionalFormatting>
  <conditionalFormatting sqref="PI14:PI92">
    <cfRule type="colorScale" priority="306">
      <colorScale>
        <cfvo type="min"/>
        <cfvo type="percentile" val="50"/>
        <cfvo type="max"/>
        <color rgb="FFF8696B"/>
        <color rgb="FFFFEB84"/>
        <color rgb="FF63BE7B"/>
      </colorScale>
    </cfRule>
  </conditionalFormatting>
  <conditionalFormatting sqref="PG14:PH92">
    <cfRule type="colorScale" priority="305">
      <colorScale>
        <cfvo type="min"/>
        <cfvo type="percentile" val="50"/>
        <cfvo type="max"/>
        <color rgb="FFF8696B"/>
        <color rgb="FFFFEB84"/>
        <color rgb="FF63BE7B"/>
      </colorScale>
    </cfRule>
  </conditionalFormatting>
  <conditionalFormatting sqref="QE14:QF92">
    <cfRule type="colorScale" priority="304">
      <colorScale>
        <cfvo type="min"/>
        <cfvo type="percentile" val="50"/>
        <cfvo type="max"/>
        <color rgb="FFF8696B"/>
        <color rgb="FFFFEB84"/>
        <color rgb="FF63BE7B"/>
      </colorScale>
    </cfRule>
  </conditionalFormatting>
  <conditionalFormatting sqref="QE96:QF123">
    <cfRule type="colorScale" priority="303">
      <colorScale>
        <cfvo type="min"/>
        <cfvo type="percentile" val="50"/>
        <cfvo type="max"/>
        <color rgb="FFF8696B"/>
        <color rgb="FFFFEB84"/>
        <color rgb="FF63BE7B"/>
      </colorScale>
    </cfRule>
  </conditionalFormatting>
  <conditionalFormatting sqref="PS14:PS92">
    <cfRule type="colorScale" priority="302">
      <colorScale>
        <cfvo type="min"/>
        <cfvo type="percentile" val="50"/>
        <cfvo type="max"/>
        <color rgb="FFF8696B"/>
        <color rgb="FFFFEB84"/>
        <color rgb="FF63BE7B"/>
      </colorScale>
    </cfRule>
  </conditionalFormatting>
  <conditionalFormatting sqref="PS14:PS92">
    <cfRule type="colorScale" priority="301">
      <colorScale>
        <cfvo type="min"/>
        <cfvo type="percentile" val="50"/>
        <cfvo type="max"/>
        <color rgb="FFF8696B"/>
        <color rgb="FFFFEB84"/>
        <color rgb="FF63BE7B"/>
      </colorScale>
    </cfRule>
  </conditionalFormatting>
  <conditionalFormatting sqref="PV2:PV10">
    <cfRule type="colorScale" priority="300">
      <colorScale>
        <cfvo type="min"/>
        <cfvo type="percentile" val="50"/>
        <cfvo type="max"/>
        <color rgb="FFF8696B"/>
        <color rgb="FFFFEB84"/>
        <color rgb="FF63BE7B"/>
      </colorScale>
    </cfRule>
  </conditionalFormatting>
  <conditionalFormatting sqref="PZ2:PZ10">
    <cfRule type="colorScale" priority="299">
      <colorScale>
        <cfvo type="min"/>
        <cfvo type="percentile" val="50"/>
        <cfvo type="max"/>
        <color rgb="FFF8696B"/>
        <color rgb="FFFFEB84"/>
        <color rgb="FF63BE7B"/>
      </colorScale>
    </cfRule>
  </conditionalFormatting>
  <conditionalFormatting sqref="PX2:PX10">
    <cfRule type="colorScale" priority="298">
      <colorScale>
        <cfvo type="min"/>
        <cfvo type="percentile" val="50"/>
        <cfvo type="max"/>
        <color rgb="FFF8696B"/>
        <color rgb="FFFFEB84"/>
        <color rgb="FF63BE7B"/>
      </colorScale>
    </cfRule>
  </conditionalFormatting>
  <conditionalFormatting sqref="QB2:QB10">
    <cfRule type="colorScale" priority="297">
      <colorScale>
        <cfvo type="min"/>
        <cfvo type="percentile" val="50"/>
        <cfvo type="max"/>
        <color rgb="FFF8696B"/>
        <color rgb="FFFFEB84"/>
        <color rgb="FF63BE7B"/>
      </colorScale>
    </cfRule>
  </conditionalFormatting>
  <conditionalFormatting sqref="QW96:QW123">
    <cfRule type="colorScale" priority="251">
      <colorScale>
        <cfvo type="min"/>
        <cfvo type="percentile" val="50"/>
        <cfvo type="max"/>
        <color rgb="FFF8696B"/>
        <color rgb="FFFFEB84"/>
        <color rgb="FF63BE7B"/>
      </colorScale>
    </cfRule>
  </conditionalFormatting>
  <conditionalFormatting sqref="QP14:QP92">
    <cfRule type="colorScale" priority="245">
      <colorScale>
        <cfvo type="min"/>
        <cfvo type="percentile" val="50"/>
        <cfvo type="max"/>
        <color rgb="FFF8696B"/>
        <color rgb="FFFFEB84"/>
        <color rgb="FF63BE7B"/>
      </colorScale>
    </cfRule>
  </conditionalFormatting>
  <conditionalFormatting sqref="QT96:QT123 QI96:QO123">
    <cfRule type="colorScale" priority="253">
      <colorScale>
        <cfvo type="min"/>
        <cfvo type="percentile" val="50"/>
        <cfvo type="max"/>
        <color rgb="FFF8696B"/>
        <color rgb="FFFFEB84"/>
        <color rgb="FF63BE7B"/>
      </colorScale>
    </cfRule>
  </conditionalFormatting>
  <conditionalFormatting sqref="QU96:QV123">
    <cfRule type="colorScale" priority="252">
      <colorScale>
        <cfvo type="min"/>
        <cfvo type="percentile" val="50"/>
        <cfvo type="max"/>
        <color rgb="FFF8696B"/>
        <color rgb="FFFFEB84"/>
        <color rgb="FF63BE7B"/>
      </colorScale>
    </cfRule>
  </conditionalFormatting>
  <conditionalFormatting sqref="QT15:QT24 QI82:QJ92 QI15:QJ24 QT82:QT92 QO15:QO24 QO82:QO92">
    <cfRule type="colorScale" priority="250">
      <colorScale>
        <cfvo type="min"/>
        <cfvo type="percentile" val="50"/>
        <cfvo type="max"/>
        <color rgb="FFF8696B"/>
        <color rgb="FFFFEB84"/>
        <color rgb="FF63BE7B"/>
      </colorScale>
    </cfRule>
  </conditionalFormatting>
  <conditionalFormatting sqref="QH96:QH123">
    <cfRule type="colorScale" priority="249">
      <colorScale>
        <cfvo type="min"/>
        <cfvo type="percentile" val="50"/>
        <cfvo type="max"/>
        <color rgb="FFF8696B"/>
        <color rgb="FFFFEB84"/>
        <color rgb="FF63BE7B"/>
      </colorScale>
    </cfRule>
  </conditionalFormatting>
  <conditionalFormatting sqref="QW14:QW92">
    <cfRule type="colorScale" priority="254">
      <colorScale>
        <cfvo type="min"/>
        <cfvo type="percentile" val="50"/>
        <cfvo type="max"/>
        <color rgb="FFF8696B"/>
        <color rgb="FFFFEB84"/>
        <color rgb="FF63BE7B"/>
      </colorScale>
    </cfRule>
  </conditionalFormatting>
  <conditionalFormatting sqref="QT25:QT81 QI25:QJ81 QO25:QO81">
    <cfRule type="colorScale" priority="255">
      <colorScale>
        <cfvo type="min"/>
        <cfvo type="percentile" val="50"/>
        <cfvo type="max"/>
        <color rgb="FFF8696B"/>
        <color rgb="FFFFEB84"/>
        <color rgb="FF63BE7B"/>
      </colorScale>
    </cfRule>
  </conditionalFormatting>
  <conditionalFormatting sqref="QU12:QV13 QV14:QV92">
    <cfRule type="colorScale" priority="256">
      <colorScale>
        <cfvo type="min"/>
        <cfvo type="percentile" val="50"/>
        <cfvo type="max"/>
        <color rgb="FFF8696B"/>
        <color rgb="FFFFEB84"/>
        <color rgb="FF63BE7B"/>
      </colorScale>
    </cfRule>
  </conditionalFormatting>
  <conditionalFormatting sqref="QI14:QJ14 QO14">
    <cfRule type="colorScale" priority="248">
      <colorScale>
        <cfvo type="min"/>
        <cfvo type="percentile" val="50"/>
        <cfvo type="max"/>
        <color rgb="FFF8696B"/>
        <color rgb="FFFFEB84"/>
        <color rgb="FF63BE7B"/>
      </colorScale>
    </cfRule>
  </conditionalFormatting>
  <conditionalFormatting sqref="QT14:QT92">
    <cfRule type="colorScale" priority="247">
      <colorScale>
        <cfvo type="min"/>
        <cfvo type="percentile" val="50"/>
        <cfvo type="max"/>
        <color rgb="FFF8696B"/>
        <color rgb="FFFFEB84"/>
        <color rgb="FF63BE7B"/>
      </colorScale>
    </cfRule>
  </conditionalFormatting>
  <conditionalFormatting sqref="QH14:QH92">
    <cfRule type="colorScale" priority="246">
      <colorScale>
        <cfvo type="min"/>
        <cfvo type="percentile" val="50"/>
        <cfvo type="max"/>
        <color rgb="FFF8696B"/>
        <color rgb="FFFFEB84"/>
        <color rgb="FF63BE7B"/>
      </colorScale>
    </cfRule>
  </conditionalFormatting>
  <conditionalFormatting sqref="QX96:QY123">
    <cfRule type="colorScale" priority="244">
      <colorScale>
        <cfvo type="min"/>
        <cfvo type="percentile" val="50"/>
        <cfvo type="max"/>
        <color rgb="FFF8696B"/>
        <color rgb="FFFFEB84"/>
        <color rgb="FF63BE7B"/>
      </colorScale>
    </cfRule>
  </conditionalFormatting>
  <conditionalFormatting sqref="QX14:QX92">
    <cfRule type="colorScale" priority="243">
      <colorScale>
        <cfvo type="min"/>
        <cfvo type="percentile" val="50"/>
        <cfvo type="max"/>
        <color rgb="FF63BE7B"/>
        <color rgb="FFFFEB84"/>
        <color rgb="FFF8696B"/>
      </colorScale>
    </cfRule>
  </conditionalFormatting>
  <conditionalFormatting sqref="QP96:QQ123">
    <cfRule type="colorScale" priority="242">
      <colorScale>
        <cfvo type="min"/>
        <cfvo type="percentile" val="50"/>
        <cfvo type="max"/>
        <color rgb="FFF8696B"/>
        <color rgb="FFFFEB84"/>
        <color rgb="FF63BE7B"/>
      </colorScale>
    </cfRule>
  </conditionalFormatting>
  <conditionalFormatting sqref="QR96:QS123">
    <cfRule type="colorScale" priority="241">
      <colorScale>
        <cfvo type="min"/>
        <cfvo type="percentile" val="50"/>
        <cfvo type="max"/>
        <color rgb="FFF8696B"/>
        <color rgb="FFFFEB84"/>
        <color rgb="FF63BE7B"/>
      </colorScale>
    </cfRule>
  </conditionalFormatting>
  <conditionalFormatting sqref="QX96:QY123">
    <cfRule type="colorScale" priority="240">
      <colorScale>
        <cfvo type="min"/>
        <cfvo type="percentile" val="50"/>
        <cfvo type="max"/>
        <color rgb="FF63BE7B"/>
        <color rgb="FFFFEB84"/>
        <color rgb="FFF8696B"/>
      </colorScale>
    </cfRule>
  </conditionalFormatting>
  <conditionalFormatting sqref="QR14:QS92">
    <cfRule type="colorScale" priority="239">
      <colorScale>
        <cfvo type="min"/>
        <cfvo type="percentile" val="50"/>
        <cfvo type="max"/>
        <color rgb="FFF8696B"/>
        <color rgb="FFFFEB84"/>
        <color rgb="FF63BE7B"/>
      </colorScale>
    </cfRule>
  </conditionalFormatting>
  <conditionalFormatting sqref="QT96:QT123">
    <cfRule type="colorScale" priority="238">
      <colorScale>
        <cfvo type="min"/>
        <cfvo type="percentile" val="50"/>
        <cfvo type="max"/>
        <color rgb="FFF8696B"/>
        <color rgb="FFFFEB84"/>
        <color rgb="FF63BE7B"/>
      </colorScale>
    </cfRule>
  </conditionalFormatting>
  <conditionalFormatting sqref="RC14:RD92">
    <cfRule type="colorScale" priority="237">
      <colorScale>
        <cfvo type="min"/>
        <cfvo type="percentile" val="50"/>
        <cfvo type="max"/>
        <color rgb="FFF8696B"/>
        <color rgb="FFFFEB84"/>
        <color rgb="FF63BE7B"/>
      </colorScale>
    </cfRule>
  </conditionalFormatting>
  <conditionalFormatting sqref="RC96:RE123">
    <cfRule type="colorScale" priority="236">
      <colorScale>
        <cfvo type="min"/>
        <cfvo type="percentile" val="50"/>
        <cfvo type="max"/>
        <color rgb="FFF8696B"/>
        <color rgb="FFFFEB84"/>
        <color rgb="FF63BE7B"/>
      </colorScale>
    </cfRule>
  </conditionalFormatting>
  <conditionalFormatting sqref="RF14:RF92">
    <cfRule type="colorScale" priority="235">
      <colorScale>
        <cfvo type="min"/>
        <cfvo type="percentile" val="50"/>
        <cfvo type="max"/>
        <color rgb="FFF8696B"/>
        <color rgb="FFFFEB84"/>
        <color rgb="FF63BE7B"/>
      </colorScale>
    </cfRule>
  </conditionalFormatting>
  <conditionalFormatting sqref="RF96:RF123">
    <cfRule type="colorScale" priority="234">
      <colorScale>
        <cfvo type="min"/>
        <cfvo type="percentile" val="50"/>
        <cfvo type="max"/>
        <color rgb="FFF8696B"/>
        <color rgb="FFFFEB84"/>
        <color rgb="FF63BE7B"/>
      </colorScale>
    </cfRule>
  </conditionalFormatting>
  <conditionalFormatting sqref="QN2:QN10 QS2:QS10">
    <cfRule type="colorScale" priority="233">
      <colorScale>
        <cfvo type="min"/>
        <cfvo type="percentile" val="50"/>
        <cfvo type="max"/>
        <color rgb="FFF8696B"/>
        <color rgb="FFFFEB84"/>
        <color rgb="FF63BE7B"/>
      </colorScale>
    </cfRule>
  </conditionalFormatting>
  <conditionalFormatting sqref="QT2:QT10">
    <cfRule type="colorScale" priority="231">
      <colorScale>
        <cfvo type="min"/>
        <cfvo type="percentile" val="50"/>
        <cfvo type="max"/>
        <color rgb="FFF8696B"/>
        <color rgb="FFFFEB84"/>
        <color rgb="FF63BE7B"/>
      </colorScale>
    </cfRule>
  </conditionalFormatting>
  <conditionalFormatting sqref="QM14:QN92">
    <cfRule type="colorScale" priority="230">
      <colorScale>
        <cfvo type="min"/>
        <cfvo type="percentile" val="50"/>
        <cfvo type="max"/>
        <color rgb="FFF8696B"/>
        <color rgb="FFFFEB84"/>
        <color rgb="FF63BE7B"/>
      </colorScale>
    </cfRule>
  </conditionalFormatting>
  <conditionalFormatting sqref="QK14:QL92">
    <cfRule type="colorScale" priority="229">
      <colorScale>
        <cfvo type="min"/>
        <cfvo type="percentile" val="50"/>
        <cfvo type="max"/>
        <color rgb="FFF8696B"/>
        <color rgb="FFFFEB84"/>
        <color rgb="FF63BE7B"/>
      </colorScale>
    </cfRule>
  </conditionalFormatting>
  <conditionalFormatting sqref="QQ14:QQ92">
    <cfRule type="colorScale" priority="228">
      <colorScale>
        <cfvo type="min"/>
        <cfvo type="percentile" val="50"/>
        <cfvo type="max"/>
        <color rgb="FFF8696B"/>
        <color rgb="FFFFEB84"/>
        <color rgb="FF63BE7B"/>
      </colorScale>
    </cfRule>
  </conditionalFormatting>
  <conditionalFormatting sqref="RE14:RE92">
    <cfRule type="colorScale" priority="227">
      <colorScale>
        <cfvo type="min"/>
        <cfvo type="percentile" val="50"/>
        <cfvo type="max"/>
        <color rgb="FFF8696B"/>
        <color rgb="FFFFEB84"/>
        <color rgb="FF63BE7B"/>
      </colorScale>
    </cfRule>
  </conditionalFormatting>
  <conditionalFormatting sqref="QK14:QK92">
    <cfRule type="colorScale" priority="226">
      <colorScale>
        <cfvo type="min"/>
        <cfvo type="percentile" val="50"/>
        <cfvo type="max"/>
        <color rgb="FFF8696B"/>
        <color rgb="FFFFEB84"/>
        <color rgb="FF63BE7B"/>
      </colorScale>
    </cfRule>
  </conditionalFormatting>
  <conditionalFormatting sqref="QI14:QJ92">
    <cfRule type="colorScale" priority="225">
      <colorScale>
        <cfvo type="min"/>
        <cfvo type="percentile" val="50"/>
        <cfvo type="max"/>
        <color rgb="FFF8696B"/>
        <color rgb="FFFFEB84"/>
        <color rgb="FF63BE7B"/>
      </colorScale>
    </cfRule>
  </conditionalFormatting>
  <conditionalFormatting sqref="RG14:RM92">
    <cfRule type="colorScale" priority="224">
      <colorScale>
        <cfvo type="min"/>
        <cfvo type="percentile" val="50"/>
        <cfvo type="max"/>
        <color rgb="FFF8696B"/>
        <color rgb="FFFFEB84"/>
        <color rgb="FF63BE7B"/>
      </colorScale>
    </cfRule>
  </conditionalFormatting>
  <conditionalFormatting sqref="RG96:RM123">
    <cfRule type="colorScale" priority="223">
      <colorScale>
        <cfvo type="min"/>
        <cfvo type="percentile" val="50"/>
        <cfvo type="max"/>
        <color rgb="FFF8696B"/>
        <color rgb="FFFFEB84"/>
        <color rgb="FF63BE7B"/>
      </colorScale>
    </cfRule>
  </conditionalFormatting>
  <conditionalFormatting sqref="QU14:QU92">
    <cfRule type="colorScale" priority="222">
      <colorScale>
        <cfvo type="min"/>
        <cfvo type="percentile" val="50"/>
        <cfvo type="max"/>
        <color rgb="FFF8696B"/>
        <color rgb="FFFFEB84"/>
        <color rgb="FF63BE7B"/>
      </colorScale>
    </cfRule>
  </conditionalFormatting>
  <conditionalFormatting sqref="QU14:QU92">
    <cfRule type="colorScale" priority="221">
      <colorScale>
        <cfvo type="min"/>
        <cfvo type="percentile" val="50"/>
        <cfvo type="max"/>
        <color rgb="FFF8696B"/>
        <color rgb="FFFFEB84"/>
        <color rgb="FF63BE7B"/>
      </colorScale>
    </cfRule>
  </conditionalFormatting>
  <conditionalFormatting sqref="QX2:QX10">
    <cfRule type="colorScale" priority="220">
      <colorScale>
        <cfvo type="min"/>
        <cfvo type="percentile" val="50"/>
        <cfvo type="max"/>
        <color rgb="FFF8696B"/>
        <color rgb="FFFFEB84"/>
        <color rgb="FF63BE7B"/>
      </colorScale>
    </cfRule>
  </conditionalFormatting>
  <conditionalFormatting sqref="RB2:RB10">
    <cfRule type="colorScale" priority="219">
      <colorScale>
        <cfvo type="min"/>
        <cfvo type="percentile" val="50"/>
        <cfvo type="max"/>
        <color rgb="FFF8696B"/>
        <color rgb="FFFFEB84"/>
        <color rgb="FF63BE7B"/>
      </colorScale>
    </cfRule>
  </conditionalFormatting>
  <conditionalFormatting sqref="QZ2:QZ10">
    <cfRule type="colorScale" priority="218">
      <colorScale>
        <cfvo type="min"/>
        <cfvo type="percentile" val="50"/>
        <cfvo type="max"/>
        <color rgb="FFF8696B"/>
        <color rgb="FFFFEB84"/>
        <color rgb="FF63BE7B"/>
      </colorScale>
    </cfRule>
  </conditionalFormatting>
  <conditionalFormatting sqref="RD2:RD10">
    <cfRule type="colorScale" priority="217">
      <colorScale>
        <cfvo type="min"/>
        <cfvo type="percentile" val="50"/>
        <cfvo type="max"/>
        <color rgb="FFF8696B"/>
        <color rgb="FFFFEB84"/>
        <color rgb="FF63BE7B"/>
      </colorScale>
    </cfRule>
  </conditionalFormatting>
  <conditionalFormatting sqref="SE96:SE123">
    <cfRule type="colorScale" priority="211">
      <colorScale>
        <cfvo type="min"/>
        <cfvo type="percentile" val="50"/>
        <cfvo type="max"/>
        <color rgb="FFF8696B"/>
        <color rgb="FFFFEB84"/>
        <color rgb="FF63BE7B"/>
      </colorScale>
    </cfRule>
  </conditionalFormatting>
  <conditionalFormatting sqref="RX14:RX92">
    <cfRule type="colorScale" priority="205">
      <colorScale>
        <cfvo type="min"/>
        <cfvo type="percentile" val="50"/>
        <cfvo type="max"/>
        <color rgb="FFF8696B"/>
        <color rgb="FFFFEB84"/>
        <color rgb="FF63BE7B"/>
      </colorScale>
    </cfRule>
  </conditionalFormatting>
  <conditionalFormatting sqref="SB96:SB123 RP96:RW123">
    <cfRule type="colorScale" priority="213">
      <colorScale>
        <cfvo type="min"/>
        <cfvo type="percentile" val="50"/>
        <cfvo type="max"/>
        <color rgb="FFF8696B"/>
        <color rgb="FFFFEB84"/>
        <color rgb="FF63BE7B"/>
      </colorScale>
    </cfRule>
  </conditionalFormatting>
  <conditionalFormatting sqref="SC96:SD123">
    <cfRule type="colorScale" priority="212">
      <colorScale>
        <cfvo type="min"/>
        <cfvo type="percentile" val="50"/>
        <cfvo type="max"/>
        <color rgb="FFF8696B"/>
        <color rgb="FFFFEB84"/>
        <color rgb="FF63BE7B"/>
      </colorScale>
    </cfRule>
  </conditionalFormatting>
  <conditionalFormatting sqref="SB15:SB24 RP82:RR92 RP15:RR24 SB82:SB92 RW15:RW24 RW82:RW92">
    <cfRule type="colorScale" priority="210">
      <colorScale>
        <cfvo type="min"/>
        <cfvo type="percentile" val="50"/>
        <cfvo type="max"/>
        <color rgb="FFF8696B"/>
        <color rgb="FFFFEB84"/>
        <color rgb="FF63BE7B"/>
      </colorScale>
    </cfRule>
  </conditionalFormatting>
  <conditionalFormatting sqref="RO96:RO123">
    <cfRule type="colorScale" priority="209">
      <colorScale>
        <cfvo type="min"/>
        <cfvo type="percentile" val="50"/>
        <cfvo type="max"/>
        <color rgb="FFF8696B"/>
        <color rgb="FFFFEB84"/>
        <color rgb="FF63BE7B"/>
      </colorScale>
    </cfRule>
  </conditionalFormatting>
  <conditionalFormatting sqref="SE14:SE92">
    <cfRule type="colorScale" priority="214">
      <colorScale>
        <cfvo type="min"/>
        <cfvo type="percentile" val="50"/>
        <cfvo type="max"/>
        <color rgb="FFF8696B"/>
        <color rgb="FFFFEB84"/>
        <color rgb="FF63BE7B"/>
      </colorScale>
    </cfRule>
  </conditionalFormatting>
  <conditionalFormatting sqref="SB25:SB81 RP25:RR81 RW25:RW81">
    <cfRule type="colorScale" priority="215">
      <colorScale>
        <cfvo type="min"/>
        <cfvo type="percentile" val="50"/>
        <cfvo type="max"/>
        <color rgb="FFF8696B"/>
        <color rgb="FFFFEB84"/>
        <color rgb="FF63BE7B"/>
      </colorScale>
    </cfRule>
  </conditionalFormatting>
  <conditionalFormatting sqref="SC12:SD13 SD14:SD92">
    <cfRule type="colorScale" priority="216">
      <colorScale>
        <cfvo type="min"/>
        <cfvo type="percentile" val="50"/>
        <cfvo type="max"/>
        <color rgb="FFF8696B"/>
        <color rgb="FFFFEB84"/>
        <color rgb="FF63BE7B"/>
      </colorScale>
    </cfRule>
  </conditionalFormatting>
  <conditionalFormatting sqref="RP14:RR14 RW14">
    <cfRule type="colorScale" priority="208">
      <colorScale>
        <cfvo type="min"/>
        <cfvo type="percentile" val="50"/>
        <cfvo type="max"/>
        <color rgb="FFF8696B"/>
        <color rgb="FFFFEB84"/>
        <color rgb="FF63BE7B"/>
      </colorScale>
    </cfRule>
  </conditionalFormatting>
  <conditionalFormatting sqref="SB14:SB92">
    <cfRule type="colorScale" priority="207">
      <colorScale>
        <cfvo type="min"/>
        <cfvo type="percentile" val="50"/>
        <cfvo type="max"/>
        <color rgb="FFF8696B"/>
        <color rgb="FFFFEB84"/>
        <color rgb="FF63BE7B"/>
      </colorScale>
    </cfRule>
  </conditionalFormatting>
  <conditionalFormatting sqref="RO14:RO92">
    <cfRule type="colorScale" priority="206">
      <colorScale>
        <cfvo type="min"/>
        <cfvo type="percentile" val="50"/>
        <cfvo type="max"/>
        <color rgb="FFF8696B"/>
        <color rgb="FFFFEB84"/>
        <color rgb="FF63BE7B"/>
      </colorScale>
    </cfRule>
  </conditionalFormatting>
  <conditionalFormatting sqref="SF96:SG123">
    <cfRule type="colorScale" priority="204">
      <colorScale>
        <cfvo type="min"/>
        <cfvo type="percentile" val="50"/>
        <cfvo type="max"/>
        <color rgb="FFF8696B"/>
        <color rgb="FFFFEB84"/>
        <color rgb="FF63BE7B"/>
      </colorScale>
    </cfRule>
  </conditionalFormatting>
  <conditionalFormatting sqref="SF14:SF92">
    <cfRule type="colorScale" priority="203">
      <colorScale>
        <cfvo type="min"/>
        <cfvo type="percentile" val="50"/>
        <cfvo type="max"/>
        <color rgb="FF63BE7B"/>
        <color rgb="FFFFEB84"/>
        <color rgb="FFF8696B"/>
      </colorScale>
    </cfRule>
  </conditionalFormatting>
  <conditionalFormatting sqref="RX96:RY123">
    <cfRule type="colorScale" priority="202">
      <colorScale>
        <cfvo type="min"/>
        <cfvo type="percentile" val="50"/>
        <cfvo type="max"/>
        <color rgb="FFF8696B"/>
        <color rgb="FFFFEB84"/>
        <color rgb="FF63BE7B"/>
      </colorScale>
    </cfRule>
  </conditionalFormatting>
  <conditionalFormatting sqref="RZ96:SA123">
    <cfRule type="colorScale" priority="201">
      <colorScale>
        <cfvo type="min"/>
        <cfvo type="percentile" val="50"/>
        <cfvo type="max"/>
        <color rgb="FFF8696B"/>
        <color rgb="FFFFEB84"/>
        <color rgb="FF63BE7B"/>
      </colorScale>
    </cfRule>
  </conditionalFormatting>
  <conditionalFormatting sqref="SF96:SG123">
    <cfRule type="colorScale" priority="200">
      <colorScale>
        <cfvo type="min"/>
        <cfvo type="percentile" val="50"/>
        <cfvo type="max"/>
        <color rgb="FF63BE7B"/>
        <color rgb="FFFFEB84"/>
        <color rgb="FFF8696B"/>
      </colorScale>
    </cfRule>
  </conditionalFormatting>
  <conditionalFormatting sqref="RZ14:SA92">
    <cfRule type="colorScale" priority="199">
      <colorScale>
        <cfvo type="min"/>
        <cfvo type="percentile" val="50"/>
        <cfvo type="max"/>
        <color rgb="FFF8696B"/>
        <color rgb="FFFFEB84"/>
        <color rgb="FF63BE7B"/>
      </colorScale>
    </cfRule>
  </conditionalFormatting>
  <conditionalFormatting sqref="SB96:SB123">
    <cfRule type="colorScale" priority="198">
      <colorScale>
        <cfvo type="min"/>
        <cfvo type="percentile" val="50"/>
        <cfvo type="max"/>
        <color rgb="FFF8696B"/>
        <color rgb="FFFFEB84"/>
        <color rgb="FF63BE7B"/>
      </colorScale>
    </cfRule>
  </conditionalFormatting>
  <conditionalFormatting sqref="SK14:SL92">
    <cfRule type="colorScale" priority="197">
      <colorScale>
        <cfvo type="min"/>
        <cfvo type="percentile" val="50"/>
        <cfvo type="max"/>
        <color rgb="FFF8696B"/>
        <color rgb="FFFFEB84"/>
        <color rgb="FF63BE7B"/>
      </colorScale>
    </cfRule>
  </conditionalFormatting>
  <conditionalFormatting sqref="SK96:SM123">
    <cfRule type="colorScale" priority="196">
      <colorScale>
        <cfvo type="min"/>
        <cfvo type="percentile" val="50"/>
        <cfvo type="max"/>
        <color rgb="FFF8696B"/>
        <color rgb="FFFFEB84"/>
        <color rgb="FF63BE7B"/>
      </colorScale>
    </cfRule>
  </conditionalFormatting>
  <conditionalFormatting sqref="SN14:SN92">
    <cfRule type="colorScale" priority="195">
      <colorScale>
        <cfvo type="min"/>
        <cfvo type="percentile" val="50"/>
        <cfvo type="max"/>
        <color rgb="FFF8696B"/>
        <color rgb="FFFFEB84"/>
        <color rgb="FF63BE7B"/>
      </colorScale>
    </cfRule>
  </conditionalFormatting>
  <conditionalFormatting sqref="SN96:SN123">
    <cfRule type="colorScale" priority="194">
      <colorScale>
        <cfvo type="min"/>
        <cfvo type="percentile" val="50"/>
        <cfvo type="max"/>
        <color rgb="FFF8696B"/>
        <color rgb="FFFFEB84"/>
        <color rgb="FF63BE7B"/>
      </colorScale>
    </cfRule>
  </conditionalFormatting>
  <conditionalFormatting sqref="RV2:RV10 SA2:SA10">
    <cfRule type="colorScale" priority="193">
      <colorScale>
        <cfvo type="min"/>
        <cfvo type="percentile" val="50"/>
        <cfvo type="max"/>
        <color rgb="FFF8696B"/>
        <color rgb="FFFFEB84"/>
        <color rgb="FF63BE7B"/>
      </colorScale>
    </cfRule>
  </conditionalFormatting>
  <conditionalFormatting sqref="SB2:SB10">
    <cfRule type="colorScale" priority="191">
      <colorScale>
        <cfvo type="min"/>
        <cfvo type="percentile" val="50"/>
        <cfvo type="max"/>
        <color rgb="FFF8696B"/>
        <color rgb="FFFFEB84"/>
        <color rgb="FF63BE7B"/>
      </colorScale>
    </cfRule>
  </conditionalFormatting>
  <conditionalFormatting sqref="RU14:RV92">
    <cfRule type="colorScale" priority="190">
      <colorScale>
        <cfvo type="min"/>
        <cfvo type="percentile" val="50"/>
        <cfvo type="max"/>
        <color rgb="FFF8696B"/>
        <color rgb="FFFFEB84"/>
        <color rgb="FF63BE7B"/>
      </colorScale>
    </cfRule>
  </conditionalFormatting>
  <conditionalFormatting sqref="RS14:RT92">
    <cfRule type="colorScale" priority="189">
      <colorScale>
        <cfvo type="min"/>
        <cfvo type="percentile" val="50"/>
        <cfvo type="max"/>
        <color rgb="FFF8696B"/>
        <color rgb="FFFFEB84"/>
        <color rgb="FF63BE7B"/>
      </colorScale>
    </cfRule>
  </conditionalFormatting>
  <conditionalFormatting sqref="RY14:RY92">
    <cfRule type="colorScale" priority="188">
      <colorScale>
        <cfvo type="min"/>
        <cfvo type="percentile" val="50"/>
        <cfvo type="max"/>
        <color rgb="FFF8696B"/>
        <color rgb="FFFFEB84"/>
        <color rgb="FF63BE7B"/>
      </colorScale>
    </cfRule>
  </conditionalFormatting>
  <conditionalFormatting sqref="SM14:SM92">
    <cfRule type="colorScale" priority="187">
      <colorScale>
        <cfvo type="min"/>
        <cfvo type="percentile" val="50"/>
        <cfvo type="max"/>
        <color rgb="FFF8696B"/>
        <color rgb="FFFFEB84"/>
        <color rgb="FF63BE7B"/>
      </colorScale>
    </cfRule>
  </conditionalFormatting>
  <conditionalFormatting sqref="RS14:RS92">
    <cfRule type="colorScale" priority="186">
      <colorScale>
        <cfvo type="min"/>
        <cfvo type="percentile" val="50"/>
        <cfvo type="max"/>
        <color rgb="FFF8696B"/>
        <color rgb="FFFFEB84"/>
        <color rgb="FF63BE7B"/>
      </colorScale>
    </cfRule>
  </conditionalFormatting>
  <conditionalFormatting sqref="RP14:RR92">
    <cfRule type="colorScale" priority="185">
      <colorScale>
        <cfvo type="min"/>
        <cfvo type="percentile" val="50"/>
        <cfvo type="max"/>
        <color rgb="FFF8696B"/>
        <color rgb="FFFFEB84"/>
        <color rgb="FF63BE7B"/>
      </colorScale>
    </cfRule>
  </conditionalFormatting>
  <conditionalFormatting sqref="SO14:SP92">
    <cfRule type="colorScale" priority="184">
      <colorScale>
        <cfvo type="min"/>
        <cfvo type="percentile" val="50"/>
        <cfvo type="max"/>
        <color rgb="FFF8696B"/>
        <color rgb="FFFFEB84"/>
        <color rgb="FF63BE7B"/>
      </colorScale>
    </cfRule>
  </conditionalFormatting>
  <conditionalFormatting sqref="SO96:SP123">
    <cfRule type="colorScale" priority="183">
      <colorScale>
        <cfvo type="min"/>
        <cfvo type="percentile" val="50"/>
        <cfvo type="max"/>
        <color rgb="FFF8696B"/>
        <color rgb="FFFFEB84"/>
        <color rgb="FF63BE7B"/>
      </colorScale>
    </cfRule>
  </conditionalFormatting>
  <conditionalFormatting sqref="SC14:SC92">
    <cfRule type="colorScale" priority="182">
      <colorScale>
        <cfvo type="min"/>
        <cfvo type="percentile" val="50"/>
        <cfvo type="max"/>
        <color rgb="FFF8696B"/>
        <color rgb="FFFFEB84"/>
        <color rgb="FF63BE7B"/>
      </colorScale>
    </cfRule>
  </conditionalFormatting>
  <conditionalFormatting sqref="SC14:SC92">
    <cfRule type="colorScale" priority="181">
      <colorScale>
        <cfvo type="min"/>
        <cfvo type="percentile" val="50"/>
        <cfvo type="max"/>
        <color rgb="FFF8696B"/>
        <color rgb="FFFFEB84"/>
        <color rgb="FF63BE7B"/>
      </colorScale>
    </cfRule>
  </conditionalFormatting>
  <conditionalFormatting sqref="SF2:SF10">
    <cfRule type="colorScale" priority="180">
      <colorScale>
        <cfvo type="min"/>
        <cfvo type="percentile" val="50"/>
        <cfvo type="max"/>
        <color rgb="FFF8696B"/>
        <color rgb="FFFFEB84"/>
        <color rgb="FF63BE7B"/>
      </colorScale>
    </cfRule>
  </conditionalFormatting>
  <conditionalFormatting sqref="SJ2:SJ10">
    <cfRule type="colorScale" priority="179">
      <colorScale>
        <cfvo type="min"/>
        <cfvo type="percentile" val="50"/>
        <cfvo type="max"/>
        <color rgb="FFF8696B"/>
        <color rgb="FFFFEB84"/>
        <color rgb="FF63BE7B"/>
      </colorScale>
    </cfRule>
  </conditionalFormatting>
  <conditionalFormatting sqref="SH2:SH10">
    <cfRule type="colorScale" priority="178">
      <colorScale>
        <cfvo type="min"/>
        <cfvo type="percentile" val="50"/>
        <cfvo type="max"/>
        <color rgb="FFF8696B"/>
        <color rgb="FFFFEB84"/>
        <color rgb="FF63BE7B"/>
      </colorScale>
    </cfRule>
  </conditionalFormatting>
  <conditionalFormatting sqref="SL2:SL10">
    <cfRule type="colorScale" priority="177">
      <colorScale>
        <cfvo type="min"/>
        <cfvo type="percentile" val="50"/>
        <cfvo type="max"/>
        <color rgb="FFF8696B"/>
        <color rgb="FFFFEB84"/>
        <color rgb="FF63BE7B"/>
      </colorScale>
    </cfRule>
  </conditionalFormatting>
  <conditionalFormatting sqref="SQ14:SQ92">
    <cfRule type="colorScale" priority="136">
      <colorScale>
        <cfvo type="min"/>
        <cfvo type="percentile" val="50"/>
        <cfvo type="max"/>
        <color rgb="FFF8696B"/>
        <color rgb="FFFFEB84"/>
        <color rgb="FF63BE7B"/>
      </colorScale>
    </cfRule>
  </conditionalFormatting>
  <conditionalFormatting sqref="SQ96:SQ123">
    <cfRule type="colorScale" priority="135">
      <colorScale>
        <cfvo type="min"/>
        <cfvo type="percentile" val="50"/>
        <cfvo type="max"/>
        <color rgb="FFF8696B"/>
        <color rgb="FFFFEB84"/>
        <color rgb="FF63BE7B"/>
      </colorScale>
    </cfRule>
  </conditionalFormatting>
  <conditionalFormatting sqref="QQ2:QQ10 QO2:QO10">
    <cfRule type="colorScale" priority="1743">
      <colorScale>
        <cfvo type="min"/>
        <cfvo type="percentile" val="50"/>
        <cfvo type="max"/>
        <color rgb="FFF8696B"/>
        <color rgb="FFFFEB84"/>
        <color rgb="FF63BE7B"/>
      </colorScale>
    </cfRule>
  </conditionalFormatting>
  <conditionalFormatting sqref="RY2:RY10 RW2:RW10">
    <cfRule type="colorScale" priority="1745">
      <colorScale>
        <cfvo type="min"/>
        <cfvo type="percentile" val="50"/>
        <cfvo type="max"/>
        <color rgb="FFF8696B"/>
        <color rgb="FFFFEB84"/>
        <color rgb="FF63BE7B"/>
      </colorScale>
    </cfRule>
  </conditionalFormatting>
  <conditionalFormatting sqref="TM96:TM123">
    <cfRule type="colorScale" priority="128">
      <colorScale>
        <cfvo type="min"/>
        <cfvo type="percentile" val="50"/>
        <cfvo type="max"/>
        <color rgb="FFF8696B"/>
        <color rgb="FFFFEB84"/>
        <color rgb="FF63BE7B"/>
      </colorScale>
    </cfRule>
  </conditionalFormatting>
  <conditionalFormatting sqref="TF14:TF92">
    <cfRule type="colorScale" priority="122">
      <colorScale>
        <cfvo type="min"/>
        <cfvo type="percentile" val="50"/>
        <cfvo type="max"/>
        <color rgb="FFF8696B"/>
        <color rgb="FFFFEB84"/>
        <color rgb="FF63BE7B"/>
      </colorScale>
    </cfRule>
  </conditionalFormatting>
  <conditionalFormatting sqref="TJ96:TJ123 SX96:TE123">
    <cfRule type="colorScale" priority="130">
      <colorScale>
        <cfvo type="min"/>
        <cfvo type="percentile" val="50"/>
        <cfvo type="max"/>
        <color rgb="FFF8696B"/>
        <color rgb="FFFFEB84"/>
        <color rgb="FF63BE7B"/>
      </colorScale>
    </cfRule>
  </conditionalFormatting>
  <conditionalFormatting sqref="TK96:TL123">
    <cfRule type="colorScale" priority="129">
      <colorScale>
        <cfvo type="min"/>
        <cfvo type="percentile" val="50"/>
        <cfvo type="max"/>
        <color rgb="FFF8696B"/>
        <color rgb="FFFFEB84"/>
        <color rgb="FF63BE7B"/>
      </colorScale>
    </cfRule>
  </conditionalFormatting>
  <conditionalFormatting sqref="TJ15:TJ24 SX82:SZ92 SX15:SZ24 TJ82:TJ92 TE15:TE24 TE82:TE92">
    <cfRule type="colorScale" priority="127">
      <colorScale>
        <cfvo type="min"/>
        <cfvo type="percentile" val="50"/>
        <cfvo type="max"/>
        <color rgb="FFF8696B"/>
        <color rgb="FFFFEB84"/>
        <color rgb="FF63BE7B"/>
      </colorScale>
    </cfRule>
  </conditionalFormatting>
  <conditionalFormatting sqref="SW96:SW123">
    <cfRule type="colorScale" priority="126">
      <colorScale>
        <cfvo type="min"/>
        <cfvo type="percentile" val="50"/>
        <cfvo type="max"/>
        <color rgb="FFF8696B"/>
        <color rgb="FFFFEB84"/>
        <color rgb="FF63BE7B"/>
      </colorScale>
    </cfRule>
  </conditionalFormatting>
  <conditionalFormatting sqref="TM14:TM92">
    <cfRule type="colorScale" priority="131">
      <colorScale>
        <cfvo type="min"/>
        <cfvo type="percentile" val="50"/>
        <cfvo type="max"/>
        <color rgb="FFF8696B"/>
        <color rgb="FFFFEB84"/>
        <color rgb="FF63BE7B"/>
      </colorScale>
    </cfRule>
  </conditionalFormatting>
  <conditionalFormatting sqref="TJ25:TJ81 SX25:SZ81 TE25:TE81">
    <cfRule type="colorScale" priority="132">
      <colorScale>
        <cfvo type="min"/>
        <cfvo type="percentile" val="50"/>
        <cfvo type="max"/>
        <color rgb="FFF8696B"/>
        <color rgb="FFFFEB84"/>
        <color rgb="FF63BE7B"/>
      </colorScale>
    </cfRule>
  </conditionalFormatting>
  <conditionalFormatting sqref="TK12:TL13 TL14:TL92">
    <cfRule type="colorScale" priority="133">
      <colorScale>
        <cfvo type="min"/>
        <cfvo type="percentile" val="50"/>
        <cfvo type="max"/>
        <color rgb="FFF8696B"/>
        <color rgb="FFFFEB84"/>
        <color rgb="FF63BE7B"/>
      </colorScale>
    </cfRule>
  </conditionalFormatting>
  <conditionalFormatting sqref="SX14:SZ14 TE14">
    <cfRule type="colorScale" priority="125">
      <colorScale>
        <cfvo type="min"/>
        <cfvo type="percentile" val="50"/>
        <cfvo type="max"/>
        <color rgb="FFF8696B"/>
        <color rgb="FFFFEB84"/>
        <color rgb="FF63BE7B"/>
      </colorScale>
    </cfRule>
  </conditionalFormatting>
  <conditionalFormatting sqref="TJ14:TJ92">
    <cfRule type="colorScale" priority="124">
      <colorScale>
        <cfvo type="min"/>
        <cfvo type="percentile" val="50"/>
        <cfvo type="max"/>
        <color rgb="FFF8696B"/>
        <color rgb="FFFFEB84"/>
        <color rgb="FF63BE7B"/>
      </colorScale>
    </cfRule>
  </conditionalFormatting>
  <conditionalFormatting sqref="SW14:SW92">
    <cfRule type="colorScale" priority="123">
      <colorScale>
        <cfvo type="min"/>
        <cfvo type="percentile" val="50"/>
        <cfvo type="max"/>
        <color rgb="FFF8696B"/>
        <color rgb="FFFFEB84"/>
        <color rgb="FF63BE7B"/>
      </colorScale>
    </cfRule>
  </conditionalFormatting>
  <conditionalFormatting sqref="TN96:TO123">
    <cfRule type="colorScale" priority="121">
      <colorScale>
        <cfvo type="min"/>
        <cfvo type="percentile" val="50"/>
        <cfvo type="max"/>
        <color rgb="FFF8696B"/>
        <color rgb="FFFFEB84"/>
        <color rgb="FF63BE7B"/>
      </colorScale>
    </cfRule>
  </conditionalFormatting>
  <conditionalFormatting sqref="TN14:TN92">
    <cfRule type="colorScale" priority="120">
      <colorScale>
        <cfvo type="min"/>
        <cfvo type="percentile" val="50"/>
        <cfvo type="max"/>
        <color rgb="FF63BE7B"/>
        <color rgb="FFFFEB84"/>
        <color rgb="FFF8696B"/>
      </colorScale>
    </cfRule>
  </conditionalFormatting>
  <conditionalFormatting sqref="TF96:TG123">
    <cfRule type="colorScale" priority="119">
      <colorScale>
        <cfvo type="min"/>
        <cfvo type="percentile" val="50"/>
        <cfvo type="max"/>
        <color rgb="FFF8696B"/>
        <color rgb="FFFFEB84"/>
        <color rgb="FF63BE7B"/>
      </colorScale>
    </cfRule>
  </conditionalFormatting>
  <conditionalFormatting sqref="TH96:TI123">
    <cfRule type="colorScale" priority="118">
      <colorScale>
        <cfvo type="min"/>
        <cfvo type="percentile" val="50"/>
        <cfvo type="max"/>
        <color rgb="FFF8696B"/>
        <color rgb="FFFFEB84"/>
        <color rgb="FF63BE7B"/>
      </colorScale>
    </cfRule>
  </conditionalFormatting>
  <conditionalFormatting sqref="TN96:TO123">
    <cfRule type="colorScale" priority="117">
      <colorScale>
        <cfvo type="min"/>
        <cfvo type="percentile" val="50"/>
        <cfvo type="max"/>
        <color rgb="FF63BE7B"/>
        <color rgb="FFFFEB84"/>
        <color rgb="FFF8696B"/>
      </colorScale>
    </cfRule>
  </conditionalFormatting>
  <conditionalFormatting sqref="TH14:TI92">
    <cfRule type="colorScale" priority="116">
      <colorScale>
        <cfvo type="min"/>
        <cfvo type="percentile" val="50"/>
        <cfvo type="max"/>
        <color rgb="FFF8696B"/>
        <color rgb="FFFFEB84"/>
        <color rgb="FF63BE7B"/>
      </colorScale>
    </cfRule>
  </conditionalFormatting>
  <conditionalFormatting sqref="TJ96:TJ123">
    <cfRule type="colorScale" priority="115">
      <colorScale>
        <cfvo type="min"/>
        <cfvo type="percentile" val="50"/>
        <cfvo type="max"/>
        <color rgb="FFF8696B"/>
        <color rgb="FFFFEB84"/>
        <color rgb="FF63BE7B"/>
      </colorScale>
    </cfRule>
  </conditionalFormatting>
  <conditionalFormatting sqref="TS14:TT92">
    <cfRule type="colorScale" priority="114">
      <colorScale>
        <cfvo type="min"/>
        <cfvo type="percentile" val="50"/>
        <cfvo type="max"/>
        <color rgb="FFF8696B"/>
        <color rgb="FFFFEB84"/>
        <color rgb="FF63BE7B"/>
      </colorScale>
    </cfRule>
  </conditionalFormatting>
  <conditionalFormatting sqref="TS96:TU123">
    <cfRule type="colorScale" priority="113">
      <colorScale>
        <cfvo type="min"/>
        <cfvo type="percentile" val="50"/>
        <cfvo type="max"/>
        <color rgb="FFF8696B"/>
        <color rgb="FFFFEB84"/>
        <color rgb="FF63BE7B"/>
      </colorScale>
    </cfRule>
  </conditionalFormatting>
  <conditionalFormatting sqref="TV14:TV92">
    <cfRule type="colorScale" priority="112">
      <colorScale>
        <cfvo type="min"/>
        <cfvo type="percentile" val="50"/>
        <cfvo type="max"/>
        <color rgb="FFF8696B"/>
        <color rgb="FFFFEB84"/>
        <color rgb="FF63BE7B"/>
      </colorScale>
    </cfRule>
  </conditionalFormatting>
  <conditionalFormatting sqref="TV96:TV123">
    <cfRule type="colorScale" priority="111">
      <colorScale>
        <cfvo type="min"/>
        <cfvo type="percentile" val="50"/>
        <cfvo type="max"/>
        <color rgb="FFF8696B"/>
        <color rgb="FFFFEB84"/>
        <color rgb="FF63BE7B"/>
      </colorScale>
    </cfRule>
  </conditionalFormatting>
  <conditionalFormatting sqref="TD2:TD10 TI2:TI10">
    <cfRule type="colorScale" priority="110">
      <colorScale>
        <cfvo type="min"/>
        <cfvo type="percentile" val="50"/>
        <cfvo type="max"/>
        <color rgb="FFF8696B"/>
        <color rgb="FFFFEB84"/>
        <color rgb="FF63BE7B"/>
      </colorScale>
    </cfRule>
  </conditionalFormatting>
  <conditionalFormatting sqref="TJ2:TJ10">
    <cfRule type="colorScale" priority="109">
      <colorScale>
        <cfvo type="min"/>
        <cfvo type="percentile" val="50"/>
        <cfvo type="max"/>
        <color rgb="FFF8696B"/>
        <color rgb="FFFFEB84"/>
        <color rgb="FF63BE7B"/>
      </colorScale>
    </cfRule>
  </conditionalFormatting>
  <conditionalFormatting sqref="TC14:TD92">
    <cfRule type="colorScale" priority="108">
      <colorScale>
        <cfvo type="min"/>
        <cfvo type="percentile" val="50"/>
        <cfvo type="max"/>
        <color rgb="FFF8696B"/>
        <color rgb="FFFFEB84"/>
        <color rgb="FF63BE7B"/>
      </colorScale>
    </cfRule>
  </conditionalFormatting>
  <conditionalFormatting sqref="TA14:TB92">
    <cfRule type="colorScale" priority="107">
      <colorScale>
        <cfvo type="min"/>
        <cfvo type="percentile" val="50"/>
        <cfvo type="max"/>
        <color rgb="FFF8696B"/>
        <color rgb="FFFFEB84"/>
        <color rgb="FF63BE7B"/>
      </colorScale>
    </cfRule>
  </conditionalFormatting>
  <conditionalFormatting sqref="TG14:TG92">
    <cfRule type="colorScale" priority="106">
      <colorScale>
        <cfvo type="min"/>
        <cfvo type="percentile" val="50"/>
        <cfvo type="max"/>
        <color rgb="FFF8696B"/>
        <color rgb="FFFFEB84"/>
        <color rgb="FF63BE7B"/>
      </colorScale>
    </cfRule>
  </conditionalFormatting>
  <conditionalFormatting sqref="TU14:TU92">
    <cfRule type="colorScale" priority="105">
      <colorScale>
        <cfvo type="min"/>
        <cfvo type="percentile" val="50"/>
        <cfvo type="max"/>
        <color rgb="FFF8696B"/>
        <color rgb="FFFFEB84"/>
        <color rgb="FF63BE7B"/>
      </colorScale>
    </cfRule>
  </conditionalFormatting>
  <conditionalFormatting sqref="TA14:TA92">
    <cfRule type="colorScale" priority="104">
      <colorScale>
        <cfvo type="min"/>
        <cfvo type="percentile" val="50"/>
        <cfvo type="max"/>
        <color rgb="FFF8696B"/>
        <color rgb="FFFFEB84"/>
        <color rgb="FF63BE7B"/>
      </colorScale>
    </cfRule>
  </conditionalFormatting>
  <conditionalFormatting sqref="SX14:SZ92">
    <cfRule type="colorScale" priority="103">
      <colorScale>
        <cfvo type="min"/>
        <cfvo type="percentile" val="50"/>
        <cfvo type="max"/>
        <color rgb="FFF8696B"/>
        <color rgb="FFFFEB84"/>
        <color rgb="FF63BE7B"/>
      </colorScale>
    </cfRule>
  </conditionalFormatting>
  <conditionalFormatting sqref="TW14:TX92">
    <cfRule type="colorScale" priority="102">
      <colorScale>
        <cfvo type="min"/>
        <cfvo type="percentile" val="50"/>
        <cfvo type="max"/>
        <color rgb="FFF8696B"/>
        <color rgb="FFFFEB84"/>
        <color rgb="FF63BE7B"/>
      </colorScale>
    </cfRule>
  </conditionalFormatting>
  <conditionalFormatting sqref="TW96:TX123">
    <cfRule type="colorScale" priority="101">
      <colorScale>
        <cfvo type="min"/>
        <cfvo type="percentile" val="50"/>
        <cfvo type="max"/>
        <color rgb="FFF8696B"/>
        <color rgb="FFFFEB84"/>
        <color rgb="FF63BE7B"/>
      </colorScale>
    </cfRule>
  </conditionalFormatting>
  <conditionalFormatting sqref="TK14:TK92">
    <cfRule type="colorScale" priority="100">
      <colorScale>
        <cfvo type="min"/>
        <cfvo type="percentile" val="50"/>
        <cfvo type="max"/>
        <color rgb="FFF8696B"/>
        <color rgb="FFFFEB84"/>
        <color rgb="FF63BE7B"/>
      </colorScale>
    </cfRule>
  </conditionalFormatting>
  <conditionalFormatting sqref="TK14:TK92">
    <cfRule type="colorScale" priority="99">
      <colorScale>
        <cfvo type="min"/>
        <cfvo type="percentile" val="50"/>
        <cfvo type="max"/>
        <color rgb="FFF8696B"/>
        <color rgb="FFFFEB84"/>
        <color rgb="FF63BE7B"/>
      </colorScale>
    </cfRule>
  </conditionalFormatting>
  <conditionalFormatting sqref="TN2:TN10">
    <cfRule type="colorScale" priority="98">
      <colorScale>
        <cfvo type="min"/>
        <cfvo type="percentile" val="50"/>
        <cfvo type="max"/>
        <color rgb="FFF8696B"/>
        <color rgb="FFFFEB84"/>
        <color rgb="FF63BE7B"/>
      </colorScale>
    </cfRule>
  </conditionalFormatting>
  <conditionalFormatting sqref="TR2:TR10">
    <cfRule type="colorScale" priority="97">
      <colorScale>
        <cfvo type="min"/>
        <cfvo type="percentile" val="50"/>
        <cfvo type="max"/>
        <color rgb="FFF8696B"/>
        <color rgb="FFFFEB84"/>
        <color rgb="FF63BE7B"/>
      </colorScale>
    </cfRule>
  </conditionalFormatting>
  <conditionalFormatting sqref="TP2:TP10">
    <cfRule type="colorScale" priority="96">
      <colorScale>
        <cfvo type="min"/>
        <cfvo type="percentile" val="50"/>
        <cfvo type="max"/>
        <color rgb="FFF8696B"/>
        <color rgb="FFFFEB84"/>
        <color rgb="FF63BE7B"/>
      </colorScale>
    </cfRule>
  </conditionalFormatting>
  <conditionalFormatting sqref="TT2:TT10">
    <cfRule type="colorScale" priority="95">
      <colorScale>
        <cfvo type="min"/>
        <cfvo type="percentile" val="50"/>
        <cfvo type="max"/>
        <color rgb="FFF8696B"/>
        <color rgb="FFFFEB84"/>
        <color rgb="FF63BE7B"/>
      </colorScale>
    </cfRule>
  </conditionalFormatting>
  <conditionalFormatting sqref="TY14:TY92">
    <cfRule type="colorScale" priority="94">
      <colorScale>
        <cfvo type="min"/>
        <cfvo type="percentile" val="50"/>
        <cfvo type="max"/>
        <color rgb="FFF8696B"/>
        <color rgb="FFFFEB84"/>
        <color rgb="FF63BE7B"/>
      </colorScale>
    </cfRule>
  </conditionalFormatting>
  <conditionalFormatting sqref="TY96:TY123">
    <cfRule type="colorScale" priority="93">
      <colorScale>
        <cfvo type="min"/>
        <cfvo type="percentile" val="50"/>
        <cfvo type="max"/>
        <color rgb="FFF8696B"/>
        <color rgb="FFFFEB84"/>
        <color rgb="FF63BE7B"/>
      </colorScale>
    </cfRule>
  </conditionalFormatting>
  <conditionalFormatting sqref="TG2:TG10 TE2:TE10">
    <cfRule type="colorScale" priority="134">
      <colorScale>
        <cfvo type="min"/>
        <cfvo type="percentile" val="50"/>
        <cfvo type="max"/>
        <color rgb="FFF8696B"/>
        <color rgb="FFFFEB84"/>
        <color rgb="FF63BE7B"/>
      </colorScale>
    </cfRule>
  </conditionalFormatting>
  <conditionalFormatting sqref="SR14:SU92">
    <cfRule type="colorScale" priority="92">
      <colorScale>
        <cfvo type="min"/>
        <cfvo type="percentile" val="50"/>
        <cfvo type="max"/>
        <color rgb="FFF8696B"/>
        <color rgb="FFFFEB84"/>
        <color rgb="FF63BE7B"/>
      </colorScale>
    </cfRule>
  </conditionalFormatting>
  <conditionalFormatting sqref="SR96:SU123">
    <cfRule type="colorScale" priority="91">
      <colorScale>
        <cfvo type="min"/>
        <cfvo type="percentile" val="50"/>
        <cfvo type="max"/>
        <color rgb="FFF8696B"/>
        <color rgb="FFFFEB84"/>
        <color rgb="FF63BE7B"/>
      </colorScale>
    </cfRule>
  </conditionalFormatting>
  <conditionalFormatting sqref="TZ14:UC92">
    <cfRule type="colorScale" priority="90">
      <colorScale>
        <cfvo type="min"/>
        <cfvo type="percentile" val="50"/>
        <cfvo type="max"/>
        <color rgb="FFF8696B"/>
        <color rgb="FFFFEB84"/>
        <color rgb="FF63BE7B"/>
      </colorScale>
    </cfRule>
  </conditionalFormatting>
  <conditionalFormatting sqref="TZ96:UC123">
    <cfRule type="colorScale" priority="89">
      <colorScale>
        <cfvo type="min"/>
        <cfvo type="percentile" val="50"/>
        <cfvo type="max"/>
        <color rgb="FFF8696B"/>
        <color rgb="FFFFEB84"/>
        <color rgb="FF63BE7B"/>
      </colorScale>
    </cfRule>
  </conditionalFormatting>
  <conditionalFormatting sqref="UU96:UU123">
    <cfRule type="colorScale" priority="82">
      <colorScale>
        <cfvo type="min"/>
        <cfvo type="percentile" val="50"/>
        <cfvo type="max"/>
        <color rgb="FFF8696B"/>
        <color rgb="FFFFEB84"/>
        <color rgb="FF63BE7B"/>
      </colorScale>
    </cfRule>
  </conditionalFormatting>
  <conditionalFormatting sqref="UN14:UN92">
    <cfRule type="colorScale" priority="76">
      <colorScale>
        <cfvo type="min"/>
        <cfvo type="percentile" val="50"/>
        <cfvo type="max"/>
        <color rgb="FFF8696B"/>
        <color rgb="FFFFEB84"/>
        <color rgb="FF63BE7B"/>
      </colorScale>
    </cfRule>
  </conditionalFormatting>
  <conditionalFormatting sqref="UR96:UR123 UF96:UM123">
    <cfRule type="colorScale" priority="84">
      <colorScale>
        <cfvo type="min"/>
        <cfvo type="percentile" val="50"/>
        <cfvo type="max"/>
        <color rgb="FFF8696B"/>
        <color rgb="FFFFEB84"/>
        <color rgb="FF63BE7B"/>
      </colorScale>
    </cfRule>
  </conditionalFormatting>
  <conditionalFormatting sqref="US96:UT123">
    <cfRule type="colorScale" priority="83">
      <colorScale>
        <cfvo type="min"/>
        <cfvo type="percentile" val="50"/>
        <cfvo type="max"/>
        <color rgb="FFF8696B"/>
        <color rgb="FFFFEB84"/>
        <color rgb="FF63BE7B"/>
      </colorScale>
    </cfRule>
  </conditionalFormatting>
  <conditionalFormatting sqref="UR15:UR24 UF82:UH92 UF15:UH24 UR82:UR92 UM15:UM24 UM82:UM92">
    <cfRule type="colorScale" priority="81">
      <colorScale>
        <cfvo type="min"/>
        <cfvo type="percentile" val="50"/>
        <cfvo type="max"/>
        <color rgb="FFF8696B"/>
        <color rgb="FFFFEB84"/>
        <color rgb="FF63BE7B"/>
      </colorScale>
    </cfRule>
  </conditionalFormatting>
  <conditionalFormatting sqref="UE96:UE123">
    <cfRule type="colorScale" priority="80">
      <colorScale>
        <cfvo type="min"/>
        <cfvo type="percentile" val="50"/>
        <cfvo type="max"/>
        <color rgb="FFF8696B"/>
        <color rgb="FFFFEB84"/>
        <color rgb="FF63BE7B"/>
      </colorScale>
    </cfRule>
  </conditionalFormatting>
  <conditionalFormatting sqref="UU14:UU92">
    <cfRule type="colorScale" priority="85">
      <colorScale>
        <cfvo type="min"/>
        <cfvo type="percentile" val="50"/>
        <cfvo type="max"/>
        <color rgb="FFF8696B"/>
        <color rgb="FFFFEB84"/>
        <color rgb="FF63BE7B"/>
      </colorScale>
    </cfRule>
  </conditionalFormatting>
  <conditionalFormatting sqref="UR25:UR81 UF25:UH81 UM25:UM81">
    <cfRule type="colorScale" priority="86">
      <colorScale>
        <cfvo type="min"/>
        <cfvo type="percentile" val="50"/>
        <cfvo type="max"/>
        <color rgb="FFF8696B"/>
        <color rgb="FFFFEB84"/>
        <color rgb="FF63BE7B"/>
      </colorScale>
    </cfRule>
  </conditionalFormatting>
  <conditionalFormatting sqref="US12:UT13 UT14:UT92">
    <cfRule type="colorScale" priority="87">
      <colorScale>
        <cfvo type="min"/>
        <cfvo type="percentile" val="50"/>
        <cfvo type="max"/>
        <color rgb="FFF8696B"/>
        <color rgb="FFFFEB84"/>
        <color rgb="FF63BE7B"/>
      </colorScale>
    </cfRule>
  </conditionalFormatting>
  <conditionalFormatting sqref="UF14:UH14 UM14">
    <cfRule type="colorScale" priority="79">
      <colorScale>
        <cfvo type="min"/>
        <cfvo type="percentile" val="50"/>
        <cfvo type="max"/>
        <color rgb="FFF8696B"/>
        <color rgb="FFFFEB84"/>
        <color rgb="FF63BE7B"/>
      </colorScale>
    </cfRule>
  </conditionalFormatting>
  <conditionalFormatting sqref="UR14:UR92">
    <cfRule type="colorScale" priority="78">
      <colorScale>
        <cfvo type="min"/>
        <cfvo type="percentile" val="50"/>
        <cfvo type="max"/>
        <color rgb="FFF8696B"/>
        <color rgb="FFFFEB84"/>
        <color rgb="FF63BE7B"/>
      </colorScale>
    </cfRule>
  </conditionalFormatting>
  <conditionalFormatting sqref="UE14:UE92">
    <cfRule type="colorScale" priority="77">
      <colorScale>
        <cfvo type="min"/>
        <cfvo type="percentile" val="50"/>
        <cfvo type="max"/>
        <color rgb="FFF8696B"/>
        <color rgb="FFFFEB84"/>
        <color rgb="FF63BE7B"/>
      </colorScale>
    </cfRule>
  </conditionalFormatting>
  <conditionalFormatting sqref="UV96:UW123">
    <cfRule type="colorScale" priority="75">
      <colorScale>
        <cfvo type="min"/>
        <cfvo type="percentile" val="50"/>
        <cfvo type="max"/>
        <color rgb="FFF8696B"/>
        <color rgb="FFFFEB84"/>
        <color rgb="FF63BE7B"/>
      </colorScale>
    </cfRule>
  </conditionalFormatting>
  <conditionalFormatting sqref="UV14:UV92">
    <cfRule type="colorScale" priority="74">
      <colorScale>
        <cfvo type="min"/>
        <cfvo type="percentile" val="50"/>
        <cfvo type="max"/>
        <color rgb="FF63BE7B"/>
        <color rgb="FFFFEB84"/>
        <color rgb="FFF8696B"/>
      </colorScale>
    </cfRule>
  </conditionalFormatting>
  <conditionalFormatting sqref="UN96:UO123">
    <cfRule type="colorScale" priority="73">
      <colorScale>
        <cfvo type="min"/>
        <cfvo type="percentile" val="50"/>
        <cfvo type="max"/>
        <color rgb="FFF8696B"/>
        <color rgb="FFFFEB84"/>
        <color rgb="FF63BE7B"/>
      </colorScale>
    </cfRule>
  </conditionalFormatting>
  <conditionalFormatting sqref="UP96:UQ123">
    <cfRule type="colorScale" priority="72">
      <colorScale>
        <cfvo type="min"/>
        <cfvo type="percentile" val="50"/>
        <cfvo type="max"/>
        <color rgb="FFF8696B"/>
        <color rgb="FFFFEB84"/>
        <color rgb="FF63BE7B"/>
      </colorScale>
    </cfRule>
  </conditionalFormatting>
  <conditionalFormatting sqref="UV96:UW123">
    <cfRule type="colorScale" priority="71">
      <colorScale>
        <cfvo type="min"/>
        <cfvo type="percentile" val="50"/>
        <cfvo type="max"/>
        <color rgb="FF63BE7B"/>
        <color rgb="FFFFEB84"/>
        <color rgb="FFF8696B"/>
      </colorScale>
    </cfRule>
  </conditionalFormatting>
  <conditionalFormatting sqref="UP14:UQ92">
    <cfRule type="colorScale" priority="70">
      <colorScale>
        <cfvo type="min"/>
        <cfvo type="percentile" val="50"/>
        <cfvo type="max"/>
        <color rgb="FFF8696B"/>
        <color rgb="FFFFEB84"/>
        <color rgb="FF63BE7B"/>
      </colorScale>
    </cfRule>
  </conditionalFormatting>
  <conditionalFormatting sqref="UR96:UR123">
    <cfRule type="colorScale" priority="69">
      <colorScale>
        <cfvo type="min"/>
        <cfvo type="percentile" val="50"/>
        <cfvo type="max"/>
        <color rgb="FFF8696B"/>
        <color rgb="FFFFEB84"/>
        <color rgb="FF63BE7B"/>
      </colorScale>
    </cfRule>
  </conditionalFormatting>
  <conditionalFormatting sqref="VA14:VB92">
    <cfRule type="colorScale" priority="68">
      <colorScale>
        <cfvo type="min"/>
        <cfvo type="percentile" val="50"/>
        <cfvo type="max"/>
        <color rgb="FFF8696B"/>
        <color rgb="FFFFEB84"/>
        <color rgb="FF63BE7B"/>
      </colorScale>
    </cfRule>
  </conditionalFormatting>
  <conditionalFormatting sqref="VA96:VC123">
    <cfRule type="colorScale" priority="67">
      <colorScale>
        <cfvo type="min"/>
        <cfvo type="percentile" val="50"/>
        <cfvo type="max"/>
        <color rgb="FFF8696B"/>
        <color rgb="FFFFEB84"/>
        <color rgb="FF63BE7B"/>
      </colorScale>
    </cfRule>
  </conditionalFormatting>
  <conditionalFormatting sqref="VD14:VD92">
    <cfRule type="colorScale" priority="66">
      <colorScale>
        <cfvo type="min"/>
        <cfvo type="percentile" val="50"/>
        <cfvo type="max"/>
        <color rgb="FFF8696B"/>
        <color rgb="FFFFEB84"/>
        <color rgb="FF63BE7B"/>
      </colorScale>
    </cfRule>
  </conditionalFormatting>
  <conditionalFormatting sqref="VD96:VD123">
    <cfRule type="colorScale" priority="65">
      <colorScale>
        <cfvo type="min"/>
        <cfvo type="percentile" val="50"/>
        <cfvo type="max"/>
        <color rgb="FFF8696B"/>
        <color rgb="FFFFEB84"/>
        <color rgb="FF63BE7B"/>
      </colorScale>
    </cfRule>
  </conditionalFormatting>
  <conditionalFormatting sqref="UL2:UL10 UQ2:UQ10">
    <cfRule type="colorScale" priority="64">
      <colorScale>
        <cfvo type="min"/>
        <cfvo type="percentile" val="50"/>
        <cfvo type="max"/>
        <color rgb="FFF8696B"/>
        <color rgb="FFFFEB84"/>
        <color rgb="FF63BE7B"/>
      </colorScale>
    </cfRule>
  </conditionalFormatting>
  <conditionalFormatting sqref="UR2:UR10">
    <cfRule type="colorScale" priority="63">
      <colorScale>
        <cfvo type="min"/>
        <cfvo type="percentile" val="50"/>
        <cfvo type="max"/>
        <color rgb="FFF8696B"/>
        <color rgb="FFFFEB84"/>
        <color rgb="FF63BE7B"/>
      </colorScale>
    </cfRule>
  </conditionalFormatting>
  <conditionalFormatting sqref="UK14:UL92">
    <cfRule type="colorScale" priority="62">
      <colorScale>
        <cfvo type="min"/>
        <cfvo type="percentile" val="50"/>
        <cfvo type="max"/>
        <color rgb="FFF8696B"/>
        <color rgb="FFFFEB84"/>
        <color rgb="FF63BE7B"/>
      </colorScale>
    </cfRule>
  </conditionalFormatting>
  <conditionalFormatting sqref="UI14:UJ92">
    <cfRule type="colorScale" priority="61">
      <colorScale>
        <cfvo type="min"/>
        <cfvo type="percentile" val="50"/>
        <cfvo type="max"/>
        <color rgb="FFF8696B"/>
        <color rgb="FFFFEB84"/>
        <color rgb="FF63BE7B"/>
      </colorScale>
    </cfRule>
  </conditionalFormatting>
  <conditionalFormatting sqref="UO14:UO92">
    <cfRule type="colorScale" priority="60">
      <colorScale>
        <cfvo type="min"/>
        <cfvo type="percentile" val="50"/>
        <cfvo type="max"/>
        <color rgb="FFF8696B"/>
        <color rgb="FFFFEB84"/>
        <color rgb="FF63BE7B"/>
      </colorScale>
    </cfRule>
  </conditionalFormatting>
  <conditionalFormatting sqref="VC14:VC92">
    <cfRule type="colorScale" priority="59">
      <colorScale>
        <cfvo type="min"/>
        <cfvo type="percentile" val="50"/>
        <cfvo type="max"/>
        <color rgb="FFF8696B"/>
        <color rgb="FFFFEB84"/>
        <color rgb="FF63BE7B"/>
      </colorScale>
    </cfRule>
  </conditionalFormatting>
  <conditionalFormatting sqref="UI14:UI92">
    <cfRule type="colorScale" priority="58">
      <colorScale>
        <cfvo type="min"/>
        <cfvo type="percentile" val="50"/>
        <cfvo type="max"/>
        <color rgb="FFF8696B"/>
        <color rgb="FFFFEB84"/>
        <color rgb="FF63BE7B"/>
      </colorScale>
    </cfRule>
  </conditionalFormatting>
  <conditionalFormatting sqref="UF14:UH92">
    <cfRule type="colorScale" priority="57">
      <colorScale>
        <cfvo type="min"/>
        <cfvo type="percentile" val="50"/>
        <cfvo type="max"/>
        <color rgb="FFF8696B"/>
        <color rgb="FFFFEB84"/>
        <color rgb="FF63BE7B"/>
      </colorScale>
    </cfRule>
  </conditionalFormatting>
  <conditionalFormatting sqref="VE14:VF92">
    <cfRule type="colorScale" priority="56">
      <colorScale>
        <cfvo type="min"/>
        <cfvo type="percentile" val="50"/>
        <cfvo type="max"/>
        <color rgb="FFF8696B"/>
        <color rgb="FFFFEB84"/>
        <color rgb="FF63BE7B"/>
      </colorScale>
    </cfRule>
  </conditionalFormatting>
  <conditionalFormatting sqref="VE96:VF123">
    <cfRule type="colorScale" priority="55">
      <colorScale>
        <cfvo type="min"/>
        <cfvo type="percentile" val="50"/>
        <cfvo type="max"/>
        <color rgb="FFF8696B"/>
        <color rgb="FFFFEB84"/>
        <color rgb="FF63BE7B"/>
      </colorScale>
    </cfRule>
  </conditionalFormatting>
  <conditionalFormatting sqref="US14:US92">
    <cfRule type="colorScale" priority="54">
      <colorScale>
        <cfvo type="min"/>
        <cfvo type="percentile" val="50"/>
        <cfvo type="max"/>
        <color rgb="FFF8696B"/>
        <color rgb="FFFFEB84"/>
        <color rgb="FF63BE7B"/>
      </colorScale>
    </cfRule>
  </conditionalFormatting>
  <conditionalFormatting sqref="US14:US92">
    <cfRule type="colorScale" priority="53">
      <colorScale>
        <cfvo type="min"/>
        <cfvo type="percentile" val="50"/>
        <cfvo type="max"/>
        <color rgb="FFF8696B"/>
        <color rgb="FFFFEB84"/>
        <color rgb="FF63BE7B"/>
      </colorScale>
    </cfRule>
  </conditionalFormatting>
  <conditionalFormatting sqref="UV2:UV10">
    <cfRule type="colorScale" priority="52">
      <colorScale>
        <cfvo type="min"/>
        <cfvo type="percentile" val="50"/>
        <cfvo type="max"/>
        <color rgb="FFF8696B"/>
        <color rgb="FFFFEB84"/>
        <color rgb="FF63BE7B"/>
      </colorScale>
    </cfRule>
  </conditionalFormatting>
  <conditionalFormatting sqref="UZ2:UZ10">
    <cfRule type="colorScale" priority="51">
      <colorScale>
        <cfvo type="min"/>
        <cfvo type="percentile" val="50"/>
        <cfvo type="max"/>
        <color rgb="FFF8696B"/>
        <color rgb="FFFFEB84"/>
        <color rgb="FF63BE7B"/>
      </colorScale>
    </cfRule>
  </conditionalFormatting>
  <conditionalFormatting sqref="UX2:UX10">
    <cfRule type="colorScale" priority="50">
      <colorScale>
        <cfvo type="min"/>
        <cfvo type="percentile" val="50"/>
        <cfvo type="max"/>
        <color rgb="FFF8696B"/>
        <color rgb="FFFFEB84"/>
        <color rgb="FF63BE7B"/>
      </colorScale>
    </cfRule>
  </conditionalFormatting>
  <conditionalFormatting sqref="VB2:VB10">
    <cfRule type="colorScale" priority="49">
      <colorScale>
        <cfvo type="min"/>
        <cfvo type="percentile" val="50"/>
        <cfvo type="max"/>
        <color rgb="FFF8696B"/>
        <color rgb="FFFFEB84"/>
        <color rgb="FF63BE7B"/>
      </colorScale>
    </cfRule>
  </conditionalFormatting>
  <conditionalFormatting sqref="VG14:VG92">
    <cfRule type="colorScale" priority="48">
      <colorScale>
        <cfvo type="min"/>
        <cfvo type="percentile" val="50"/>
        <cfvo type="max"/>
        <color rgb="FFF8696B"/>
        <color rgb="FFFFEB84"/>
        <color rgb="FF63BE7B"/>
      </colorScale>
    </cfRule>
  </conditionalFormatting>
  <conditionalFormatting sqref="VG96:VG123">
    <cfRule type="colorScale" priority="47">
      <colorScale>
        <cfvo type="min"/>
        <cfvo type="percentile" val="50"/>
        <cfvo type="max"/>
        <color rgb="FFF8696B"/>
        <color rgb="FFFFEB84"/>
        <color rgb="FF63BE7B"/>
      </colorScale>
    </cfRule>
  </conditionalFormatting>
  <conditionalFormatting sqref="UO2:UO10 UM2:UM10">
    <cfRule type="colorScale" priority="88">
      <colorScale>
        <cfvo type="min"/>
        <cfvo type="percentile" val="50"/>
        <cfvo type="max"/>
        <color rgb="FFF8696B"/>
        <color rgb="FFFFEB84"/>
        <color rgb="FF63BE7B"/>
      </colorScale>
    </cfRule>
  </conditionalFormatting>
  <conditionalFormatting sqref="VH14:VK92">
    <cfRule type="colorScale" priority="46">
      <colorScale>
        <cfvo type="min"/>
        <cfvo type="percentile" val="50"/>
        <cfvo type="max"/>
        <color rgb="FFF8696B"/>
        <color rgb="FFFFEB84"/>
        <color rgb="FF63BE7B"/>
      </colorScale>
    </cfRule>
  </conditionalFormatting>
  <conditionalFormatting sqref="VH96:VK123">
    <cfRule type="colorScale" priority="45">
      <colorScale>
        <cfvo type="min"/>
        <cfvo type="percentile" val="50"/>
        <cfvo type="max"/>
        <color rgb="FFF8696B"/>
        <color rgb="FFFFEB84"/>
        <color rgb="FF63BE7B"/>
      </colorScale>
    </cfRule>
  </conditionalFormatting>
  <conditionalFormatting sqref="WC96:WC123">
    <cfRule type="colorScale" priority="38">
      <colorScale>
        <cfvo type="min"/>
        <cfvo type="percentile" val="50"/>
        <cfvo type="max"/>
        <color rgb="FFF8696B"/>
        <color rgb="FFFFEB84"/>
        <color rgb="FF63BE7B"/>
      </colorScale>
    </cfRule>
  </conditionalFormatting>
  <conditionalFormatting sqref="VV14:VV92">
    <cfRule type="colorScale" priority="32">
      <colorScale>
        <cfvo type="min"/>
        <cfvo type="percentile" val="50"/>
        <cfvo type="max"/>
        <color rgb="FFF8696B"/>
        <color rgb="FFFFEB84"/>
        <color rgb="FF63BE7B"/>
      </colorScale>
    </cfRule>
  </conditionalFormatting>
  <conditionalFormatting sqref="VZ96:VZ123 VN96:VU123">
    <cfRule type="colorScale" priority="40">
      <colorScale>
        <cfvo type="min"/>
        <cfvo type="percentile" val="50"/>
        <cfvo type="max"/>
        <color rgb="FFF8696B"/>
        <color rgb="FFFFEB84"/>
        <color rgb="FF63BE7B"/>
      </colorScale>
    </cfRule>
  </conditionalFormatting>
  <conditionalFormatting sqref="WA96:WB123">
    <cfRule type="colorScale" priority="39">
      <colorScale>
        <cfvo type="min"/>
        <cfvo type="percentile" val="50"/>
        <cfvo type="max"/>
        <color rgb="FFF8696B"/>
        <color rgb="FFFFEB84"/>
        <color rgb="FF63BE7B"/>
      </colorScale>
    </cfRule>
  </conditionalFormatting>
  <conditionalFormatting sqref="VZ15:VZ24 VN82:VP92 VN15:VP24 VZ82:VZ92 VU15:VU24 VU82:VU92">
    <cfRule type="colorScale" priority="37">
      <colorScale>
        <cfvo type="min"/>
        <cfvo type="percentile" val="50"/>
        <cfvo type="max"/>
        <color rgb="FFF8696B"/>
        <color rgb="FFFFEB84"/>
        <color rgb="FF63BE7B"/>
      </colorScale>
    </cfRule>
  </conditionalFormatting>
  <conditionalFormatting sqref="VM96:VM123">
    <cfRule type="colorScale" priority="36">
      <colorScale>
        <cfvo type="min"/>
        <cfvo type="percentile" val="50"/>
        <cfvo type="max"/>
        <color rgb="FFF8696B"/>
        <color rgb="FFFFEB84"/>
        <color rgb="FF63BE7B"/>
      </colorScale>
    </cfRule>
  </conditionalFormatting>
  <conditionalFormatting sqref="WC14:WC92">
    <cfRule type="colorScale" priority="41">
      <colorScale>
        <cfvo type="min"/>
        <cfvo type="percentile" val="50"/>
        <cfvo type="max"/>
        <color rgb="FFF8696B"/>
        <color rgb="FFFFEB84"/>
        <color rgb="FF63BE7B"/>
      </colorScale>
    </cfRule>
  </conditionalFormatting>
  <conditionalFormatting sqref="VZ25:VZ81 VN25:VP81 VU25:VU81">
    <cfRule type="colorScale" priority="42">
      <colorScale>
        <cfvo type="min"/>
        <cfvo type="percentile" val="50"/>
        <cfvo type="max"/>
        <color rgb="FFF8696B"/>
        <color rgb="FFFFEB84"/>
        <color rgb="FF63BE7B"/>
      </colorScale>
    </cfRule>
  </conditionalFormatting>
  <conditionalFormatting sqref="WA12:WB13 WB14:WB92">
    <cfRule type="colorScale" priority="43">
      <colorScale>
        <cfvo type="min"/>
        <cfvo type="percentile" val="50"/>
        <cfvo type="max"/>
        <color rgb="FFF8696B"/>
        <color rgb="FFFFEB84"/>
        <color rgb="FF63BE7B"/>
      </colorScale>
    </cfRule>
  </conditionalFormatting>
  <conditionalFormatting sqref="VN14:VP14 VU14">
    <cfRule type="colorScale" priority="35">
      <colorScale>
        <cfvo type="min"/>
        <cfvo type="percentile" val="50"/>
        <cfvo type="max"/>
        <color rgb="FFF8696B"/>
        <color rgb="FFFFEB84"/>
        <color rgb="FF63BE7B"/>
      </colorScale>
    </cfRule>
  </conditionalFormatting>
  <conditionalFormatting sqref="VZ14:VZ92">
    <cfRule type="colorScale" priority="34">
      <colorScale>
        <cfvo type="min"/>
        <cfvo type="percentile" val="50"/>
        <cfvo type="max"/>
        <color rgb="FFF8696B"/>
        <color rgb="FFFFEB84"/>
        <color rgb="FF63BE7B"/>
      </colorScale>
    </cfRule>
  </conditionalFormatting>
  <conditionalFormatting sqref="VM14:VM92">
    <cfRule type="colorScale" priority="33">
      <colorScale>
        <cfvo type="min"/>
        <cfvo type="percentile" val="50"/>
        <cfvo type="max"/>
        <color rgb="FFF8696B"/>
        <color rgb="FFFFEB84"/>
        <color rgb="FF63BE7B"/>
      </colorScale>
    </cfRule>
  </conditionalFormatting>
  <conditionalFormatting sqref="WD96:WE123">
    <cfRule type="colorScale" priority="31">
      <colorScale>
        <cfvo type="min"/>
        <cfvo type="percentile" val="50"/>
        <cfvo type="max"/>
        <color rgb="FFF8696B"/>
        <color rgb="FFFFEB84"/>
        <color rgb="FF63BE7B"/>
      </colorScale>
    </cfRule>
  </conditionalFormatting>
  <conditionalFormatting sqref="WD14:WD92">
    <cfRule type="colorScale" priority="30">
      <colorScale>
        <cfvo type="min"/>
        <cfvo type="percentile" val="50"/>
        <cfvo type="max"/>
        <color rgb="FF63BE7B"/>
        <color rgb="FFFFEB84"/>
        <color rgb="FFF8696B"/>
      </colorScale>
    </cfRule>
  </conditionalFormatting>
  <conditionalFormatting sqref="VV96:VW123">
    <cfRule type="colorScale" priority="29">
      <colorScale>
        <cfvo type="min"/>
        <cfvo type="percentile" val="50"/>
        <cfvo type="max"/>
        <color rgb="FFF8696B"/>
        <color rgb="FFFFEB84"/>
        <color rgb="FF63BE7B"/>
      </colorScale>
    </cfRule>
  </conditionalFormatting>
  <conditionalFormatting sqref="VX96:VY123">
    <cfRule type="colorScale" priority="28">
      <colorScale>
        <cfvo type="min"/>
        <cfvo type="percentile" val="50"/>
        <cfvo type="max"/>
        <color rgb="FFF8696B"/>
        <color rgb="FFFFEB84"/>
        <color rgb="FF63BE7B"/>
      </colorScale>
    </cfRule>
  </conditionalFormatting>
  <conditionalFormatting sqref="WD96:WE123">
    <cfRule type="colorScale" priority="27">
      <colorScale>
        <cfvo type="min"/>
        <cfvo type="percentile" val="50"/>
        <cfvo type="max"/>
        <color rgb="FF63BE7B"/>
        <color rgb="FFFFEB84"/>
        <color rgb="FFF8696B"/>
      </colorScale>
    </cfRule>
  </conditionalFormatting>
  <conditionalFormatting sqref="VX14:VY92">
    <cfRule type="colorScale" priority="26">
      <colorScale>
        <cfvo type="min"/>
        <cfvo type="percentile" val="50"/>
        <cfvo type="max"/>
        <color rgb="FFF8696B"/>
        <color rgb="FFFFEB84"/>
        <color rgb="FF63BE7B"/>
      </colorScale>
    </cfRule>
  </conditionalFormatting>
  <conditionalFormatting sqref="VZ96:VZ123">
    <cfRule type="colorScale" priority="25">
      <colorScale>
        <cfvo type="min"/>
        <cfvo type="percentile" val="50"/>
        <cfvo type="max"/>
        <color rgb="FFF8696B"/>
        <color rgb="FFFFEB84"/>
        <color rgb="FF63BE7B"/>
      </colorScale>
    </cfRule>
  </conditionalFormatting>
  <conditionalFormatting sqref="WI14:WJ92">
    <cfRule type="colorScale" priority="24">
      <colorScale>
        <cfvo type="min"/>
        <cfvo type="percentile" val="50"/>
        <cfvo type="max"/>
        <color rgb="FFF8696B"/>
        <color rgb="FFFFEB84"/>
        <color rgb="FF63BE7B"/>
      </colorScale>
    </cfRule>
  </conditionalFormatting>
  <conditionalFormatting sqref="WI96:WK123">
    <cfRule type="colorScale" priority="23">
      <colorScale>
        <cfvo type="min"/>
        <cfvo type="percentile" val="50"/>
        <cfvo type="max"/>
        <color rgb="FFF8696B"/>
        <color rgb="FFFFEB84"/>
        <color rgb="FF63BE7B"/>
      </colorScale>
    </cfRule>
  </conditionalFormatting>
  <conditionalFormatting sqref="WL14:WL92">
    <cfRule type="colorScale" priority="22">
      <colorScale>
        <cfvo type="min"/>
        <cfvo type="percentile" val="50"/>
        <cfvo type="max"/>
        <color rgb="FFF8696B"/>
        <color rgb="FFFFEB84"/>
        <color rgb="FF63BE7B"/>
      </colorScale>
    </cfRule>
  </conditionalFormatting>
  <conditionalFormatting sqref="WL96:WL123">
    <cfRule type="colorScale" priority="21">
      <colorScale>
        <cfvo type="min"/>
        <cfvo type="percentile" val="50"/>
        <cfvo type="max"/>
        <color rgb="FFF8696B"/>
        <color rgb="FFFFEB84"/>
        <color rgb="FF63BE7B"/>
      </colorScale>
    </cfRule>
  </conditionalFormatting>
  <conditionalFormatting sqref="VT2:VT10 VY2:VY10">
    <cfRule type="colorScale" priority="20">
      <colorScale>
        <cfvo type="min"/>
        <cfvo type="percentile" val="50"/>
        <cfvo type="max"/>
        <color rgb="FFF8696B"/>
        <color rgb="FFFFEB84"/>
        <color rgb="FF63BE7B"/>
      </colorScale>
    </cfRule>
  </conditionalFormatting>
  <conditionalFormatting sqref="VZ2:VZ10">
    <cfRule type="colorScale" priority="19">
      <colorScale>
        <cfvo type="min"/>
        <cfvo type="percentile" val="50"/>
        <cfvo type="max"/>
        <color rgb="FFF8696B"/>
        <color rgb="FFFFEB84"/>
        <color rgb="FF63BE7B"/>
      </colorScale>
    </cfRule>
  </conditionalFormatting>
  <conditionalFormatting sqref="VS14:VT92">
    <cfRule type="colorScale" priority="18">
      <colorScale>
        <cfvo type="min"/>
        <cfvo type="percentile" val="50"/>
        <cfvo type="max"/>
        <color rgb="FFF8696B"/>
        <color rgb="FFFFEB84"/>
        <color rgb="FF63BE7B"/>
      </colorScale>
    </cfRule>
  </conditionalFormatting>
  <conditionalFormatting sqref="VQ14:VR92">
    <cfRule type="colorScale" priority="17">
      <colorScale>
        <cfvo type="min"/>
        <cfvo type="percentile" val="50"/>
        <cfvo type="max"/>
        <color rgb="FFF8696B"/>
        <color rgb="FFFFEB84"/>
        <color rgb="FF63BE7B"/>
      </colorScale>
    </cfRule>
  </conditionalFormatting>
  <conditionalFormatting sqref="VW14:VW92">
    <cfRule type="colorScale" priority="16">
      <colorScale>
        <cfvo type="min"/>
        <cfvo type="percentile" val="50"/>
        <cfvo type="max"/>
        <color rgb="FFF8696B"/>
        <color rgb="FFFFEB84"/>
        <color rgb="FF63BE7B"/>
      </colorScale>
    </cfRule>
  </conditionalFormatting>
  <conditionalFormatting sqref="WK14:WK92">
    <cfRule type="colorScale" priority="15">
      <colorScale>
        <cfvo type="min"/>
        <cfvo type="percentile" val="50"/>
        <cfvo type="max"/>
        <color rgb="FFF8696B"/>
        <color rgb="FFFFEB84"/>
        <color rgb="FF63BE7B"/>
      </colorScale>
    </cfRule>
  </conditionalFormatting>
  <conditionalFormatting sqref="VQ14:VQ92">
    <cfRule type="colorScale" priority="14">
      <colorScale>
        <cfvo type="min"/>
        <cfvo type="percentile" val="50"/>
        <cfvo type="max"/>
        <color rgb="FFF8696B"/>
        <color rgb="FFFFEB84"/>
        <color rgb="FF63BE7B"/>
      </colorScale>
    </cfRule>
  </conditionalFormatting>
  <conditionalFormatting sqref="VN14:VP92">
    <cfRule type="colorScale" priority="13">
      <colorScale>
        <cfvo type="min"/>
        <cfvo type="percentile" val="50"/>
        <cfvo type="max"/>
        <color rgb="FFF8696B"/>
        <color rgb="FFFFEB84"/>
        <color rgb="FF63BE7B"/>
      </colorScale>
    </cfRule>
  </conditionalFormatting>
  <conditionalFormatting sqref="WM14:WN92">
    <cfRule type="colorScale" priority="12">
      <colorScale>
        <cfvo type="min"/>
        <cfvo type="percentile" val="50"/>
        <cfvo type="max"/>
        <color rgb="FFF8696B"/>
        <color rgb="FFFFEB84"/>
        <color rgb="FF63BE7B"/>
      </colorScale>
    </cfRule>
  </conditionalFormatting>
  <conditionalFormatting sqref="WM96:WN123">
    <cfRule type="colorScale" priority="11">
      <colorScale>
        <cfvo type="min"/>
        <cfvo type="percentile" val="50"/>
        <cfvo type="max"/>
        <color rgb="FFF8696B"/>
        <color rgb="FFFFEB84"/>
        <color rgb="FF63BE7B"/>
      </colorScale>
    </cfRule>
  </conditionalFormatting>
  <conditionalFormatting sqref="WA14:WA92">
    <cfRule type="colorScale" priority="10">
      <colorScale>
        <cfvo type="min"/>
        <cfvo type="percentile" val="50"/>
        <cfvo type="max"/>
        <color rgb="FFF8696B"/>
        <color rgb="FFFFEB84"/>
        <color rgb="FF63BE7B"/>
      </colorScale>
    </cfRule>
  </conditionalFormatting>
  <conditionalFormatting sqref="WA14:WA92">
    <cfRule type="colorScale" priority="9">
      <colorScale>
        <cfvo type="min"/>
        <cfvo type="percentile" val="50"/>
        <cfvo type="max"/>
        <color rgb="FFF8696B"/>
        <color rgb="FFFFEB84"/>
        <color rgb="FF63BE7B"/>
      </colorScale>
    </cfRule>
  </conditionalFormatting>
  <conditionalFormatting sqref="WD2:WD10">
    <cfRule type="colorScale" priority="8">
      <colorScale>
        <cfvo type="min"/>
        <cfvo type="percentile" val="50"/>
        <cfvo type="max"/>
        <color rgb="FFF8696B"/>
        <color rgb="FFFFEB84"/>
        <color rgb="FF63BE7B"/>
      </colorScale>
    </cfRule>
  </conditionalFormatting>
  <conditionalFormatting sqref="WH2:WH10">
    <cfRule type="colorScale" priority="7">
      <colorScale>
        <cfvo type="min"/>
        <cfvo type="percentile" val="50"/>
        <cfvo type="max"/>
        <color rgb="FFF8696B"/>
        <color rgb="FFFFEB84"/>
        <color rgb="FF63BE7B"/>
      </colorScale>
    </cfRule>
  </conditionalFormatting>
  <conditionalFormatting sqref="WF2:WF10">
    <cfRule type="colorScale" priority="6">
      <colorScale>
        <cfvo type="min"/>
        <cfvo type="percentile" val="50"/>
        <cfvo type="max"/>
        <color rgb="FFF8696B"/>
        <color rgb="FFFFEB84"/>
        <color rgb="FF63BE7B"/>
      </colorScale>
    </cfRule>
  </conditionalFormatting>
  <conditionalFormatting sqref="WJ2:WJ10">
    <cfRule type="colorScale" priority="5">
      <colorScale>
        <cfvo type="min"/>
        <cfvo type="percentile" val="50"/>
        <cfvo type="max"/>
        <color rgb="FFF8696B"/>
        <color rgb="FFFFEB84"/>
        <color rgb="FF63BE7B"/>
      </colorScale>
    </cfRule>
  </conditionalFormatting>
  <conditionalFormatting sqref="WO14:WO92">
    <cfRule type="colorScale" priority="4">
      <colorScale>
        <cfvo type="min"/>
        <cfvo type="percentile" val="50"/>
        <cfvo type="max"/>
        <color rgb="FFF8696B"/>
        <color rgb="FFFFEB84"/>
        <color rgb="FF63BE7B"/>
      </colorScale>
    </cfRule>
  </conditionalFormatting>
  <conditionalFormatting sqref="WO96:WO123">
    <cfRule type="colorScale" priority="3">
      <colorScale>
        <cfvo type="min"/>
        <cfvo type="percentile" val="50"/>
        <cfvo type="max"/>
        <color rgb="FFF8696B"/>
        <color rgb="FFFFEB84"/>
        <color rgb="FF63BE7B"/>
      </colorScale>
    </cfRule>
  </conditionalFormatting>
  <conditionalFormatting sqref="VW2:VW10 VU2:VU10">
    <cfRule type="colorScale" priority="44">
      <colorScale>
        <cfvo type="min"/>
        <cfvo type="percentile" val="50"/>
        <cfvo type="max"/>
        <color rgb="FFF8696B"/>
        <color rgb="FFFFEB84"/>
        <color rgb="FF63BE7B"/>
      </colorScale>
    </cfRule>
  </conditionalFormatting>
  <conditionalFormatting sqref="WP14:WS92">
    <cfRule type="colorScale" priority="2">
      <colorScale>
        <cfvo type="min"/>
        <cfvo type="percentile" val="50"/>
        <cfvo type="max"/>
        <color rgb="FFF8696B"/>
        <color rgb="FFFFEB84"/>
        <color rgb="FF63BE7B"/>
      </colorScale>
    </cfRule>
  </conditionalFormatting>
  <conditionalFormatting sqref="WP96:WS12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tabSelected="1" workbookViewId="0">
      <pane xSplit="13" ySplit="1" topLeftCell="N2" activePane="bottomRight" state="frozen"/>
      <selection pane="topRight" activeCell="N1" sqref="N1"/>
      <selection pane="bottomLeft" activeCell="A2" sqref="A2"/>
      <selection pane="bottomRight" activeCell="T28" sqref="T28"/>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3" customWidth="1" collapsed="1"/>
    <col min="14" max="14" width="20.5703125" style="164" bestFit="1" customWidth="1"/>
    <col min="15" max="15" width="13.28515625" style="133" customWidth="1" outlineLevel="1"/>
    <col min="16" max="16" width="14.140625" style="151" customWidth="1" outlineLevel="1"/>
    <col min="17" max="18" width="14.28515625" style="152" customWidth="1" outlineLevel="1"/>
    <col min="19" max="19" width="15.28515625" style="139" customWidth="1" outlineLevel="1"/>
    <col min="20" max="21" width="14.28515625" style="152" customWidth="1" outlineLevel="1"/>
    <col min="22" max="22" width="10.5703125" style="152" bestFit="1" customWidth="1"/>
    <col min="23" max="23" width="10.5703125" style="15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6" customWidth="1" outlineLevel="1"/>
    <col min="33" max="33" width="10.7109375" customWidth="1" outlineLevel="1"/>
    <col min="34" max="34" width="9.5703125" customWidth="1" outlineLevel="1"/>
  </cols>
  <sheetData>
    <row r="1" spans="1:34" ht="15.75" thickBot="1" x14ac:dyDescent="0.3">
      <c r="A1" s="5" t="s">
        <v>892</v>
      </c>
      <c r="B1" t="s">
        <v>893</v>
      </c>
      <c r="C1" t="s">
        <v>894</v>
      </c>
      <c r="D1" t="s">
        <v>432</v>
      </c>
      <c r="E1" t="s">
        <v>895</v>
      </c>
      <c r="F1" t="s">
        <v>898</v>
      </c>
      <c r="G1" t="s">
        <v>897</v>
      </c>
      <c r="H1" t="s">
        <v>915</v>
      </c>
      <c r="I1" t="s">
        <v>896</v>
      </c>
      <c r="J1" t="s">
        <v>899</v>
      </c>
      <c r="K1" t="s">
        <v>900</v>
      </c>
      <c r="L1" t="s">
        <v>901</v>
      </c>
      <c r="M1" s="133" t="s">
        <v>902</v>
      </c>
      <c r="N1" s="164" t="str">
        <f>[3]futuresATR!$E$1</f>
        <v>PC2016-07-01 00:00:00</v>
      </c>
      <c r="O1" s="133" t="s">
        <v>916</v>
      </c>
      <c r="P1" s="151" t="s">
        <v>1073</v>
      </c>
      <c r="Q1" s="152" t="s">
        <v>1012</v>
      </c>
      <c r="R1" s="152">
        <f>MARGIN!B7*MARGIN!B8</f>
        <v>2000</v>
      </c>
      <c r="S1" s="139" t="s">
        <v>916</v>
      </c>
      <c r="T1" s="111">
        <v>15</v>
      </c>
      <c r="U1" s="111" t="s">
        <v>1065</v>
      </c>
      <c r="V1" s="111" t="s">
        <v>1066</v>
      </c>
      <c r="W1" s="111" t="s">
        <v>1078</v>
      </c>
      <c r="X1" t="s">
        <v>1004</v>
      </c>
      <c r="Y1" t="s">
        <v>1005</v>
      </c>
      <c r="Z1" t="s">
        <v>1006</v>
      </c>
      <c r="AA1" t="s">
        <v>1007</v>
      </c>
      <c r="AB1" t="s">
        <v>1008</v>
      </c>
      <c r="AC1" t="s">
        <v>1009</v>
      </c>
      <c r="AD1" t="s">
        <v>1010</v>
      </c>
      <c r="AE1" t="s">
        <v>1011</v>
      </c>
      <c r="AF1" s="166" t="s">
        <v>1054</v>
      </c>
      <c r="AG1" t="s">
        <v>1055</v>
      </c>
      <c r="AH1" t="s">
        <v>1053</v>
      </c>
    </row>
    <row r="2" spans="1:34" ht="15.75" thickBot="1" x14ac:dyDescent="0.3">
      <c r="A2" s="5" t="s">
        <v>290</v>
      </c>
      <c r="B2" t="s">
        <v>991</v>
      </c>
      <c r="C2" s="155" t="s">
        <v>290</v>
      </c>
      <c r="D2" t="s">
        <v>264</v>
      </c>
      <c r="E2" t="s">
        <v>786</v>
      </c>
      <c r="F2" t="s">
        <v>1020</v>
      </c>
      <c r="G2" t="s">
        <v>476</v>
      </c>
      <c r="H2">
        <f>VLOOKUP(G2,MARGIN!$E$1:$F$9,2)</f>
        <v>1</v>
      </c>
      <c r="I2">
        <v>29000</v>
      </c>
      <c r="J2">
        <v>1E-3</v>
      </c>
      <c r="K2" t="s">
        <v>291</v>
      </c>
      <c r="M2" s="133" t="s">
        <v>562</v>
      </c>
      <c r="N2" s="198">
        <f>VLOOKUP($A2,[3]futuresATR!$A$2:$F$80,3)</f>
        <v>1.6060000000000001</v>
      </c>
      <c r="O2" s="153">
        <f>N2*I2/H2</f>
        <v>46574</v>
      </c>
      <c r="P2" s="199">
        <f>VLOOKUP($A2,[3]futuresATR!$A$2:$F$80,4)</f>
        <v>3.7608469499999998E-2</v>
      </c>
      <c r="Q2" s="152">
        <f t="shared" ref="Q2:Q11" si="0">P2*I2/H2</f>
        <v>1090.6456154999998</v>
      </c>
      <c r="R2" s="144">
        <f>MAX(ROUND($R$1/Q2,0),1)</f>
        <v>2</v>
      </c>
      <c r="S2" s="139">
        <f t="shared" ref="S2:S33" si="1">R2*O2</f>
        <v>93148</v>
      </c>
      <c r="T2" s="111">
        <f>IF(R2&gt;$T$1,$T$1,R2)</f>
        <v>2</v>
      </c>
      <c r="U2" s="111">
        <f>T2*2*7</f>
        <v>28</v>
      </c>
      <c r="V2" s="188">
        <v>0</v>
      </c>
      <c r="W2" s="160">
        <f>V2*Q2</f>
        <v>0</v>
      </c>
      <c r="X2" t="s">
        <v>904</v>
      </c>
      <c r="Y2">
        <v>3</v>
      </c>
      <c r="Z2">
        <v>1.6459999999999999</v>
      </c>
      <c r="AA2" s="110">
        <v>0</v>
      </c>
      <c r="AB2" t="s">
        <v>907</v>
      </c>
      <c r="AC2">
        <v>1.6459999999999999</v>
      </c>
      <c r="AD2" s="109">
        <v>0</v>
      </c>
      <c r="AE2" s="109">
        <v>0</v>
      </c>
      <c r="AF2" s="166">
        <f t="shared" ref="AF2:AF65" si="2">Z2-AC2</f>
        <v>0</v>
      </c>
      <c r="AG2" s="144">
        <f t="shared" ref="AG2:AG33" si="3">AF2*I2*Y2/H2</f>
        <v>0</v>
      </c>
      <c r="AH2" s="141">
        <f t="shared" ref="AH2:AH65" si="4">ABS(AG2)-ABS(AD2)</f>
        <v>0</v>
      </c>
    </row>
    <row r="3" spans="1:34" x14ac:dyDescent="0.25">
      <c r="A3" s="5" t="s">
        <v>293</v>
      </c>
      <c r="B3" t="s">
        <v>294</v>
      </c>
      <c r="C3" s="154" t="s">
        <v>293</v>
      </c>
      <c r="D3" t="s">
        <v>263</v>
      </c>
      <c r="E3" t="s">
        <v>783</v>
      </c>
      <c r="F3" t="s">
        <v>784</v>
      </c>
      <c r="G3" t="s">
        <v>476</v>
      </c>
      <c r="H3">
        <f>VLOOKUP(G3,MARGIN!$E$1:$F$9,2)</f>
        <v>1</v>
      </c>
      <c r="I3" s="131">
        <v>100000</v>
      </c>
      <c r="J3">
        <v>1E-4</v>
      </c>
      <c r="K3" t="s">
        <v>1141</v>
      </c>
      <c r="L3" t="s">
        <v>454</v>
      </c>
      <c r="M3" s="133" t="s">
        <v>474</v>
      </c>
      <c r="N3" s="198">
        <f>VLOOKUP($A3,[3]futuresATR!$A$2:$F$80,3)</f>
        <v>0.74629999999999996</v>
      </c>
      <c r="O3" s="153">
        <f t="shared" ref="O3:O66" si="5">N3*I3/H3</f>
        <v>74630</v>
      </c>
      <c r="P3" s="199">
        <f>VLOOKUP($A3,[3]futuresATR!$A$2:$F$80,4)</f>
        <v>9.8169120000000006E-3</v>
      </c>
      <c r="Q3" s="152">
        <f t="shared" si="0"/>
        <v>981.69120000000009</v>
      </c>
      <c r="R3" s="144">
        <f t="shared" ref="R3:R66" si="6">MAX(ROUND($R$1/Q3,0),1)</f>
        <v>2</v>
      </c>
      <c r="S3" s="139">
        <f t="shared" si="1"/>
        <v>149260</v>
      </c>
      <c r="T3" s="111">
        <f t="shared" ref="T3:T66" si="7">IF(R3&gt;$T$1,$T$1,R3)</f>
        <v>2</v>
      </c>
      <c r="U3" s="111">
        <f t="shared" ref="U3:U66" si="8">T3*2*7</f>
        <v>28</v>
      </c>
      <c r="V3" s="160">
        <f t="shared" ref="V3:V66" si="9">IF(ROUND(T3*Q3/$R$1,0)&lt;1,0,T3)</f>
        <v>2</v>
      </c>
      <c r="W3" s="160">
        <f t="shared" ref="W3:W66" si="10">V3*Q3</f>
        <v>1963.3824000000002</v>
      </c>
      <c r="X3" t="s">
        <v>903</v>
      </c>
      <c r="Y3">
        <v>4</v>
      </c>
      <c r="Z3">
        <v>0.71609999999999996</v>
      </c>
      <c r="AA3" s="110">
        <v>0</v>
      </c>
      <c r="AB3" s="134">
        <v>8.0000000000000004E-4</v>
      </c>
      <c r="AC3">
        <v>0.72060000000000002</v>
      </c>
      <c r="AD3" s="109">
        <v>-1789</v>
      </c>
      <c r="AE3" s="109">
        <v>0</v>
      </c>
      <c r="AF3" s="166">
        <f t="shared" si="2"/>
        <v>-4.5000000000000595E-3</v>
      </c>
      <c r="AG3" s="144">
        <f t="shared" si="3"/>
        <v>-1800.0000000000239</v>
      </c>
      <c r="AH3" s="141">
        <f t="shared" si="4"/>
        <v>11.000000000023874</v>
      </c>
    </row>
    <row r="4" spans="1:34" x14ac:dyDescent="0.25">
      <c r="A4" s="5" t="s">
        <v>295</v>
      </c>
      <c r="B4" s="113" t="s">
        <v>296</v>
      </c>
      <c r="C4" s="155" t="s">
        <v>295</v>
      </c>
      <c r="D4" s="113" t="s">
        <v>785</v>
      </c>
      <c r="E4" s="113" t="s">
        <v>786</v>
      </c>
      <c r="F4" s="113">
        <v>200</v>
      </c>
      <c r="G4" s="113" t="s">
        <v>473</v>
      </c>
      <c r="H4">
        <f>VLOOKUP(G4,MARGIN!$E$1:$F$9,2)</f>
        <v>0.89711845552086711</v>
      </c>
      <c r="I4" s="113">
        <v>200</v>
      </c>
      <c r="J4" s="113">
        <v>0.01</v>
      </c>
      <c r="K4" s="113" t="s">
        <v>297</v>
      </c>
      <c r="L4" s="113" t="s">
        <v>785</v>
      </c>
      <c r="M4" s="146" t="s">
        <v>295</v>
      </c>
      <c r="N4" s="198">
        <f>VLOOKUP($A4,[3]futuresATR!$A$2:$F$80,3)</f>
        <v>435.05</v>
      </c>
      <c r="O4" s="153">
        <f t="shared" si="5"/>
        <v>96988.306799999991</v>
      </c>
      <c r="P4" s="199">
        <f>VLOOKUP($A4,[3]futuresATR!$A$2:$F$80,4)</f>
        <v>11.802819567</v>
      </c>
      <c r="Q4" s="152">
        <f t="shared" si="0"/>
        <v>2631.273382988712</v>
      </c>
      <c r="R4" s="144">
        <f t="shared" si="6"/>
        <v>1</v>
      </c>
      <c r="S4" s="139">
        <f t="shared" si="1"/>
        <v>96988.306799999991</v>
      </c>
      <c r="T4" s="111">
        <f t="shared" si="7"/>
        <v>1</v>
      </c>
      <c r="U4" s="111">
        <f t="shared" si="8"/>
        <v>14</v>
      </c>
      <c r="V4" s="160">
        <f t="shared" si="9"/>
        <v>1</v>
      </c>
      <c r="W4" s="160">
        <f t="shared" si="10"/>
        <v>2631.273382988712</v>
      </c>
      <c r="X4" s="113" t="s">
        <v>903</v>
      </c>
      <c r="Y4" s="113">
        <v>4</v>
      </c>
      <c r="Z4" s="113">
        <v>445.6</v>
      </c>
      <c r="AA4" s="169">
        <v>0</v>
      </c>
      <c r="AB4" s="113" t="s">
        <v>907</v>
      </c>
      <c r="AC4" s="113">
        <v>449.35</v>
      </c>
      <c r="AD4" s="162">
        <v>-3344</v>
      </c>
      <c r="AE4" s="162">
        <v>0</v>
      </c>
      <c r="AF4" s="166">
        <f t="shared" si="2"/>
        <v>-3.75</v>
      </c>
      <c r="AG4" s="144">
        <f t="shared" si="3"/>
        <v>-3344.0399999999995</v>
      </c>
      <c r="AH4" s="141">
        <f t="shared" si="4"/>
        <v>3.9999999999508873E-2</v>
      </c>
    </row>
    <row r="5" spans="1:34" x14ac:dyDescent="0.25">
      <c r="A5" s="5" t="s">
        <v>298</v>
      </c>
      <c r="B5" t="s">
        <v>299</v>
      </c>
      <c r="C5" s="154" t="s">
        <v>1013</v>
      </c>
      <c r="D5" t="s">
        <v>264</v>
      </c>
      <c r="E5" t="s">
        <v>787</v>
      </c>
      <c r="F5" t="s">
        <v>788</v>
      </c>
      <c r="G5" t="s">
        <v>476</v>
      </c>
      <c r="H5">
        <f>VLOOKUP(G5,MARGIN!$E$1:$F$9,2)</f>
        <v>1</v>
      </c>
      <c r="I5">
        <v>600</v>
      </c>
      <c r="J5">
        <v>0.01</v>
      </c>
      <c r="K5" t="s">
        <v>300</v>
      </c>
      <c r="L5" t="s">
        <v>789</v>
      </c>
      <c r="M5" s="133" t="s">
        <v>732</v>
      </c>
      <c r="N5" s="198">
        <f>VLOOKUP($A5,[3]futuresATR!$A$2:$F$80,3)</f>
        <v>31.64</v>
      </c>
      <c r="O5" s="153">
        <f t="shared" si="5"/>
        <v>18984</v>
      </c>
      <c r="P5" s="199">
        <f>VLOOKUP($A5,[3]futuresATR!$A$2:$F$80,4)</f>
        <v>0.70799415700000001</v>
      </c>
      <c r="Q5" s="152">
        <f t="shared" si="0"/>
        <v>424.79649419999998</v>
      </c>
      <c r="R5" s="144">
        <f t="shared" si="6"/>
        <v>5</v>
      </c>
      <c r="S5" s="139">
        <f t="shared" si="1"/>
        <v>94920</v>
      </c>
      <c r="T5" s="111">
        <f t="shared" si="7"/>
        <v>5</v>
      </c>
      <c r="U5" s="111">
        <f t="shared" si="8"/>
        <v>70</v>
      </c>
      <c r="V5" s="160">
        <f t="shared" si="9"/>
        <v>5</v>
      </c>
      <c r="W5" s="160">
        <f t="shared" si="10"/>
        <v>2123.9824709999998</v>
      </c>
      <c r="X5" t="s">
        <v>904</v>
      </c>
      <c r="Y5">
        <v>11</v>
      </c>
      <c r="Z5">
        <v>31.38</v>
      </c>
      <c r="AA5" s="110">
        <v>-0.01</v>
      </c>
      <c r="AB5" t="s">
        <v>905</v>
      </c>
      <c r="AC5">
        <v>31.37</v>
      </c>
      <c r="AD5" s="109">
        <v>-65</v>
      </c>
      <c r="AE5" s="109">
        <v>0</v>
      </c>
      <c r="AF5" s="166">
        <f t="shared" si="2"/>
        <v>9.9999999999980105E-3</v>
      </c>
      <c r="AG5" s="144">
        <f t="shared" si="3"/>
        <v>65.999999999986869</v>
      </c>
      <c r="AH5" s="141">
        <f t="shared" si="4"/>
        <v>0.99999999998686917</v>
      </c>
    </row>
    <row r="6" spans="1:34" x14ac:dyDescent="0.25">
      <c r="A6" s="5" t="s">
        <v>301</v>
      </c>
      <c r="B6" t="s">
        <v>302</v>
      </c>
      <c r="C6" s="154" t="s">
        <v>301</v>
      </c>
      <c r="D6" t="s">
        <v>263</v>
      </c>
      <c r="E6" t="s">
        <v>783</v>
      </c>
      <c r="F6" t="s">
        <v>790</v>
      </c>
      <c r="G6" t="s">
        <v>476</v>
      </c>
      <c r="H6">
        <f>VLOOKUP(G6,MARGIN!$E$1:$F$9,2)</f>
        <v>1</v>
      </c>
      <c r="I6" s="131">
        <v>62500</v>
      </c>
      <c r="J6">
        <v>1E-4</v>
      </c>
      <c r="K6" t="s">
        <v>1141</v>
      </c>
      <c r="L6" t="s">
        <v>460</v>
      </c>
      <c r="M6" s="133" t="s">
        <v>483</v>
      </c>
      <c r="N6" s="198">
        <f>VLOOKUP($A6,[3]futuresATR!$A$2:$F$80,3)</f>
        <v>1.3292999999999999</v>
      </c>
      <c r="O6" s="153">
        <f t="shared" si="5"/>
        <v>83081.25</v>
      </c>
      <c r="P6" s="199">
        <f>VLOOKUP($A6,[3]futuresATR!$A$2:$F$80,4)</f>
        <v>2.8596990499999999E-2</v>
      </c>
      <c r="Q6" s="152">
        <f t="shared" si="0"/>
        <v>1787.31190625</v>
      </c>
      <c r="R6" s="144">
        <f t="shared" si="6"/>
        <v>1</v>
      </c>
      <c r="S6" s="139">
        <f t="shared" si="1"/>
        <v>83081.25</v>
      </c>
      <c r="T6" s="111">
        <f t="shared" si="7"/>
        <v>1</v>
      </c>
      <c r="U6" s="111">
        <f t="shared" si="8"/>
        <v>14</v>
      </c>
      <c r="V6" s="160">
        <f t="shared" si="9"/>
        <v>1</v>
      </c>
      <c r="W6" s="160">
        <f t="shared" si="10"/>
        <v>1787.31190625</v>
      </c>
      <c r="X6" t="s">
        <v>904</v>
      </c>
      <c r="Y6">
        <v>3</v>
      </c>
      <c r="Z6">
        <v>1.4574</v>
      </c>
      <c r="AA6" s="110">
        <v>0</v>
      </c>
      <c r="AB6" t="s">
        <v>906</v>
      </c>
      <c r="AC6">
        <v>1.4706999999999999</v>
      </c>
      <c r="AD6" s="109">
        <v>2494</v>
      </c>
      <c r="AE6" s="109">
        <v>0</v>
      </c>
      <c r="AF6" s="166">
        <f t="shared" si="2"/>
        <v>-1.3299999999999867E-2</v>
      </c>
      <c r="AG6" s="144">
        <f t="shared" si="3"/>
        <v>-2493.749999999975</v>
      </c>
      <c r="AH6" s="141">
        <f t="shared" si="4"/>
        <v>-0.2500000000250111</v>
      </c>
    </row>
    <row r="7" spans="1:34" s="1" customFormat="1" x14ac:dyDescent="0.25">
      <c r="A7" s="5" t="s">
        <v>303</v>
      </c>
      <c r="B7" t="s">
        <v>304</v>
      </c>
      <c r="C7" s="154" t="s">
        <v>1014</v>
      </c>
      <c r="D7" t="s">
        <v>264</v>
      </c>
      <c r="E7" t="s">
        <v>791</v>
      </c>
      <c r="F7" t="s">
        <v>792</v>
      </c>
      <c r="G7" t="s">
        <v>476</v>
      </c>
      <c r="H7">
        <f>VLOOKUP(G7,MARGIN!$E$1:$F$9,2)</f>
        <v>1</v>
      </c>
      <c r="I7">
        <v>50</v>
      </c>
      <c r="J7" s="132">
        <v>42377</v>
      </c>
      <c r="K7" t="s">
        <v>300</v>
      </c>
      <c r="L7" t="s">
        <v>793</v>
      </c>
      <c r="M7" s="133" t="s">
        <v>522</v>
      </c>
      <c r="N7" s="198">
        <f>VLOOKUP($A7,[3]futuresATR!$A$2:$F$80,3)</f>
        <v>360</v>
      </c>
      <c r="O7" s="153">
        <f t="shared" si="5"/>
        <v>18000</v>
      </c>
      <c r="P7" s="199">
        <f>VLOOKUP($A7,[3]futuresATR!$A$2:$F$80,4)</f>
        <v>12.785030068499999</v>
      </c>
      <c r="Q7" s="152">
        <f t="shared" si="0"/>
        <v>639.25150342500001</v>
      </c>
      <c r="R7" s="144">
        <f t="shared" si="6"/>
        <v>3</v>
      </c>
      <c r="S7" s="139">
        <f t="shared" si="1"/>
        <v>54000</v>
      </c>
      <c r="T7" s="111">
        <f t="shared" si="7"/>
        <v>3</v>
      </c>
      <c r="U7" s="111">
        <f t="shared" si="8"/>
        <v>42</v>
      </c>
      <c r="V7" s="160">
        <f t="shared" si="9"/>
        <v>3</v>
      </c>
      <c r="W7" s="160">
        <f t="shared" si="10"/>
        <v>1917.754510275</v>
      </c>
      <c r="X7" t="s">
        <v>904</v>
      </c>
      <c r="Y7">
        <v>4</v>
      </c>
      <c r="Z7">
        <v>396</v>
      </c>
      <c r="AA7" s="110">
        <v>0.25</v>
      </c>
      <c r="AB7" s="134">
        <v>5.9999999999999995E-4</v>
      </c>
      <c r="AC7" s="135">
        <v>405.25</v>
      </c>
      <c r="AD7" s="109">
        <v>1850</v>
      </c>
      <c r="AE7" s="109">
        <v>0</v>
      </c>
      <c r="AF7" s="166">
        <f t="shared" si="2"/>
        <v>-9.25</v>
      </c>
      <c r="AG7" s="144">
        <f t="shared" si="3"/>
        <v>-1850</v>
      </c>
      <c r="AH7" s="141">
        <f t="shared" si="4"/>
        <v>0</v>
      </c>
    </row>
    <row r="8" spans="1:34" x14ac:dyDescent="0.25">
      <c r="A8" s="5" t="s">
        <v>305</v>
      </c>
      <c r="B8" t="s">
        <v>306</v>
      </c>
      <c r="C8" s="154" t="s">
        <v>1015</v>
      </c>
      <c r="D8" t="s">
        <v>794</v>
      </c>
      <c r="E8" t="s">
        <v>791</v>
      </c>
      <c r="F8" t="s">
        <v>795</v>
      </c>
      <c r="G8" t="s">
        <v>476</v>
      </c>
      <c r="H8">
        <f>VLOOKUP(G8,MARGIN!$E$1:$F$9,2)</f>
        <v>1</v>
      </c>
      <c r="I8">
        <v>10</v>
      </c>
      <c r="J8">
        <v>1</v>
      </c>
      <c r="K8" t="s">
        <v>307</v>
      </c>
      <c r="L8" t="s">
        <v>305</v>
      </c>
      <c r="M8" s="133" t="s">
        <v>513</v>
      </c>
      <c r="N8" s="198">
        <f>VLOOKUP($A8,[3]futuresATR!$A$2:$F$80,3)</f>
        <v>2995</v>
      </c>
      <c r="O8" s="153">
        <f t="shared" si="5"/>
        <v>29950</v>
      </c>
      <c r="P8" s="199">
        <f>VLOOKUP($A8,[3]futuresATR!$A$2:$F$80,4)</f>
        <v>56.15</v>
      </c>
      <c r="Q8" s="152">
        <f t="shared" si="0"/>
        <v>561.5</v>
      </c>
      <c r="R8" s="144">
        <f t="shared" si="6"/>
        <v>4</v>
      </c>
      <c r="S8" s="139">
        <f t="shared" si="1"/>
        <v>119800</v>
      </c>
      <c r="T8" s="111">
        <f t="shared" si="7"/>
        <v>4</v>
      </c>
      <c r="U8" s="111">
        <f t="shared" si="8"/>
        <v>56</v>
      </c>
      <c r="V8" s="160">
        <f t="shared" si="9"/>
        <v>4</v>
      </c>
      <c r="W8" s="160">
        <f t="shared" si="10"/>
        <v>2246</v>
      </c>
      <c r="X8" t="s">
        <v>903</v>
      </c>
      <c r="Y8">
        <v>3</v>
      </c>
      <c r="Z8">
        <v>2998</v>
      </c>
      <c r="AA8" s="110">
        <v>0</v>
      </c>
      <c r="AB8" t="s">
        <v>907</v>
      </c>
      <c r="AC8">
        <v>2920</v>
      </c>
      <c r="AD8" s="109">
        <v>2330</v>
      </c>
      <c r="AE8" s="109">
        <v>0</v>
      </c>
      <c r="AF8" s="166">
        <f t="shared" si="2"/>
        <v>78</v>
      </c>
      <c r="AG8" s="144">
        <f t="shared" si="3"/>
        <v>2340</v>
      </c>
      <c r="AH8" s="141">
        <f t="shared" si="4"/>
        <v>10</v>
      </c>
    </row>
    <row r="9" spans="1:34" ht="15.75" thickBot="1" x14ac:dyDescent="0.3">
      <c r="A9" s="5" t="s">
        <v>308</v>
      </c>
      <c r="B9" t="s">
        <v>309</v>
      </c>
      <c r="C9" s="154" t="s">
        <v>308</v>
      </c>
      <c r="D9" t="s">
        <v>263</v>
      </c>
      <c r="E9" t="s">
        <v>783</v>
      </c>
      <c r="F9" t="s">
        <v>796</v>
      </c>
      <c r="G9" t="s">
        <v>476</v>
      </c>
      <c r="H9">
        <f>VLOOKUP(G9,MARGIN!$E$1:$F$9,2)</f>
        <v>1</v>
      </c>
      <c r="I9" s="131">
        <v>100000</v>
      </c>
      <c r="J9">
        <v>1E-4</v>
      </c>
      <c r="K9" t="s">
        <v>1141</v>
      </c>
      <c r="L9" t="s">
        <v>491</v>
      </c>
      <c r="M9" s="133" t="s">
        <v>492</v>
      </c>
      <c r="N9" s="198">
        <f>VLOOKUP($A9,[3]futuresATR!$A$2:$F$80,3)</f>
        <v>0.77439999999999998</v>
      </c>
      <c r="O9" s="153">
        <f t="shared" si="5"/>
        <v>77440</v>
      </c>
      <c r="P9" s="199">
        <f>VLOOKUP($A9,[3]futuresATR!$A$2:$F$80,4)</f>
        <v>7.3801685000000001E-3</v>
      </c>
      <c r="Q9" s="152">
        <f t="shared" si="0"/>
        <v>738.01684999999998</v>
      </c>
      <c r="R9" s="144">
        <f t="shared" si="6"/>
        <v>3</v>
      </c>
      <c r="S9" s="139">
        <f t="shared" si="1"/>
        <v>232320</v>
      </c>
      <c r="T9" s="111">
        <f t="shared" si="7"/>
        <v>3</v>
      </c>
      <c r="U9" s="111">
        <f t="shared" si="8"/>
        <v>42</v>
      </c>
      <c r="V9" s="160">
        <f t="shared" si="9"/>
        <v>3</v>
      </c>
      <c r="W9" s="160">
        <f t="shared" si="10"/>
        <v>2214.0505499999999</v>
      </c>
      <c r="X9" t="s">
        <v>903</v>
      </c>
      <c r="Y9">
        <v>4</v>
      </c>
      <c r="Z9">
        <v>0.7601</v>
      </c>
      <c r="AA9" s="110">
        <v>0</v>
      </c>
      <c r="AB9" s="134">
        <v>2.7000000000000001E-3</v>
      </c>
      <c r="AC9">
        <v>0.77029999999999998</v>
      </c>
      <c r="AD9" s="109">
        <v>-4079</v>
      </c>
      <c r="AE9" s="109">
        <v>0</v>
      </c>
      <c r="AF9" s="166">
        <f t="shared" si="2"/>
        <v>-1.0199999999999987E-2</v>
      </c>
      <c r="AG9" s="144">
        <f t="shared" si="3"/>
        <v>-4079.9999999999945</v>
      </c>
      <c r="AH9" s="141">
        <f t="shared" si="4"/>
        <v>0.99999999999454303</v>
      </c>
    </row>
    <row r="10" spans="1:34" ht="15.75" thickBot="1" x14ac:dyDescent="0.3">
      <c r="A10" s="5" t="s">
        <v>310</v>
      </c>
      <c r="B10" s="113" t="s">
        <v>311</v>
      </c>
      <c r="C10" s="155" t="s">
        <v>310</v>
      </c>
      <c r="D10" s="113" t="s">
        <v>267</v>
      </c>
      <c r="E10" s="113" t="s">
        <v>783</v>
      </c>
      <c r="F10" s="113">
        <v>100000</v>
      </c>
      <c r="G10" s="113" t="s">
        <v>491</v>
      </c>
      <c r="H10">
        <f>VLOOKUP(G10,MARGIN!$E$1:$F$9,2)</f>
        <v>1.28542</v>
      </c>
      <c r="I10" s="145">
        <v>1000</v>
      </c>
      <c r="J10" s="113">
        <v>0.01</v>
      </c>
      <c r="K10" s="113" t="s">
        <v>1142</v>
      </c>
      <c r="L10" s="113" t="s">
        <v>310</v>
      </c>
      <c r="M10" s="146" t="s">
        <v>488</v>
      </c>
      <c r="N10" s="198">
        <f>VLOOKUP($A10,[3]futuresATR!$A$2:$F$80,3)</f>
        <v>148.13</v>
      </c>
      <c r="O10" s="153">
        <f t="shared" si="5"/>
        <v>115238.59905711752</v>
      </c>
      <c r="P10" s="199">
        <f>VLOOKUP($A10,[3]futuresATR!$A$2:$F$80,4)</f>
        <v>0.81100000000000005</v>
      </c>
      <c r="Q10" s="152">
        <f t="shared" si="0"/>
        <v>630.92218885656052</v>
      </c>
      <c r="R10" s="144">
        <f t="shared" si="6"/>
        <v>3</v>
      </c>
      <c r="S10" s="139">
        <f t="shared" si="1"/>
        <v>345715.79717135255</v>
      </c>
      <c r="T10" s="111">
        <f t="shared" si="7"/>
        <v>3</v>
      </c>
      <c r="U10" s="111">
        <f t="shared" si="8"/>
        <v>42</v>
      </c>
      <c r="V10" s="188">
        <v>0</v>
      </c>
      <c r="W10" s="160">
        <f t="shared" si="10"/>
        <v>0</v>
      </c>
      <c r="X10" s="113"/>
      <c r="Y10" s="113"/>
      <c r="Z10" s="113"/>
      <c r="AA10" s="113"/>
      <c r="AB10" s="113"/>
      <c r="AC10" s="113"/>
      <c r="AD10" s="113"/>
      <c r="AE10" s="113"/>
      <c r="AF10" s="166">
        <f t="shared" si="2"/>
        <v>0</v>
      </c>
      <c r="AG10" s="144">
        <f t="shared" si="3"/>
        <v>0</v>
      </c>
      <c r="AH10" s="141">
        <f t="shared" si="4"/>
        <v>0</v>
      </c>
    </row>
    <row r="11" spans="1:34" x14ac:dyDescent="0.25">
      <c r="A11" s="5" t="s">
        <v>312</v>
      </c>
      <c r="B11" t="s">
        <v>313</v>
      </c>
      <c r="C11" s="154" t="s">
        <v>1042</v>
      </c>
      <c r="D11" t="s">
        <v>265</v>
      </c>
      <c r="E11" t="s">
        <v>786</v>
      </c>
      <c r="F11" t="s">
        <v>797</v>
      </c>
      <c r="G11" t="s">
        <v>476</v>
      </c>
      <c r="H11">
        <f>VLOOKUP(G11,MARGIN!$E$1:$F$9,2)</f>
        <v>1</v>
      </c>
      <c r="I11" s="131">
        <v>1000</v>
      </c>
      <c r="J11">
        <v>0.01</v>
      </c>
      <c r="K11" t="s">
        <v>291</v>
      </c>
      <c r="L11" t="s">
        <v>312</v>
      </c>
      <c r="M11" s="133" t="s">
        <v>526</v>
      </c>
      <c r="N11" s="198">
        <f>VLOOKUP($A11,[3]futuresATR!$A$2:$F$80,3)</f>
        <v>48.99</v>
      </c>
      <c r="O11" s="153">
        <f t="shared" si="5"/>
        <v>48990</v>
      </c>
      <c r="P11" s="199">
        <f>VLOOKUP($A11,[3]futuresATR!$A$2:$F$80,4)</f>
        <v>1.6637729425000001</v>
      </c>
      <c r="Q11" s="152">
        <f t="shared" si="0"/>
        <v>1663.7729425</v>
      </c>
      <c r="R11" s="144">
        <f t="shared" si="6"/>
        <v>1</v>
      </c>
      <c r="S11" s="139">
        <f t="shared" si="1"/>
        <v>48990</v>
      </c>
      <c r="T11" s="111">
        <f t="shared" si="7"/>
        <v>1</v>
      </c>
      <c r="U11" s="111">
        <f t="shared" si="8"/>
        <v>14</v>
      </c>
      <c r="V11" s="160">
        <f t="shared" si="9"/>
        <v>1</v>
      </c>
      <c r="W11" s="160">
        <f t="shared" si="10"/>
        <v>1663.7729425</v>
      </c>
      <c r="X11" t="s">
        <v>904</v>
      </c>
      <c r="Y11">
        <v>2</v>
      </c>
      <c r="Z11">
        <v>48.06</v>
      </c>
      <c r="AA11" s="110">
        <v>0.19</v>
      </c>
      <c r="AB11" s="134">
        <v>3.8E-3</v>
      </c>
      <c r="AC11">
        <v>49.88</v>
      </c>
      <c r="AD11" s="109">
        <v>3640</v>
      </c>
      <c r="AE11" s="109">
        <v>0</v>
      </c>
      <c r="AF11" s="166">
        <f t="shared" si="2"/>
        <v>-1.8200000000000003</v>
      </c>
      <c r="AG11" s="144">
        <f t="shared" si="3"/>
        <v>-3640.0000000000005</v>
      </c>
      <c r="AH11" s="141">
        <f t="shared" si="4"/>
        <v>0</v>
      </c>
    </row>
    <row r="12" spans="1:34" s="113" customFormat="1" x14ac:dyDescent="0.25">
      <c r="A12" s="5" t="s">
        <v>314</v>
      </c>
      <c r="B12" t="s">
        <v>315</v>
      </c>
      <c r="C12" s="154" t="s">
        <v>1016</v>
      </c>
      <c r="D12" t="s">
        <v>798</v>
      </c>
      <c r="E12" t="s">
        <v>799</v>
      </c>
      <c r="F12" t="s">
        <v>800</v>
      </c>
      <c r="G12" t="s">
        <v>476</v>
      </c>
      <c r="H12">
        <f>VLOOKUP(G12,MARGIN!$E$1:$F$9,2)</f>
        <v>1</v>
      </c>
      <c r="I12">
        <v>5</v>
      </c>
      <c r="J12">
        <v>0.01</v>
      </c>
      <c r="K12" t="s">
        <v>307</v>
      </c>
      <c r="L12" t="s">
        <v>314</v>
      </c>
      <c r="M12" s="133" t="s">
        <v>524</v>
      </c>
      <c r="N12" s="198">
        <f>VLOOKUP($A12,[3]futuresATR!$A$2:$F$80,3)</f>
        <v>64.989999999999995</v>
      </c>
      <c r="O12" s="172">
        <f>N12*I12/H12*100</f>
        <v>32495</v>
      </c>
      <c r="P12" s="199">
        <f>VLOOKUP($A12,[3]futuresATR!$A$2:$F$80,4)</f>
        <v>1.3434999999999999</v>
      </c>
      <c r="Q12" s="157">
        <f>P12*I12/H12*100</f>
        <v>671.74999999999989</v>
      </c>
      <c r="R12" s="144">
        <f t="shared" si="6"/>
        <v>3</v>
      </c>
      <c r="S12" s="139">
        <f t="shared" si="1"/>
        <v>97485</v>
      </c>
      <c r="T12" s="111">
        <f t="shared" si="7"/>
        <v>3</v>
      </c>
      <c r="U12" s="111">
        <f t="shared" si="8"/>
        <v>42</v>
      </c>
      <c r="V12" s="160">
        <f t="shared" si="9"/>
        <v>3</v>
      </c>
      <c r="W12" s="160">
        <f t="shared" si="10"/>
        <v>2015.2499999999995</v>
      </c>
      <c r="X12" t="s">
        <v>904</v>
      </c>
      <c r="Y12">
        <v>7</v>
      </c>
      <c r="Z12">
        <v>6146</v>
      </c>
      <c r="AA12" s="109">
        <v>25</v>
      </c>
      <c r="AB12" s="134">
        <v>4.0000000000000001E-3</v>
      </c>
      <c r="AC12">
        <v>6309</v>
      </c>
      <c r="AD12" s="109">
        <v>5695</v>
      </c>
      <c r="AE12" s="109">
        <v>0</v>
      </c>
      <c r="AF12" s="166">
        <f t="shared" si="2"/>
        <v>-163</v>
      </c>
      <c r="AG12" s="144">
        <f t="shared" si="3"/>
        <v>-5705</v>
      </c>
      <c r="AH12" s="141">
        <f t="shared" si="4"/>
        <v>10</v>
      </c>
    </row>
    <row r="13" spans="1:34" s="113" customFormat="1" x14ac:dyDescent="0.25">
      <c r="A13" s="5" t="s">
        <v>1017</v>
      </c>
      <c r="B13" t="s">
        <v>325</v>
      </c>
      <c r="C13" s="155" t="s">
        <v>1017</v>
      </c>
      <c r="D13" t="s">
        <v>263</v>
      </c>
      <c r="E13" t="s">
        <v>783</v>
      </c>
      <c r="F13" t="s">
        <v>807</v>
      </c>
      <c r="G13" t="s">
        <v>476</v>
      </c>
      <c r="H13">
        <f>VLOOKUP(G13,MARGIN!$E$1:$F$9,2)</f>
        <v>1</v>
      </c>
      <c r="I13" s="131">
        <v>125000</v>
      </c>
      <c r="J13">
        <v>1E-4</v>
      </c>
      <c r="K13" t="s">
        <v>1141</v>
      </c>
      <c r="L13" t="s">
        <v>473</v>
      </c>
      <c r="M13" s="133" t="s">
        <v>587</v>
      </c>
      <c r="N13" s="198">
        <f>VLOOKUP($A13,[3]futuresATR!$A$2:$F$80,3)</f>
        <v>1.1165</v>
      </c>
      <c r="O13" s="153">
        <f t="shared" si="5"/>
        <v>139562.5</v>
      </c>
      <c r="P13" s="199">
        <f>VLOOKUP($A13,[3]futuresATR!$A$2:$F$80,4)</f>
        <v>1.1721285E-2</v>
      </c>
      <c r="Q13" s="152">
        <f t="shared" ref="Q13:Q33" si="11">P13*I13/H13</f>
        <v>1465.160625</v>
      </c>
      <c r="R13" s="144">
        <f t="shared" si="6"/>
        <v>1</v>
      </c>
      <c r="S13" s="139">
        <f t="shared" si="1"/>
        <v>139562.5</v>
      </c>
      <c r="T13" s="111">
        <f t="shared" si="7"/>
        <v>1</v>
      </c>
      <c r="U13" s="111">
        <f t="shared" si="8"/>
        <v>14</v>
      </c>
      <c r="V13" s="160">
        <f t="shared" si="9"/>
        <v>1</v>
      </c>
      <c r="W13" s="160">
        <f t="shared" si="10"/>
        <v>1465.160625</v>
      </c>
      <c r="X13" t="s">
        <v>903</v>
      </c>
      <c r="Y13">
        <v>1</v>
      </c>
      <c r="Z13">
        <v>1.1213500000000001</v>
      </c>
      <c r="AA13" s="110">
        <v>0</v>
      </c>
      <c r="AB13" s="134">
        <v>2.0999999999999999E-3</v>
      </c>
      <c r="AC13">
        <v>1.11835</v>
      </c>
      <c r="AD13" s="109">
        <v>375</v>
      </c>
      <c r="AE13" s="109">
        <v>0</v>
      </c>
      <c r="AF13" s="166">
        <f t="shared" si="2"/>
        <v>3.0000000000001137E-3</v>
      </c>
      <c r="AG13" s="144">
        <f t="shared" si="3"/>
        <v>375.00000000001421</v>
      </c>
      <c r="AH13" s="141">
        <f t="shared" si="4"/>
        <v>1.4210854715202004E-11</v>
      </c>
    </row>
    <row r="14" spans="1:34" s="113" customFormat="1" x14ac:dyDescent="0.25">
      <c r="A14" s="5" t="s">
        <v>317</v>
      </c>
      <c r="B14" t="s">
        <v>318</v>
      </c>
      <c r="C14" s="154" t="s">
        <v>1051</v>
      </c>
      <c r="D14" t="s">
        <v>801</v>
      </c>
      <c r="E14" t="s">
        <v>783</v>
      </c>
      <c r="F14" t="s">
        <v>802</v>
      </c>
      <c r="G14" t="s">
        <v>476</v>
      </c>
      <c r="H14">
        <f>VLOOKUP(G14,MARGIN!$E$1:$F$9,2)</f>
        <v>1</v>
      </c>
      <c r="I14" s="131">
        <v>1000</v>
      </c>
      <c r="J14">
        <v>1E-3</v>
      </c>
      <c r="K14" t="s">
        <v>1141</v>
      </c>
      <c r="L14" t="s">
        <v>317</v>
      </c>
      <c r="M14" s="133" t="s">
        <v>759</v>
      </c>
      <c r="N14" s="198">
        <f>VLOOKUP($A14,[3]futuresATR!$A$2:$F$80,3)</f>
        <v>95.713999999999999</v>
      </c>
      <c r="O14" s="153">
        <f t="shared" si="5"/>
        <v>95714</v>
      </c>
      <c r="P14" s="199">
        <f>VLOOKUP($A14,[3]futuresATR!$A$2:$F$80,4)</f>
        <v>0.83712217450000004</v>
      </c>
      <c r="Q14" s="152">
        <f t="shared" si="11"/>
        <v>837.12217450000003</v>
      </c>
      <c r="R14" s="144">
        <f t="shared" si="6"/>
        <v>2</v>
      </c>
      <c r="S14" s="139">
        <f t="shared" si="1"/>
        <v>191428</v>
      </c>
      <c r="T14" s="111">
        <f t="shared" si="7"/>
        <v>2</v>
      </c>
      <c r="U14" s="111">
        <f t="shared" si="8"/>
        <v>28</v>
      </c>
      <c r="V14" s="160">
        <f t="shared" si="9"/>
        <v>2</v>
      </c>
      <c r="W14" s="160">
        <f t="shared" si="10"/>
        <v>1674.2443490000001</v>
      </c>
      <c r="X14" t="s">
        <v>904</v>
      </c>
      <c r="Y14">
        <v>3</v>
      </c>
      <c r="Z14">
        <v>95.382000000000005</v>
      </c>
      <c r="AA14" s="110">
        <v>-0.21</v>
      </c>
      <c r="AB14" t="s">
        <v>908</v>
      </c>
      <c r="AC14">
        <v>95.18</v>
      </c>
      <c r="AD14" s="109">
        <v>-604</v>
      </c>
      <c r="AE14" s="109">
        <v>0</v>
      </c>
      <c r="AF14" s="166">
        <f t="shared" si="2"/>
        <v>0.20199999999999818</v>
      </c>
      <c r="AG14" s="144">
        <f t="shared" si="3"/>
        <v>605.99999999999454</v>
      </c>
      <c r="AH14" s="141">
        <f t="shared" si="4"/>
        <v>1.999999999994543</v>
      </c>
    </row>
    <row r="15" spans="1:34" s="113" customFormat="1" x14ac:dyDescent="0.25">
      <c r="A15" s="5" t="s">
        <v>319</v>
      </c>
      <c r="B15" t="s">
        <v>320</v>
      </c>
      <c r="C15" s="155" t="s">
        <v>319</v>
      </c>
      <c r="D15" t="s">
        <v>530</v>
      </c>
      <c r="E15" t="s">
        <v>783</v>
      </c>
      <c r="F15" t="s">
        <v>803</v>
      </c>
      <c r="G15" t="s">
        <v>473</v>
      </c>
      <c r="H15">
        <f>VLOOKUP(G15,MARGIN!$E$1:$F$9,2)</f>
        <v>0.89711845552086711</v>
      </c>
      <c r="I15" s="131">
        <v>1000</v>
      </c>
      <c r="J15">
        <v>0.01</v>
      </c>
      <c r="K15" t="s">
        <v>1142</v>
      </c>
      <c r="L15" t="s">
        <v>804</v>
      </c>
      <c r="M15" s="133" t="s">
        <v>566</v>
      </c>
      <c r="N15" s="198">
        <f>VLOOKUP($A15,[3]futuresATR!$A$2:$F$80,3)</f>
        <v>167.08</v>
      </c>
      <c r="O15" s="153">
        <f t="shared" si="5"/>
        <v>186240.73439999999</v>
      </c>
      <c r="P15" s="199">
        <f>VLOOKUP($A15,[3]futuresATR!$A$2:$F$80,4)</f>
        <v>0.89800000000000002</v>
      </c>
      <c r="Q15" s="152">
        <f t="shared" si="11"/>
        <v>1000.9826399999998</v>
      </c>
      <c r="R15" s="144">
        <f t="shared" si="6"/>
        <v>2</v>
      </c>
      <c r="S15" s="139">
        <f t="shared" si="1"/>
        <v>372481.46879999997</v>
      </c>
      <c r="T15" s="111">
        <f t="shared" si="7"/>
        <v>2</v>
      </c>
      <c r="U15" s="111">
        <f t="shared" si="8"/>
        <v>28</v>
      </c>
      <c r="V15" s="160">
        <f t="shared" si="9"/>
        <v>2</v>
      </c>
      <c r="W15" s="160">
        <f t="shared" si="10"/>
        <v>2001.9652799999997</v>
      </c>
      <c r="X15" t="s">
        <v>904</v>
      </c>
      <c r="Y15">
        <v>2</v>
      </c>
      <c r="Z15">
        <v>162.88999999999999</v>
      </c>
      <c r="AA15" s="137">
        <v>0.01</v>
      </c>
      <c r="AB15" s="134">
        <v>1E-4</v>
      </c>
      <c r="AC15">
        <v>162.9</v>
      </c>
      <c r="AD15" s="109">
        <v>22</v>
      </c>
      <c r="AE15" s="109">
        <v>0</v>
      </c>
      <c r="AF15" s="166">
        <f t="shared" si="2"/>
        <v>-1.0000000000019327E-2</v>
      </c>
      <c r="AG15" s="144">
        <f t="shared" si="3"/>
        <v>-22.293600000043082</v>
      </c>
      <c r="AH15" s="141">
        <f t="shared" si="4"/>
        <v>0.29360000004308162</v>
      </c>
    </row>
    <row r="16" spans="1:34" ht="15.75" thickBot="1" x14ac:dyDescent="0.3">
      <c r="A16" s="5" t="s">
        <v>321</v>
      </c>
      <c r="B16" t="s">
        <v>322</v>
      </c>
      <c r="C16" s="155" t="s">
        <v>321</v>
      </c>
      <c r="D16" t="s">
        <v>530</v>
      </c>
      <c r="E16" t="s">
        <v>783</v>
      </c>
      <c r="F16" t="s">
        <v>803</v>
      </c>
      <c r="G16" t="s">
        <v>473</v>
      </c>
      <c r="H16">
        <f>VLOOKUP(G16,MARGIN!$E$1:$F$9,2)</f>
        <v>0.89711845552086711</v>
      </c>
      <c r="I16" s="131">
        <v>1000</v>
      </c>
      <c r="J16">
        <v>0.01</v>
      </c>
      <c r="K16" t="s">
        <v>1142</v>
      </c>
      <c r="L16" t="s">
        <v>805</v>
      </c>
      <c r="M16" s="133" t="s">
        <v>564</v>
      </c>
      <c r="N16" s="198">
        <f>VLOOKUP($A16,[3]futuresATR!$A$2:$F$80,3)</f>
        <v>133.66</v>
      </c>
      <c r="O16" s="153">
        <f t="shared" si="5"/>
        <v>148988.12879999998</v>
      </c>
      <c r="P16" s="199">
        <f>VLOOKUP($A16,[3]futuresATR!$A$2:$F$80,4)</f>
        <v>0.254</v>
      </c>
      <c r="Q16" s="152">
        <f t="shared" si="11"/>
        <v>283.12871999999993</v>
      </c>
      <c r="R16" s="144">
        <f t="shared" si="6"/>
        <v>7</v>
      </c>
      <c r="S16" s="139">
        <f t="shared" si="1"/>
        <v>1042916.9015999999</v>
      </c>
      <c r="T16" s="111">
        <f t="shared" si="7"/>
        <v>7</v>
      </c>
      <c r="U16" s="111">
        <f t="shared" si="8"/>
        <v>98</v>
      </c>
      <c r="V16" s="160">
        <f t="shared" si="9"/>
        <v>7</v>
      </c>
      <c r="W16" s="160">
        <f t="shared" si="10"/>
        <v>1981.9010399999995</v>
      </c>
      <c r="X16" t="s">
        <v>903</v>
      </c>
      <c r="Y16">
        <v>7</v>
      </c>
      <c r="Z16">
        <v>132.27000000000001</v>
      </c>
      <c r="AA16" s="137">
        <v>0.02</v>
      </c>
      <c r="AB16" s="134">
        <v>2.0000000000000001E-4</v>
      </c>
      <c r="AC16">
        <v>132.29</v>
      </c>
      <c r="AD16" s="109">
        <v>-156</v>
      </c>
      <c r="AE16" s="109">
        <v>0</v>
      </c>
      <c r="AF16" s="166">
        <f t="shared" si="2"/>
        <v>-1.999999999998181E-2</v>
      </c>
      <c r="AG16" s="144">
        <f t="shared" si="3"/>
        <v>-156.05519999985805</v>
      </c>
      <c r="AH16" s="141">
        <f t="shared" si="4"/>
        <v>5.5199999858047022E-2</v>
      </c>
    </row>
    <row r="17" spans="1:34" ht="15.75" thickBot="1" x14ac:dyDescent="0.3">
      <c r="A17" s="5" t="s">
        <v>323</v>
      </c>
      <c r="B17" t="s">
        <v>324</v>
      </c>
      <c r="C17" s="155" t="s">
        <v>323</v>
      </c>
      <c r="D17" t="s">
        <v>530</v>
      </c>
      <c r="E17" t="s">
        <v>783</v>
      </c>
      <c r="F17" t="s">
        <v>803</v>
      </c>
      <c r="G17" t="s">
        <v>473</v>
      </c>
      <c r="H17">
        <f>VLOOKUP(G17,MARGIN!$E$1:$F$9,2)</f>
        <v>0.89711845552086711</v>
      </c>
      <c r="I17" s="131">
        <v>1000</v>
      </c>
      <c r="J17">
        <v>1E-3</v>
      </c>
      <c r="K17" t="s">
        <v>1142</v>
      </c>
      <c r="L17" t="s">
        <v>806</v>
      </c>
      <c r="M17" s="133" t="s">
        <v>568</v>
      </c>
      <c r="N17" s="198">
        <f>VLOOKUP($A17,[3]futuresATR!$A$2:$F$80,3)</f>
        <v>112.08499999999999</v>
      </c>
      <c r="O17" s="153">
        <f t="shared" si="5"/>
        <v>124938.90779999999</v>
      </c>
      <c r="P17" s="199">
        <f>VLOOKUP($A17,[3]futuresATR!$A$2:$F$80,4)</f>
        <v>7.1499999999999994E-2</v>
      </c>
      <c r="Q17" s="152">
        <f t="shared" si="11"/>
        <v>79.699619999999982</v>
      </c>
      <c r="R17" s="144">
        <f t="shared" si="6"/>
        <v>25</v>
      </c>
      <c r="S17" s="139">
        <f t="shared" si="1"/>
        <v>3123472.6949999998</v>
      </c>
      <c r="T17" s="111">
        <f t="shared" si="7"/>
        <v>15</v>
      </c>
      <c r="U17" s="111">
        <f t="shared" si="8"/>
        <v>210</v>
      </c>
      <c r="V17" s="188">
        <v>0</v>
      </c>
      <c r="W17" s="160">
        <f t="shared" si="10"/>
        <v>0</v>
      </c>
      <c r="X17" t="s">
        <v>903</v>
      </c>
      <c r="Y17">
        <v>18</v>
      </c>
      <c r="Z17">
        <v>111.76</v>
      </c>
      <c r="AA17" s="137">
        <v>0.02</v>
      </c>
      <c r="AB17" s="134">
        <v>1E-4</v>
      </c>
      <c r="AC17">
        <v>111.78</v>
      </c>
      <c r="AD17" s="109">
        <v>-407</v>
      </c>
      <c r="AE17" s="109">
        <v>0</v>
      </c>
      <c r="AF17" s="166">
        <f t="shared" si="2"/>
        <v>-1.9999999999996021E-2</v>
      </c>
      <c r="AG17" s="144">
        <f t="shared" si="3"/>
        <v>-401.2847999999201</v>
      </c>
      <c r="AH17" s="141">
        <f t="shared" si="4"/>
        <v>-5.7152000000799035</v>
      </c>
    </row>
    <row r="18" spans="1:34" s="113" customFormat="1" ht="15.75" thickBot="1" x14ac:dyDescent="0.3">
      <c r="A18" s="5" t="s">
        <v>326</v>
      </c>
      <c r="B18" t="s">
        <v>327</v>
      </c>
      <c r="C18" s="154" t="s">
        <v>326</v>
      </c>
      <c r="D18" t="s">
        <v>263</v>
      </c>
      <c r="E18" t="s">
        <v>808</v>
      </c>
      <c r="F18" s="109">
        <v>1000000</v>
      </c>
      <c r="G18" t="s">
        <v>476</v>
      </c>
      <c r="H18">
        <f>VLOOKUP(G18,MARGIN!$E$1:$F$9,2)</f>
        <v>1</v>
      </c>
      <c r="I18" s="131">
        <v>2500</v>
      </c>
      <c r="J18">
        <v>1E-3</v>
      </c>
      <c r="K18" t="s">
        <v>1142</v>
      </c>
      <c r="L18" t="s">
        <v>809</v>
      </c>
      <c r="M18" s="133" t="s">
        <v>585</v>
      </c>
      <c r="N18" s="198">
        <f>VLOOKUP($A18,[3]futuresATR!$A$2:$F$80,3)</f>
        <v>99.31</v>
      </c>
      <c r="O18" s="153">
        <f t="shared" si="5"/>
        <v>248275</v>
      </c>
      <c r="P18" s="199">
        <f>VLOOKUP($A18,[3]futuresATR!$A$2:$F$80,4)</f>
        <v>4.3249999999999997E-2</v>
      </c>
      <c r="Q18" s="152">
        <f t="shared" si="11"/>
        <v>108.12499999999999</v>
      </c>
      <c r="R18" s="144">
        <f t="shared" si="6"/>
        <v>18</v>
      </c>
      <c r="S18" s="139">
        <f t="shared" si="1"/>
        <v>4468950</v>
      </c>
      <c r="T18" s="111">
        <f t="shared" si="7"/>
        <v>15</v>
      </c>
      <c r="U18" s="111">
        <f t="shared" si="8"/>
        <v>210</v>
      </c>
      <c r="V18" s="187">
        <v>0</v>
      </c>
      <c r="W18" s="160">
        <f t="shared" si="10"/>
        <v>0</v>
      </c>
      <c r="X18" t="s">
        <v>904</v>
      </c>
      <c r="Y18">
        <v>21</v>
      </c>
      <c r="Z18">
        <v>99.275000000000006</v>
      </c>
      <c r="AA18" s="110">
        <v>-0.01</v>
      </c>
      <c r="AB18" t="s">
        <v>910</v>
      </c>
      <c r="AC18">
        <v>99.28</v>
      </c>
      <c r="AD18" s="109">
        <v>263</v>
      </c>
      <c r="AE18" s="109">
        <v>0</v>
      </c>
      <c r="AF18" s="166">
        <f t="shared" si="2"/>
        <v>-4.9999999999954525E-3</v>
      </c>
      <c r="AG18" s="144">
        <f t="shared" si="3"/>
        <v>-262.49999999976126</v>
      </c>
      <c r="AH18" s="141">
        <f t="shared" si="4"/>
        <v>-0.50000000023874236</v>
      </c>
    </row>
    <row r="19" spans="1:34" x14ac:dyDescent="0.25">
      <c r="A19" s="5" t="s">
        <v>328</v>
      </c>
      <c r="B19" t="s">
        <v>329</v>
      </c>
      <c r="C19" s="155" t="s">
        <v>328</v>
      </c>
      <c r="D19" t="s">
        <v>263</v>
      </c>
      <c r="E19" t="s">
        <v>783</v>
      </c>
      <c r="F19" t="s">
        <v>810</v>
      </c>
      <c r="G19" t="s">
        <v>476</v>
      </c>
      <c r="H19">
        <f>VLOOKUP(G19,MARGIN!$E$1:$F$9,2)</f>
        <v>1</v>
      </c>
      <c r="I19">
        <v>100</v>
      </c>
      <c r="J19">
        <v>0.01</v>
      </c>
      <c r="K19" t="s">
        <v>297</v>
      </c>
      <c r="L19" t="s">
        <v>328</v>
      </c>
      <c r="M19" s="133" t="s">
        <v>657</v>
      </c>
      <c r="N19" s="198">
        <f>VLOOKUP($A19,[3]futuresATR!$A$2:$F$80,3)</f>
        <v>1496.7</v>
      </c>
      <c r="O19" s="153">
        <f t="shared" si="5"/>
        <v>149670</v>
      </c>
      <c r="P19" s="199">
        <f>VLOOKUP($A19,[3]futuresATR!$A$2:$F$80,4)</f>
        <v>24.597172209499998</v>
      </c>
      <c r="Q19" s="152">
        <f t="shared" si="11"/>
        <v>2459.71722095</v>
      </c>
      <c r="R19" s="144">
        <f t="shared" si="6"/>
        <v>1</v>
      </c>
      <c r="S19" s="139">
        <f t="shared" si="1"/>
        <v>149670</v>
      </c>
      <c r="T19" s="111">
        <f t="shared" si="7"/>
        <v>1</v>
      </c>
      <c r="U19" s="111">
        <f t="shared" si="8"/>
        <v>14</v>
      </c>
      <c r="V19" s="160">
        <f t="shared" si="9"/>
        <v>1</v>
      </c>
      <c r="W19" s="160">
        <f t="shared" si="10"/>
        <v>2459.71722095</v>
      </c>
      <c r="X19" t="s">
        <v>903</v>
      </c>
      <c r="Y19">
        <v>1</v>
      </c>
      <c r="Z19">
        <v>1445.2</v>
      </c>
      <c r="AA19" s="110">
        <v>-1.3</v>
      </c>
      <c r="AB19" t="s">
        <v>909</v>
      </c>
      <c r="AC19">
        <v>1478.1</v>
      </c>
      <c r="AD19" s="109">
        <v>-3289</v>
      </c>
      <c r="AE19" s="109">
        <v>0</v>
      </c>
      <c r="AF19" s="166">
        <f t="shared" si="2"/>
        <v>-32.899999999999864</v>
      </c>
      <c r="AG19" s="144">
        <f t="shared" si="3"/>
        <v>-3289.9999999999864</v>
      </c>
      <c r="AH19" s="141">
        <f t="shared" si="4"/>
        <v>0.99999999998635758</v>
      </c>
    </row>
    <row r="20" spans="1:34" x14ac:dyDescent="0.25">
      <c r="A20" s="5" t="s">
        <v>330</v>
      </c>
      <c r="B20" t="s">
        <v>331</v>
      </c>
      <c r="C20" s="154" t="s">
        <v>330</v>
      </c>
      <c r="D20" t="s">
        <v>263</v>
      </c>
      <c r="E20" t="s">
        <v>783</v>
      </c>
      <c r="F20" t="s">
        <v>811</v>
      </c>
      <c r="G20" t="s">
        <v>476</v>
      </c>
      <c r="H20">
        <f>VLOOKUP(G20,MARGIN!$E$1:$F$9,2)</f>
        <v>1</v>
      </c>
      <c r="I20">
        <v>50</v>
      </c>
      <c r="J20">
        <v>0.01</v>
      </c>
      <c r="K20" t="s">
        <v>297</v>
      </c>
      <c r="L20" t="s">
        <v>330</v>
      </c>
      <c r="M20" s="133" t="s">
        <v>556</v>
      </c>
      <c r="N20" s="198">
        <f>VLOOKUP($A20,[3]futuresATR!$A$2:$F$80,3)</f>
        <v>2096.25</v>
      </c>
      <c r="O20" s="153">
        <f t="shared" si="5"/>
        <v>104812.5</v>
      </c>
      <c r="P20" s="199">
        <f>VLOOKUP($A20,[3]futuresATR!$A$2:$F$80,4)</f>
        <v>29.416842644500001</v>
      </c>
      <c r="Q20" s="152">
        <f t="shared" si="11"/>
        <v>1470.8421322250001</v>
      </c>
      <c r="R20" s="144">
        <f t="shared" si="6"/>
        <v>1</v>
      </c>
      <c r="S20" s="139">
        <f t="shared" si="1"/>
        <v>104812.5</v>
      </c>
      <c r="T20" s="111">
        <f t="shared" si="7"/>
        <v>1</v>
      </c>
      <c r="U20" s="111">
        <f t="shared" si="8"/>
        <v>14</v>
      </c>
      <c r="V20" s="160">
        <f t="shared" si="9"/>
        <v>1</v>
      </c>
      <c r="W20" s="160">
        <f t="shared" si="10"/>
        <v>1470.8421322250001</v>
      </c>
      <c r="X20" t="s">
        <v>903</v>
      </c>
      <c r="Y20">
        <v>2</v>
      </c>
      <c r="Z20">
        <v>2086.25</v>
      </c>
      <c r="AA20" s="110">
        <v>-0.5</v>
      </c>
      <c r="AB20" t="s">
        <v>906</v>
      </c>
      <c r="AC20">
        <v>2085.75</v>
      </c>
      <c r="AD20" s="109">
        <v>50</v>
      </c>
      <c r="AE20" s="109">
        <v>0</v>
      </c>
      <c r="AF20" s="166">
        <f t="shared" si="2"/>
        <v>0.5</v>
      </c>
      <c r="AG20" s="144">
        <f t="shared" si="3"/>
        <v>50</v>
      </c>
      <c r="AH20" s="141">
        <f t="shared" si="4"/>
        <v>0</v>
      </c>
    </row>
    <row r="21" spans="1:34" s="113" customFormat="1" x14ac:dyDescent="0.25">
      <c r="A21" s="5" t="s">
        <v>332</v>
      </c>
      <c r="B21" t="s">
        <v>333</v>
      </c>
      <c r="C21" s="156" t="s">
        <v>332</v>
      </c>
      <c r="D21" t="s">
        <v>263</v>
      </c>
      <c r="E21" t="s">
        <v>812</v>
      </c>
      <c r="F21" t="s">
        <v>800</v>
      </c>
      <c r="G21" t="s">
        <v>476</v>
      </c>
      <c r="H21">
        <f>VLOOKUP(G21,MARGIN!$E$1:$F$9,2)</f>
        <v>1</v>
      </c>
      <c r="I21">
        <v>500</v>
      </c>
      <c r="J21">
        <v>1E-3</v>
      </c>
      <c r="K21" t="s">
        <v>316</v>
      </c>
      <c r="L21" t="s">
        <v>813</v>
      </c>
      <c r="M21" s="133" t="s">
        <v>593</v>
      </c>
      <c r="N21" s="198">
        <f>VLOOKUP($A21,[3]futuresATR!$A$2:$F$80,3)</f>
        <v>142.44999999999999</v>
      </c>
      <c r="O21" s="153">
        <f t="shared" si="5"/>
        <v>71225</v>
      </c>
      <c r="P21" s="199">
        <f>VLOOKUP($A21,[3]futuresATR!$A$2:$F$80,4)</f>
        <v>2.9712499999999999</v>
      </c>
      <c r="Q21" s="152">
        <f t="shared" si="11"/>
        <v>1485.625</v>
      </c>
      <c r="R21" s="144">
        <f t="shared" si="6"/>
        <v>1</v>
      </c>
      <c r="S21" s="139">
        <f t="shared" si="1"/>
        <v>71225</v>
      </c>
      <c r="T21" s="111">
        <f t="shared" si="7"/>
        <v>1</v>
      </c>
      <c r="U21" s="111">
        <f t="shared" si="8"/>
        <v>14</v>
      </c>
      <c r="V21" s="160">
        <f t="shared" si="9"/>
        <v>1</v>
      </c>
      <c r="W21" s="160">
        <f t="shared" si="10"/>
        <v>1485.625</v>
      </c>
      <c r="X21" t="s">
        <v>903</v>
      </c>
      <c r="Y21">
        <v>2</v>
      </c>
      <c r="Z21">
        <v>142.44999999999999</v>
      </c>
      <c r="AA21" s="110">
        <v>0</v>
      </c>
      <c r="AB21" t="s">
        <v>907</v>
      </c>
      <c r="AC21">
        <v>142.69999999999999</v>
      </c>
      <c r="AD21" s="109">
        <v>-249</v>
      </c>
      <c r="AE21" s="109">
        <v>0</v>
      </c>
      <c r="AF21" s="166">
        <f t="shared" si="2"/>
        <v>-0.25</v>
      </c>
      <c r="AG21" s="144">
        <f t="shared" si="3"/>
        <v>-250</v>
      </c>
      <c r="AH21" s="141">
        <f t="shared" si="4"/>
        <v>1</v>
      </c>
    </row>
    <row r="22" spans="1:34" x14ac:dyDescent="0.25">
      <c r="A22" s="5" t="s">
        <v>334</v>
      </c>
      <c r="B22" t="s">
        <v>335</v>
      </c>
      <c r="C22" s="155" t="s">
        <v>334</v>
      </c>
      <c r="D22" t="s">
        <v>814</v>
      </c>
      <c r="E22" t="s">
        <v>783</v>
      </c>
      <c r="F22" t="s">
        <v>815</v>
      </c>
      <c r="G22" t="s">
        <v>473</v>
      </c>
      <c r="H22">
        <f>VLOOKUP(G22,MARGIN!$E$1:$F$9,2)</f>
        <v>0.89711845552086711</v>
      </c>
      <c r="I22">
        <v>10</v>
      </c>
      <c r="J22">
        <v>0.1</v>
      </c>
      <c r="K22" t="s">
        <v>297</v>
      </c>
      <c r="L22" t="s">
        <v>486</v>
      </c>
      <c r="M22" s="133" t="s">
        <v>485</v>
      </c>
      <c r="N22" s="198">
        <f>VLOOKUP($A22,[3]futuresATR!$A$2:$F$80,3)</f>
        <v>4233.5</v>
      </c>
      <c r="O22" s="153">
        <f t="shared" si="5"/>
        <v>47189.977799999993</v>
      </c>
      <c r="P22" s="199">
        <f>VLOOKUP($A22,[3]futuresATR!$A$2:$F$80,4)</f>
        <v>113.38856727</v>
      </c>
      <c r="Q22" s="152">
        <f t="shared" si="11"/>
        <v>1263.9196816452359</v>
      </c>
      <c r="R22" s="144">
        <f t="shared" si="6"/>
        <v>2</v>
      </c>
      <c r="S22" s="139">
        <f t="shared" si="1"/>
        <v>94379.955599999987</v>
      </c>
      <c r="T22" s="111">
        <f t="shared" si="7"/>
        <v>2</v>
      </c>
      <c r="U22" s="111">
        <f t="shared" si="8"/>
        <v>28</v>
      </c>
      <c r="V22" s="160">
        <f t="shared" si="9"/>
        <v>2</v>
      </c>
      <c r="W22" s="160">
        <f t="shared" si="10"/>
        <v>2527.8393632904717</v>
      </c>
      <c r="X22" t="s">
        <v>903</v>
      </c>
      <c r="Y22">
        <v>16</v>
      </c>
      <c r="Z22">
        <v>4440.5</v>
      </c>
      <c r="AA22" s="137">
        <v>-2</v>
      </c>
      <c r="AB22" t="s">
        <v>913</v>
      </c>
      <c r="AC22">
        <v>4438.5</v>
      </c>
      <c r="AD22" s="109">
        <v>358</v>
      </c>
      <c r="AE22" s="109">
        <v>0</v>
      </c>
      <c r="AF22" s="166">
        <f t="shared" si="2"/>
        <v>2</v>
      </c>
      <c r="AG22" s="144">
        <f t="shared" si="3"/>
        <v>356.69759999999997</v>
      </c>
      <c r="AH22" s="141">
        <f t="shared" si="4"/>
        <v>-1.3024000000000342</v>
      </c>
    </row>
    <row r="23" spans="1:34" ht="15.75" thickBot="1" x14ac:dyDescent="0.3">
      <c r="A23" s="5" t="s">
        <v>336</v>
      </c>
      <c r="B23" s="182" t="s">
        <v>1121</v>
      </c>
      <c r="C23" s="155" t="s">
        <v>336</v>
      </c>
      <c r="D23" t="s">
        <v>530</v>
      </c>
      <c r="E23" t="s">
        <v>783</v>
      </c>
      <c r="F23" t="s">
        <v>1122</v>
      </c>
      <c r="G23" t="s">
        <v>473</v>
      </c>
      <c r="H23">
        <f>VLOOKUP(G23,MARGIN!$E$1:$F$9,2)</f>
        <v>0.89711845552086711</v>
      </c>
      <c r="I23">
        <v>5</v>
      </c>
      <c r="J23">
        <v>0.1</v>
      </c>
      <c r="K23" t="s">
        <v>297</v>
      </c>
      <c r="L23" t="s">
        <v>817</v>
      </c>
      <c r="M23" s="133" t="s">
        <v>667</v>
      </c>
      <c r="N23" s="198">
        <f>VLOOKUP($A23,[3]futuresATR!$A$2:$F$80,3)</f>
        <v>9704.5</v>
      </c>
      <c r="O23" s="153">
        <f t="shared" si="5"/>
        <v>54087.06029999999</v>
      </c>
      <c r="P23" s="199">
        <f>VLOOKUP($A23,[3]futuresATR!$A$2:$F$80,4)</f>
        <v>251.48470265500001</v>
      </c>
      <c r="Q23" s="152">
        <f t="shared" si="11"/>
        <v>1401.6248417773768</v>
      </c>
      <c r="R23" s="144">
        <f t="shared" si="6"/>
        <v>1</v>
      </c>
      <c r="S23" s="139">
        <f t="shared" si="1"/>
        <v>54087.06029999999</v>
      </c>
      <c r="T23" s="111">
        <f t="shared" si="7"/>
        <v>1</v>
      </c>
      <c r="U23" s="111">
        <f t="shared" si="8"/>
        <v>14</v>
      </c>
      <c r="V23" s="160">
        <f t="shared" si="9"/>
        <v>1</v>
      </c>
      <c r="W23" s="160">
        <f t="shared" si="10"/>
        <v>1401.6248417773768</v>
      </c>
      <c r="X23" t="s">
        <v>903</v>
      </c>
      <c r="Y23">
        <v>1</v>
      </c>
      <c r="Z23">
        <v>10177</v>
      </c>
      <c r="AA23" s="137">
        <v>0</v>
      </c>
      <c r="AB23" s="140" t="s">
        <v>907</v>
      </c>
      <c r="AC23">
        <v>10255</v>
      </c>
      <c r="AD23" s="109">
        <v>-2174</v>
      </c>
      <c r="AE23" s="109">
        <v>0</v>
      </c>
      <c r="AF23" s="166">
        <f t="shared" si="2"/>
        <v>-78</v>
      </c>
      <c r="AG23" s="144">
        <f t="shared" si="3"/>
        <v>-434.72519999999992</v>
      </c>
      <c r="AH23" s="141">
        <f t="shared" si="4"/>
        <v>-1739.2748000000001</v>
      </c>
    </row>
    <row r="24" spans="1:34" s="1" customFormat="1" ht="15.75" thickBot="1" x14ac:dyDescent="0.3">
      <c r="A24" s="5" t="s">
        <v>338</v>
      </c>
      <c r="B24" s="113" t="s">
        <v>339</v>
      </c>
      <c r="C24" s="155" t="s">
        <v>338</v>
      </c>
      <c r="D24" s="113" t="s">
        <v>814</v>
      </c>
      <c r="E24" s="113" t="s">
        <v>783</v>
      </c>
      <c r="F24" s="113" t="s">
        <v>818</v>
      </c>
      <c r="G24" s="113" t="s">
        <v>473</v>
      </c>
      <c r="H24">
        <f>VLOOKUP(G24,MARGIN!$E$1:$F$9,2)</f>
        <v>0.89711845552086711</v>
      </c>
      <c r="I24" s="145">
        <v>2500</v>
      </c>
      <c r="J24" s="113">
        <v>1E-3</v>
      </c>
      <c r="K24" s="113" t="s">
        <v>1142</v>
      </c>
      <c r="L24" s="113" t="s">
        <v>819</v>
      </c>
      <c r="M24" s="146" t="s">
        <v>572</v>
      </c>
      <c r="N24" s="198">
        <f>VLOOKUP($A24,[3]futuresATR!$A$2:$F$80,3)</f>
        <v>100.36</v>
      </c>
      <c r="O24" s="153">
        <f t="shared" si="5"/>
        <v>279673.21199999994</v>
      </c>
      <c r="P24" s="199">
        <f>VLOOKUP($A24,[3]futuresATR!$A$2:$F$80,4)</f>
        <v>2.5499999999999998E-2</v>
      </c>
      <c r="Q24" s="152">
        <f t="shared" si="11"/>
        <v>71.060849999999988</v>
      </c>
      <c r="R24" s="144">
        <f t="shared" si="6"/>
        <v>28</v>
      </c>
      <c r="S24" s="139">
        <f t="shared" si="1"/>
        <v>7830849.9359999988</v>
      </c>
      <c r="T24" s="111">
        <f t="shared" si="7"/>
        <v>15</v>
      </c>
      <c r="U24" s="111">
        <f t="shared" si="8"/>
        <v>210</v>
      </c>
      <c r="V24" s="188">
        <v>0</v>
      </c>
      <c r="W24" s="160">
        <f t="shared" si="10"/>
        <v>0</v>
      </c>
      <c r="X24" s="113" t="s">
        <v>904</v>
      </c>
      <c r="Y24" s="113">
        <v>50</v>
      </c>
      <c r="Z24" s="113">
        <v>100.295</v>
      </c>
      <c r="AA24" s="113"/>
      <c r="AB24" s="113"/>
      <c r="AC24" s="113">
        <v>100.28</v>
      </c>
      <c r="AD24" s="109">
        <f>-2800+50*7*2</f>
        <v>-2100</v>
      </c>
      <c r="AE24" s="113"/>
      <c r="AF24" s="166">
        <f t="shared" si="2"/>
        <v>1.5000000000000568E-2</v>
      </c>
      <c r="AG24" s="144">
        <f t="shared" si="3"/>
        <v>2090.0250000000788</v>
      </c>
      <c r="AH24" s="141">
        <f t="shared" si="4"/>
        <v>-9.9749999999212378</v>
      </c>
    </row>
    <row r="25" spans="1:34" x14ac:dyDescent="0.25">
      <c r="A25" s="5" t="s">
        <v>340</v>
      </c>
      <c r="B25" s="113" t="s">
        <v>341</v>
      </c>
      <c r="C25" s="155" t="s">
        <v>340</v>
      </c>
      <c r="D25" s="113" t="s">
        <v>814</v>
      </c>
      <c r="E25" s="113" t="s">
        <v>783</v>
      </c>
      <c r="F25" s="113" t="s">
        <v>820</v>
      </c>
      <c r="G25" s="113" t="s">
        <v>460</v>
      </c>
      <c r="H25">
        <f>VLOOKUP(G25,MARGIN!$E$1:$F$9,2)</f>
        <v>0.75230393078803837</v>
      </c>
      <c r="I25" s="113">
        <v>10</v>
      </c>
      <c r="J25" s="113">
        <v>0.1</v>
      </c>
      <c r="K25" s="113" t="s">
        <v>297</v>
      </c>
      <c r="L25" s="113" t="s">
        <v>821</v>
      </c>
      <c r="M25" s="146" t="s">
        <v>595</v>
      </c>
      <c r="N25" s="198">
        <f>VLOOKUP($A25,[3]futuresATR!$A$2:$F$80,3)</f>
        <v>6468.5</v>
      </c>
      <c r="O25" s="153">
        <f t="shared" si="5"/>
        <v>85982.536250000005</v>
      </c>
      <c r="P25" s="199">
        <f>VLOOKUP($A25,[3]futuresATR!$A$2:$F$80,4)</f>
        <v>166.51936572599999</v>
      </c>
      <c r="Q25" s="152">
        <f t="shared" si="11"/>
        <v>2213.4586689128546</v>
      </c>
      <c r="R25" s="144">
        <f t="shared" si="6"/>
        <v>1</v>
      </c>
      <c r="S25" s="139">
        <f t="shared" si="1"/>
        <v>85982.536250000005</v>
      </c>
      <c r="T25" s="111">
        <f t="shared" si="7"/>
        <v>1</v>
      </c>
      <c r="U25" s="111">
        <f t="shared" si="8"/>
        <v>14</v>
      </c>
      <c r="V25" s="160">
        <f t="shared" si="9"/>
        <v>1</v>
      </c>
      <c r="W25" s="160">
        <f t="shared" si="10"/>
        <v>2213.4586689128546</v>
      </c>
      <c r="X25" s="113" t="s">
        <v>903</v>
      </c>
      <c r="Y25" s="113">
        <v>3</v>
      </c>
      <c r="Z25" s="113">
        <v>6187</v>
      </c>
      <c r="AA25" s="113" t="s">
        <v>1070</v>
      </c>
      <c r="AB25" s="113" t="s">
        <v>907</v>
      </c>
      <c r="AC25" s="113">
        <v>6211.5</v>
      </c>
      <c r="AD25" s="162">
        <v>-1058</v>
      </c>
      <c r="AE25" s="162">
        <v>0</v>
      </c>
      <c r="AF25" s="166">
        <f t="shared" si="2"/>
        <v>-24.5</v>
      </c>
      <c r="AG25" s="144">
        <f t="shared" si="3"/>
        <v>-976.99874999999997</v>
      </c>
      <c r="AH25" s="141">
        <f t="shared" si="4"/>
        <v>-81.001250000000027</v>
      </c>
    </row>
    <row r="26" spans="1:34" ht="15.75" thickBot="1" x14ac:dyDescent="0.3">
      <c r="A26" s="5" t="s">
        <v>342</v>
      </c>
      <c r="B26" s="113" t="s">
        <v>343</v>
      </c>
      <c r="C26" s="155" t="s">
        <v>342</v>
      </c>
      <c r="D26" s="113" t="s">
        <v>814</v>
      </c>
      <c r="E26" s="113" t="s">
        <v>783</v>
      </c>
      <c r="F26" s="113" t="s">
        <v>822</v>
      </c>
      <c r="G26" s="113" t="s">
        <v>460</v>
      </c>
      <c r="H26">
        <f>VLOOKUP(G26,MARGIN!$E$1:$F$9,2)</f>
        <v>0.75230393078803837</v>
      </c>
      <c r="I26" s="145">
        <v>1000</v>
      </c>
      <c r="J26" s="113">
        <v>0.01</v>
      </c>
      <c r="K26" s="113" t="s">
        <v>1142</v>
      </c>
      <c r="L26" s="113" t="s">
        <v>823</v>
      </c>
      <c r="M26" s="146" t="s">
        <v>600</v>
      </c>
      <c r="N26" s="198">
        <f>VLOOKUP($A26,[3]futuresATR!$A$2:$F$80,3)</f>
        <v>129.18</v>
      </c>
      <c r="O26" s="153">
        <f t="shared" si="5"/>
        <v>171712.51500000001</v>
      </c>
      <c r="P26" s="199">
        <f>VLOOKUP($A26,[3]futuresATR!$A$2:$F$80,4)</f>
        <v>0.94850000000000001</v>
      </c>
      <c r="Q26" s="152">
        <f t="shared" si="11"/>
        <v>1260.793625</v>
      </c>
      <c r="R26" s="144">
        <f t="shared" si="6"/>
        <v>2</v>
      </c>
      <c r="S26" s="139">
        <f t="shared" si="1"/>
        <v>343425.03</v>
      </c>
      <c r="T26" s="111">
        <f t="shared" si="7"/>
        <v>2</v>
      </c>
      <c r="U26" s="111">
        <f t="shared" si="8"/>
        <v>28</v>
      </c>
      <c r="V26" s="160">
        <f t="shared" si="9"/>
        <v>2</v>
      </c>
      <c r="W26" s="160">
        <f t="shared" si="10"/>
        <v>2521.58725</v>
      </c>
      <c r="X26" s="113" t="s">
        <v>904</v>
      </c>
      <c r="Y26" s="113">
        <v>3</v>
      </c>
      <c r="Z26" s="113">
        <v>123.47</v>
      </c>
      <c r="AA26" s="113" t="s">
        <v>1070</v>
      </c>
      <c r="AB26" s="113" t="s">
        <v>907</v>
      </c>
      <c r="AC26" s="113">
        <v>123.83</v>
      </c>
      <c r="AD26" s="162">
        <v>1557</v>
      </c>
      <c r="AE26" s="162">
        <v>0</v>
      </c>
      <c r="AF26" s="166">
        <f t="shared" si="2"/>
        <v>-0.35999999999999943</v>
      </c>
      <c r="AG26" s="144">
        <f t="shared" si="3"/>
        <v>-1435.5899999999976</v>
      </c>
      <c r="AH26" s="141">
        <f t="shared" si="4"/>
        <v>-121.41000000000236</v>
      </c>
    </row>
    <row r="27" spans="1:34" ht="15.75" thickBot="1" x14ac:dyDescent="0.3">
      <c r="A27" s="5" t="s">
        <v>344</v>
      </c>
      <c r="B27" s="113" t="s">
        <v>345</v>
      </c>
      <c r="C27" s="155" t="s">
        <v>344</v>
      </c>
      <c r="D27" s="113" t="s">
        <v>814</v>
      </c>
      <c r="E27" s="113" t="s">
        <v>783</v>
      </c>
      <c r="F27" s="113" t="s">
        <v>824</v>
      </c>
      <c r="G27" s="113" t="s">
        <v>460</v>
      </c>
      <c r="H27">
        <f>VLOOKUP(G27,MARGIN!$E$1:$F$9,2)</f>
        <v>0.75230393078803837</v>
      </c>
      <c r="I27" s="145">
        <v>1250</v>
      </c>
      <c r="J27" s="113">
        <v>0.01</v>
      </c>
      <c r="K27" s="113" t="s">
        <v>1142</v>
      </c>
      <c r="L27" s="113" t="s">
        <v>825</v>
      </c>
      <c r="M27" s="146" t="s">
        <v>457</v>
      </c>
      <c r="N27" s="198">
        <f>VLOOKUP($A27,[3]futuresATR!$A$2:$F$80,3)</f>
        <v>99.71</v>
      </c>
      <c r="O27" s="153">
        <f t="shared" si="5"/>
        <v>165674.39687499998</v>
      </c>
      <c r="P27" s="199">
        <f>VLOOKUP($A27,[3]futuresATR!$A$2:$F$80,4)</f>
        <v>5.5500000000000001E-2</v>
      </c>
      <c r="Q27" s="152">
        <f t="shared" si="11"/>
        <v>92.216718749999998</v>
      </c>
      <c r="R27" s="144">
        <f t="shared" si="6"/>
        <v>22</v>
      </c>
      <c r="S27" s="139">
        <f t="shared" si="1"/>
        <v>3644836.7312499993</v>
      </c>
      <c r="T27" s="111">
        <f t="shared" si="7"/>
        <v>15</v>
      </c>
      <c r="U27" s="111">
        <f t="shared" si="8"/>
        <v>210</v>
      </c>
      <c r="V27" s="188">
        <v>0</v>
      </c>
      <c r="W27" s="160">
        <f t="shared" si="10"/>
        <v>0</v>
      </c>
      <c r="X27" s="113" t="s">
        <v>904</v>
      </c>
      <c r="Y27" s="113">
        <v>50</v>
      </c>
      <c r="Z27" s="113">
        <v>99.42</v>
      </c>
      <c r="AA27" s="113"/>
      <c r="AB27" s="113"/>
      <c r="AC27" s="113">
        <v>99.41</v>
      </c>
      <c r="AD27" s="109">
        <f>-1601+7*2*50</f>
        <v>-901</v>
      </c>
      <c r="AE27" s="113"/>
      <c r="AF27" s="166">
        <f t="shared" si="2"/>
        <v>1.0000000000005116E-2</v>
      </c>
      <c r="AG27" s="144">
        <f t="shared" si="3"/>
        <v>830.78125000042496</v>
      </c>
      <c r="AH27" s="141">
        <f t="shared" si="4"/>
        <v>-70.218749999575039</v>
      </c>
    </row>
    <row r="28" spans="1:34" x14ac:dyDescent="0.25">
      <c r="A28" s="5" t="s">
        <v>346</v>
      </c>
      <c r="B28" t="s">
        <v>347</v>
      </c>
      <c r="C28" s="154" t="s">
        <v>346</v>
      </c>
      <c r="D28" t="s">
        <v>264</v>
      </c>
      <c r="E28" t="s">
        <v>783</v>
      </c>
      <c r="F28">
        <v>100000</v>
      </c>
      <c r="G28" t="s">
        <v>476</v>
      </c>
      <c r="H28">
        <f>VLOOKUP(G28,MARGIN!$E$1:$F$9,2)</f>
        <v>1</v>
      </c>
      <c r="I28" s="131">
        <v>1000</v>
      </c>
      <c r="J28" t="s">
        <v>826</v>
      </c>
      <c r="K28" t="s">
        <v>1142</v>
      </c>
      <c r="L28" t="s">
        <v>827</v>
      </c>
      <c r="M28" s="133" t="s">
        <v>769</v>
      </c>
      <c r="N28" s="198">
        <f>VLOOKUP($A28,[3]futuresATR!$A$2:$F$80,3)</f>
        <v>122.140625</v>
      </c>
      <c r="O28" s="153">
        <f t="shared" si="5"/>
        <v>122140.625</v>
      </c>
      <c r="P28" s="199">
        <f>VLOOKUP($A28,[3]futuresATR!$A$2:$F$80,4)</f>
        <v>0.39882812499999998</v>
      </c>
      <c r="Q28" s="152">
        <f t="shared" si="11"/>
        <v>398.828125</v>
      </c>
      <c r="R28" s="144">
        <f t="shared" si="6"/>
        <v>5</v>
      </c>
      <c r="S28" s="139">
        <f t="shared" si="1"/>
        <v>610703.125</v>
      </c>
      <c r="T28" s="111">
        <f t="shared" si="7"/>
        <v>5</v>
      </c>
      <c r="U28" s="111">
        <f t="shared" si="8"/>
        <v>70</v>
      </c>
      <c r="V28" s="160">
        <f t="shared" si="9"/>
        <v>5</v>
      </c>
      <c r="W28" s="160">
        <f t="shared" si="10"/>
        <v>1994.140625</v>
      </c>
      <c r="X28" t="s">
        <v>904</v>
      </c>
      <c r="Y28">
        <v>10</v>
      </c>
      <c r="Z28">
        <v>120</v>
      </c>
      <c r="AA28" s="110">
        <v>0.01</v>
      </c>
      <c r="AB28" s="134">
        <v>1E-4</v>
      </c>
      <c r="AC28" s="136">
        <v>120.015625</v>
      </c>
      <c r="AD28" s="109">
        <v>78</v>
      </c>
      <c r="AE28" s="109">
        <v>0</v>
      </c>
      <c r="AF28" s="166">
        <f t="shared" si="2"/>
        <v>-1.5625E-2</v>
      </c>
      <c r="AG28" s="144">
        <f t="shared" si="3"/>
        <v>-156.25</v>
      </c>
      <c r="AH28" s="141">
        <f t="shared" si="4"/>
        <v>78.25</v>
      </c>
    </row>
    <row r="29" spans="1:34" x14ac:dyDescent="0.25">
      <c r="A29" s="5" t="s">
        <v>348</v>
      </c>
      <c r="B29" t="s">
        <v>349</v>
      </c>
      <c r="C29" s="154" t="s">
        <v>1043</v>
      </c>
      <c r="D29" t="s">
        <v>828</v>
      </c>
      <c r="E29" t="s">
        <v>829</v>
      </c>
      <c r="F29" t="s">
        <v>830</v>
      </c>
      <c r="G29" t="s">
        <v>476</v>
      </c>
      <c r="H29">
        <f>VLOOKUP(G29,MARGIN!$E$1:$F$9,2)</f>
        <v>1</v>
      </c>
      <c r="I29">
        <v>100</v>
      </c>
      <c r="J29">
        <v>0.1</v>
      </c>
      <c r="K29" t="s">
        <v>350</v>
      </c>
      <c r="L29" t="s">
        <v>348</v>
      </c>
      <c r="M29" s="133" t="s">
        <v>606</v>
      </c>
      <c r="N29" s="198">
        <f>VLOOKUP($A29,[3]futuresATR!$A$2:$F$80,3)</f>
        <v>1339</v>
      </c>
      <c r="O29" s="153">
        <f t="shared" si="5"/>
        <v>133900</v>
      </c>
      <c r="P29" s="199">
        <f>VLOOKUP($A29,[3]futuresATR!$A$2:$F$80,4)</f>
        <v>22.664999999999999</v>
      </c>
      <c r="Q29" s="152">
        <f t="shared" si="11"/>
        <v>2266.5</v>
      </c>
      <c r="R29" s="144">
        <f t="shared" si="6"/>
        <v>1</v>
      </c>
      <c r="S29" s="139">
        <f t="shared" si="1"/>
        <v>133900</v>
      </c>
      <c r="T29" s="111">
        <f t="shared" si="7"/>
        <v>1</v>
      </c>
      <c r="U29" s="111">
        <f t="shared" si="8"/>
        <v>14</v>
      </c>
      <c r="V29" s="160">
        <f t="shared" si="9"/>
        <v>1</v>
      </c>
      <c r="W29" s="160">
        <f t="shared" si="10"/>
        <v>2266.5</v>
      </c>
      <c r="X29" t="s">
        <v>903</v>
      </c>
      <c r="Y29">
        <v>2</v>
      </c>
      <c r="Z29">
        <v>1248.5</v>
      </c>
      <c r="AA29" s="110">
        <v>3.7</v>
      </c>
      <c r="AB29" s="134">
        <v>3.0000000000000001E-3</v>
      </c>
      <c r="AC29">
        <v>1230.9000000000001</v>
      </c>
      <c r="AD29" s="109">
        <v>3520</v>
      </c>
      <c r="AE29" s="109">
        <v>0</v>
      </c>
      <c r="AF29" s="166">
        <f t="shared" si="2"/>
        <v>17.599999999999909</v>
      </c>
      <c r="AG29" s="144">
        <f t="shared" si="3"/>
        <v>3519.9999999999818</v>
      </c>
      <c r="AH29" s="141">
        <f t="shared" si="4"/>
        <v>-1.8189894035458565E-11</v>
      </c>
    </row>
    <row r="30" spans="1:34" x14ac:dyDescent="0.25">
      <c r="A30" s="5" t="s">
        <v>1032</v>
      </c>
      <c r="B30" s="113" t="s">
        <v>351</v>
      </c>
      <c r="C30" s="155" t="s">
        <v>1032</v>
      </c>
      <c r="D30" s="113" t="s">
        <v>505</v>
      </c>
      <c r="E30" s="113" t="s">
        <v>786</v>
      </c>
      <c r="F30" s="113" t="s">
        <v>831</v>
      </c>
      <c r="G30" s="113" t="s">
        <v>506</v>
      </c>
      <c r="H30">
        <f>VLOOKUP(G30,MARGIN!$E$1:$F$9,2)</f>
        <v>7.77</v>
      </c>
      <c r="I30" s="113">
        <v>50</v>
      </c>
      <c r="J30" s="113">
        <v>1</v>
      </c>
      <c r="K30" s="113" t="s">
        <v>297</v>
      </c>
      <c r="L30" s="113" t="s">
        <v>832</v>
      </c>
      <c r="M30" s="146" t="s">
        <v>608</v>
      </c>
      <c r="N30" s="198">
        <f>VLOOKUP($A30,[3]futuresATR!$A$2:$F$80,3)</f>
        <v>8779</v>
      </c>
      <c r="O30" s="153">
        <f t="shared" si="5"/>
        <v>56492.921492921494</v>
      </c>
      <c r="P30" s="199">
        <f>VLOOKUP($A30,[3]futuresATR!$A$2:$F$80,4)</f>
        <v>203.740897902</v>
      </c>
      <c r="Q30" s="152">
        <f t="shared" si="11"/>
        <v>1311.0739890733591</v>
      </c>
      <c r="R30" s="144">
        <f t="shared" si="6"/>
        <v>2</v>
      </c>
      <c r="S30" s="139">
        <f t="shared" si="1"/>
        <v>112985.84298584299</v>
      </c>
      <c r="T30" s="111">
        <f t="shared" si="7"/>
        <v>2</v>
      </c>
      <c r="U30" s="111">
        <f t="shared" si="8"/>
        <v>28</v>
      </c>
      <c r="V30" s="160">
        <f t="shared" si="9"/>
        <v>2</v>
      </c>
      <c r="W30" s="160">
        <f t="shared" si="10"/>
        <v>2622.1479781467183</v>
      </c>
      <c r="X30" s="113" t="s">
        <v>904</v>
      </c>
      <c r="Y30" s="113">
        <v>2</v>
      </c>
      <c r="Z30" s="113">
        <v>8444</v>
      </c>
      <c r="AA30" s="113" t="s">
        <v>1077</v>
      </c>
      <c r="AB30" s="113" t="s">
        <v>907</v>
      </c>
      <c r="AC30" s="113">
        <v>8551</v>
      </c>
      <c r="AD30" s="162">
        <v>1378</v>
      </c>
      <c r="AE30" s="162">
        <v>0</v>
      </c>
      <c r="AF30" s="166">
        <f t="shared" si="2"/>
        <v>-107</v>
      </c>
      <c r="AG30" s="144">
        <f t="shared" si="3"/>
        <v>-1377.0913770913771</v>
      </c>
      <c r="AH30" s="141">
        <f t="shared" si="4"/>
        <v>-0.90862290862287409</v>
      </c>
    </row>
    <row r="31" spans="1:34" s="113" customFormat="1" x14ac:dyDescent="0.25">
      <c r="A31" s="5" t="s">
        <v>352</v>
      </c>
      <c r="B31" t="s">
        <v>353</v>
      </c>
      <c r="C31" s="154" t="s">
        <v>1044</v>
      </c>
      <c r="D31" t="s">
        <v>828</v>
      </c>
      <c r="E31" t="s">
        <v>833</v>
      </c>
      <c r="F31" t="s">
        <v>834</v>
      </c>
      <c r="G31" t="s">
        <v>476</v>
      </c>
      <c r="H31">
        <f>VLOOKUP(G31,MARGIN!$E$1:$F$9,2)</f>
        <v>1</v>
      </c>
      <c r="I31">
        <v>250</v>
      </c>
      <c r="J31">
        <v>0.01</v>
      </c>
      <c r="K31" t="s">
        <v>350</v>
      </c>
      <c r="L31" t="s">
        <v>352</v>
      </c>
      <c r="M31" s="133" t="s">
        <v>519</v>
      </c>
      <c r="N31" s="198">
        <f>VLOOKUP($A31,[3]futuresATR!$A$2:$F$80,3)</f>
        <v>221.7</v>
      </c>
      <c r="O31" s="153">
        <f t="shared" si="5"/>
        <v>55425</v>
      </c>
      <c r="P31" s="199">
        <f>VLOOKUP($A31,[3]futuresATR!$A$2:$F$80,4)</f>
        <v>4.9956520720000004</v>
      </c>
      <c r="Q31" s="152">
        <f t="shared" si="11"/>
        <v>1248.9130180000002</v>
      </c>
      <c r="R31" s="144">
        <f t="shared" si="6"/>
        <v>2</v>
      </c>
      <c r="S31" s="139">
        <f t="shared" si="1"/>
        <v>110850</v>
      </c>
      <c r="T31" s="111">
        <f t="shared" si="7"/>
        <v>2</v>
      </c>
      <c r="U31" s="111">
        <f t="shared" si="8"/>
        <v>28</v>
      </c>
      <c r="V31" s="160">
        <f t="shared" si="9"/>
        <v>2</v>
      </c>
      <c r="W31" s="160">
        <f t="shared" si="10"/>
        <v>2497.8260360000004</v>
      </c>
      <c r="X31" t="s">
        <v>904</v>
      </c>
      <c r="Y31">
        <v>3</v>
      </c>
      <c r="Z31">
        <v>206.78</v>
      </c>
      <c r="AA31" s="110">
        <v>0.7</v>
      </c>
      <c r="AB31" s="134">
        <v>3.3E-3</v>
      </c>
      <c r="AC31">
        <v>210.85</v>
      </c>
      <c r="AD31" s="109">
        <v>3050</v>
      </c>
      <c r="AE31" s="109">
        <v>0</v>
      </c>
      <c r="AF31" s="166">
        <f t="shared" si="2"/>
        <v>-4.0699999999999932</v>
      </c>
      <c r="AG31" s="144">
        <f t="shared" si="3"/>
        <v>-3052.499999999995</v>
      </c>
      <c r="AH31" s="141">
        <f t="shared" si="4"/>
        <v>2.4999999999949978</v>
      </c>
    </row>
    <row r="32" spans="1:34" x14ac:dyDescent="0.25">
      <c r="A32" s="5" t="s">
        <v>1033</v>
      </c>
      <c r="B32" s="113" t="s">
        <v>357</v>
      </c>
      <c r="C32" s="155" t="s">
        <v>1033</v>
      </c>
      <c r="D32" s="113" t="s">
        <v>505</v>
      </c>
      <c r="E32" s="113" t="s">
        <v>786</v>
      </c>
      <c r="F32" s="113" t="s">
        <v>836</v>
      </c>
      <c r="G32" s="113" t="s">
        <v>506</v>
      </c>
      <c r="H32">
        <f>VLOOKUP(G32,MARGIN!$E$1:$F$9,2)</f>
        <v>7.77</v>
      </c>
      <c r="I32" s="113">
        <v>50</v>
      </c>
      <c r="J32" s="113">
        <v>1</v>
      </c>
      <c r="K32" s="113" t="s">
        <v>297</v>
      </c>
      <c r="L32" s="113" t="s">
        <v>356</v>
      </c>
      <c r="M32" s="146" t="s">
        <v>356</v>
      </c>
      <c r="N32" s="198">
        <f>VLOOKUP($A32,[3]futuresATR!$A$2:$F$80,3)</f>
        <v>21038</v>
      </c>
      <c r="O32" s="153">
        <f t="shared" si="5"/>
        <v>135379.66537966538</v>
      </c>
      <c r="P32" s="199">
        <f>VLOOKUP($A32,[3]futuresATR!$A$2:$F$80,4)</f>
        <v>432.47222467900002</v>
      </c>
      <c r="Q32" s="152">
        <f t="shared" si="11"/>
        <v>2782.9615487709139</v>
      </c>
      <c r="R32" s="144">
        <f t="shared" si="6"/>
        <v>1</v>
      </c>
      <c r="S32" s="139">
        <f t="shared" si="1"/>
        <v>135379.66537966538</v>
      </c>
      <c r="T32" s="111">
        <f t="shared" si="7"/>
        <v>1</v>
      </c>
      <c r="U32" s="111">
        <f t="shared" si="8"/>
        <v>14</v>
      </c>
      <c r="V32" s="160">
        <f t="shared" si="9"/>
        <v>1</v>
      </c>
      <c r="W32" s="160">
        <f t="shared" si="10"/>
        <v>2782.9615487709139</v>
      </c>
      <c r="X32" s="113" t="s">
        <v>904</v>
      </c>
      <c r="Y32" s="113">
        <v>2</v>
      </c>
      <c r="Z32" s="113">
        <v>20484</v>
      </c>
      <c r="AA32" s="113" t="s">
        <v>1058</v>
      </c>
      <c r="AB32" s="161">
        <v>6.0000000000000001E-3</v>
      </c>
      <c r="AC32" s="113">
        <v>20606</v>
      </c>
      <c r="AD32" s="162">
        <v>1571</v>
      </c>
      <c r="AE32" s="162">
        <v>0</v>
      </c>
      <c r="AF32" s="166">
        <f t="shared" si="2"/>
        <v>-122</v>
      </c>
      <c r="AG32" s="144">
        <f t="shared" si="3"/>
        <v>-1570.1415701415701</v>
      </c>
      <c r="AH32" s="141">
        <f t="shared" si="4"/>
        <v>-0.85842985842987218</v>
      </c>
    </row>
    <row r="33" spans="1:34" s="113" customFormat="1" x14ac:dyDescent="0.25">
      <c r="A33" s="5" t="s">
        <v>354</v>
      </c>
      <c r="B33" t="s">
        <v>355</v>
      </c>
      <c r="C33" s="154" t="s">
        <v>1045</v>
      </c>
      <c r="D33" t="s">
        <v>265</v>
      </c>
      <c r="E33" t="s">
        <v>786</v>
      </c>
      <c r="F33" t="s">
        <v>835</v>
      </c>
      <c r="G33" t="s">
        <v>476</v>
      </c>
      <c r="H33">
        <f>VLOOKUP(G33,MARGIN!$E$1:$F$9,2)</f>
        <v>1</v>
      </c>
      <c r="I33" s="131">
        <v>42000</v>
      </c>
      <c r="J33">
        <v>1E-4</v>
      </c>
      <c r="K33" t="s">
        <v>291</v>
      </c>
      <c r="L33" t="s">
        <v>354</v>
      </c>
      <c r="M33" s="133" t="s">
        <v>621</v>
      </c>
      <c r="N33" s="198">
        <f>VLOOKUP($A33,[3]futuresATR!$A$2:$F$80,3)</f>
        <v>1.5115000000000001</v>
      </c>
      <c r="O33" s="153">
        <f t="shared" si="5"/>
        <v>63483</v>
      </c>
      <c r="P33" s="199">
        <f>VLOOKUP($A33,[3]futuresATR!$A$2:$F$80,4)</f>
        <v>4.7731623500000001E-2</v>
      </c>
      <c r="Q33" s="152">
        <f t="shared" si="11"/>
        <v>2004.7281869999999</v>
      </c>
      <c r="R33" s="144">
        <f t="shared" si="6"/>
        <v>1</v>
      </c>
      <c r="S33" s="139">
        <f t="shared" si="1"/>
        <v>63483</v>
      </c>
      <c r="T33" s="111">
        <f t="shared" si="7"/>
        <v>1</v>
      </c>
      <c r="U33" s="111">
        <f t="shared" si="8"/>
        <v>14</v>
      </c>
      <c r="V33" s="160">
        <f t="shared" si="9"/>
        <v>1</v>
      </c>
      <c r="W33" s="160">
        <f t="shared" si="10"/>
        <v>2004.7281869999999</v>
      </c>
      <c r="X33" t="s">
        <v>904</v>
      </c>
      <c r="Y33">
        <v>2</v>
      </c>
      <c r="Z33">
        <v>1.4817</v>
      </c>
      <c r="AA33" s="110">
        <v>0</v>
      </c>
      <c r="AB33" s="134">
        <v>3.0000000000000001E-3</v>
      </c>
      <c r="AC33">
        <v>1.5221</v>
      </c>
      <c r="AD33" s="109">
        <v>3398</v>
      </c>
      <c r="AE33" s="109">
        <v>0</v>
      </c>
      <c r="AF33" s="166">
        <f t="shared" si="2"/>
        <v>-4.0399999999999991E-2</v>
      </c>
      <c r="AG33" s="144">
        <f t="shared" si="3"/>
        <v>-3393.5999999999995</v>
      </c>
      <c r="AH33" s="141">
        <f t="shared" si="4"/>
        <v>-4.4000000000005457</v>
      </c>
    </row>
    <row r="34" spans="1:34" s="113" customFormat="1" x14ac:dyDescent="0.25">
      <c r="A34" s="5" t="s">
        <v>358</v>
      </c>
      <c r="B34" t="s">
        <v>359</v>
      </c>
      <c r="C34" s="154" t="s">
        <v>358</v>
      </c>
      <c r="D34" t="s">
        <v>263</v>
      </c>
      <c r="E34" t="s">
        <v>783</v>
      </c>
      <c r="F34" t="s">
        <v>838</v>
      </c>
      <c r="G34" t="s">
        <v>476</v>
      </c>
      <c r="H34">
        <f>VLOOKUP(G34,MARGIN!$E$1:$F$9,2)</f>
        <v>1</v>
      </c>
      <c r="I34" s="131">
        <v>12500000</v>
      </c>
      <c r="J34">
        <v>1E-4</v>
      </c>
      <c r="K34" t="s">
        <v>1141</v>
      </c>
      <c r="L34" t="s">
        <v>444</v>
      </c>
      <c r="M34" s="133" t="s">
        <v>627</v>
      </c>
      <c r="N34" s="198">
        <f>VLOOKUP($A34,[3]futuresATR!$A$2:$F$80,3)</f>
        <v>0.9778</v>
      </c>
      <c r="O34" s="172">
        <f>N34*I34/H34/100</f>
        <v>122225</v>
      </c>
      <c r="P34" s="199">
        <f>VLOOKUP($A34,[3]futuresATR!$A$2:$F$80,4)</f>
        <v>1.2610711E-2</v>
      </c>
      <c r="Q34" s="159">
        <f>P34*I34/H34/100</f>
        <v>1576.3388750000001</v>
      </c>
      <c r="R34" s="144">
        <f t="shared" si="6"/>
        <v>1</v>
      </c>
      <c r="S34" s="139">
        <f t="shared" ref="S34:S65" si="12">R34*O34</f>
        <v>122225</v>
      </c>
      <c r="T34" s="111">
        <f t="shared" si="7"/>
        <v>1</v>
      </c>
      <c r="U34" s="111">
        <f t="shared" si="8"/>
        <v>14</v>
      </c>
      <c r="V34" s="160">
        <f t="shared" si="9"/>
        <v>1</v>
      </c>
      <c r="W34" s="160">
        <f t="shared" si="10"/>
        <v>1576.3388750000001</v>
      </c>
      <c r="X34" t="s">
        <v>903</v>
      </c>
      <c r="Y34">
        <v>3</v>
      </c>
      <c r="Z34">
        <v>9.1199999999999996E-3</v>
      </c>
      <c r="AA34" s="110">
        <v>0</v>
      </c>
      <c r="AB34" t="s">
        <v>910</v>
      </c>
      <c r="AC34">
        <v>9.1190000000000004E-3</v>
      </c>
      <c r="AD34" s="109">
        <v>113</v>
      </c>
      <c r="AE34" s="109">
        <v>0</v>
      </c>
      <c r="AF34" s="166">
        <f t="shared" si="2"/>
        <v>9.9999999999926537E-7</v>
      </c>
      <c r="AG34" s="144">
        <f t="shared" ref="AG34:AG65" si="13">AF34*I34*Y34/H34</f>
        <v>37.499999999972445</v>
      </c>
      <c r="AH34" s="141">
        <f t="shared" si="4"/>
        <v>-75.500000000027555</v>
      </c>
    </row>
    <row r="35" spans="1:34" x14ac:dyDescent="0.25">
      <c r="A35" s="5" t="s">
        <v>360</v>
      </c>
      <c r="B35" t="s">
        <v>361</v>
      </c>
      <c r="C35" s="154" t="s">
        <v>1018</v>
      </c>
      <c r="D35" t="s">
        <v>794</v>
      </c>
      <c r="E35" t="s">
        <v>791</v>
      </c>
      <c r="F35" t="s">
        <v>839</v>
      </c>
      <c r="G35" t="s">
        <v>476</v>
      </c>
      <c r="H35">
        <f>VLOOKUP(G35,MARGIN!$E$1:$F$9,2)</f>
        <v>1</v>
      </c>
      <c r="I35">
        <v>375</v>
      </c>
      <c r="J35">
        <v>0.01</v>
      </c>
      <c r="K35" t="s">
        <v>307</v>
      </c>
      <c r="L35" t="s">
        <v>360</v>
      </c>
      <c r="M35" s="133" t="s">
        <v>517</v>
      </c>
      <c r="N35" s="198">
        <f>VLOOKUP($A35,[3]futuresATR!$A$2:$F$80,3)</f>
        <v>146.4</v>
      </c>
      <c r="O35" s="153">
        <f t="shared" si="5"/>
        <v>54900</v>
      </c>
      <c r="P35" s="199">
        <f>VLOOKUP($A35,[3]futuresATR!$A$2:$F$80,4)</f>
        <v>5.0171339904999996</v>
      </c>
      <c r="Q35" s="152">
        <f t="shared" ref="Q35:Q51" si="14">P35*I35/H35</f>
        <v>1881.4252464374999</v>
      </c>
      <c r="R35" s="144">
        <f t="shared" si="6"/>
        <v>1</v>
      </c>
      <c r="S35" s="139">
        <f t="shared" si="12"/>
        <v>54900</v>
      </c>
      <c r="T35" s="111">
        <f t="shared" si="7"/>
        <v>1</v>
      </c>
      <c r="U35" s="111">
        <f t="shared" si="8"/>
        <v>14</v>
      </c>
      <c r="V35" s="160">
        <f t="shared" si="9"/>
        <v>1</v>
      </c>
      <c r="W35" s="160">
        <f t="shared" si="10"/>
        <v>1881.4252464374999</v>
      </c>
      <c r="X35" t="s">
        <v>903</v>
      </c>
      <c r="Y35">
        <v>1</v>
      </c>
      <c r="Z35">
        <v>122.25</v>
      </c>
      <c r="AA35" s="110">
        <v>0</v>
      </c>
      <c r="AB35" t="s">
        <v>907</v>
      </c>
      <c r="AC35">
        <v>121.5</v>
      </c>
      <c r="AD35" s="109">
        <v>281</v>
      </c>
      <c r="AE35" s="109">
        <v>0</v>
      </c>
      <c r="AF35" s="166">
        <f t="shared" si="2"/>
        <v>0.75</v>
      </c>
      <c r="AG35" s="144">
        <f t="shared" si="13"/>
        <v>281.25</v>
      </c>
      <c r="AH35" s="141">
        <f t="shared" si="4"/>
        <v>0.25</v>
      </c>
    </row>
    <row r="36" spans="1:34" x14ac:dyDescent="0.25">
      <c r="A36" s="5" t="s">
        <v>1060</v>
      </c>
      <c r="B36" t="s">
        <v>995</v>
      </c>
      <c r="C36" s="155" t="s">
        <v>993</v>
      </c>
      <c r="D36" t="s">
        <v>620</v>
      </c>
      <c r="E36" t="s">
        <v>791</v>
      </c>
      <c r="F36" t="s">
        <v>792</v>
      </c>
      <c r="G36" t="s">
        <v>476</v>
      </c>
      <c r="H36">
        <f>VLOOKUP(G36,MARGIN!$E$1:$F$9,2)</f>
        <v>1</v>
      </c>
      <c r="I36">
        <v>50</v>
      </c>
      <c r="J36">
        <v>0.25</v>
      </c>
      <c r="K36" t="s">
        <v>300</v>
      </c>
      <c r="M36" s="133" t="s">
        <v>618</v>
      </c>
      <c r="N36" s="198">
        <f>VLOOKUP($A36,[3]futuresATR!$A$2:$F$80,3)</f>
        <v>411.5</v>
      </c>
      <c r="O36" s="153">
        <f t="shared" si="5"/>
        <v>20575</v>
      </c>
      <c r="P36" s="199">
        <f>VLOOKUP($A36,[3]futuresATR!$A$2:$F$80,4)</f>
        <v>12.015161466</v>
      </c>
      <c r="Q36" s="152">
        <f t="shared" si="14"/>
        <v>600.75807329999998</v>
      </c>
      <c r="R36" s="144">
        <f t="shared" si="6"/>
        <v>3</v>
      </c>
      <c r="S36" s="139">
        <f t="shared" si="12"/>
        <v>61725</v>
      </c>
      <c r="T36" s="111">
        <f t="shared" si="7"/>
        <v>3</v>
      </c>
      <c r="U36" s="111">
        <f t="shared" si="8"/>
        <v>42</v>
      </c>
      <c r="V36" s="160">
        <f t="shared" si="9"/>
        <v>3</v>
      </c>
      <c r="W36" s="160">
        <f t="shared" si="10"/>
        <v>1802.2742198999999</v>
      </c>
      <c r="X36" t="s">
        <v>903</v>
      </c>
      <c r="Y36">
        <v>7</v>
      </c>
      <c r="Z36">
        <v>458.5</v>
      </c>
      <c r="AA36" s="110">
        <v>0.25</v>
      </c>
      <c r="AB36" s="134">
        <v>5.0000000000000001E-4</v>
      </c>
      <c r="AC36">
        <v>458.75</v>
      </c>
      <c r="AD36" s="109">
        <v>-87</v>
      </c>
      <c r="AF36" s="166">
        <f t="shared" si="2"/>
        <v>-0.25</v>
      </c>
      <c r="AG36" s="144">
        <f t="shared" si="13"/>
        <v>-87.5</v>
      </c>
      <c r="AH36" s="141">
        <f t="shared" si="4"/>
        <v>0.5</v>
      </c>
    </row>
    <row r="37" spans="1:34" s="113" customFormat="1" x14ac:dyDescent="0.25">
      <c r="A37" s="5" t="s">
        <v>362</v>
      </c>
      <c r="B37" s="113" t="s">
        <v>363</v>
      </c>
      <c r="C37" s="154" t="s">
        <v>362</v>
      </c>
      <c r="D37" s="113" t="s">
        <v>263</v>
      </c>
      <c r="E37" s="113" t="s">
        <v>840</v>
      </c>
      <c r="F37" s="113" t="s">
        <v>841</v>
      </c>
      <c r="G37" s="113" t="s">
        <v>476</v>
      </c>
      <c r="H37">
        <f>VLOOKUP(G37,MARGIN!$E$1:$F$9,2)</f>
        <v>1</v>
      </c>
      <c r="I37" s="113">
        <v>110</v>
      </c>
      <c r="J37" s="113">
        <v>0.1</v>
      </c>
      <c r="K37" s="113" t="s">
        <v>307</v>
      </c>
      <c r="L37" s="113" t="s">
        <v>362</v>
      </c>
      <c r="M37" s="146" t="s">
        <v>712</v>
      </c>
      <c r="N37" s="198">
        <f>VLOOKUP($A37,[3]futuresATR!$A$2:$F$80,3)</f>
        <v>315</v>
      </c>
      <c r="O37" s="153">
        <f t="shared" si="5"/>
        <v>34650</v>
      </c>
      <c r="P37" s="199">
        <f>VLOOKUP($A37,[3]futuresATR!$A$2:$F$80,4)</f>
        <v>7.426904285</v>
      </c>
      <c r="Q37" s="152">
        <f t="shared" si="14"/>
        <v>816.95947134999994</v>
      </c>
      <c r="R37" s="144">
        <f t="shared" si="6"/>
        <v>2</v>
      </c>
      <c r="S37" s="139">
        <f t="shared" si="12"/>
        <v>69300</v>
      </c>
      <c r="T37" s="111">
        <f t="shared" si="7"/>
        <v>2</v>
      </c>
      <c r="U37" s="111">
        <f t="shared" si="8"/>
        <v>28</v>
      </c>
      <c r="V37" s="160">
        <f t="shared" si="9"/>
        <v>2</v>
      </c>
      <c r="W37" s="160">
        <f t="shared" si="10"/>
        <v>1633.9189426999999</v>
      </c>
      <c r="X37" s="113" t="s">
        <v>904</v>
      </c>
      <c r="Y37" s="113">
        <v>2</v>
      </c>
      <c r="Z37" s="113">
        <v>298.5</v>
      </c>
      <c r="AA37" s="163">
        <v>1.5</v>
      </c>
      <c r="AB37" s="161">
        <v>5.0000000000000001E-3</v>
      </c>
      <c r="AC37" s="113">
        <v>302.8</v>
      </c>
      <c r="AD37" s="162">
        <v>946</v>
      </c>
      <c r="AE37" s="162">
        <v>0</v>
      </c>
      <c r="AF37" s="166">
        <f t="shared" si="2"/>
        <v>-4.3000000000000114</v>
      </c>
      <c r="AG37" s="144">
        <f t="shared" si="13"/>
        <v>-946.0000000000025</v>
      </c>
      <c r="AH37" s="141">
        <f t="shared" si="4"/>
        <v>2.5011104298755527E-12</v>
      </c>
    </row>
    <row r="38" spans="1:34" x14ac:dyDescent="0.25">
      <c r="A38" s="5" t="s">
        <v>364</v>
      </c>
      <c r="B38" t="s">
        <v>365</v>
      </c>
      <c r="C38" s="154" t="s">
        <v>364</v>
      </c>
      <c r="D38" t="s">
        <v>263</v>
      </c>
      <c r="E38" t="s">
        <v>842</v>
      </c>
      <c r="F38" t="s">
        <v>843</v>
      </c>
      <c r="G38" t="s">
        <v>476</v>
      </c>
      <c r="H38">
        <f>VLOOKUP(G38,MARGIN!$E$1:$F$9,2)</f>
        <v>1</v>
      </c>
      <c r="I38">
        <v>400</v>
      </c>
      <c r="J38">
        <v>1E-3</v>
      </c>
      <c r="K38" t="s">
        <v>316</v>
      </c>
      <c r="L38" t="s">
        <v>844</v>
      </c>
      <c r="M38" s="133" t="s">
        <v>635</v>
      </c>
      <c r="N38" s="198">
        <f>VLOOKUP($A38,[3]futuresATR!$A$2:$F$80,3)</f>
        <v>112.97499999999999</v>
      </c>
      <c r="O38" s="153">
        <f t="shared" si="5"/>
        <v>45190</v>
      </c>
      <c r="P38" s="199">
        <f>VLOOKUP($A38,[3]futuresATR!$A$2:$F$80,4)</f>
        <v>2.1549999999999998</v>
      </c>
      <c r="Q38" s="152">
        <f t="shared" si="14"/>
        <v>861.99999999999989</v>
      </c>
      <c r="R38" s="144">
        <f t="shared" si="6"/>
        <v>2</v>
      </c>
      <c r="S38" s="139">
        <f t="shared" si="12"/>
        <v>90380</v>
      </c>
      <c r="T38" s="111">
        <f t="shared" si="7"/>
        <v>2</v>
      </c>
      <c r="U38" s="111">
        <f t="shared" si="8"/>
        <v>28</v>
      </c>
      <c r="V38" s="160">
        <f t="shared" si="9"/>
        <v>2</v>
      </c>
      <c r="W38" s="160">
        <f t="shared" si="10"/>
        <v>1723.9999999999998</v>
      </c>
      <c r="X38" t="s">
        <v>903</v>
      </c>
      <c r="Y38">
        <v>4</v>
      </c>
      <c r="Z38">
        <v>117.825</v>
      </c>
      <c r="AA38" s="110">
        <v>0</v>
      </c>
      <c r="AB38" t="s">
        <v>907</v>
      </c>
      <c r="AC38">
        <v>118.15</v>
      </c>
      <c r="AD38" s="109">
        <v>-519</v>
      </c>
      <c r="AE38" s="109">
        <v>0</v>
      </c>
      <c r="AF38" s="166">
        <f t="shared" si="2"/>
        <v>-0.32500000000000284</v>
      </c>
      <c r="AG38" s="144">
        <f t="shared" si="13"/>
        <v>-520.00000000000455</v>
      </c>
      <c r="AH38" s="141">
        <f t="shared" si="4"/>
        <v>1.0000000000045475</v>
      </c>
    </row>
    <row r="39" spans="1:34" s="1" customFormat="1" x14ac:dyDescent="0.25">
      <c r="A39" s="5" t="s">
        <v>366</v>
      </c>
      <c r="B39" s="113" t="s">
        <v>367</v>
      </c>
      <c r="C39" s="155" t="s">
        <v>366</v>
      </c>
      <c r="D39" s="113" t="s">
        <v>845</v>
      </c>
      <c r="E39" s="113" t="s">
        <v>786</v>
      </c>
      <c r="F39" s="113" t="s">
        <v>797</v>
      </c>
      <c r="G39" s="113" t="s">
        <v>476</v>
      </c>
      <c r="H39">
        <f>VLOOKUP(G39,MARGIN!$E$1:$F$9,2)</f>
        <v>1</v>
      </c>
      <c r="I39" s="145">
        <v>1000</v>
      </c>
      <c r="J39" s="113">
        <v>0.01</v>
      </c>
      <c r="K39" s="113" t="s">
        <v>291</v>
      </c>
      <c r="L39" s="113" t="s">
        <v>846</v>
      </c>
      <c r="M39" s="146" t="s">
        <v>480</v>
      </c>
      <c r="N39" s="198">
        <f>VLOOKUP($A39,[3]futuresATR!$A$2:$F$80,3)</f>
        <v>51.68</v>
      </c>
      <c r="O39" s="153">
        <f t="shared" si="5"/>
        <v>51680</v>
      </c>
      <c r="P39" s="199">
        <f>VLOOKUP($A39,[3]futuresATR!$A$2:$F$80,4)</f>
        <v>1.5945</v>
      </c>
      <c r="Q39" s="152">
        <f t="shared" si="14"/>
        <v>1594.5</v>
      </c>
      <c r="R39" s="144">
        <f t="shared" si="6"/>
        <v>1</v>
      </c>
      <c r="S39" s="139">
        <f t="shared" si="12"/>
        <v>51680</v>
      </c>
      <c r="T39" s="111">
        <f t="shared" si="7"/>
        <v>1</v>
      </c>
      <c r="U39" s="111">
        <f t="shared" si="8"/>
        <v>14</v>
      </c>
      <c r="V39" s="160">
        <f t="shared" si="9"/>
        <v>1</v>
      </c>
      <c r="W39" s="160">
        <f t="shared" si="10"/>
        <v>1594.5</v>
      </c>
      <c r="X39" s="113" t="s">
        <v>903</v>
      </c>
      <c r="Y39" s="113">
        <v>3</v>
      </c>
      <c r="Z39" s="113">
        <v>49.57</v>
      </c>
      <c r="AA39" s="163">
        <v>0.2</v>
      </c>
      <c r="AB39" s="161">
        <v>4.0000000000000001E-3</v>
      </c>
      <c r="AC39" s="113">
        <v>49.77</v>
      </c>
      <c r="AD39" s="162">
        <v>-599</v>
      </c>
      <c r="AE39" s="162">
        <v>0</v>
      </c>
      <c r="AF39" s="166">
        <f t="shared" si="2"/>
        <v>-0.20000000000000284</v>
      </c>
      <c r="AG39" s="144">
        <f t="shared" si="13"/>
        <v>-600.00000000000853</v>
      </c>
      <c r="AH39" s="141">
        <f t="shared" si="4"/>
        <v>1.0000000000085265</v>
      </c>
    </row>
    <row r="40" spans="1:34" s="113" customFormat="1" x14ac:dyDescent="0.25">
      <c r="A40" s="5" t="s">
        <v>368</v>
      </c>
      <c r="B40" s="113" t="s">
        <v>369</v>
      </c>
      <c r="C40" s="155" t="s">
        <v>368</v>
      </c>
      <c r="D40" s="113" t="s">
        <v>845</v>
      </c>
      <c r="E40" s="113" t="s">
        <v>786</v>
      </c>
      <c r="F40" s="113" t="s">
        <v>847</v>
      </c>
      <c r="G40" s="113" t="s">
        <v>476</v>
      </c>
      <c r="H40">
        <f>VLOOKUP(G40,MARGIN!$E$1:$F$9,2)</f>
        <v>1</v>
      </c>
      <c r="I40" s="113">
        <v>100</v>
      </c>
      <c r="J40" s="113">
        <v>0.01</v>
      </c>
      <c r="K40" s="113" t="s">
        <v>291</v>
      </c>
      <c r="L40" s="113" t="s">
        <v>848</v>
      </c>
      <c r="M40" s="146" t="s">
        <v>1114</v>
      </c>
      <c r="N40" s="198">
        <f>VLOOKUP($A40,[3]futuresATR!$A$2:$F$80,3)</f>
        <v>441.5</v>
      </c>
      <c r="O40" s="153">
        <f t="shared" si="5"/>
        <v>44150</v>
      </c>
      <c r="P40" s="199">
        <f>VLOOKUP($A40,[3]futuresATR!$A$2:$F$80,4)</f>
        <v>14.8929044535</v>
      </c>
      <c r="Q40" s="152">
        <f t="shared" si="14"/>
        <v>1489.29044535</v>
      </c>
      <c r="R40" s="144">
        <f t="shared" si="6"/>
        <v>1</v>
      </c>
      <c r="S40" s="139">
        <f t="shared" si="12"/>
        <v>44150</v>
      </c>
      <c r="T40" s="111">
        <f t="shared" si="7"/>
        <v>1</v>
      </c>
      <c r="U40" s="111">
        <f t="shared" si="8"/>
        <v>14</v>
      </c>
      <c r="V40" s="160">
        <f t="shared" si="9"/>
        <v>1</v>
      </c>
      <c r="W40" s="160">
        <f t="shared" si="10"/>
        <v>1489.29044535</v>
      </c>
      <c r="X40" s="113" t="s">
        <v>903</v>
      </c>
      <c r="Y40" s="113">
        <v>3</v>
      </c>
      <c r="Z40" s="113">
        <v>444.5</v>
      </c>
      <c r="AA40" s="163">
        <v>0.75</v>
      </c>
      <c r="AB40" s="161">
        <v>1.6999999999999999E-3</v>
      </c>
      <c r="AC40" s="113">
        <v>445.25</v>
      </c>
      <c r="AD40" s="162">
        <v>-224</v>
      </c>
      <c r="AE40" s="162">
        <v>0</v>
      </c>
      <c r="AF40" s="166">
        <f t="shared" si="2"/>
        <v>-0.75</v>
      </c>
      <c r="AG40" s="144">
        <f t="shared" si="13"/>
        <v>-225</v>
      </c>
      <c r="AH40" s="141">
        <f t="shared" si="4"/>
        <v>1</v>
      </c>
    </row>
    <row r="41" spans="1:34" x14ac:dyDescent="0.25">
      <c r="A41" s="5" t="s">
        <v>370</v>
      </c>
      <c r="B41" t="s">
        <v>371</v>
      </c>
      <c r="C41" s="155" t="s">
        <v>370</v>
      </c>
      <c r="D41" t="s">
        <v>263</v>
      </c>
      <c r="E41" t="s">
        <v>849</v>
      </c>
      <c r="F41" t="s">
        <v>843</v>
      </c>
      <c r="G41" t="s">
        <v>476</v>
      </c>
      <c r="H41">
        <f>VLOOKUP(G41,MARGIN!$E$1:$F$9,2)</f>
        <v>1</v>
      </c>
      <c r="I41">
        <v>400</v>
      </c>
      <c r="J41">
        <v>1E-3</v>
      </c>
      <c r="K41" t="s">
        <v>316</v>
      </c>
      <c r="L41" t="s">
        <v>850</v>
      </c>
      <c r="M41" s="133" t="s">
        <v>629</v>
      </c>
      <c r="N41" s="198">
        <f>VLOOKUP($A41,[3]futuresATR!$A$2:$F$80,3)</f>
        <v>83.95</v>
      </c>
      <c r="O41" s="153">
        <f t="shared" si="5"/>
        <v>33580</v>
      </c>
      <c r="P41" s="199">
        <f>VLOOKUP($A41,[3]futuresATR!$A$2:$F$80,4)</f>
        <v>1.4290300920000001</v>
      </c>
      <c r="Q41" s="152">
        <f t="shared" si="14"/>
        <v>571.61203680000006</v>
      </c>
      <c r="R41" s="144">
        <f t="shared" si="6"/>
        <v>3</v>
      </c>
      <c r="S41" s="139">
        <f t="shared" si="12"/>
        <v>100740</v>
      </c>
      <c r="T41" s="111">
        <f t="shared" si="7"/>
        <v>3</v>
      </c>
      <c r="U41" s="111">
        <f t="shared" si="8"/>
        <v>42</v>
      </c>
      <c r="V41" s="160">
        <f t="shared" si="9"/>
        <v>3</v>
      </c>
      <c r="W41" s="160">
        <f t="shared" si="10"/>
        <v>1714.8361104000001</v>
      </c>
      <c r="X41" t="s">
        <v>903</v>
      </c>
      <c r="Y41">
        <v>7</v>
      </c>
      <c r="Z41">
        <v>80.7</v>
      </c>
      <c r="AA41" s="110">
        <v>0</v>
      </c>
      <c r="AB41" t="s">
        <v>907</v>
      </c>
      <c r="AC41">
        <v>80.599999999999994</v>
      </c>
      <c r="AD41" s="109">
        <v>280</v>
      </c>
      <c r="AE41" s="109">
        <v>0</v>
      </c>
      <c r="AF41" s="166">
        <f t="shared" si="2"/>
        <v>0.10000000000000853</v>
      </c>
      <c r="AG41" s="144">
        <f t="shared" si="13"/>
        <v>280.00000000002387</v>
      </c>
      <c r="AH41" s="141">
        <f t="shared" si="4"/>
        <v>2.3874235921539366E-11</v>
      </c>
    </row>
    <row r="42" spans="1:34" x14ac:dyDescent="0.25">
      <c r="A42" s="5" t="s">
        <v>515</v>
      </c>
      <c r="B42" s="113" t="s">
        <v>990</v>
      </c>
      <c r="C42" s="155" t="s">
        <v>515</v>
      </c>
      <c r="D42" s="113" t="s">
        <v>814</v>
      </c>
      <c r="E42" s="113" t="s">
        <v>840</v>
      </c>
      <c r="F42" s="113" t="s">
        <v>1037</v>
      </c>
      <c r="G42" s="113" t="s">
        <v>476</v>
      </c>
      <c r="H42">
        <f>VLOOKUP(G42,MARGIN!$E$1:$F$9,2)</f>
        <v>1</v>
      </c>
      <c r="I42" s="149">
        <v>10</v>
      </c>
      <c r="J42" s="113">
        <v>1</v>
      </c>
      <c r="K42" s="113" t="s">
        <v>307</v>
      </c>
      <c r="L42" s="113"/>
      <c r="M42" s="146" t="s">
        <v>515</v>
      </c>
      <c r="N42" s="198">
        <f>VLOOKUP($A42,[3]futuresATR!$A$2:$F$80,3)</f>
        <v>1768</v>
      </c>
      <c r="O42" s="153">
        <f t="shared" si="5"/>
        <v>17680</v>
      </c>
      <c r="P42" s="199">
        <f>VLOOKUP($A42,[3]futuresATR!$A$2:$F$80,4)</f>
        <v>34.829205462499999</v>
      </c>
      <c r="Q42" s="152">
        <f>P42*I42/H42</f>
        <v>348.29205462499999</v>
      </c>
      <c r="R42" s="144">
        <f t="shared" si="6"/>
        <v>6</v>
      </c>
      <c r="S42" s="139">
        <f t="shared" si="12"/>
        <v>106080</v>
      </c>
      <c r="T42" s="111">
        <f t="shared" si="7"/>
        <v>6</v>
      </c>
      <c r="U42" s="111">
        <f t="shared" si="8"/>
        <v>84</v>
      </c>
      <c r="V42" s="160">
        <f>IF(ROUND(T42*Q42/$R$1,0)&lt;1,0,T42)</f>
        <v>6</v>
      </c>
      <c r="W42" s="160">
        <f t="shared" si="10"/>
        <v>2089.7523277499999</v>
      </c>
      <c r="X42" s="113" t="s">
        <v>904</v>
      </c>
      <c r="Y42" s="113">
        <v>22</v>
      </c>
      <c r="Z42" s="113">
        <v>1647</v>
      </c>
      <c r="AA42" s="113"/>
      <c r="AB42" s="113"/>
      <c r="AC42" s="113">
        <v>1650</v>
      </c>
      <c r="AD42" s="113">
        <f>353+22*2*7</f>
        <v>661</v>
      </c>
      <c r="AE42" s="113"/>
      <c r="AF42" s="166">
        <f t="shared" si="2"/>
        <v>-3</v>
      </c>
      <c r="AG42" s="144">
        <f>AF42*I42*Y42/H42</f>
        <v>-660</v>
      </c>
      <c r="AH42" s="141">
        <f t="shared" si="4"/>
        <v>-1</v>
      </c>
    </row>
    <row r="43" spans="1:34" x14ac:dyDescent="0.25">
      <c r="A43" s="5" t="s">
        <v>997</v>
      </c>
      <c r="B43" t="s">
        <v>1039</v>
      </c>
      <c r="C43" s="155" t="s">
        <v>997</v>
      </c>
      <c r="D43" t="s">
        <v>814</v>
      </c>
      <c r="E43" t="s">
        <v>1041</v>
      </c>
      <c r="F43" t="s">
        <v>1040</v>
      </c>
      <c r="G43" t="s">
        <v>476</v>
      </c>
      <c r="H43">
        <f>VLOOKUP(G43,MARGIN!$E$1:$F$9,2)</f>
        <v>1</v>
      </c>
      <c r="I43">
        <v>50</v>
      </c>
      <c r="J43">
        <v>1</v>
      </c>
      <c r="K43" t="s">
        <v>307</v>
      </c>
      <c r="M43" s="133" t="s">
        <v>633</v>
      </c>
      <c r="N43" s="198">
        <f>VLOOKUP($A43,[3]futuresATR!$A$2:$F$80,3)</f>
        <v>564</v>
      </c>
      <c r="O43" s="153">
        <f t="shared" si="5"/>
        <v>28200</v>
      </c>
      <c r="P43" s="199">
        <f>VLOOKUP($A43,[3]futuresATR!$A$2:$F$80,4)</f>
        <v>11.57</v>
      </c>
      <c r="Q43" s="152">
        <f t="shared" si="14"/>
        <v>578.5</v>
      </c>
      <c r="R43" s="144">
        <f t="shared" si="6"/>
        <v>3</v>
      </c>
      <c r="S43" s="139">
        <f t="shared" si="12"/>
        <v>84600</v>
      </c>
      <c r="T43" s="111">
        <f t="shared" si="7"/>
        <v>3</v>
      </c>
      <c r="U43" s="111">
        <f t="shared" si="8"/>
        <v>42</v>
      </c>
      <c r="V43" s="160">
        <f t="shared" si="9"/>
        <v>3</v>
      </c>
      <c r="W43" s="160">
        <f t="shared" si="10"/>
        <v>1735.5</v>
      </c>
      <c r="X43" t="s">
        <v>903</v>
      </c>
      <c r="Y43">
        <v>8</v>
      </c>
      <c r="Z43">
        <v>481.2</v>
      </c>
      <c r="AA43" s="110">
        <v>0</v>
      </c>
      <c r="AB43" t="s">
        <v>907</v>
      </c>
      <c r="AC43">
        <v>496.6</v>
      </c>
      <c r="AD43" s="109">
        <v>-6159</v>
      </c>
      <c r="AE43" s="109">
        <v>0</v>
      </c>
      <c r="AF43" s="166">
        <f t="shared" si="2"/>
        <v>-15.400000000000034</v>
      </c>
      <c r="AG43" s="144">
        <f t="shared" si="13"/>
        <v>-6160.0000000000136</v>
      </c>
      <c r="AH43" s="141">
        <f t="shared" si="4"/>
        <v>1.0000000000136424</v>
      </c>
    </row>
    <row r="44" spans="1:34" x14ac:dyDescent="0.25">
      <c r="A44" s="5" t="s">
        <v>998</v>
      </c>
      <c r="B44" s="113" t="s">
        <v>1003</v>
      </c>
      <c r="C44" s="155" t="s">
        <v>998</v>
      </c>
      <c r="D44" s="113" t="s">
        <v>999</v>
      </c>
      <c r="E44" s="113" t="s">
        <v>783</v>
      </c>
      <c r="F44" s="113" t="s">
        <v>1019</v>
      </c>
      <c r="G44" s="113" t="s">
        <v>476</v>
      </c>
      <c r="H44">
        <f>VLOOKUP(G44,MARGIN!$E$1:$F$9,2)</f>
        <v>1</v>
      </c>
      <c r="I44" s="113">
        <v>50</v>
      </c>
      <c r="J44" s="113">
        <v>0.1</v>
      </c>
      <c r="K44" s="113" t="s">
        <v>297</v>
      </c>
      <c r="L44" s="113"/>
      <c r="M44" s="146" t="s">
        <v>659</v>
      </c>
      <c r="N44" s="198">
        <f>VLOOKUP($A44,[3]futuresATR!$A$2:$F$80,3)</f>
        <v>843</v>
      </c>
      <c r="O44" s="153">
        <f t="shared" si="5"/>
        <v>42150</v>
      </c>
      <c r="P44" s="199">
        <f>VLOOKUP($A44,[3]futuresATR!$A$2:$F$80,4)</f>
        <v>19.235619048</v>
      </c>
      <c r="Q44" s="152">
        <f t="shared" si="14"/>
        <v>961.78095240000005</v>
      </c>
      <c r="R44" s="144">
        <f t="shared" si="6"/>
        <v>2</v>
      </c>
      <c r="S44" s="139">
        <f t="shared" si="12"/>
        <v>84300</v>
      </c>
      <c r="T44" s="111">
        <f t="shared" si="7"/>
        <v>2</v>
      </c>
      <c r="U44" s="111">
        <f t="shared" si="8"/>
        <v>28</v>
      </c>
      <c r="V44" s="160">
        <f t="shared" si="9"/>
        <v>2</v>
      </c>
      <c r="W44" s="160">
        <f t="shared" si="10"/>
        <v>1923.5619048000001</v>
      </c>
      <c r="X44" s="113" t="s">
        <v>903</v>
      </c>
      <c r="Y44" s="113">
        <v>10</v>
      </c>
      <c r="Z44" s="113">
        <v>804.1</v>
      </c>
      <c r="AA44" s="163">
        <v>0.8</v>
      </c>
      <c r="AB44" s="161">
        <v>1E-3</v>
      </c>
      <c r="AC44" s="113">
        <v>804.9</v>
      </c>
      <c r="AD44" s="162">
        <v>-399</v>
      </c>
      <c r="AE44" s="162">
        <v>0</v>
      </c>
      <c r="AF44" s="166">
        <f t="shared" si="2"/>
        <v>-0.79999999999995453</v>
      </c>
      <c r="AG44" s="144">
        <f t="shared" si="13"/>
        <v>-399.99999999997726</v>
      </c>
      <c r="AH44" s="141">
        <f t="shared" si="4"/>
        <v>0.99999999997726263</v>
      </c>
    </row>
    <row r="45" spans="1:34" x14ac:dyDescent="0.25">
      <c r="A45" s="5" t="s">
        <v>372</v>
      </c>
      <c r="B45" t="s">
        <v>373</v>
      </c>
      <c r="C45" s="155" t="s">
        <v>372</v>
      </c>
      <c r="D45" t="s">
        <v>626</v>
      </c>
      <c r="E45" t="s">
        <v>786</v>
      </c>
      <c r="F45" t="s">
        <v>874</v>
      </c>
      <c r="G45" t="s">
        <v>473</v>
      </c>
      <c r="H45">
        <f>VLOOKUP(G45,MARGIN!$E$1:$F$9,2)</f>
        <v>0.89711845552086711</v>
      </c>
      <c r="I45">
        <v>10</v>
      </c>
      <c r="J45">
        <v>0.1</v>
      </c>
      <c r="K45" t="s">
        <v>297</v>
      </c>
      <c r="M45" s="133" t="s">
        <v>624</v>
      </c>
      <c r="N45" s="198">
        <f>VLOOKUP($A45,[3]futuresATR!$A$2:$F$80,3)</f>
        <v>8231.7999999999993</v>
      </c>
      <c r="O45" s="153">
        <f t="shared" si="5"/>
        <v>91758.228239999982</v>
      </c>
      <c r="P45" s="199">
        <f>VLOOKUP($A45,[3]futuresATR!$A$2:$F$80,4)</f>
        <v>274.68246480800002</v>
      </c>
      <c r="Q45" s="152">
        <f t="shared" si="14"/>
        <v>3061.8304987218144</v>
      </c>
      <c r="R45" s="144">
        <f t="shared" si="6"/>
        <v>1</v>
      </c>
      <c r="S45" s="139">
        <f t="shared" si="12"/>
        <v>91758.228239999982</v>
      </c>
      <c r="T45" s="111">
        <f t="shared" si="7"/>
        <v>1</v>
      </c>
      <c r="U45" s="111">
        <f t="shared" si="8"/>
        <v>14</v>
      </c>
      <c r="V45" s="160">
        <f t="shared" si="9"/>
        <v>1</v>
      </c>
      <c r="W45" s="160">
        <f t="shared" si="10"/>
        <v>3061.8304987218144</v>
      </c>
      <c r="X45" t="s">
        <v>903</v>
      </c>
      <c r="Y45">
        <v>2</v>
      </c>
      <c r="Z45">
        <v>8908.6</v>
      </c>
      <c r="AA45" s="137">
        <v>0</v>
      </c>
      <c r="AB45" t="s">
        <v>907</v>
      </c>
      <c r="AC45">
        <v>8979</v>
      </c>
      <c r="AD45" s="109">
        <v>-1569</v>
      </c>
      <c r="AE45" s="109">
        <v>0</v>
      </c>
      <c r="AF45" s="166">
        <f t="shared" si="2"/>
        <v>-70.399999999999636</v>
      </c>
      <c r="AG45" s="144">
        <f t="shared" si="13"/>
        <v>-1569.4694399999917</v>
      </c>
      <c r="AH45" s="141">
        <f t="shared" si="4"/>
        <v>0.46943999999166408</v>
      </c>
    </row>
    <row r="46" spans="1:34" x14ac:dyDescent="0.25">
      <c r="A46" s="5" t="s">
        <v>374</v>
      </c>
      <c r="B46" t="s">
        <v>375</v>
      </c>
      <c r="C46" s="154" t="s">
        <v>374</v>
      </c>
      <c r="D46" t="s">
        <v>263</v>
      </c>
      <c r="E46" t="s">
        <v>851</v>
      </c>
      <c r="F46" t="s">
        <v>852</v>
      </c>
      <c r="G46" t="s">
        <v>476</v>
      </c>
      <c r="H46">
        <f>VLOOKUP(G46,MARGIN!$E$1:$F$9,2)</f>
        <v>1</v>
      </c>
      <c r="I46" s="131">
        <v>500000</v>
      </c>
      <c r="J46">
        <v>9.9999999999999995E-7</v>
      </c>
      <c r="K46" t="s">
        <v>1141</v>
      </c>
      <c r="L46" t="s">
        <v>853</v>
      </c>
      <c r="M46" s="133" t="s">
        <v>639</v>
      </c>
      <c r="N46" s="198">
        <f>VLOOKUP($A46,[3]futuresATR!$A$2:$F$80,3)</f>
        <v>5.3949999999999998E-2</v>
      </c>
      <c r="O46" s="153">
        <f t="shared" si="5"/>
        <v>26975</v>
      </c>
      <c r="P46" s="199">
        <f>VLOOKUP($A46,[3]futuresATR!$A$2:$F$80,4)</f>
        <v>9.7375100000000002E-4</v>
      </c>
      <c r="Q46" s="152">
        <f t="shared" si="14"/>
        <v>486.87549999999999</v>
      </c>
      <c r="R46" s="144">
        <f t="shared" si="6"/>
        <v>4</v>
      </c>
      <c r="S46" s="139">
        <f t="shared" si="12"/>
        <v>107900</v>
      </c>
      <c r="T46" s="111">
        <f t="shared" si="7"/>
        <v>4</v>
      </c>
      <c r="U46" s="111">
        <f t="shared" si="8"/>
        <v>56</v>
      </c>
      <c r="V46" s="160">
        <f t="shared" si="9"/>
        <v>4</v>
      </c>
      <c r="W46" s="160">
        <f t="shared" si="10"/>
        <v>1947.502</v>
      </c>
      <c r="X46" t="s">
        <v>903</v>
      </c>
      <c r="Y46">
        <v>4</v>
      </c>
      <c r="Z46">
        <v>5.4030000000000002E-2</v>
      </c>
      <c r="AA46" s="110">
        <v>0</v>
      </c>
      <c r="AB46" s="134">
        <v>2.0000000000000001E-4</v>
      </c>
      <c r="AC46">
        <v>5.4039999999999998E-2</v>
      </c>
      <c r="AD46" s="109">
        <v>-19</v>
      </c>
      <c r="AE46" s="109">
        <v>0</v>
      </c>
      <c r="AF46" s="166">
        <f t="shared" si="2"/>
        <v>-9.9999999999961231E-6</v>
      </c>
      <c r="AG46" s="144">
        <f t="shared" si="13"/>
        <v>-19.999999999992248</v>
      </c>
      <c r="AH46" s="141">
        <f t="shared" si="4"/>
        <v>0.99999999999224798</v>
      </c>
    </row>
    <row r="47" spans="1:34" x14ac:dyDescent="0.25">
      <c r="A47" s="5" t="s">
        <v>1061</v>
      </c>
      <c r="B47" t="s">
        <v>994</v>
      </c>
      <c r="C47" s="156" t="s">
        <v>992</v>
      </c>
      <c r="D47" t="s">
        <v>617</v>
      </c>
      <c r="E47" t="s">
        <v>791</v>
      </c>
      <c r="F47" t="s">
        <v>792</v>
      </c>
      <c r="G47" t="s">
        <v>476</v>
      </c>
      <c r="H47">
        <f>VLOOKUP(G47,MARGIN!$E$1:$F$9,2)</f>
        <v>1</v>
      </c>
      <c r="I47">
        <v>50</v>
      </c>
      <c r="J47">
        <v>0.25</v>
      </c>
      <c r="K47" t="s">
        <v>300</v>
      </c>
      <c r="M47" s="133" t="s">
        <v>615</v>
      </c>
      <c r="N47" s="198">
        <f>VLOOKUP($A47,[3]futuresATR!$A$2:$F$80,3)</f>
        <v>500</v>
      </c>
      <c r="O47" s="153">
        <f t="shared" si="5"/>
        <v>25000</v>
      </c>
      <c r="P47" s="199">
        <f>VLOOKUP($A47,[3]futuresATR!$A$2:$F$80,4)</f>
        <v>9.8954534719999998</v>
      </c>
      <c r="Q47" s="152">
        <f t="shared" si="14"/>
        <v>494.77267359999996</v>
      </c>
      <c r="R47" s="144">
        <f t="shared" si="6"/>
        <v>4</v>
      </c>
      <c r="S47" s="139">
        <f t="shared" si="12"/>
        <v>100000</v>
      </c>
      <c r="T47" s="111">
        <f t="shared" si="7"/>
        <v>4</v>
      </c>
      <c r="U47" s="111">
        <f t="shared" si="8"/>
        <v>56</v>
      </c>
      <c r="V47" s="160">
        <f t="shared" si="9"/>
        <v>4</v>
      </c>
      <c r="W47" s="160">
        <f t="shared" si="10"/>
        <v>1979.0906943999998</v>
      </c>
      <c r="X47" t="s">
        <v>903</v>
      </c>
      <c r="Y47">
        <v>6</v>
      </c>
      <c r="Z47">
        <v>529.25</v>
      </c>
      <c r="AA47" s="110">
        <v>0.75</v>
      </c>
      <c r="AB47" s="134">
        <v>1.4E-3</v>
      </c>
      <c r="AC47">
        <v>530</v>
      </c>
      <c r="AD47" s="109">
        <v>-224</v>
      </c>
      <c r="AE47" s="109">
        <v>0</v>
      </c>
      <c r="AF47" s="166">
        <f t="shared" si="2"/>
        <v>-0.75</v>
      </c>
      <c r="AG47" s="144">
        <f t="shared" si="13"/>
        <v>-225</v>
      </c>
      <c r="AH47" s="141">
        <f t="shared" si="4"/>
        <v>1</v>
      </c>
    </row>
    <row r="48" spans="1:34" x14ac:dyDescent="0.25">
      <c r="A48" s="5" t="s">
        <v>376</v>
      </c>
      <c r="B48" s="113" t="s">
        <v>377</v>
      </c>
      <c r="C48" s="155" t="s">
        <v>376</v>
      </c>
      <c r="D48" s="113" t="s">
        <v>263</v>
      </c>
      <c r="E48" s="113" t="s">
        <v>783</v>
      </c>
      <c r="F48" s="113" t="s">
        <v>855</v>
      </c>
      <c r="G48" s="113" t="s">
        <v>476</v>
      </c>
      <c r="H48">
        <f>VLOOKUP(G48,MARGIN!$E$1:$F$9,2)</f>
        <v>1</v>
      </c>
      <c r="I48" s="145">
        <v>100000</v>
      </c>
      <c r="J48" s="113">
        <v>1E-4</v>
      </c>
      <c r="K48" t="s">
        <v>1141</v>
      </c>
      <c r="L48" s="113" t="s">
        <v>781</v>
      </c>
      <c r="M48" s="146" t="s">
        <v>696</v>
      </c>
      <c r="N48" s="198">
        <f>VLOOKUP($A48,[3]futuresATR!$A$2:$F$80,3)</f>
        <v>0.71409999999999996</v>
      </c>
      <c r="O48" s="153">
        <f t="shared" si="5"/>
        <v>71410</v>
      </c>
      <c r="P48" s="199">
        <f>VLOOKUP($A48,[3]futuresATR!$A$2:$F$80,4)</f>
        <v>9.6052759999999994E-3</v>
      </c>
      <c r="Q48" s="152">
        <f t="shared" si="14"/>
        <v>960.52759999999989</v>
      </c>
      <c r="R48" s="144">
        <f t="shared" si="6"/>
        <v>2</v>
      </c>
      <c r="S48" s="139">
        <f t="shared" si="12"/>
        <v>142820</v>
      </c>
      <c r="T48" s="111">
        <f t="shared" si="7"/>
        <v>2</v>
      </c>
      <c r="U48" s="111">
        <f t="shared" si="8"/>
        <v>28</v>
      </c>
      <c r="V48" s="160">
        <f t="shared" si="9"/>
        <v>2</v>
      </c>
      <c r="W48" s="160">
        <f t="shared" si="10"/>
        <v>1921.0551999999998</v>
      </c>
      <c r="X48" s="113" t="s">
        <v>904</v>
      </c>
      <c r="Y48" s="113">
        <v>5</v>
      </c>
      <c r="Z48" s="113">
        <v>0.68130000000000002</v>
      </c>
      <c r="AA48" s="163">
        <v>0</v>
      </c>
      <c r="AB48" s="161">
        <v>1.1999999999999999E-3</v>
      </c>
      <c r="AC48" s="113">
        <v>0.68210000000000004</v>
      </c>
      <c r="AD48" s="162">
        <v>400</v>
      </c>
      <c r="AE48" s="162">
        <v>0</v>
      </c>
      <c r="AF48" s="166">
        <f t="shared" si="2"/>
        <v>-8.0000000000002292E-4</v>
      </c>
      <c r="AG48" s="144">
        <f t="shared" si="13"/>
        <v>-400.00000000001143</v>
      </c>
      <c r="AH48" s="141">
        <f t="shared" si="4"/>
        <v>1.1425527191022411E-11</v>
      </c>
    </row>
    <row r="49" spans="1:34" x14ac:dyDescent="0.25">
      <c r="A49" s="5" t="s">
        <v>378</v>
      </c>
      <c r="B49" t="s">
        <v>379</v>
      </c>
      <c r="C49" s="154" t="s">
        <v>1046</v>
      </c>
      <c r="D49" t="s">
        <v>265</v>
      </c>
      <c r="E49" t="s">
        <v>786</v>
      </c>
      <c r="F49" t="s">
        <v>856</v>
      </c>
      <c r="G49" t="s">
        <v>476</v>
      </c>
      <c r="H49">
        <f>VLOOKUP(G49,MARGIN!$E$1:$F$9,2)</f>
        <v>1</v>
      </c>
      <c r="I49" s="131">
        <v>10000</v>
      </c>
      <c r="J49">
        <v>1E-3</v>
      </c>
      <c r="K49" t="s">
        <v>291</v>
      </c>
      <c r="L49" t="s">
        <v>378</v>
      </c>
      <c r="M49" s="133" t="s">
        <v>694</v>
      </c>
      <c r="N49" s="198">
        <f>VLOOKUP($A49,[3]futuresATR!$A$2:$F$80,3)</f>
        <v>2.9809999999999999</v>
      </c>
      <c r="O49" s="153">
        <f t="shared" si="5"/>
        <v>29810</v>
      </c>
      <c r="P49" s="199">
        <f>VLOOKUP($A49,[3]futuresATR!$A$2:$F$80,4)</f>
        <v>8.9004759000000003E-2</v>
      </c>
      <c r="Q49" s="152">
        <f t="shared" si="14"/>
        <v>890.04759000000001</v>
      </c>
      <c r="R49" s="144">
        <f t="shared" si="6"/>
        <v>2</v>
      </c>
      <c r="S49" s="139">
        <f t="shared" si="12"/>
        <v>59620</v>
      </c>
      <c r="T49" s="111">
        <f t="shared" si="7"/>
        <v>2</v>
      </c>
      <c r="U49" s="111">
        <f t="shared" si="8"/>
        <v>28</v>
      </c>
      <c r="V49" s="160">
        <f t="shared" si="9"/>
        <v>2</v>
      </c>
      <c r="W49" s="160">
        <f t="shared" si="10"/>
        <v>1780.09518</v>
      </c>
      <c r="X49" t="s">
        <v>904</v>
      </c>
      <c r="Y49">
        <v>5</v>
      </c>
      <c r="Z49">
        <v>2.1760000000000002</v>
      </c>
      <c r="AA49" s="110">
        <v>0</v>
      </c>
      <c r="AB49" t="s">
        <v>907</v>
      </c>
      <c r="AC49">
        <v>2.1760000000000002</v>
      </c>
      <c r="AD49" s="109">
        <v>0</v>
      </c>
      <c r="AE49" s="109">
        <v>0</v>
      </c>
      <c r="AF49" s="166">
        <f t="shared" si="2"/>
        <v>0</v>
      </c>
      <c r="AG49" s="144">
        <f t="shared" si="13"/>
        <v>0</v>
      </c>
      <c r="AH49" s="141">
        <f t="shared" si="4"/>
        <v>0</v>
      </c>
    </row>
    <row r="50" spans="1:34" x14ac:dyDescent="0.25">
      <c r="A50" s="5" t="s">
        <v>380</v>
      </c>
      <c r="B50" s="113" t="s">
        <v>381</v>
      </c>
      <c r="C50" s="155" t="s">
        <v>380</v>
      </c>
      <c r="D50" s="113" t="s">
        <v>263</v>
      </c>
      <c r="E50" s="113" t="s">
        <v>783</v>
      </c>
      <c r="F50" s="113" t="s">
        <v>857</v>
      </c>
      <c r="G50" s="113" t="s">
        <v>444</v>
      </c>
      <c r="H50">
        <f>VLOOKUP(G50,MARGIN!$E$1:$F$9,2)</f>
        <v>102.498</v>
      </c>
      <c r="I50" s="145">
        <f>500</f>
        <v>500</v>
      </c>
      <c r="J50" s="113">
        <v>5</v>
      </c>
      <c r="K50" s="113" t="s">
        <v>297</v>
      </c>
      <c r="L50" s="113" t="s">
        <v>380</v>
      </c>
      <c r="M50" s="146" t="s">
        <v>698</v>
      </c>
      <c r="N50" s="198">
        <f>VLOOKUP($A50,[3]futuresATR!$A$2:$F$80,3)</f>
        <v>15560</v>
      </c>
      <c r="O50" s="153">
        <f t="shared" si="5"/>
        <v>75903.920076489288</v>
      </c>
      <c r="P50" s="199">
        <f>VLOOKUP($A50,[3]futuresATR!$A$2:$F$80,4)</f>
        <v>456.556133182</v>
      </c>
      <c r="Q50" s="152">
        <f t="shared" si="14"/>
        <v>2227.1465452106381</v>
      </c>
      <c r="R50" s="144">
        <f t="shared" si="6"/>
        <v>1</v>
      </c>
      <c r="S50" s="139">
        <f t="shared" si="12"/>
        <v>75903.920076489288</v>
      </c>
      <c r="T50" s="111">
        <f t="shared" si="7"/>
        <v>1</v>
      </c>
      <c r="U50" s="111">
        <f t="shared" si="8"/>
        <v>14</v>
      </c>
      <c r="V50" s="160">
        <f t="shared" si="9"/>
        <v>1</v>
      </c>
      <c r="W50" s="160">
        <f t="shared" si="10"/>
        <v>2227.1465452106381</v>
      </c>
      <c r="X50" s="158" t="s">
        <v>904</v>
      </c>
      <c r="Y50" s="113">
        <v>2</v>
      </c>
      <c r="Z50" s="113">
        <v>16645</v>
      </c>
      <c r="AA50" s="162">
        <v>35</v>
      </c>
      <c r="AB50" s="161">
        <v>2.0999999999999999E-3</v>
      </c>
      <c r="AC50" s="113">
        <v>16680</v>
      </c>
      <c r="AD50" s="162">
        <v>350</v>
      </c>
      <c r="AE50" s="162">
        <v>0</v>
      </c>
      <c r="AF50" s="166">
        <f t="shared" si="2"/>
        <v>-35</v>
      </c>
      <c r="AG50" s="144">
        <f t="shared" si="13"/>
        <v>-341.47007746492613</v>
      </c>
      <c r="AH50" s="141">
        <f t="shared" si="4"/>
        <v>-8.5299225350738652</v>
      </c>
    </row>
    <row r="51" spans="1:34" x14ac:dyDescent="0.25">
      <c r="A51" s="5" t="s">
        <v>382</v>
      </c>
      <c r="B51" t="s">
        <v>383</v>
      </c>
      <c r="C51" s="154" t="s">
        <v>382</v>
      </c>
      <c r="D51" t="s">
        <v>263</v>
      </c>
      <c r="E51" t="s">
        <v>783</v>
      </c>
      <c r="F51" t="s">
        <v>858</v>
      </c>
      <c r="G51" t="s">
        <v>476</v>
      </c>
      <c r="H51">
        <f>VLOOKUP(G51,MARGIN!$E$1:$F$9,2)</f>
        <v>1</v>
      </c>
      <c r="I51">
        <v>20</v>
      </c>
      <c r="J51">
        <v>0.01</v>
      </c>
      <c r="K51" t="s">
        <v>297</v>
      </c>
      <c r="L51" t="s">
        <v>382</v>
      </c>
      <c r="M51" s="133" t="s">
        <v>554</v>
      </c>
      <c r="N51" s="198">
        <f>VLOOKUP($A51,[3]futuresATR!$A$2:$F$80,3)</f>
        <v>4433.25</v>
      </c>
      <c r="O51" s="153">
        <f t="shared" si="5"/>
        <v>88665</v>
      </c>
      <c r="P51" s="199">
        <f>VLOOKUP($A51,[3]futuresATR!$A$2:$F$80,4)</f>
        <v>69.166737011999999</v>
      </c>
      <c r="Q51" s="152">
        <f t="shared" si="14"/>
        <v>1383.33474024</v>
      </c>
      <c r="R51" s="144">
        <f t="shared" si="6"/>
        <v>1</v>
      </c>
      <c r="S51" s="139">
        <f t="shared" si="12"/>
        <v>88665</v>
      </c>
      <c r="T51" s="111">
        <f t="shared" si="7"/>
        <v>1</v>
      </c>
      <c r="U51" s="111">
        <f t="shared" si="8"/>
        <v>14</v>
      </c>
      <c r="V51" s="160">
        <f t="shared" si="9"/>
        <v>1</v>
      </c>
      <c r="W51" s="160">
        <f t="shared" si="10"/>
        <v>1383.33474024</v>
      </c>
      <c r="X51" t="s">
        <v>904</v>
      </c>
      <c r="Y51">
        <v>2</v>
      </c>
      <c r="Z51">
        <v>4363.38</v>
      </c>
      <c r="AA51" s="110">
        <v>-3.75</v>
      </c>
      <c r="AB51" t="s">
        <v>911</v>
      </c>
      <c r="AC51">
        <v>4471.75</v>
      </c>
      <c r="AD51" s="109">
        <v>4335</v>
      </c>
      <c r="AE51" s="109">
        <v>0</v>
      </c>
      <c r="AF51" s="166">
        <f t="shared" si="2"/>
        <v>-108.36999999999989</v>
      </c>
      <c r="AG51" s="144">
        <f t="shared" si="13"/>
        <v>-4334.7999999999956</v>
      </c>
      <c r="AH51" s="141">
        <f t="shared" si="4"/>
        <v>-0.20000000000436557</v>
      </c>
    </row>
    <row r="52" spans="1:34" x14ac:dyDescent="0.25">
      <c r="A52" s="5" t="s">
        <v>1059</v>
      </c>
      <c r="B52" t="s">
        <v>385</v>
      </c>
      <c r="C52" s="154" t="s">
        <v>384</v>
      </c>
      <c r="D52" t="s">
        <v>264</v>
      </c>
      <c r="E52" t="s">
        <v>791</v>
      </c>
      <c r="F52">
        <v>5000</v>
      </c>
      <c r="G52" t="s">
        <v>476</v>
      </c>
      <c r="H52">
        <f>VLOOKUP(G52,MARGIN!$E$1:$F$9,2)</f>
        <v>1</v>
      </c>
      <c r="I52">
        <v>50</v>
      </c>
      <c r="J52" s="132">
        <v>42377</v>
      </c>
      <c r="K52" t="s">
        <v>300</v>
      </c>
      <c r="L52" t="s">
        <v>859</v>
      </c>
      <c r="M52" s="133" t="s">
        <v>704</v>
      </c>
      <c r="N52" s="198">
        <f>VLOOKUP($A52,[3]futuresATR!$A$2:$F$80,3)</f>
        <v>192.75</v>
      </c>
      <c r="O52" s="153">
        <f t="shared" si="5"/>
        <v>9637.5</v>
      </c>
      <c r="P52" s="199">
        <f>VLOOKUP($A52,[3]futuresATR!$A$2:$F$80,4)</f>
        <v>7.037605042</v>
      </c>
      <c r="Q52" s="173">
        <f>P52*I52/H52</f>
        <v>351.88025210000001</v>
      </c>
      <c r="R52" s="144">
        <f t="shared" si="6"/>
        <v>6</v>
      </c>
      <c r="S52" s="139">
        <f t="shared" si="12"/>
        <v>57825</v>
      </c>
      <c r="T52" s="111">
        <f t="shared" si="7"/>
        <v>6</v>
      </c>
      <c r="U52" s="111">
        <f t="shared" si="8"/>
        <v>84</v>
      </c>
      <c r="V52" s="160">
        <f t="shared" si="9"/>
        <v>6</v>
      </c>
      <c r="W52" s="160">
        <f t="shared" si="10"/>
        <v>2111.2815126</v>
      </c>
      <c r="X52" t="s">
        <v>903</v>
      </c>
      <c r="Y52">
        <v>13</v>
      </c>
      <c r="Z52">
        <v>189</v>
      </c>
      <c r="AA52" s="110">
        <v>0.25</v>
      </c>
      <c r="AB52" s="134">
        <v>1.2999999999999999E-3</v>
      </c>
      <c r="AC52" s="135">
        <v>190.25</v>
      </c>
      <c r="AD52" s="109">
        <v>-812</v>
      </c>
      <c r="AE52" s="109">
        <v>0</v>
      </c>
      <c r="AF52" s="166">
        <f t="shared" si="2"/>
        <v>-1.25</v>
      </c>
      <c r="AG52" s="144">
        <f t="shared" si="13"/>
        <v>-812.5</v>
      </c>
      <c r="AH52" s="141">
        <f t="shared" si="4"/>
        <v>0.5</v>
      </c>
    </row>
    <row r="53" spans="1:34" x14ac:dyDescent="0.25">
      <c r="A53" s="5" t="s">
        <v>0</v>
      </c>
      <c r="B53" t="s">
        <v>386</v>
      </c>
      <c r="C53" s="154" t="s">
        <v>0</v>
      </c>
      <c r="D53" t="s">
        <v>798</v>
      </c>
      <c r="E53" t="s">
        <v>840</v>
      </c>
      <c r="F53" t="s">
        <v>860</v>
      </c>
      <c r="G53" t="s">
        <v>476</v>
      </c>
      <c r="H53">
        <f>VLOOKUP(G53,MARGIN!$E$1:$F$9,2)</f>
        <v>1</v>
      </c>
      <c r="I53">
        <v>150</v>
      </c>
      <c r="J53">
        <v>0.01</v>
      </c>
      <c r="K53" t="s">
        <v>307</v>
      </c>
      <c r="L53" t="s">
        <v>0</v>
      </c>
      <c r="M53" s="133" t="s">
        <v>706</v>
      </c>
      <c r="N53" s="198">
        <f>VLOOKUP($A53,[3]futuresATR!$A$2:$F$80,3)</f>
        <v>178.25</v>
      </c>
      <c r="O53" s="153">
        <f t="shared" si="5"/>
        <v>26737.5</v>
      </c>
      <c r="P53" s="199">
        <f>VLOOKUP($A53,[3]futuresATR!$A$2:$F$80,4)</f>
        <v>4.8903846150000003</v>
      </c>
      <c r="Q53" s="152">
        <f t="shared" ref="Q53:Q61" si="15">P53*I53/H53</f>
        <v>733.55769225000006</v>
      </c>
      <c r="R53" s="144">
        <f t="shared" si="6"/>
        <v>3</v>
      </c>
      <c r="S53" s="139">
        <f t="shared" si="12"/>
        <v>80212.5</v>
      </c>
      <c r="T53" s="111">
        <f t="shared" si="7"/>
        <v>3</v>
      </c>
      <c r="U53" s="111">
        <f t="shared" si="8"/>
        <v>42</v>
      </c>
      <c r="V53" s="160">
        <f t="shared" si="9"/>
        <v>3</v>
      </c>
      <c r="W53" s="160">
        <f t="shared" si="10"/>
        <v>2200.6730767500003</v>
      </c>
      <c r="X53" t="s">
        <v>904</v>
      </c>
      <c r="Y53">
        <v>5</v>
      </c>
      <c r="Z53">
        <v>147.5</v>
      </c>
      <c r="AA53" s="110">
        <v>0</v>
      </c>
      <c r="AB53" t="s">
        <v>907</v>
      </c>
      <c r="AC53">
        <v>148.5</v>
      </c>
      <c r="AD53" s="109">
        <v>750</v>
      </c>
      <c r="AE53" s="109">
        <v>0</v>
      </c>
      <c r="AF53" s="166">
        <f t="shared" si="2"/>
        <v>-1</v>
      </c>
      <c r="AG53" s="144">
        <f t="shared" si="13"/>
        <v>-750</v>
      </c>
      <c r="AH53" s="141">
        <f t="shared" si="4"/>
        <v>0</v>
      </c>
    </row>
    <row r="54" spans="1:34" s="113" customFormat="1" x14ac:dyDescent="0.25">
      <c r="A54" s="5" t="s">
        <v>387</v>
      </c>
      <c r="B54" t="s">
        <v>388</v>
      </c>
      <c r="C54" s="154" t="s">
        <v>1047</v>
      </c>
      <c r="D54" t="s">
        <v>265</v>
      </c>
      <c r="E54" t="s">
        <v>783</v>
      </c>
      <c r="F54" t="s">
        <v>830</v>
      </c>
      <c r="G54" t="s">
        <v>476</v>
      </c>
      <c r="H54">
        <f>VLOOKUP(G54,MARGIN!$E$1:$F$9,2)</f>
        <v>1</v>
      </c>
      <c r="I54">
        <v>100</v>
      </c>
      <c r="J54">
        <v>0.01</v>
      </c>
      <c r="K54" t="s">
        <v>350</v>
      </c>
      <c r="L54" t="s">
        <v>387</v>
      </c>
      <c r="M54" s="133" t="s">
        <v>708</v>
      </c>
      <c r="N54" s="198">
        <f>VLOOKUP($A54,[3]futuresATR!$A$2:$F$80,3)</f>
        <v>605.65</v>
      </c>
      <c r="O54" s="153">
        <f t="shared" si="5"/>
        <v>60565</v>
      </c>
      <c r="P54" s="199">
        <f>VLOOKUP($A54,[3]futuresATR!$A$2:$F$80,4)</f>
        <v>16.079999999999998</v>
      </c>
      <c r="Q54" s="152">
        <f t="shared" si="15"/>
        <v>1607.9999999999998</v>
      </c>
      <c r="R54" s="144">
        <f t="shared" si="6"/>
        <v>1</v>
      </c>
      <c r="S54" s="139">
        <f t="shared" si="12"/>
        <v>60565</v>
      </c>
      <c r="T54" s="111">
        <f t="shared" si="7"/>
        <v>1</v>
      </c>
      <c r="U54" s="111">
        <f t="shared" si="8"/>
        <v>14</v>
      </c>
      <c r="V54" s="160">
        <f t="shared" si="9"/>
        <v>1</v>
      </c>
      <c r="W54" s="160">
        <f t="shared" si="10"/>
        <v>1607.9999999999998</v>
      </c>
      <c r="X54" t="s">
        <v>903</v>
      </c>
      <c r="Y54">
        <v>2</v>
      </c>
      <c r="Z54">
        <v>547.6</v>
      </c>
      <c r="AA54" s="110">
        <v>6.75</v>
      </c>
      <c r="AB54" s="134">
        <v>1.26E-2</v>
      </c>
      <c r="AC54">
        <v>542</v>
      </c>
      <c r="AD54" s="109">
        <v>1115</v>
      </c>
      <c r="AE54" s="109">
        <v>0</v>
      </c>
      <c r="AF54" s="166">
        <f t="shared" si="2"/>
        <v>5.6000000000000227</v>
      </c>
      <c r="AG54" s="144">
        <f t="shared" si="13"/>
        <v>1120.0000000000045</v>
      </c>
      <c r="AH54" s="141">
        <f t="shared" si="4"/>
        <v>5.0000000000045475</v>
      </c>
    </row>
    <row r="55" spans="1:34" s="113" customFormat="1" x14ac:dyDescent="0.25">
      <c r="A55" s="5" t="s">
        <v>389</v>
      </c>
      <c r="B55" t="s">
        <v>390</v>
      </c>
      <c r="C55" s="154" t="s">
        <v>1048</v>
      </c>
      <c r="D55" t="s">
        <v>265</v>
      </c>
      <c r="E55" t="s">
        <v>861</v>
      </c>
      <c r="F55" t="s">
        <v>862</v>
      </c>
      <c r="G55" t="s">
        <v>476</v>
      </c>
      <c r="H55">
        <f>VLOOKUP(G55,MARGIN!$E$1:$F$9,2)</f>
        <v>1</v>
      </c>
      <c r="I55">
        <v>50</v>
      </c>
      <c r="J55">
        <v>0.1</v>
      </c>
      <c r="K55" t="s">
        <v>350</v>
      </c>
      <c r="L55" t="s">
        <v>389</v>
      </c>
      <c r="M55" s="133" t="s">
        <v>710</v>
      </c>
      <c r="N55" s="198">
        <f>VLOOKUP($A55,[3]futuresATR!$A$2:$F$80,3)</f>
        <v>1057.0999999999999</v>
      </c>
      <c r="O55" s="153">
        <f t="shared" si="5"/>
        <v>52854.999999999993</v>
      </c>
      <c r="P55" s="199">
        <f>VLOOKUP($A55,[3]futuresATR!$A$2:$F$80,4)</f>
        <v>22.254224198999999</v>
      </c>
      <c r="Q55" s="152">
        <f t="shared" si="15"/>
        <v>1112.71120995</v>
      </c>
      <c r="R55" s="144">
        <f t="shared" si="6"/>
        <v>2</v>
      </c>
      <c r="S55" s="139">
        <f t="shared" si="12"/>
        <v>105709.99999999999</v>
      </c>
      <c r="T55" s="111">
        <f t="shared" si="7"/>
        <v>2</v>
      </c>
      <c r="U55" s="111">
        <f t="shared" si="8"/>
        <v>28</v>
      </c>
      <c r="V55" s="160">
        <f t="shared" si="9"/>
        <v>2</v>
      </c>
      <c r="W55" s="160">
        <f t="shared" si="10"/>
        <v>2225.4224199</v>
      </c>
      <c r="X55" t="s">
        <v>903</v>
      </c>
      <c r="Y55">
        <v>3</v>
      </c>
      <c r="Z55">
        <v>1010.3</v>
      </c>
      <c r="AA55" s="109">
        <v>15</v>
      </c>
      <c r="AB55" s="134">
        <v>1.55E-2</v>
      </c>
      <c r="AC55">
        <v>1008.6</v>
      </c>
      <c r="AD55" s="109">
        <v>255</v>
      </c>
      <c r="AE55" s="109">
        <v>0</v>
      </c>
      <c r="AF55" s="166">
        <f t="shared" si="2"/>
        <v>1.6999999999999318</v>
      </c>
      <c r="AG55" s="144">
        <f t="shared" si="13"/>
        <v>254.99999999998977</v>
      </c>
      <c r="AH55" s="141">
        <f t="shared" si="4"/>
        <v>-1.0231815394945443E-11</v>
      </c>
    </row>
    <row r="56" spans="1:34" x14ac:dyDescent="0.25">
      <c r="A56" s="5" t="s">
        <v>391</v>
      </c>
      <c r="B56" t="s">
        <v>837</v>
      </c>
      <c r="C56" s="154" t="s">
        <v>1038</v>
      </c>
      <c r="D56" t="s">
        <v>265</v>
      </c>
      <c r="E56" t="s">
        <v>786</v>
      </c>
      <c r="F56" t="s">
        <v>835</v>
      </c>
      <c r="G56" t="s">
        <v>476</v>
      </c>
      <c r="H56">
        <f>VLOOKUP(G56,MARGIN!$E$1:$F$9,2)</f>
        <v>1</v>
      </c>
      <c r="I56" s="131">
        <v>42000</v>
      </c>
      <c r="J56">
        <v>1E-4</v>
      </c>
      <c r="K56" t="s">
        <v>291</v>
      </c>
      <c r="L56" t="s">
        <v>391</v>
      </c>
      <c r="M56" s="133" t="s">
        <v>714</v>
      </c>
      <c r="N56" s="198">
        <f>VLOOKUP($A56,[3]futuresATR!$A$2:$F$80,3)</f>
        <v>1.5135000000000001</v>
      </c>
      <c r="O56" s="153">
        <f t="shared" si="5"/>
        <v>63567</v>
      </c>
      <c r="P56" s="199">
        <f>VLOOKUP($A56,[3]futuresATR!$A$2:$F$80,4)</f>
        <v>5.0077107000000003E-2</v>
      </c>
      <c r="Q56" s="152">
        <f t="shared" si="15"/>
        <v>2103.2384940000002</v>
      </c>
      <c r="R56" s="144">
        <f t="shared" si="6"/>
        <v>1</v>
      </c>
      <c r="S56" s="139">
        <f t="shared" si="12"/>
        <v>63567</v>
      </c>
      <c r="T56" s="111">
        <f t="shared" si="7"/>
        <v>1</v>
      </c>
      <c r="U56" s="111">
        <f t="shared" si="8"/>
        <v>14</v>
      </c>
      <c r="V56" s="160">
        <f t="shared" si="9"/>
        <v>1</v>
      </c>
      <c r="W56" s="160">
        <f t="shared" si="10"/>
        <v>2103.2384940000002</v>
      </c>
      <c r="X56" t="s">
        <v>904</v>
      </c>
      <c r="Y56">
        <v>2</v>
      </c>
      <c r="Z56">
        <v>1.6549</v>
      </c>
      <c r="AA56" s="110">
        <v>0</v>
      </c>
      <c r="AB56" t="s">
        <v>906</v>
      </c>
      <c r="AC56">
        <v>1.6546000000000001</v>
      </c>
      <c r="AD56" s="109">
        <v>-24</v>
      </c>
      <c r="AE56" s="109">
        <v>0</v>
      </c>
      <c r="AF56" s="166">
        <f t="shared" si="2"/>
        <v>2.9999999999996696E-4</v>
      </c>
      <c r="AG56" s="144">
        <f t="shared" si="13"/>
        <v>25.199999999997225</v>
      </c>
      <c r="AH56" s="141">
        <f t="shared" si="4"/>
        <v>1.1999999999972246</v>
      </c>
    </row>
    <row r="57" spans="1:34" s="113" customFormat="1" x14ac:dyDescent="0.25">
      <c r="A57" s="5" t="s">
        <v>392</v>
      </c>
      <c r="B57" t="s">
        <v>393</v>
      </c>
      <c r="C57" s="155" t="s">
        <v>1021</v>
      </c>
      <c r="D57" t="s">
        <v>264</v>
      </c>
      <c r="E57" t="s">
        <v>840</v>
      </c>
      <c r="F57">
        <v>2000</v>
      </c>
      <c r="G57" t="s">
        <v>476</v>
      </c>
      <c r="H57">
        <f>VLOOKUP(G57,MARGIN!$E$1:$F$9,2)</f>
        <v>1</v>
      </c>
      <c r="I57" s="131">
        <v>2000</v>
      </c>
      <c r="J57">
        <v>1E-3</v>
      </c>
      <c r="K57" t="s">
        <v>300</v>
      </c>
      <c r="L57" t="s">
        <v>863</v>
      </c>
      <c r="M57" s="133" t="s">
        <v>716</v>
      </c>
      <c r="N57" s="198">
        <f>VLOOKUP($A57,[3]futuresATR!$A$2:$F$80,3)</f>
        <v>10.45</v>
      </c>
      <c r="O57" s="153">
        <f t="shared" si="5"/>
        <v>20900</v>
      </c>
      <c r="P57" s="199">
        <f>VLOOKUP($A57,[3]futuresATR!$A$2:$F$80,4)</f>
        <v>0.26567539849999999</v>
      </c>
      <c r="Q57" s="152">
        <f t="shared" si="15"/>
        <v>531.35079699999994</v>
      </c>
      <c r="R57" s="144">
        <f t="shared" si="6"/>
        <v>4</v>
      </c>
      <c r="S57" s="139">
        <f t="shared" si="12"/>
        <v>83600</v>
      </c>
      <c r="T57" s="111">
        <f t="shared" si="7"/>
        <v>4</v>
      </c>
      <c r="U57" s="111">
        <f t="shared" si="8"/>
        <v>56</v>
      </c>
      <c r="V57" s="160">
        <f t="shared" si="9"/>
        <v>4</v>
      </c>
      <c r="W57" s="160">
        <f t="shared" si="10"/>
        <v>2125.4031879999998</v>
      </c>
      <c r="X57" t="s">
        <v>903</v>
      </c>
      <c r="Y57">
        <v>7</v>
      </c>
      <c r="Z57">
        <v>11.606999999999999</v>
      </c>
      <c r="AA57" s="110">
        <v>0.13</v>
      </c>
      <c r="AB57" s="134">
        <v>1.2E-2</v>
      </c>
      <c r="AC57">
        <v>11.37</v>
      </c>
      <c r="AD57" s="109">
        <v>3320</v>
      </c>
      <c r="AE57" s="109">
        <v>0</v>
      </c>
      <c r="AF57" s="166">
        <f t="shared" si="2"/>
        <v>0.2370000000000001</v>
      </c>
      <c r="AG57" s="144">
        <f t="shared" si="13"/>
        <v>3318.0000000000018</v>
      </c>
      <c r="AH57" s="141">
        <f t="shared" si="4"/>
        <v>-1.999999999998181</v>
      </c>
    </row>
    <row r="58" spans="1:34" s="113" customFormat="1" x14ac:dyDescent="0.25">
      <c r="A58" s="5" t="s">
        <v>394</v>
      </c>
      <c r="B58" s="113" t="s">
        <v>395</v>
      </c>
      <c r="C58" s="155" t="s">
        <v>394</v>
      </c>
      <c r="D58" s="113" t="s">
        <v>482</v>
      </c>
      <c r="E58" s="113" t="s">
        <v>1022</v>
      </c>
      <c r="F58" s="113" t="s">
        <v>1023</v>
      </c>
      <c r="G58" s="113" t="s">
        <v>491</v>
      </c>
      <c r="H58">
        <f>VLOOKUP(G58,MARGIN!$E$1:$F$9,2)</f>
        <v>1.28542</v>
      </c>
      <c r="I58" s="148">
        <v>20</v>
      </c>
      <c r="J58" s="113">
        <v>0.1</v>
      </c>
      <c r="K58" s="113" t="s">
        <v>300</v>
      </c>
      <c r="M58" s="146" t="s">
        <v>494</v>
      </c>
      <c r="N58" s="198">
        <f>VLOOKUP($A58,[3]futuresATR!$A$2:$F$80,3)</f>
        <v>493.6</v>
      </c>
      <c r="O58" s="153">
        <f t="shared" si="5"/>
        <v>7679.9800843304138</v>
      </c>
      <c r="P58" s="199">
        <f>VLOOKUP($A58,[3]futuresATR!$A$2:$F$80,4)</f>
        <v>9.9849999999999994</v>
      </c>
      <c r="Q58" s="152">
        <f t="shared" si="15"/>
        <v>155.35778189229978</v>
      </c>
      <c r="R58" s="144">
        <f t="shared" si="6"/>
        <v>13</v>
      </c>
      <c r="S58" s="139">
        <f t="shared" si="12"/>
        <v>99839.741096295373</v>
      </c>
      <c r="T58" s="111">
        <f t="shared" si="7"/>
        <v>13</v>
      </c>
      <c r="U58" s="111">
        <f t="shared" si="8"/>
        <v>182</v>
      </c>
      <c r="V58" s="160">
        <f t="shared" si="9"/>
        <v>13</v>
      </c>
      <c r="W58" s="160">
        <f t="shared" si="10"/>
        <v>2019.6511645998971</v>
      </c>
      <c r="X58" s="113" t="s">
        <v>903</v>
      </c>
      <c r="Y58" s="113">
        <v>28</v>
      </c>
      <c r="Z58" s="113">
        <v>516.20000000000005</v>
      </c>
      <c r="AA58" s="113" t="s">
        <v>1057</v>
      </c>
      <c r="AB58" s="161">
        <v>1.5E-3</v>
      </c>
      <c r="AC58" s="113">
        <v>517</v>
      </c>
      <c r="AD58" s="162">
        <v>-342</v>
      </c>
      <c r="AE58" s="162">
        <v>0</v>
      </c>
      <c r="AF58" s="166">
        <f t="shared" si="2"/>
        <v>-0.79999999999995453</v>
      </c>
      <c r="AG58" s="144">
        <f t="shared" si="13"/>
        <v>-348.52421776537983</v>
      </c>
      <c r="AH58" s="141">
        <f>ABS(AG58)-ABS(AD58)</f>
        <v>6.5242177653798308</v>
      </c>
    </row>
    <row r="59" spans="1:34" x14ac:dyDescent="0.25">
      <c r="A59" s="5" t="s">
        <v>31</v>
      </c>
      <c r="B59" t="s">
        <v>396</v>
      </c>
      <c r="C59" s="154" t="s">
        <v>1024</v>
      </c>
      <c r="D59" t="s">
        <v>264</v>
      </c>
      <c r="E59" t="s">
        <v>864</v>
      </c>
      <c r="F59" t="s">
        <v>865</v>
      </c>
      <c r="G59" t="s">
        <v>476</v>
      </c>
      <c r="H59">
        <f>VLOOKUP(G59,MARGIN!$E$1:$F$9,2)</f>
        <v>1</v>
      </c>
      <c r="I59">
        <v>50</v>
      </c>
      <c r="J59" s="132">
        <v>42377</v>
      </c>
      <c r="K59" t="s">
        <v>300</v>
      </c>
      <c r="L59" t="s">
        <v>866</v>
      </c>
      <c r="M59" s="133" t="s">
        <v>734</v>
      </c>
      <c r="N59" s="198">
        <f>VLOOKUP($A59,[3]futuresATR!$A$2:$F$80,3)</f>
        <v>1137.5</v>
      </c>
      <c r="O59" s="153">
        <f t="shared" si="5"/>
        <v>56875</v>
      </c>
      <c r="P59" s="199">
        <f>VLOOKUP($A59,[3]futuresATR!$A$2:$F$80,4)</f>
        <v>28.892315051000001</v>
      </c>
      <c r="Q59" s="152">
        <f t="shared" si="15"/>
        <v>1444.61575255</v>
      </c>
      <c r="R59" s="144">
        <f t="shared" si="6"/>
        <v>1</v>
      </c>
      <c r="S59" s="139">
        <f t="shared" si="12"/>
        <v>56875</v>
      </c>
      <c r="T59" s="111">
        <f t="shared" si="7"/>
        <v>1</v>
      </c>
      <c r="U59" s="111">
        <f t="shared" si="8"/>
        <v>14</v>
      </c>
      <c r="V59" s="160">
        <f t="shared" si="9"/>
        <v>1</v>
      </c>
      <c r="W59" s="160">
        <f t="shared" si="10"/>
        <v>1444.61575255</v>
      </c>
      <c r="X59" t="s">
        <v>904</v>
      </c>
      <c r="Y59">
        <v>1</v>
      </c>
      <c r="Z59">
        <v>1062</v>
      </c>
      <c r="AA59" s="110">
        <v>-2</v>
      </c>
      <c r="AB59" t="s">
        <v>912</v>
      </c>
      <c r="AC59" s="135">
        <v>1084.5</v>
      </c>
      <c r="AD59" s="109">
        <v>1125</v>
      </c>
      <c r="AE59" s="109">
        <v>0</v>
      </c>
      <c r="AF59" s="166">
        <f t="shared" si="2"/>
        <v>-22.5</v>
      </c>
      <c r="AG59" s="144">
        <f t="shared" si="13"/>
        <v>-1125</v>
      </c>
      <c r="AH59" s="141">
        <f t="shared" si="4"/>
        <v>0</v>
      </c>
    </row>
    <row r="60" spans="1:34" x14ac:dyDescent="0.25">
      <c r="A60" s="5" t="s">
        <v>397</v>
      </c>
      <c r="B60" t="s">
        <v>398</v>
      </c>
      <c r="C60" s="154" t="s">
        <v>996</v>
      </c>
      <c r="D60" t="s">
        <v>798</v>
      </c>
      <c r="E60" t="s">
        <v>867</v>
      </c>
      <c r="F60" t="s">
        <v>868</v>
      </c>
      <c r="G60" t="s">
        <v>476</v>
      </c>
      <c r="H60">
        <f>VLOOKUP(G60,MARGIN!$E$1:$F$9,2)</f>
        <v>1</v>
      </c>
      <c r="I60" s="131">
        <v>1120</v>
      </c>
      <c r="J60">
        <v>0.01</v>
      </c>
      <c r="K60" t="s">
        <v>307</v>
      </c>
      <c r="L60" t="s">
        <v>397</v>
      </c>
      <c r="M60" s="133" t="s">
        <v>746</v>
      </c>
      <c r="N60" s="198">
        <f>VLOOKUP($A60,[3]futuresATR!$A$2:$F$80,3)</f>
        <v>20.78</v>
      </c>
      <c r="O60" s="153">
        <f t="shared" si="5"/>
        <v>23273.600000000002</v>
      </c>
      <c r="P60" s="199">
        <f>VLOOKUP($A60,[3]futuresATR!$A$2:$F$80,4)</f>
        <v>0.62018995399999999</v>
      </c>
      <c r="Q60" s="152">
        <f t="shared" si="15"/>
        <v>694.61274847999994</v>
      </c>
      <c r="R60" s="144">
        <f t="shared" si="6"/>
        <v>3</v>
      </c>
      <c r="S60" s="139">
        <f t="shared" si="12"/>
        <v>69820.800000000003</v>
      </c>
      <c r="T60" s="111">
        <f t="shared" si="7"/>
        <v>3</v>
      </c>
      <c r="U60" s="111">
        <f t="shared" si="8"/>
        <v>42</v>
      </c>
      <c r="V60" s="160">
        <f t="shared" si="9"/>
        <v>3</v>
      </c>
      <c r="W60" s="160">
        <f t="shared" si="10"/>
        <v>2083.8382454399998</v>
      </c>
      <c r="X60" t="s">
        <v>904</v>
      </c>
      <c r="Y60">
        <v>3</v>
      </c>
      <c r="Z60">
        <v>16.739999999999998</v>
      </c>
      <c r="AA60" s="110">
        <v>0</v>
      </c>
      <c r="AB60" t="s">
        <v>907</v>
      </c>
      <c r="AC60">
        <v>17.12</v>
      </c>
      <c r="AD60" s="109">
        <v>1288</v>
      </c>
      <c r="AE60" s="109">
        <v>0</v>
      </c>
      <c r="AF60" s="166">
        <f t="shared" si="2"/>
        <v>-0.38000000000000256</v>
      </c>
      <c r="AG60" s="144">
        <f t="shared" si="13"/>
        <v>-1276.8000000000086</v>
      </c>
      <c r="AH60" s="141">
        <f t="shared" si="4"/>
        <v>-11.199999999991405</v>
      </c>
    </row>
    <row r="61" spans="1:34" x14ac:dyDescent="0.25">
      <c r="A61" s="5" t="s">
        <v>399</v>
      </c>
      <c r="B61" t="s">
        <v>400</v>
      </c>
      <c r="C61" s="154" t="s">
        <v>399</v>
      </c>
      <c r="D61" t="s">
        <v>263</v>
      </c>
      <c r="E61" t="s">
        <v>783</v>
      </c>
      <c r="F61" t="s">
        <v>869</v>
      </c>
      <c r="G61" t="s">
        <v>476</v>
      </c>
      <c r="H61">
        <f>VLOOKUP(G61,MARGIN!$E$1:$F$9,2)</f>
        <v>1</v>
      </c>
      <c r="I61" s="131">
        <v>125000</v>
      </c>
      <c r="J61">
        <v>1E-4</v>
      </c>
      <c r="K61" t="s">
        <v>1141</v>
      </c>
      <c r="L61" t="s">
        <v>539</v>
      </c>
      <c r="M61" s="133" t="s">
        <v>748</v>
      </c>
      <c r="N61" s="198">
        <f>VLOOKUP($A61,[3]futuresATR!$A$2:$F$80,3)</f>
        <v>1.0310999999999999</v>
      </c>
      <c r="O61" s="153">
        <f t="shared" si="5"/>
        <v>128887.49999999999</v>
      </c>
      <c r="P61" s="199">
        <f>VLOOKUP($A61,[3]futuresATR!$A$2:$F$80,4)</f>
        <v>8.3408024999999993E-3</v>
      </c>
      <c r="Q61" s="152">
        <f t="shared" si="15"/>
        <v>1042.6003125</v>
      </c>
      <c r="R61" s="144">
        <f t="shared" si="6"/>
        <v>2</v>
      </c>
      <c r="S61" s="139">
        <f t="shared" si="12"/>
        <v>257774.99999999997</v>
      </c>
      <c r="T61" s="111">
        <f t="shared" si="7"/>
        <v>2</v>
      </c>
      <c r="U61" s="111">
        <f t="shared" si="8"/>
        <v>28</v>
      </c>
      <c r="V61" s="160">
        <f t="shared" si="9"/>
        <v>2</v>
      </c>
      <c r="W61" s="160">
        <f t="shared" si="10"/>
        <v>2085.2006249999999</v>
      </c>
      <c r="X61" t="s">
        <v>903</v>
      </c>
      <c r="Y61">
        <v>1</v>
      </c>
      <c r="Z61">
        <v>1.0099</v>
      </c>
      <c r="AA61" s="110">
        <v>0</v>
      </c>
      <c r="AB61" s="134">
        <v>1.9E-3</v>
      </c>
      <c r="AC61">
        <v>1.0114000000000001</v>
      </c>
      <c r="AD61" s="109">
        <v>-187</v>
      </c>
      <c r="AE61" s="109">
        <v>0</v>
      </c>
      <c r="AF61" s="166">
        <f t="shared" si="2"/>
        <v>-1.5000000000000568E-3</v>
      </c>
      <c r="AG61" s="144">
        <f t="shared" si="13"/>
        <v>-187.50000000000711</v>
      </c>
      <c r="AH61" s="141">
        <f t="shared" si="4"/>
        <v>0.50000000000710543</v>
      </c>
    </row>
    <row r="62" spans="1:34" x14ac:dyDescent="0.25">
      <c r="A62" s="5" t="s">
        <v>401</v>
      </c>
      <c r="B62" t="s">
        <v>402</v>
      </c>
      <c r="C62" s="154" t="s">
        <v>1049</v>
      </c>
      <c r="D62" t="s">
        <v>828</v>
      </c>
      <c r="E62" t="s">
        <v>791</v>
      </c>
      <c r="F62" t="s">
        <v>870</v>
      </c>
      <c r="G62" t="s">
        <v>476</v>
      </c>
      <c r="H62">
        <f>VLOOKUP(G62,MARGIN!$E$1:$F$9,2)</f>
        <v>1</v>
      </c>
      <c r="I62">
        <v>5000</v>
      </c>
      <c r="J62">
        <v>0.1</v>
      </c>
      <c r="K62" t="s">
        <v>350</v>
      </c>
      <c r="L62" t="s">
        <v>401</v>
      </c>
      <c r="M62" s="133" t="s">
        <v>726</v>
      </c>
      <c r="N62" s="198">
        <f>VLOOKUP($A62,[3]futuresATR!$A$2:$F$80,3)</f>
        <v>1958.8</v>
      </c>
      <c r="O62" s="172">
        <f>N62*I62/H62/100</f>
        <v>97940</v>
      </c>
      <c r="P62" s="199">
        <f>VLOOKUP($A62,[3]futuresATR!$A$2:$F$80,4)</f>
        <v>47.445663861500002</v>
      </c>
      <c r="Q62" s="159">
        <f>P62*I62/H62/100</f>
        <v>2372.2831930749999</v>
      </c>
      <c r="R62" s="144">
        <f t="shared" si="6"/>
        <v>1</v>
      </c>
      <c r="S62" s="139">
        <f t="shared" si="12"/>
        <v>97940</v>
      </c>
      <c r="T62" s="111">
        <f t="shared" si="7"/>
        <v>1</v>
      </c>
      <c r="U62" s="111">
        <f t="shared" si="8"/>
        <v>14</v>
      </c>
      <c r="V62" s="160">
        <f t="shared" si="9"/>
        <v>1</v>
      </c>
      <c r="W62" s="160">
        <f t="shared" si="10"/>
        <v>2372.2831930749999</v>
      </c>
      <c r="X62" t="s">
        <v>903</v>
      </c>
      <c r="Y62">
        <v>8</v>
      </c>
      <c r="Z62">
        <v>16.274999999999999</v>
      </c>
      <c r="AA62" s="110">
        <v>0.11</v>
      </c>
      <c r="AB62" s="134">
        <v>6.4000000000000003E-3</v>
      </c>
      <c r="AC62">
        <v>16.440000000000001</v>
      </c>
      <c r="AD62" s="109">
        <v>-6599</v>
      </c>
      <c r="AE62" s="109">
        <v>0</v>
      </c>
      <c r="AF62" s="166">
        <f t="shared" si="2"/>
        <v>-0.1650000000000027</v>
      </c>
      <c r="AG62" s="144">
        <f t="shared" si="13"/>
        <v>-6600.0000000001082</v>
      </c>
      <c r="AH62" s="141">
        <f t="shared" si="4"/>
        <v>1.0000000001082299</v>
      </c>
    </row>
    <row r="63" spans="1:34" x14ac:dyDescent="0.25">
      <c r="A63" s="5" t="s">
        <v>403</v>
      </c>
      <c r="B63" s="113" t="s">
        <v>1000</v>
      </c>
      <c r="C63" s="155" t="s">
        <v>403</v>
      </c>
      <c r="D63" s="113" t="s">
        <v>271</v>
      </c>
      <c r="E63" s="113" t="s">
        <v>786</v>
      </c>
      <c r="F63" s="113" t="s">
        <v>1036</v>
      </c>
      <c r="G63" s="113" t="s">
        <v>476</v>
      </c>
      <c r="H63">
        <f>VLOOKUP(G63,MARGIN!$E$1:$F$9,2)</f>
        <v>1</v>
      </c>
      <c r="I63" s="113">
        <v>2</v>
      </c>
      <c r="J63" s="113">
        <v>0.05</v>
      </c>
      <c r="K63" s="113" t="s">
        <v>297</v>
      </c>
      <c r="L63" s="113"/>
      <c r="M63" s="146" t="s">
        <v>736</v>
      </c>
      <c r="N63" s="198">
        <f>VLOOKUP($A63,[3]futuresATR!$A$2:$F$80,3)</f>
        <v>8392</v>
      </c>
      <c r="O63" s="153">
        <f t="shared" si="5"/>
        <v>16784</v>
      </c>
      <c r="P63" s="199">
        <f>VLOOKUP($A63,[3]futuresATR!$A$2:$F$80,4)</f>
        <v>122.828853463</v>
      </c>
      <c r="Q63" s="152">
        <f t="shared" ref="Q63:Q80" si="16">P63*I63/H63</f>
        <v>245.657706926</v>
      </c>
      <c r="R63" s="144">
        <f t="shared" si="6"/>
        <v>8</v>
      </c>
      <c r="S63" s="139">
        <f t="shared" si="12"/>
        <v>134272</v>
      </c>
      <c r="T63" s="111">
        <f t="shared" si="7"/>
        <v>8</v>
      </c>
      <c r="U63" s="111">
        <f t="shared" si="8"/>
        <v>112</v>
      </c>
      <c r="V63" s="160">
        <f t="shared" si="9"/>
        <v>8</v>
      </c>
      <c r="W63" s="160">
        <f t="shared" si="10"/>
        <v>1965.261655408</v>
      </c>
      <c r="X63" s="113" t="s">
        <v>904</v>
      </c>
      <c r="Y63" s="113">
        <v>38</v>
      </c>
      <c r="Z63" s="113">
        <v>8178</v>
      </c>
      <c r="AA63" s="163">
        <v>9.5</v>
      </c>
      <c r="AB63" s="161">
        <v>1.1999999999999999E-3</v>
      </c>
      <c r="AC63" s="113">
        <v>8187.5</v>
      </c>
      <c r="AD63" s="162">
        <v>722</v>
      </c>
      <c r="AE63" s="113"/>
      <c r="AF63" s="166">
        <f t="shared" si="2"/>
        <v>-9.5</v>
      </c>
      <c r="AG63" s="144">
        <f t="shared" si="13"/>
        <v>-722</v>
      </c>
      <c r="AH63" s="141">
        <f t="shared" si="4"/>
        <v>0</v>
      </c>
    </row>
    <row r="64" spans="1:34" x14ac:dyDescent="0.25">
      <c r="A64" s="5" t="s">
        <v>1001</v>
      </c>
      <c r="B64" s="113" t="s">
        <v>1002</v>
      </c>
      <c r="C64" s="155" t="s">
        <v>1001</v>
      </c>
      <c r="D64" s="113" t="s">
        <v>271</v>
      </c>
      <c r="E64" s="113" t="s">
        <v>783</v>
      </c>
      <c r="F64" s="113" t="s">
        <v>1030</v>
      </c>
      <c r="G64" s="113" t="s">
        <v>444</v>
      </c>
      <c r="H64">
        <f>VLOOKUP(G64,MARGIN!$E$1:$F$9,2)</f>
        <v>102.498</v>
      </c>
      <c r="I64" s="113">
        <v>100000</v>
      </c>
      <c r="J64" s="113">
        <v>0.01</v>
      </c>
      <c r="K64" s="113" t="s">
        <v>1142</v>
      </c>
      <c r="L64" s="113"/>
      <c r="M64" s="146" t="s">
        <v>447</v>
      </c>
      <c r="N64" s="198">
        <f>VLOOKUP($A64,[3]futuresATR!$A$2:$F$80,3)</f>
        <v>153.33000000000001</v>
      </c>
      <c r="O64" s="153">
        <f t="shared" si="5"/>
        <v>149593.16279342037</v>
      </c>
      <c r="P64" s="199">
        <f>VLOOKUP($A64,[3]futuresATR!$A$2:$F$80,4)</f>
        <v>0.3145</v>
      </c>
      <c r="Q64" s="152">
        <f t="shared" si="16"/>
        <v>306.83525532205505</v>
      </c>
      <c r="R64" s="144">
        <f t="shared" si="6"/>
        <v>7</v>
      </c>
      <c r="S64" s="139">
        <f t="shared" si="12"/>
        <v>1047152.1395539426</v>
      </c>
      <c r="T64" s="111">
        <f t="shared" si="7"/>
        <v>7</v>
      </c>
      <c r="U64" s="111">
        <f t="shared" si="8"/>
        <v>98</v>
      </c>
      <c r="V64" s="160">
        <f t="shared" si="9"/>
        <v>7</v>
      </c>
      <c r="W64" s="160">
        <f t="shared" si="10"/>
        <v>2147.8467872543852</v>
      </c>
      <c r="X64" s="113" t="s">
        <v>903</v>
      </c>
      <c r="Y64" s="113">
        <v>10</v>
      </c>
      <c r="Z64" s="113">
        <v>152</v>
      </c>
      <c r="AA64" s="113" t="s">
        <v>1072</v>
      </c>
      <c r="AB64" s="161" t="s">
        <v>910</v>
      </c>
      <c r="AC64" s="113">
        <v>152.01</v>
      </c>
      <c r="AD64" s="162">
        <v>-91</v>
      </c>
      <c r="AE64" s="162">
        <v>147</v>
      </c>
      <c r="AF64" s="166">
        <f t="shared" si="2"/>
        <v>-9.9999999999909051E-3</v>
      </c>
      <c r="AG64" s="144">
        <f t="shared" si="13"/>
        <v>-97.562879275604445</v>
      </c>
      <c r="AH64" s="141">
        <f t="shared" si="4"/>
        <v>6.5628792756044447</v>
      </c>
    </row>
    <row r="65" spans="1:34" s="113" customFormat="1" x14ac:dyDescent="0.25">
      <c r="A65" s="5" t="s">
        <v>404</v>
      </c>
      <c r="B65" t="s">
        <v>405</v>
      </c>
      <c r="C65" s="154" t="s">
        <v>1025</v>
      </c>
      <c r="D65" t="s">
        <v>264</v>
      </c>
      <c r="E65" t="s">
        <v>787</v>
      </c>
      <c r="F65" t="s">
        <v>871</v>
      </c>
      <c r="G65" t="s">
        <v>476</v>
      </c>
      <c r="H65">
        <f>VLOOKUP(G65,MARGIN!$E$1:$F$9,2)</f>
        <v>1</v>
      </c>
      <c r="I65">
        <v>100</v>
      </c>
      <c r="J65">
        <v>0.1</v>
      </c>
      <c r="K65" t="s">
        <v>300</v>
      </c>
      <c r="L65" t="s">
        <v>872</v>
      </c>
      <c r="M65" s="133" t="s">
        <v>730</v>
      </c>
      <c r="N65" s="198">
        <f>VLOOKUP($A65,[3]futuresATR!$A$2:$F$80,3)</f>
        <v>398</v>
      </c>
      <c r="O65" s="153">
        <f t="shared" si="5"/>
        <v>39800</v>
      </c>
      <c r="P65" s="199">
        <f>VLOOKUP($A65,[3]futuresATR!$A$2:$F$80,4)</f>
        <v>11.433254162000001</v>
      </c>
      <c r="Q65" s="152">
        <f t="shared" si="16"/>
        <v>1143.3254162000001</v>
      </c>
      <c r="R65" s="144">
        <f t="shared" si="6"/>
        <v>2</v>
      </c>
      <c r="S65" s="139">
        <f t="shared" si="12"/>
        <v>79600</v>
      </c>
      <c r="T65" s="111">
        <f t="shared" si="7"/>
        <v>2</v>
      </c>
      <c r="U65" s="111">
        <f t="shared" si="8"/>
        <v>28</v>
      </c>
      <c r="V65" s="160">
        <f t="shared" si="9"/>
        <v>2</v>
      </c>
      <c r="W65" s="160">
        <f t="shared" si="10"/>
        <v>2286.6508324000001</v>
      </c>
      <c r="X65" t="s">
        <v>904</v>
      </c>
      <c r="Y65">
        <v>2</v>
      </c>
      <c r="Z65">
        <v>384.1</v>
      </c>
      <c r="AA65" s="110">
        <v>1.5</v>
      </c>
      <c r="AB65" s="134">
        <v>3.7000000000000002E-3</v>
      </c>
      <c r="AC65">
        <v>409.3</v>
      </c>
      <c r="AD65" s="109">
        <v>5040</v>
      </c>
      <c r="AE65" s="109">
        <v>0</v>
      </c>
      <c r="AF65" s="166">
        <f t="shared" si="2"/>
        <v>-25.199999999999989</v>
      </c>
      <c r="AG65" s="144">
        <f t="shared" si="13"/>
        <v>-5039.9999999999982</v>
      </c>
      <c r="AH65" s="141">
        <f t="shared" si="4"/>
        <v>0</v>
      </c>
    </row>
    <row r="66" spans="1:34" x14ac:dyDescent="0.25">
      <c r="A66" s="5" t="s">
        <v>873</v>
      </c>
      <c r="B66" s="113" t="s">
        <v>410</v>
      </c>
      <c r="C66" s="155" t="s">
        <v>873</v>
      </c>
      <c r="D66" s="113" t="s">
        <v>530</v>
      </c>
      <c r="E66" s="113" t="s">
        <v>783</v>
      </c>
      <c r="F66" s="113">
        <v>10</v>
      </c>
      <c r="G66" s="113" t="s">
        <v>539</v>
      </c>
      <c r="H66">
        <f>VLOOKUP(G66,MARGIN!$E$1:$F$9,2)</f>
        <v>0.97099000000000002</v>
      </c>
      <c r="I66" s="113">
        <v>10</v>
      </c>
      <c r="J66" s="113">
        <v>1</v>
      </c>
      <c r="K66" s="113" t="s">
        <v>297</v>
      </c>
      <c r="L66" s="113" t="s">
        <v>873</v>
      </c>
      <c r="M66" s="146" t="s">
        <v>750</v>
      </c>
      <c r="N66" s="198">
        <f>VLOOKUP($A66,[3]futuresATR!$A$2:$F$80,3)</f>
        <v>8017</v>
      </c>
      <c r="O66" s="153">
        <f t="shared" si="5"/>
        <v>82565.216943531865</v>
      </c>
      <c r="P66" s="199">
        <f>VLOOKUP($A66,[3]futuresATR!$A$2:$F$80,4)</f>
        <v>176.021146012</v>
      </c>
      <c r="Q66" s="152">
        <f t="shared" si="16"/>
        <v>1812.8008116664437</v>
      </c>
      <c r="R66" s="144">
        <f t="shared" si="6"/>
        <v>1</v>
      </c>
      <c r="S66" s="139">
        <f t="shared" ref="S66:S80" si="17">R66*O66</f>
        <v>82565.216943531865</v>
      </c>
      <c r="T66" s="111">
        <f t="shared" si="7"/>
        <v>1</v>
      </c>
      <c r="U66" s="111">
        <f t="shared" si="8"/>
        <v>14</v>
      </c>
      <c r="V66" s="160">
        <f t="shared" si="9"/>
        <v>1</v>
      </c>
      <c r="W66" s="160">
        <f t="shared" si="10"/>
        <v>1812.8008116664437</v>
      </c>
      <c r="X66" s="113" t="s">
        <v>903</v>
      </c>
      <c r="Y66" s="113">
        <v>5</v>
      </c>
      <c r="Z66" s="113">
        <v>8170</v>
      </c>
      <c r="AA66" s="113" t="s">
        <v>1071</v>
      </c>
      <c r="AB66" s="113" t="s">
        <v>907</v>
      </c>
      <c r="AC66" s="113">
        <v>8246</v>
      </c>
      <c r="AD66" s="162">
        <v>-3836</v>
      </c>
      <c r="AE66" s="162">
        <v>0</v>
      </c>
      <c r="AF66" s="166">
        <f t="shared" ref="AF66:AF75" si="18">Z66-AC66</f>
        <v>-76</v>
      </c>
      <c r="AG66" s="144">
        <f t="shared" ref="AG66:AG75" si="19">AF66*I66*Y66/H66</f>
        <v>-3913.531550273432</v>
      </c>
      <c r="AH66" s="141">
        <f t="shared" ref="AH66:AH75" si="20">ABS(AG66)-ABS(AD66)</f>
        <v>77.531550273432003</v>
      </c>
    </row>
    <row r="67" spans="1:34" x14ac:dyDescent="0.25">
      <c r="A67" s="5" t="s">
        <v>406</v>
      </c>
      <c r="B67" s="113" t="s">
        <v>407</v>
      </c>
      <c r="C67" s="155" t="s">
        <v>406</v>
      </c>
      <c r="D67" s="113" t="s">
        <v>271</v>
      </c>
      <c r="E67" s="113" t="s">
        <v>786</v>
      </c>
      <c r="F67" s="113">
        <v>200</v>
      </c>
      <c r="G67" s="113" t="s">
        <v>687</v>
      </c>
      <c r="H67" s="216">
        <v>1.36</v>
      </c>
      <c r="I67" s="113">
        <v>200</v>
      </c>
      <c r="J67" s="113">
        <v>0.1</v>
      </c>
      <c r="K67" s="113" t="s">
        <v>297</v>
      </c>
      <c r="L67" s="113" t="s">
        <v>406</v>
      </c>
      <c r="M67" s="146" t="s">
        <v>685</v>
      </c>
      <c r="N67" s="198">
        <f>VLOOKUP($A67,[3]futuresATR!$A$2:$F$80,3)</f>
        <v>319.7</v>
      </c>
      <c r="O67" s="153">
        <f t="shared" ref="O67:O80" si="21">N67*I67/H67</f>
        <v>47014.705882352937</v>
      </c>
      <c r="P67" s="199">
        <f>VLOOKUP($A67,[3]futuresATR!$A$2:$F$80,4)</f>
        <v>5.4979574624999996</v>
      </c>
      <c r="Q67" s="152">
        <f t="shared" si="16"/>
        <v>808.52315624999994</v>
      </c>
      <c r="R67" s="144">
        <f t="shared" ref="R67:R80" si="22">MAX(ROUND($R$1/Q67,0),1)</f>
        <v>2</v>
      </c>
      <c r="S67" s="139">
        <f t="shared" si="17"/>
        <v>94029.411764705874</v>
      </c>
      <c r="T67" s="111">
        <f t="shared" ref="T67:T80" si="23">IF(R67&gt;$T$1,$T$1,R67)</f>
        <v>2</v>
      </c>
      <c r="U67" s="111">
        <f t="shared" ref="U67:U80" si="24">T67*2*7</f>
        <v>28</v>
      </c>
      <c r="V67" s="160">
        <f t="shared" ref="V67:V80" si="25">IF(ROUND(T67*Q67/$R$1,0)&lt;1,0,T67)</f>
        <v>2</v>
      </c>
      <c r="W67" s="160">
        <f t="shared" ref="W67:W80" si="26">V67*Q67</f>
        <v>1617.0463124999999</v>
      </c>
      <c r="X67" s="113" t="s">
        <v>904</v>
      </c>
      <c r="Y67" s="113">
        <v>4</v>
      </c>
      <c r="Z67" s="113">
        <v>317.57</v>
      </c>
      <c r="AA67" s="113" t="s">
        <v>1166</v>
      </c>
      <c r="AB67" s="113" t="s">
        <v>907</v>
      </c>
      <c r="AC67" s="113">
        <v>311.10000000000002</v>
      </c>
      <c r="AD67" s="162">
        <v>-3809</v>
      </c>
      <c r="AE67" s="162">
        <v>0</v>
      </c>
      <c r="AF67" s="166">
        <f t="shared" si="18"/>
        <v>6.4699999999999704</v>
      </c>
      <c r="AG67" s="144">
        <f t="shared" si="19"/>
        <v>3805.8823529411588</v>
      </c>
      <c r="AH67" s="141">
        <f t="shared" si="20"/>
        <v>-3.1176470588411576</v>
      </c>
    </row>
    <row r="68" spans="1:34" x14ac:dyDescent="0.25">
      <c r="A68" s="5" t="s">
        <v>408</v>
      </c>
      <c r="B68" s="113" t="s">
        <v>409</v>
      </c>
      <c r="C68" s="155" t="s">
        <v>408</v>
      </c>
      <c r="D68" s="113" t="s">
        <v>271</v>
      </c>
      <c r="E68" s="113" t="s">
        <v>786</v>
      </c>
      <c r="F68" s="113" t="s">
        <v>854</v>
      </c>
      <c r="G68" s="113" t="s">
        <v>476</v>
      </c>
      <c r="H68">
        <f>VLOOKUP(G68,MARGIN!$E$1:$F$9,2)</f>
        <v>1</v>
      </c>
      <c r="I68" s="113">
        <v>100</v>
      </c>
      <c r="J68" s="113">
        <v>0.1</v>
      </c>
      <c r="K68" s="113" t="s">
        <v>297</v>
      </c>
      <c r="L68" s="113" t="s">
        <v>408</v>
      </c>
      <c r="M68" s="146" t="s">
        <v>690</v>
      </c>
      <c r="N68" s="198">
        <f>VLOOKUP($A68,[3]futuresATR!$A$2:$F$80,3)</f>
        <v>321.7</v>
      </c>
      <c r="O68" s="153">
        <f t="shared" si="21"/>
        <v>32170</v>
      </c>
      <c r="P68" s="199">
        <f>VLOOKUP($A68,[3]futuresATR!$A$2:$F$80,4)</f>
        <v>5.5177508660000001</v>
      </c>
      <c r="Q68" s="152">
        <f t="shared" si="16"/>
        <v>551.77508660000001</v>
      </c>
      <c r="R68" s="144">
        <f t="shared" si="22"/>
        <v>4</v>
      </c>
      <c r="S68" s="139">
        <f t="shared" si="17"/>
        <v>128680</v>
      </c>
      <c r="T68" s="111">
        <f t="shared" si="23"/>
        <v>4</v>
      </c>
      <c r="U68" s="111">
        <f t="shared" si="24"/>
        <v>56</v>
      </c>
      <c r="V68" s="160">
        <f t="shared" si="25"/>
        <v>4</v>
      </c>
      <c r="W68" s="160">
        <f t="shared" si="26"/>
        <v>2207.1003464</v>
      </c>
      <c r="X68" s="113" t="s">
        <v>904</v>
      </c>
      <c r="Y68" s="113">
        <v>7</v>
      </c>
      <c r="Z68" s="113">
        <v>314.89999999999998</v>
      </c>
      <c r="AA68" s="163">
        <v>-0.1</v>
      </c>
      <c r="AB68" s="113" t="s">
        <v>905</v>
      </c>
      <c r="AC68" s="113">
        <v>314.8</v>
      </c>
      <c r="AD68" s="162">
        <v>-69</v>
      </c>
      <c r="AE68" s="162">
        <v>0</v>
      </c>
      <c r="AF68" s="166">
        <f t="shared" si="18"/>
        <v>9.9999999999965894E-2</v>
      </c>
      <c r="AG68" s="144">
        <f t="shared" si="19"/>
        <v>69.999999999976126</v>
      </c>
      <c r="AH68" s="141">
        <f t="shared" si="20"/>
        <v>0.99999999997612576</v>
      </c>
    </row>
    <row r="69" spans="1:34" x14ac:dyDescent="0.25">
      <c r="A69" s="5" t="s">
        <v>411</v>
      </c>
      <c r="B69" t="s">
        <v>412</v>
      </c>
      <c r="C69" s="155" t="s">
        <v>411</v>
      </c>
      <c r="D69" t="s">
        <v>530</v>
      </c>
      <c r="E69" t="s">
        <v>783</v>
      </c>
      <c r="F69" t="s">
        <v>874</v>
      </c>
      <c r="G69" t="s">
        <v>473</v>
      </c>
      <c r="H69">
        <f>VLOOKUP(G69,MARGIN!$E$1:$F$9,2)</f>
        <v>0.89711845552086711</v>
      </c>
      <c r="I69">
        <v>10</v>
      </c>
      <c r="J69">
        <v>1</v>
      </c>
      <c r="K69" t="s">
        <v>297</v>
      </c>
      <c r="L69" t="s">
        <v>875</v>
      </c>
      <c r="M69" s="133" t="s">
        <v>531</v>
      </c>
      <c r="N69" s="198">
        <f>VLOOKUP($A69,[3]futuresATR!$A$2:$F$80,3)</f>
        <v>2857</v>
      </c>
      <c r="O69" s="153">
        <f t="shared" si="21"/>
        <v>31846.407599999995</v>
      </c>
      <c r="P69" s="199">
        <f>VLOOKUP($A69,[3]futuresATR!$A$2:$F$80,4)</f>
        <v>83.827108434500005</v>
      </c>
      <c r="Q69" s="152">
        <f t="shared" si="16"/>
        <v>934.40401229768452</v>
      </c>
      <c r="R69" s="144">
        <f t="shared" si="22"/>
        <v>2</v>
      </c>
      <c r="S69" s="139">
        <f t="shared" si="17"/>
        <v>63692.81519999999</v>
      </c>
      <c r="T69" s="111">
        <f t="shared" si="23"/>
        <v>2</v>
      </c>
      <c r="U69" s="111">
        <f t="shared" si="24"/>
        <v>28</v>
      </c>
      <c r="V69" s="160">
        <f t="shared" si="25"/>
        <v>2</v>
      </c>
      <c r="W69" s="160">
        <f t="shared" si="26"/>
        <v>1868.808024595369</v>
      </c>
      <c r="X69" t="s">
        <v>904</v>
      </c>
      <c r="Y69">
        <v>3</v>
      </c>
      <c r="Z69">
        <v>2942.67</v>
      </c>
      <c r="AA69" s="137">
        <v>-6</v>
      </c>
      <c r="AB69" t="s">
        <v>914</v>
      </c>
      <c r="AC69">
        <v>3037</v>
      </c>
      <c r="AD69" s="109">
        <v>3164</v>
      </c>
      <c r="AE69" s="109">
        <v>0</v>
      </c>
      <c r="AF69" s="166">
        <f t="shared" si="18"/>
        <v>-94.329999999999927</v>
      </c>
      <c r="AG69" s="144">
        <f t="shared" si="19"/>
        <v>-3154.432931999997</v>
      </c>
      <c r="AH69" s="141">
        <f t="shared" si="20"/>
        <v>-9.5670680000030188</v>
      </c>
    </row>
    <row r="70" spans="1:34" x14ac:dyDescent="0.25">
      <c r="A70" s="5" t="s">
        <v>413</v>
      </c>
      <c r="B70" t="s">
        <v>414</v>
      </c>
      <c r="C70" s="155" t="s">
        <v>1026</v>
      </c>
      <c r="D70" t="s">
        <v>876</v>
      </c>
      <c r="E70" t="s">
        <v>783</v>
      </c>
      <c r="F70" t="s">
        <v>854</v>
      </c>
      <c r="G70" t="s">
        <v>476</v>
      </c>
      <c r="H70">
        <f>VLOOKUP(G70,MARGIN!$E$1:$F$9,2)</f>
        <v>1</v>
      </c>
      <c r="I70">
        <v>100</v>
      </c>
      <c r="J70">
        <v>0.1</v>
      </c>
      <c r="K70" t="s">
        <v>297</v>
      </c>
      <c r="L70" t="s">
        <v>413</v>
      </c>
      <c r="M70" s="133" t="s">
        <v>560</v>
      </c>
      <c r="N70" s="198">
        <f>VLOOKUP($A70,[3]futuresATR!$A$2:$F$80,3)</f>
        <v>1154.2</v>
      </c>
      <c r="O70" s="153">
        <f t="shared" si="21"/>
        <v>115420</v>
      </c>
      <c r="P70" s="199">
        <f>VLOOKUP($A70,[3]futuresATR!$A$2:$F$80,4)</f>
        <v>22.7179156875</v>
      </c>
      <c r="Q70" s="152">
        <f t="shared" si="16"/>
        <v>2271.7915687499999</v>
      </c>
      <c r="R70" s="144">
        <f t="shared" si="22"/>
        <v>1</v>
      </c>
      <c r="S70" s="139">
        <f t="shared" si="17"/>
        <v>115420</v>
      </c>
      <c r="T70" s="111">
        <f t="shared" si="23"/>
        <v>1</v>
      </c>
      <c r="U70" s="111">
        <f t="shared" si="24"/>
        <v>14</v>
      </c>
      <c r="V70" s="160">
        <f t="shared" si="25"/>
        <v>1</v>
      </c>
      <c r="W70" s="160">
        <f t="shared" si="26"/>
        <v>2271.7915687499999</v>
      </c>
      <c r="X70" t="s">
        <v>903</v>
      </c>
      <c r="Y70">
        <v>1</v>
      </c>
      <c r="Z70">
        <v>1139</v>
      </c>
      <c r="AA70" s="110">
        <v>0.1</v>
      </c>
      <c r="AB70" s="134">
        <v>1E-4</v>
      </c>
      <c r="AC70">
        <v>1139.0999999999999</v>
      </c>
      <c r="AD70" s="109">
        <v>-9</v>
      </c>
      <c r="AE70" s="109">
        <v>0</v>
      </c>
      <c r="AF70" s="166">
        <f t="shared" si="18"/>
        <v>-9.9999999999909051E-2</v>
      </c>
      <c r="AG70" s="144">
        <f t="shared" si="19"/>
        <v>-9.9999999999909051</v>
      </c>
      <c r="AH70" s="141">
        <f t="shared" si="20"/>
        <v>0.99999999999090505</v>
      </c>
    </row>
    <row r="71" spans="1:34" s="113" customFormat="1" x14ac:dyDescent="0.25">
      <c r="A71" s="5" t="s">
        <v>415</v>
      </c>
      <c r="B71" t="s">
        <v>877</v>
      </c>
      <c r="C71" s="154" t="s">
        <v>415</v>
      </c>
      <c r="D71" t="s">
        <v>264</v>
      </c>
      <c r="E71" t="s">
        <v>783</v>
      </c>
      <c r="F71">
        <v>200000</v>
      </c>
      <c r="G71" t="s">
        <v>476</v>
      </c>
      <c r="H71">
        <f>VLOOKUP(G71,MARGIN!$E$1:$F$9,2)</f>
        <v>1</v>
      </c>
      <c r="I71" s="131">
        <v>2000</v>
      </c>
      <c r="J71" t="s">
        <v>826</v>
      </c>
      <c r="K71" t="s">
        <v>1142</v>
      </c>
      <c r="L71" t="s">
        <v>878</v>
      </c>
      <c r="M71" s="133" t="s">
        <v>767</v>
      </c>
      <c r="N71" s="198">
        <f>VLOOKUP($A71,[3]futuresATR!$A$2:$F$80,3)</f>
        <v>109.6328125</v>
      </c>
      <c r="O71" s="153">
        <f t="shared" si="21"/>
        <v>219265.625</v>
      </c>
      <c r="P71" s="199">
        <f>VLOOKUP($A71,[3]futuresATR!$A$2:$F$80,4)</f>
        <v>0.138671875</v>
      </c>
      <c r="Q71" s="152">
        <f t="shared" si="16"/>
        <v>277.34375</v>
      </c>
      <c r="R71" s="144">
        <f t="shared" si="22"/>
        <v>7</v>
      </c>
      <c r="S71" s="139">
        <f t="shared" si="17"/>
        <v>1534859.375</v>
      </c>
      <c r="T71" s="111">
        <f t="shared" si="23"/>
        <v>7</v>
      </c>
      <c r="U71" s="111">
        <f t="shared" si="24"/>
        <v>98</v>
      </c>
      <c r="V71" s="160">
        <f t="shared" si="25"/>
        <v>7</v>
      </c>
      <c r="W71" s="160">
        <f t="shared" si="26"/>
        <v>1941.40625</v>
      </c>
      <c r="X71" t="s">
        <v>903</v>
      </c>
      <c r="Y71">
        <v>15</v>
      </c>
      <c r="Z71" s="136">
        <v>108.8828125</v>
      </c>
      <c r="AA71" s="110">
        <v>0.05</v>
      </c>
      <c r="AB71" s="134">
        <v>4.0000000000000002E-4</v>
      </c>
      <c r="AC71" s="136">
        <v>108.9296875</v>
      </c>
      <c r="AD71" s="109">
        <v>-1343</v>
      </c>
      <c r="AE71" s="109">
        <v>0</v>
      </c>
      <c r="AF71" s="166">
        <f t="shared" si="18"/>
        <v>-4.6875E-2</v>
      </c>
      <c r="AG71" s="144">
        <f t="shared" si="19"/>
        <v>-1406.25</v>
      </c>
      <c r="AH71" s="141">
        <f t="shared" si="20"/>
        <v>63.25</v>
      </c>
    </row>
    <row r="72" spans="1:34" s="113" customFormat="1" x14ac:dyDescent="0.25">
      <c r="A72" s="5" t="s">
        <v>416</v>
      </c>
      <c r="B72" t="s">
        <v>1028</v>
      </c>
      <c r="C72" s="154" t="s">
        <v>1027</v>
      </c>
      <c r="D72" t="s">
        <v>264</v>
      </c>
      <c r="E72" t="s">
        <v>783</v>
      </c>
      <c r="F72" s="109">
        <v>100000</v>
      </c>
      <c r="G72" t="s">
        <v>476</v>
      </c>
      <c r="H72">
        <f>VLOOKUP(G72,MARGIN!$E$1:$F$9,2)</f>
        <v>1</v>
      </c>
      <c r="I72" s="131">
        <v>1000</v>
      </c>
      <c r="J72" t="s">
        <v>880</v>
      </c>
      <c r="K72" t="s">
        <v>1142</v>
      </c>
      <c r="L72" t="s">
        <v>879</v>
      </c>
      <c r="M72" s="133" t="s">
        <v>765</v>
      </c>
      <c r="N72" s="198">
        <f>VLOOKUP($A72,[3]futuresATR!$A$2:$F$80,3)</f>
        <v>133.078125</v>
      </c>
      <c r="O72" s="153">
        <f t="shared" si="21"/>
        <v>133078.125</v>
      </c>
      <c r="P72" s="199">
        <f>VLOOKUP($A72,[3]futuresATR!$A$2:$F$80,4)</f>
        <v>0.6875</v>
      </c>
      <c r="Q72" s="152">
        <f t="shared" si="16"/>
        <v>687.5</v>
      </c>
      <c r="R72" s="144">
        <f t="shared" si="22"/>
        <v>3</v>
      </c>
      <c r="S72" s="139">
        <f t="shared" si="17"/>
        <v>399234.375</v>
      </c>
      <c r="T72" s="111">
        <f t="shared" si="23"/>
        <v>3</v>
      </c>
      <c r="U72" s="111">
        <f t="shared" si="24"/>
        <v>42</v>
      </c>
      <c r="V72" s="160">
        <f t="shared" si="25"/>
        <v>3</v>
      </c>
      <c r="W72" s="160">
        <f t="shared" si="26"/>
        <v>2062.5</v>
      </c>
      <c r="X72" t="s">
        <v>904</v>
      </c>
      <c r="Y72">
        <v>6</v>
      </c>
      <c r="Z72" s="136">
        <v>129.28125</v>
      </c>
      <c r="AA72" s="110">
        <v>0.19</v>
      </c>
      <c r="AB72" s="134">
        <v>1.5E-3</v>
      </c>
      <c r="AC72" s="136">
        <v>129.484375</v>
      </c>
      <c r="AD72" s="109">
        <v>1219</v>
      </c>
      <c r="AE72" s="109">
        <v>0</v>
      </c>
      <c r="AF72" s="166">
        <f t="shared" si="18"/>
        <v>-0.203125</v>
      </c>
      <c r="AG72" s="144">
        <f t="shared" si="19"/>
        <v>-1218.75</v>
      </c>
      <c r="AH72" s="141">
        <f t="shared" si="20"/>
        <v>-0.25</v>
      </c>
    </row>
    <row r="73" spans="1:34" x14ac:dyDescent="0.25">
      <c r="A73" s="5" t="s">
        <v>417</v>
      </c>
      <c r="B73" t="s">
        <v>418</v>
      </c>
      <c r="C73" s="154" t="s">
        <v>417</v>
      </c>
      <c r="D73" t="s">
        <v>264</v>
      </c>
      <c r="E73" t="s">
        <v>783</v>
      </c>
      <c r="F73" s="109">
        <v>100000</v>
      </c>
      <c r="G73" t="s">
        <v>476</v>
      </c>
      <c r="H73">
        <f>VLOOKUP(G73,MARGIN!$E$1:$F$9,2)</f>
        <v>1</v>
      </c>
      <c r="I73" s="131">
        <v>1000</v>
      </c>
      <c r="J73" t="s">
        <v>880</v>
      </c>
      <c r="K73" t="s">
        <v>1142</v>
      </c>
      <c r="L73" t="s">
        <v>881</v>
      </c>
      <c r="M73" s="133" t="s">
        <v>763</v>
      </c>
      <c r="N73" s="198">
        <f>VLOOKUP($A73,[3]futuresATR!$A$2:$F$80,3)</f>
        <v>173.6875</v>
      </c>
      <c r="O73" s="153">
        <f t="shared" si="21"/>
        <v>173687.5</v>
      </c>
      <c r="P73" s="199">
        <f>VLOOKUP($A73,[3]futuresATR!$A$2:$F$80,4)</f>
        <v>1.85</v>
      </c>
      <c r="Q73" s="152">
        <f t="shared" si="16"/>
        <v>1850</v>
      </c>
      <c r="R73" s="144">
        <f t="shared" si="22"/>
        <v>1</v>
      </c>
      <c r="S73" s="139">
        <f t="shared" si="17"/>
        <v>173687.5</v>
      </c>
      <c r="T73" s="111">
        <f t="shared" si="23"/>
        <v>1</v>
      </c>
      <c r="U73" s="111">
        <f t="shared" si="24"/>
        <v>14</v>
      </c>
      <c r="V73" s="160">
        <f t="shared" si="25"/>
        <v>1</v>
      </c>
      <c r="W73" s="160">
        <f t="shared" si="26"/>
        <v>1850</v>
      </c>
      <c r="X73" t="s">
        <v>903</v>
      </c>
      <c r="Y73">
        <v>2</v>
      </c>
      <c r="Z73" s="136">
        <v>162.40625</v>
      </c>
      <c r="AA73" s="110">
        <v>0.06</v>
      </c>
      <c r="AB73" s="134">
        <v>4.0000000000000002E-4</v>
      </c>
      <c r="AC73" s="136">
        <v>162.46875</v>
      </c>
      <c r="AD73" s="109">
        <v>-124</v>
      </c>
      <c r="AE73" s="109">
        <v>0</v>
      </c>
      <c r="AF73" s="166">
        <f t="shared" si="18"/>
        <v>-6.25E-2</v>
      </c>
      <c r="AG73" s="144">
        <f t="shared" si="19"/>
        <v>-125</v>
      </c>
      <c r="AH73" s="141">
        <f t="shared" si="20"/>
        <v>1</v>
      </c>
    </row>
    <row r="74" spans="1:34" x14ac:dyDescent="0.25">
      <c r="A74" s="5" t="s">
        <v>419</v>
      </c>
      <c r="B74" s="113" t="s">
        <v>420</v>
      </c>
      <c r="C74" s="155" t="s">
        <v>419</v>
      </c>
      <c r="D74" s="113" t="s">
        <v>500</v>
      </c>
      <c r="E74" s="113" t="s">
        <v>786</v>
      </c>
      <c r="F74" s="113">
        <v>1000</v>
      </c>
      <c r="G74" s="113" t="s">
        <v>476</v>
      </c>
      <c r="H74">
        <f>VLOOKUP(G74,MARGIN!$E$1:$F$9,2)</f>
        <v>1</v>
      </c>
      <c r="I74" s="145">
        <v>1000</v>
      </c>
      <c r="J74" s="113">
        <v>0.01</v>
      </c>
      <c r="K74" s="113" t="s">
        <v>297</v>
      </c>
      <c r="L74" s="113" t="s">
        <v>882</v>
      </c>
      <c r="M74" s="146" t="s">
        <v>498</v>
      </c>
      <c r="N74" s="198">
        <f>VLOOKUP($A74,[3]futuresATR!$A$2:$F$80,3)</f>
        <v>16.774999999999999</v>
      </c>
      <c r="O74" s="153">
        <f t="shared" si="21"/>
        <v>16775</v>
      </c>
      <c r="P74" s="199">
        <f>VLOOKUP($A74,[3]futuresATR!$A$2:$F$80,4)</f>
        <v>2.1482282970000002</v>
      </c>
      <c r="Q74" s="152">
        <f t="shared" si="16"/>
        <v>2148.2282970000001</v>
      </c>
      <c r="R74" s="144">
        <f t="shared" si="22"/>
        <v>1</v>
      </c>
      <c r="S74" s="139">
        <f t="shared" si="17"/>
        <v>16775</v>
      </c>
      <c r="T74" s="111">
        <f t="shared" si="23"/>
        <v>1</v>
      </c>
      <c r="U74" s="111">
        <f t="shared" si="24"/>
        <v>14</v>
      </c>
      <c r="V74" s="160">
        <f t="shared" si="25"/>
        <v>1</v>
      </c>
      <c r="W74" s="160">
        <f t="shared" si="26"/>
        <v>2148.2282970000001</v>
      </c>
      <c r="X74" s="113" t="s">
        <v>903</v>
      </c>
      <c r="Y74" s="113">
        <v>4</v>
      </c>
      <c r="Z74" s="113">
        <v>15.45</v>
      </c>
      <c r="AA74" s="163">
        <v>0.05</v>
      </c>
      <c r="AB74" s="161">
        <v>3.2000000000000002E-3</v>
      </c>
      <c r="AC74" s="113">
        <v>15.5</v>
      </c>
      <c r="AD74" s="162">
        <v>-199</v>
      </c>
      <c r="AE74" s="162">
        <v>0</v>
      </c>
      <c r="AF74" s="166">
        <f t="shared" si="18"/>
        <v>-5.0000000000000711E-2</v>
      </c>
      <c r="AG74" s="144">
        <f t="shared" si="19"/>
        <v>-200.00000000000284</v>
      </c>
      <c r="AH74" s="141">
        <f t="shared" si="20"/>
        <v>1.0000000000028422</v>
      </c>
    </row>
    <row r="75" spans="1:34" x14ac:dyDescent="0.25">
      <c r="A75" s="5" t="s">
        <v>421</v>
      </c>
      <c r="B75" t="s">
        <v>422</v>
      </c>
      <c r="C75" s="154" t="s">
        <v>1050</v>
      </c>
      <c r="D75" t="s">
        <v>264</v>
      </c>
      <c r="E75" t="s">
        <v>791</v>
      </c>
      <c r="F75" t="s">
        <v>792</v>
      </c>
      <c r="G75" t="s">
        <v>476</v>
      </c>
      <c r="H75">
        <f>VLOOKUP(G75,MARGIN!$E$1:$F$9,2)</f>
        <v>1</v>
      </c>
      <c r="I75">
        <v>50</v>
      </c>
      <c r="J75" s="132">
        <v>42377</v>
      </c>
      <c r="K75" t="s">
        <v>300</v>
      </c>
      <c r="L75" t="s">
        <v>883</v>
      </c>
      <c r="M75" s="133" t="s">
        <v>771</v>
      </c>
      <c r="N75" s="198">
        <f>VLOOKUP($A75,[3]futuresATR!$A$2:$F$80,3)</f>
        <v>430.25</v>
      </c>
      <c r="O75" s="153">
        <f t="shared" si="21"/>
        <v>21512.5</v>
      </c>
      <c r="P75" s="199">
        <f>VLOOKUP($A75,[3]futuresATR!$A$2:$F$80,4)</f>
        <v>12.8346335075</v>
      </c>
      <c r="Q75" s="152">
        <f t="shared" si="16"/>
        <v>641.73167537500001</v>
      </c>
      <c r="R75" s="144">
        <f t="shared" si="22"/>
        <v>3</v>
      </c>
      <c r="S75" s="139">
        <f t="shared" si="17"/>
        <v>64537.5</v>
      </c>
      <c r="T75" s="111">
        <f t="shared" si="23"/>
        <v>3</v>
      </c>
      <c r="U75" s="111">
        <f t="shared" si="24"/>
        <v>42</v>
      </c>
      <c r="V75" s="160">
        <f t="shared" si="25"/>
        <v>3</v>
      </c>
      <c r="W75" s="160">
        <f t="shared" si="26"/>
        <v>1925.1950261249999</v>
      </c>
      <c r="X75" t="s">
        <v>903</v>
      </c>
      <c r="Y75">
        <v>3</v>
      </c>
      <c r="Z75" s="135">
        <v>467.25</v>
      </c>
      <c r="AA75" s="110">
        <v>0.25</v>
      </c>
      <c r="AB75" s="134">
        <v>5.0000000000000001E-4</v>
      </c>
      <c r="AC75" s="135">
        <v>467.5</v>
      </c>
      <c r="AD75" s="109">
        <v>-37</v>
      </c>
      <c r="AE75" s="109">
        <v>0</v>
      </c>
      <c r="AF75" s="166">
        <f t="shared" si="18"/>
        <v>-0.25</v>
      </c>
      <c r="AG75" s="144">
        <f t="shared" si="19"/>
        <v>-37.5</v>
      </c>
      <c r="AH75" s="141">
        <f t="shared" si="20"/>
        <v>0.5</v>
      </c>
    </row>
    <row r="76" spans="1:34" ht="15.75" thickBot="1" x14ac:dyDescent="0.3">
      <c r="A76" s="5" t="s">
        <v>1062</v>
      </c>
      <c r="B76" s="113" t="s">
        <v>423</v>
      </c>
      <c r="C76" s="155" t="s">
        <v>1029</v>
      </c>
      <c r="D76" s="113" t="s">
        <v>453</v>
      </c>
      <c r="E76" s="113" t="s">
        <v>783</v>
      </c>
      <c r="F76" s="113" t="s">
        <v>884</v>
      </c>
      <c r="G76" s="113" t="s">
        <v>454</v>
      </c>
      <c r="H76">
        <f>VLOOKUP(G76,MARGIN!$E$1:$F$9,2)</f>
        <v>1.3266118333775536</v>
      </c>
      <c r="I76" s="113">
        <v>25</v>
      </c>
      <c r="J76" s="113">
        <v>0.1</v>
      </c>
      <c r="K76" s="113" t="s">
        <v>297</v>
      </c>
      <c r="L76" s="113" t="s">
        <v>885</v>
      </c>
      <c r="M76" s="146" t="s">
        <v>742</v>
      </c>
      <c r="N76" s="198">
        <f>VLOOKUP($A76,[3]futuresATR!$A$2:$F$80,3)</f>
        <v>5250</v>
      </c>
      <c r="O76" s="153">
        <f t="shared" si="21"/>
        <v>98936.250000000015</v>
      </c>
      <c r="P76" s="199">
        <f>VLOOKUP($A76,[3]futuresATR!$A$2:$F$80,4)</f>
        <v>83.459691715000005</v>
      </c>
      <c r="Q76" s="152">
        <f t="shared" si="16"/>
        <v>1572.7978903691753</v>
      </c>
      <c r="R76" s="144">
        <f t="shared" si="22"/>
        <v>1</v>
      </c>
      <c r="S76" s="139">
        <f t="shared" si="17"/>
        <v>98936.250000000015</v>
      </c>
      <c r="T76" s="111">
        <f t="shared" si="23"/>
        <v>1</v>
      </c>
      <c r="U76" s="111">
        <f t="shared" si="24"/>
        <v>14</v>
      </c>
      <c r="V76" s="160">
        <f t="shared" si="25"/>
        <v>1</v>
      </c>
      <c r="W76" s="160">
        <f t="shared" si="26"/>
        <v>1572.7978903691753</v>
      </c>
      <c r="X76" s="113" t="s">
        <v>903</v>
      </c>
      <c r="Y76" s="113">
        <v>2</v>
      </c>
      <c r="Z76" s="113">
        <v>5304</v>
      </c>
      <c r="AA76" s="113" t="s">
        <v>1052</v>
      </c>
      <c r="AB76" s="161">
        <v>1.9E-3</v>
      </c>
      <c r="AC76" s="113">
        <v>5314</v>
      </c>
      <c r="AD76" s="162">
        <v>-361</v>
      </c>
      <c r="AE76" s="162">
        <v>0</v>
      </c>
      <c r="AF76" s="166">
        <f>Z76-AC76</f>
        <v>-10</v>
      </c>
      <c r="AG76" s="144">
        <f>AF76*I76*Y76/H76</f>
        <v>-376.90000000000003</v>
      </c>
      <c r="AH76" s="141">
        <f>ABS(AG76)-ABS(AD76)</f>
        <v>15.900000000000034</v>
      </c>
    </row>
    <row r="77" spans="1:34" ht="15.75" thickBot="1" x14ac:dyDescent="0.3">
      <c r="A77" s="5" t="s">
        <v>1063</v>
      </c>
      <c r="B77" t="s">
        <v>424</v>
      </c>
      <c r="C77" s="155" t="s">
        <v>1031</v>
      </c>
      <c r="D77" t="s">
        <v>453</v>
      </c>
      <c r="E77" t="s">
        <v>783</v>
      </c>
      <c r="F77" t="s">
        <v>886</v>
      </c>
      <c r="G77" t="s">
        <v>454</v>
      </c>
      <c r="H77">
        <f>VLOOKUP(G77,MARGIN!$E$1:$F$9,2)</f>
        <v>1.3266118333775536</v>
      </c>
      <c r="I77" s="147">
        <v>2400</v>
      </c>
      <c r="J77">
        <v>0.01</v>
      </c>
      <c r="K77" t="s">
        <v>1142</v>
      </c>
      <c r="L77" t="s">
        <v>887</v>
      </c>
      <c r="M77" s="133" t="s">
        <v>467</v>
      </c>
      <c r="N77" s="198">
        <f>VLOOKUP($A77,[3]futuresATR!$A$2:$F$80,3)</f>
        <v>98.1</v>
      </c>
      <c r="O77" s="153">
        <f t="shared" si="21"/>
        <v>177474.67200000002</v>
      </c>
      <c r="P77" s="199">
        <f>VLOOKUP($A77,[3]futuresATR!$A$2:$F$80,4)</f>
        <v>3.7499999999999999E-2</v>
      </c>
      <c r="Q77" s="152">
        <f t="shared" si="16"/>
        <v>67.841999999999999</v>
      </c>
      <c r="R77" s="144">
        <f t="shared" si="22"/>
        <v>29</v>
      </c>
      <c r="S77" s="139">
        <f t="shared" si="17"/>
        <v>5146765.4880000008</v>
      </c>
      <c r="T77" s="111">
        <f t="shared" si="23"/>
        <v>15</v>
      </c>
      <c r="U77" s="111">
        <f t="shared" si="24"/>
        <v>210</v>
      </c>
      <c r="V77" s="188">
        <v>0</v>
      </c>
      <c r="W77" s="160">
        <f t="shared" si="26"/>
        <v>0</v>
      </c>
      <c r="X77" t="s">
        <v>904</v>
      </c>
      <c r="Y77">
        <v>41</v>
      </c>
      <c r="Z77">
        <v>98.09</v>
      </c>
      <c r="AA77" t="s">
        <v>1067</v>
      </c>
      <c r="AB77" s="134">
        <v>1E-4</v>
      </c>
      <c r="AC77">
        <v>98.1</v>
      </c>
      <c r="AD77" s="109">
        <v>712</v>
      </c>
      <c r="AE77" s="109">
        <v>0</v>
      </c>
      <c r="AF77" s="166">
        <f>Z77-AC77</f>
        <v>-9.9999999999909051E-3</v>
      </c>
      <c r="AG77" s="144">
        <f>AF77*I77*Y77/H77</f>
        <v>-741.73919999932548</v>
      </c>
      <c r="AH77" s="141">
        <f>ABS(AG77)-ABS(AD77)</f>
        <v>29.739199999325479</v>
      </c>
    </row>
    <row r="78" spans="1:34" x14ac:dyDescent="0.25">
      <c r="A78" s="5" t="s">
        <v>425</v>
      </c>
      <c r="B78" t="s">
        <v>426</v>
      </c>
      <c r="C78" s="154" t="s">
        <v>425</v>
      </c>
      <c r="D78" t="s">
        <v>264</v>
      </c>
      <c r="E78" t="s">
        <v>783</v>
      </c>
      <c r="F78" t="s">
        <v>888</v>
      </c>
      <c r="G78" t="s">
        <v>476</v>
      </c>
      <c r="H78">
        <f>VLOOKUP(G78,MARGIN!$E$1:$F$9,2)</f>
        <v>1</v>
      </c>
      <c r="I78">
        <v>5</v>
      </c>
      <c r="J78">
        <v>1</v>
      </c>
      <c r="K78" t="s">
        <v>297</v>
      </c>
      <c r="L78" t="s">
        <v>425</v>
      </c>
      <c r="M78" s="133" t="s">
        <v>643</v>
      </c>
      <c r="N78" s="198">
        <f>VLOOKUP($A78,[3]futuresATR!$A$2:$F$80,3)</f>
        <v>17866</v>
      </c>
      <c r="O78" s="153">
        <f t="shared" si="21"/>
        <v>89330</v>
      </c>
      <c r="P78" s="199">
        <f>VLOOKUP($A78,[3]futuresATR!$A$2:$F$80,4)</f>
        <v>229.63345800799999</v>
      </c>
      <c r="Q78" s="152">
        <f t="shared" si="16"/>
        <v>1148.1672900399999</v>
      </c>
      <c r="R78" s="144">
        <f t="shared" si="22"/>
        <v>2</v>
      </c>
      <c r="S78" s="139">
        <f t="shared" si="17"/>
        <v>178660</v>
      </c>
      <c r="T78" s="111">
        <f t="shared" si="23"/>
        <v>2</v>
      </c>
      <c r="U78" s="111">
        <f t="shared" si="24"/>
        <v>28</v>
      </c>
      <c r="V78" s="160">
        <f t="shared" si="25"/>
        <v>2</v>
      </c>
      <c r="W78" s="160">
        <f t="shared" si="26"/>
        <v>2296.3345800799998</v>
      </c>
      <c r="X78" t="s">
        <v>903</v>
      </c>
      <c r="Y78">
        <v>2</v>
      </c>
      <c r="Z78">
        <v>17748</v>
      </c>
      <c r="AA78" s="110">
        <v>-9</v>
      </c>
      <c r="AB78" t="s">
        <v>913</v>
      </c>
      <c r="AC78">
        <v>17814</v>
      </c>
      <c r="AD78" s="109">
        <v>-659</v>
      </c>
      <c r="AE78" s="109">
        <v>0</v>
      </c>
      <c r="AF78" s="166">
        <f>Z78-AC78</f>
        <v>-66</v>
      </c>
      <c r="AG78" s="144">
        <f>AF78*I78*Y78/H78</f>
        <v>-660</v>
      </c>
      <c r="AH78" s="141">
        <f>ABS(AG78)-ABS(AD78)</f>
        <v>1</v>
      </c>
    </row>
    <row r="79" spans="1:34" s="113" customFormat="1" x14ac:dyDescent="0.25">
      <c r="A79" s="5" t="s">
        <v>1034</v>
      </c>
      <c r="B79" t="s">
        <v>428</v>
      </c>
      <c r="C79" s="155" t="s">
        <v>1034</v>
      </c>
      <c r="D79" t="s">
        <v>453</v>
      </c>
      <c r="E79" t="s">
        <v>783</v>
      </c>
      <c r="F79" t="s">
        <v>889</v>
      </c>
      <c r="G79" t="s">
        <v>454</v>
      </c>
      <c r="H79">
        <f>VLOOKUP(G79,MARGIN!$E$1:$F$9,2)</f>
        <v>1.3266118333775536</v>
      </c>
      <c r="I79" s="147">
        <v>2800</v>
      </c>
      <c r="J79">
        <v>0.1</v>
      </c>
      <c r="K79" t="s">
        <v>1142</v>
      </c>
      <c r="L79" t="s">
        <v>891</v>
      </c>
      <c r="M79" s="133" t="s">
        <v>463</v>
      </c>
      <c r="N79" s="198">
        <f>VLOOKUP($A79,[3]futuresATR!$A$2:$F$80,3)</f>
        <v>98.49</v>
      </c>
      <c r="O79" s="153">
        <f t="shared" si="21"/>
        <v>207876.93360000002</v>
      </c>
      <c r="P79" s="199">
        <f>VLOOKUP($A79,[3]futuresATR!$A$2:$F$80,4)</f>
        <v>7.5009144E-2</v>
      </c>
      <c r="Q79" s="152">
        <f t="shared" si="16"/>
        <v>158.31729969216002</v>
      </c>
      <c r="R79" s="144">
        <f t="shared" si="22"/>
        <v>13</v>
      </c>
      <c r="S79" s="139">
        <f t="shared" si="17"/>
        <v>2702400.1368000004</v>
      </c>
      <c r="T79" s="111">
        <f t="shared" si="23"/>
        <v>13</v>
      </c>
      <c r="U79" s="111">
        <f t="shared" si="24"/>
        <v>182</v>
      </c>
      <c r="V79" s="160">
        <f t="shared" si="25"/>
        <v>13</v>
      </c>
      <c r="W79" s="160">
        <f t="shared" si="26"/>
        <v>2058.1248959980803</v>
      </c>
      <c r="X79" t="s">
        <v>904</v>
      </c>
      <c r="Y79">
        <v>22</v>
      </c>
      <c r="Z79">
        <v>98.38</v>
      </c>
      <c r="AA79" t="s">
        <v>1067</v>
      </c>
      <c r="AB79" s="134">
        <v>1E-4</v>
      </c>
      <c r="AC79">
        <v>98.39</v>
      </c>
      <c r="AD79" s="109">
        <v>446</v>
      </c>
      <c r="AE79"/>
      <c r="AF79" s="166">
        <f>Z79-AC79</f>
        <v>-1.0000000000005116E-2</v>
      </c>
      <c r="AG79" s="144">
        <f>AF79*I79*Y79/H79</f>
        <v>-464.34080000023761</v>
      </c>
      <c r="AH79" s="141">
        <f>ABS(AG79)-ABS(AD79)</f>
        <v>18.340800000237607</v>
      </c>
    </row>
    <row r="80" spans="1:34" x14ac:dyDescent="0.25">
      <c r="A80" s="5" t="s">
        <v>1035</v>
      </c>
      <c r="B80" t="s">
        <v>427</v>
      </c>
      <c r="C80" s="155" t="s">
        <v>1035</v>
      </c>
      <c r="D80" t="s">
        <v>453</v>
      </c>
      <c r="E80" t="s">
        <v>783</v>
      </c>
      <c r="F80" t="s">
        <v>889</v>
      </c>
      <c r="G80" t="s">
        <v>454</v>
      </c>
      <c r="H80">
        <f>VLOOKUP(G80,MARGIN!$E$1:$F$9,2)</f>
        <v>1.3266118333775536</v>
      </c>
      <c r="I80" s="147">
        <v>8000</v>
      </c>
      <c r="J80">
        <v>1E-3</v>
      </c>
      <c r="K80" t="s">
        <v>1142</v>
      </c>
      <c r="L80" t="s">
        <v>890</v>
      </c>
      <c r="M80" s="133" t="s">
        <v>451</v>
      </c>
      <c r="N80" s="198">
        <f>VLOOKUP($A80,[3]futuresATR!$A$2:$F$80,3)</f>
        <v>97.984999999999999</v>
      </c>
      <c r="O80" s="153">
        <f t="shared" si="21"/>
        <v>590888.74400000006</v>
      </c>
      <c r="P80" s="199">
        <f>VLOOKUP($A80,[3]futuresATR!$A$2:$F$80,4)</f>
        <v>8.9098238499999996E-2</v>
      </c>
      <c r="Q80" s="152">
        <f t="shared" si="16"/>
        <v>537.29801745040004</v>
      </c>
      <c r="R80" s="144">
        <f t="shared" si="22"/>
        <v>4</v>
      </c>
      <c r="S80" s="139">
        <f t="shared" si="17"/>
        <v>2363554.9760000003</v>
      </c>
      <c r="T80" s="111">
        <f t="shared" si="23"/>
        <v>4</v>
      </c>
      <c r="U80" s="111">
        <f t="shared" si="24"/>
        <v>56</v>
      </c>
      <c r="V80" s="160">
        <f t="shared" si="25"/>
        <v>4</v>
      </c>
      <c r="W80" s="160">
        <f t="shared" si="26"/>
        <v>2149.1920698016002</v>
      </c>
      <c r="X80" t="s">
        <v>904</v>
      </c>
      <c r="Y80">
        <v>8</v>
      </c>
      <c r="Z80">
        <v>97.734999999999999</v>
      </c>
      <c r="AA80" t="s">
        <v>1056</v>
      </c>
      <c r="AB80" s="134">
        <v>1E-4</v>
      </c>
      <c r="AC80">
        <v>97.74</v>
      </c>
      <c r="AD80" s="109">
        <v>232</v>
      </c>
      <c r="AE80" s="109">
        <v>0</v>
      </c>
      <c r="AF80" s="166">
        <f>Z80-AC80</f>
        <v>-4.9999999999954525E-3</v>
      </c>
      <c r="AG80" s="144">
        <f>AF80*I80*Y80/H80</f>
        <v>-241.21599999978065</v>
      </c>
      <c r="AH80" s="141">
        <f>ABS(AG80)-ABS(AD80)</f>
        <v>9.2159999997806494</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D7" workbookViewId="0">
      <selection activeCell="K12" sqref="K12:K3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778</v>
      </c>
      <c r="B1" s="142">
        <v>500000</v>
      </c>
      <c r="E1" s="174" t="s">
        <v>454</v>
      </c>
      <c r="F1" s="175">
        <f>1/G16</f>
        <v>1.3266118333775536</v>
      </c>
    </row>
    <row r="2" spans="1:17" x14ac:dyDescent="0.25">
      <c r="A2" t="s">
        <v>777</v>
      </c>
      <c r="B2" s="142">
        <v>50</v>
      </c>
      <c r="E2" s="176" t="s">
        <v>491</v>
      </c>
      <c r="F2" s="177">
        <f>G38</f>
        <v>1.28542</v>
      </c>
    </row>
    <row r="3" spans="1:17" x14ac:dyDescent="0.25">
      <c r="A3" t="s">
        <v>779</v>
      </c>
      <c r="B3" s="114">
        <f>B1/B2</f>
        <v>10000</v>
      </c>
      <c r="E3" s="176" t="s">
        <v>539</v>
      </c>
      <c r="F3" s="177">
        <f>G37</f>
        <v>0.97099000000000002</v>
      </c>
    </row>
    <row r="4" spans="1:17" x14ac:dyDescent="0.25">
      <c r="B4" s="114"/>
      <c r="E4" s="176" t="s">
        <v>473</v>
      </c>
      <c r="F4" s="177">
        <f>1/G32</f>
        <v>0.89711845552086711</v>
      </c>
    </row>
    <row r="5" spans="1:17" x14ac:dyDescent="0.25">
      <c r="A5" t="s">
        <v>1116</v>
      </c>
      <c r="B5" s="203">
        <v>50000</v>
      </c>
      <c r="E5" s="176" t="s">
        <v>460</v>
      </c>
      <c r="F5" s="177">
        <f>1/G23</f>
        <v>0.75230393078803837</v>
      </c>
    </row>
    <row r="6" spans="1:17" x14ac:dyDescent="0.25">
      <c r="A6" t="s">
        <v>1117</v>
      </c>
      <c r="B6" s="203">
        <v>35000</v>
      </c>
      <c r="E6" s="176" t="s">
        <v>506</v>
      </c>
      <c r="F6" s="178">
        <v>7.77</v>
      </c>
    </row>
    <row r="7" spans="1:17" x14ac:dyDescent="0.25">
      <c r="A7" t="s">
        <v>1151</v>
      </c>
      <c r="B7" s="203">
        <v>1000000</v>
      </c>
      <c r="E7" s="176" t="s">
        <v>444</v>
      </c>
      <c r="F7" s="177">
        <f>G39</f>
        <v>102.498</v>
      </c>
    </row>
    <row r="8" spans="1:17" x14ac:dyDescent="0.25">
      <c r="A8" t="s">
        <v>1152</v>
      </c>
      <c r="B8" s="204">
        <v>2E-3</v>
      </c>
      <c r="E8" s="176" t="s">
        <v>781</v>
      </c>
      <c r="F8" s="177">
        <f>1/G36</f>
        <v>1.38320239017373</v>
      </c>
    </row>
    <row r="9" spans="1:17" ht="15.75" thickBot="1" x14ac:dyDescent="0.3">
      <c r="B9" s="201"/>
      <c r="E9" s="179" t="s">
        <v>476</v>
      </c>
      <c r="F9" s="180">
        <v>1</v>
      </c>
    </row>
    <row r="10" spans="1:17" x14ac:dyDescent="0.25">
      <c r="B10" s="114"/>
      <c r="E10" s="111"/>
      <c r="F10" s="1"/>
    </row>
    <row r="11" spans="1:17" x14ac:dyDescent="0.25">
      <c r="G11" s="112" t="str">
        <f>[4]currenciesATR!$B1</f>
        <v>Close2016.07.04 16:00</v>
      </c>
      <c r="H11" s="112" t="str">
        <f>[4]currenciesATR!$C1</f>
        <v>ATR20</v>
      </c>
      <c r="I11" t="s">
        <v>1080</v>
      </c>
      <c r="J11" t="s">
        <v>776</v>
      </c>
      <c r="L11" t="s">
        <v>1115</v>
      </c>
      <c r="M11" t="s">
        <v>776</v>
      </c>
      <c r="N11" s="181" t="s">
        <v>1118</v>
      </c>
      <c r="O11" t="s">
        <v>1080</v>
      </c>
      <c r="P11"/>
      <c r="Q11" s="114" t="s">
        <v>476</v>
      </c>
    </row>
    <row r="12" spans="1:17" x14ac:dyDescent="0.25">
      <c r="A12" t="s">
        <v>1084</v>
      </c>
      <c r="B12" t="s">
        <v>22</v>
      </c>
      <c r="C12" t="str">
        <f t="shared" ref="C12:C17" si="0">RIGHT(B12,3)</f>
        <v>NZD</v>
      </c>
      <c r="D12">
        <f>VLOOKUP(C12,$E$1:$F$9,2)</f>
        <v>1.38320239017373</v>
      </c>
      <c r="E12" t="s">
        <v>1084</v>
      </c>
      <c r="F12" t="s">
        <v>22</v>
      </c>
      <c r="G12" s="112">
        <f>[4]currenciesATR!$B2</f>
        <v>1.04236</v>
      </c>
      <c r="H12" s="112">
        <f>[4]currenciesATR!$C2</f>
        <v>3.0669999999999998E-3</v>
      </c>
      <c r="I12" s="138">
        <f>J12*10000*G12/D12</f>
        <v>52750.920992000007</v>
      </c>
      <c r="J12" s="114">
        <f>ROUND($B$5*$D12/$G12/10000,0)</f>
        <v>7</v>
      </c>
      <c r="K12" t="str">
        <f>"'"&amp;F12&amp;"':"&amp;J12&amp;","</f>
        <v>'AUDNZD':7,</v>
      </c>
      <c r="L12" t="s">
        <v>20</v>
      </c>
      <c r="M12" s="114">
        <f>ROUND($B$6*Q12/N12/10000,0)</f>
        <v>5</v>
      </c>
      <c r="N12" s="166">
        <f>G17</f>
        <v>0.96896000000000004</v>
      </c>
      <c r="O12" s="138">
        <f>N12*M12/Q12*10000</f>
        <v>37690.404692629651</v>
      </c>
      <c r="P12" t="str">
        <f t="shared" ref="P12:P39" si="1">RIGHT(L12,3)</f>
        <v>CAD</v>
      </c>
      <c r="Q12">
        <f>VLOOKUP(P12,$E$1:$F$9,2)</f>
        <v>1.28542</v>
      </c>
    </row>
    <row r="13" spans="1:17" x14ac:dyDescent="0.25">
      <c r="A13" t="s">
        <v>1096</v>
      </c>
      <c r="B13" t="s">
        <v>23</v>
      </c>
      <c r="C13" t="str">
        <f t="shared" si="0"/>
        <v>AUD</v>
      </c>
      <c r="D13">
        <f>VLOOKUP(C13,$E$1:$F$9,2)</f>
        <v>1.3266118333775536</v>
      </c>
      <c r="E13" t="s">
        <v>1096</v>
      </c>
      <c r="F13" t="s">
        <v>23</v>
      </c>
      <c r="G13" s="112">
        <f>[4]currenciesATR!$B3</f>
        <v>1.7630600000000001</v>
      </c>
      <c r="H13" s="112">
        <f>[4]currenciesATR!$C3</f>
        <v>1.0466E-2</v>
      </c>
      <c r="I13" s="138">
        <f t="shared" ref="I13:I39" si="2">J13*10000*G13/D13</f>
        <v>53159.785120000008</v>
      </c>
      <c r="J13" s="114">
        <f t="shared" ref="J13:J39" si="3">ROUND($B$5*$D13/$G13/10000,0)</f>
        <v>4</v>
      </c>
      <c r="K13" t="str">
        <f t="shared" ref="K13:K39" si="4">"'"&amp;F13&amp;"':"&amp;J13&amp;","</f>
        <v>'GBPAUD':4,</v>
      </c>
      <c r="L13" t="s">
        <v>21</v>
      </c>
      <c r="M13" s="114">
        <f t="shared" ref="M13:M39" si="5">ROUND($B$6*Q13/N13/10000,0)</f>
        <v>5</v>
      </c>
      <c r="N13" s="166">
        <f>G15</f>
        <v>0.73194000000000004</v>
      </c>
      <c r="O13" s="138">
        <f t="shared" ref="O13:O39" si="6">N13*M13/Q13*10000</f>
        <v>37690.398459304422</v>
      </c>
      <c r="P13" t="str">
        <f t="shared" si="1"/>
        <v>CHF</v>
      </c>
      <c r="Q13">
        <f t="shared" ref="Q13:Q39" si="7">VLOOKUP(P13,$E$1:$F$9,2)</f>
        <v>0.97099000000000002</v>
      </c>
    </row>
    <row r="14" spans="1:17" x14ac:dyDescent="0.25">
      <c r="A14" t="s">
        <v>1081</v>
      </c>
      <c r="B14" t="s">
        <v>7</v>
      </c>
      <c r="C14" t="str">
        <f t="shared" si="0"/>
        <v>JPY</v>
      </c>
      <c r="D14">
        <f>VLOOKUP(C14,$E$1:$F$9,2)</f>
        <v>102.498</v>
      </c>
      <c r="E14" t="s">
        <v>1081</v>
      </c>
      <c r="F14" t="s">
        <v>7</v>
      </c>
      <c r="G14" s="112">
        <f>[4]currenciesATR!$B4</f>
        <v>77.259</v>
      </c>
      <c r="H14" s="112">
        <f>[4]currenciesATR!$C4</f>
        <v>0.3775</v>
      </c>
      <c r="I14" s="138">
        <f t="shared" si="2"/>
        <v>52763.273429725457</v>
      </c>
      <c r="J14" s="114">
        <f t="shared" si="3"/>
        <v>7</v>
      </c>
      <c r="K14" t="str">
        <f t="shared" si="4"/>
        <v>'AUDJPY':7,</v>
      </c>
      <c r="L14" t="s">
        <v>7</v>
      </c>
      <c r="M14" s="114">
        <f t="shared" si="5"/>
        <v>5</v>
      </c>
      <c r="N14" s="166">
        <f>G14</f>
        <v>77.259</v>
      </c>
      <c r="O14" s="138">
        <f t="shared" si="6"/>
        <v>37688.052449803894</v>
      </c>
      <c r="P14" t="str">
        <f t="shared" si="1"/>
        <v>JPY</v>
      </c>
      <c r="Q14">
        <f t="shared" si="7"/>
        <v>102.498</v>
      </c>
    </row>
    <row r="15" spans="1:17" x14ac:dyDescent="0.25">
      <c r="A15" t="s">
        <v>1082</v>
      </c>
      <c r="B15" t="s">
        <v>21</v>
      </c>
      <c r="C15" t="str">
        <f t="shared" si="0"/>
        <v>CHF</v>
      </c>
      <c r="D15">
        <f>VLOOKUP(C15,$E$1:$F$9,2)</f>
        <v>0.97099000000000002</v>
      </c>
      <c r="E15" t="s">
        <v>1082</v>
      </c>
      <c r="F15" t="s">
        <v>21</v>
      </c>
      <c r="G15" s="112">
        <f>[4]currenciesATR!$B5</f>
        <v>0.73194000000000004</v>
      </c>
      <c r="H15" s="112">
        <f>[4]currenciesATR!$C5</f>
        <v>2.9239999999999999E-3</v>
      </c>
      <c r="I15" s="138">
        <f t="shared" si="2"/>
        <v>52766.557843026188</v>
      </c>
      <c r="J15" s="114">
        <f t="shared" si="3"/>
        <v>7</v>
      </c>
      <c r="K15" t="str">
        <f t="shared" si="4"/>
        <v>'AUDCHF':7,</v>
      </c>
      <c r="L15" t="s">
        <v>22</v>
      </c>
      <c r="M15" s="114">
        <f t="shared" si="5"/>
        <v>5</v>
      </c>
      <c r="N15" s="166">
        <f>G12</f>
        <v>1.04236</v>
      </c>
      <c r="O15" s="138">
        <f t="shared" si="6"/>
        <v>37679.229280000007</v>
      </c>
      <c r="P15" t="str">
        <f t="shared" si="1"/>
        <v>NZD</v>
      </c>
      <c r="Q15">
        <f t="shared" si="7"/>
        <v>1.38320239017373</v>
      </c>
    </row>
    <row r="16" spans="1:17" x14ac:dyDescent="0.25">
      <c r="A16" t="s">
        <v>1083</v>
      </c>
      <c r="B16" t="s">
        <v>9</v>
      </c>
      <c r="C16" t="str">
        <f t="shared" si="0"/>
        <v>USD</v>
      </c>
      <c r="D16">
        <f>VLOOKUP(C16,$E$1:$F$9,2)</f>
        <v>1</v>
      </c>
      <c r="E16" t="s">
        <v>1083</v>
      </c>
      <c r="F16" t="s">
        <v>9</v>
      </c>
      <c r="G16" s="112">
        <f>[4]currenciesATR!$B6</f>
        <v>0.75380000000000003</v>
      </c>
      <c r="H16" s="112">
        <f>[4]currenciesATR!$C6</f>
        <v>3.2490000000000002E-3</v>
      </c>
      <c r="I16" s="138">
        <f t="shared" si="2"/>
        <v>52766</v>
      </c>
      <c r="J16" s="114">
        <f t="shared" si="3"/>
        <v>7</v>
      </c>
      <c r="K16" t="str">
        <f t="shared" si="4"/>
        <v>'AUDUSD':7,</v>
      </c>
      <c r="L16" t="s">
        <v>9</v>
      </c>
      <c r="M16" s="114">
        <f t="shared" si="5"/>
        <v>5</v>
      </c>
      <c r="N16" s="166">
        <f>G16</f>
        <v>0.75380000000000003</v>
      </c>
      <c r="O16" s="138">
        <f t="shared" si="6"/>
        <v>37690</v>
      </c>
      <c r="P16" t="str">
        <f t="shared" si="1"/>
        <v>USD</v>
      </c>
      <c r="Q16">
        <f t="shared" si="7"/>
        <v>1</v>
      </c>
    </row>
    <row r="17" spans="1:17" x14ac:dyDescent="0.25">
      <c r="A17" t="s">
        <v>1085</v>
      </c>
      <c r="B17" t="s">
        <v>20</v>
      </c>
      <c r="C17" t="str">
        <f t="shared" si="0"/>
        <v>CAD</v>
      </c>
      <c r="D17">
        <f t="shared" ref="D17:D39" si="8">VLOOKUP(C17,$E$1:$F$9,2)</f>
        <v>1.28542</v>
      </c>
      <c r="E17" t="s">
        <v>1085</v>
      </c>
      <c r="F17" t="s">
        <v>20</v>
      </c>
      <c r="G17" s="112">
        <f>[4]currenciesATR!$B7</f>
        <v>0.96896000000000004</v>
      </c>
      <c r="H17" s="112">
        <f>[4]currenciesATR!$C7</f>
        <v>3.5165000000000001E-3</v>
      </c>
      <c r="I17" s="138">
        <f t="shared" si="2"/>
        <v>52766.566569681505</v>
      </c>
      <c r="J17" s="114">
        <f t="shared" si="3"/>
        <v>7</v>
      </c>
      <c r="K17" t="str">
        <f t="shared" si="4"/>
        <v>'AUDCAD':7,</v>
      </c>
      <c r="L17" t="s">
        <v>27</v>
      </c>
      <c r="M17" s="114">
        <f t="shared" si="5"/>
        <v>5</v>
      </c>
      <c r="N17" s="166">
        <f>G19</f>
        <v>0.75519999999999998</v>
      </c>
      <c r="O17" s="138">
        <f t="shared" si="6"/>
        <v>38888.145089032841</v>
      </c>
      <c r="P17" t="str">
        <f t="shared" si="1"/>
        <v>CHF</v>
      </c>
      <c r="Q17">
        <f t="shared" si="7"/>
        <v>0.97099000000000002</v>
      </c>
    </row>
    <row r="18" spans="1:17" x14ac:dyDescent="0.25">
      <c r="A18" t="s">
        <v>1086</v>
      </c>
      <c r="B18" t="s">
        <v>27</v>
      </c>
      <c r="C18" t="str">
        <f>RIGHT(B39,3)</f>
        <v>CAD</v>
      </c>
      <c r="D18">
        <f>VLOOKUP(C18,$E$1:$F$9,2)</f>
        <v>1.28542</v>
      </c>
      <c r="E18" t="s">
        <v>1133</v>
      </c>
      <c r="F18" t="s">
        <v>29</v>
      </c>
      <c r="G18" s="112">
        <f>[4]currenciesATR!$B8</f>
        <v>0.92923999999999995</v>
      </c>
      <c r="H18" s="112">
        <f>[4]currenciesATR!$C8</f>
        <v>3.5019999999999999E-3</v>
      </c>
      <c r="I18" s="138">
        <f>J18*10000*G18/D18</f>
        <v>50603.538143174992</v>
      </c>
      <c r="J18" s="114">
        <f>ROUND($B$5*$D18/$G18/10000,0)</f>
        <v>7</v>
      </c>
      <c r="K18" t="str">
        <f t="shared" si="4"/>
        <v>'NZDCAD':7,</v>
      </c>
      <c r="L18" t="s">
        <v>3</v>
      </c>
      <c r="M18" s="114">
        <f t="shared" si="5"/>
        <v>5</v>
      </c>
      <c r="N18" s="166">
        <f>G33</f>
        <v>79.712999999999994</v>
      </c>
      <c r="O18" s="138">
        <f t="shared" si="6"/>
        <v>38885.148978516649</v>
      </c>
      <c r="P18" t="str">
        <f t="shared" si="1"/>
        <v>JPY</v>
      </c>
      <c r="Q18">
        <f t="shared" si="7"/>
        <v>102.498</v>
      </c>
    </row>
    <row r="19" spans="1:17" x14ac:dyDescent="0.25">
      <c r="A19" t="s">
        <v>1102</v>
      </c>
      <c r="B19" t="s">
        <v>28</v>
      </c>
      <c r="C19" t="str">
        <f t="shared" ref="C19:C39" si="9">RIGHT(B18,3)</f>
        <v>CHF</v>
      </c>
      <c r="D19">
        <f t="shared" si="8"/>
        <v>0.97099000000000002</v>
      </c>
      <c r="E19" t="s">
        <v>1086</v>
      </c>
      <c r="F19" t="s">
        <v>27</v>
      </c>
      <c r="G19" s="112">
        <f>[4]currenciesATR!$B9</f>
        <v>0.75519999999999998</v>
      </c>
      <c r="H19" s="112">
        <f>[4]currenciesATR!$C9</f>
        <v>2.5574999999999999E-3</v>
      </c>
      <c r="I19" s="138">
        <f t="shared" si="2"/>
        <v>46665.77410683941</v>
      </c>
      <c r="J19" s="114">
        <f t="shared" si="3"/>
        <v>6</v>
      </c>
      <c r="K19" t="str">
        <f t="shared" si="4"/>
        <v>'CADCHF':6,</v>
      </c>
      <c r="L19" t="s">
        <v>4</v>
      </c>
      <c r="M19" s="114">
        <f t="shared" si="5"/>
        <v>3</v>
      </c>
      <c r="N19" s="166">
        <f>G35</f>
        <v>105.535</v>
      </c>
      <c r="O19" s="138">
        <f t="shared" si="6"/>
        <v>30888.895393080838</v>
      </c>
      <c r="P19" t="str">
        <f t="shared" si="1"/>
        <v>JPY</v>
      </c>
      <c r="Q19">
        <f t="shared" si="7"/>
        <v>102.498</v>
      </c>
    </row>
    <row r="20" spans="1:17" x14ac:dyDescent="0.25">
      <c r="A20" t="s">
        <v>1100</v>
      </c>
      <c r="B20" t="s">
        <v>25</v>
      </c>
      <c r="C20" t="str">
        <f t="shared" si="9"/>
        <v>CHF</v>
      </c>
      <c r="D20">
        <f t="shared" si="8"/>
        <v>0.97099000000000002</v>
      </c>
      <c r="E20" t="s">
        <v>1102</v>
      </c>
      <c r="F20" t="s">
        <v>28</v>
      </c>
      <c r="G20" s="112">
        <f>[4]currenciesATR!$B10</f>
        <v>0.70191000000000003</v>
      </c>
      <c r="H20" s="112">
        <f>[4]currenciesATR!$C10</f>
        <v>2.7899999999999999E-3</v>
      </c>
      <c r="I20" s="138">
        <f t="shared" si="2"/>
        <v>50601.653982018353</v>
      </c>
      <c r="J20" s="114">
        <f t="shared" si="3"/>
        <v>7</v>
      </c>
      <c r="K20" t="str">
        <f t="shared" si="4"/>
        <v>'NZDCHF':7,</v>
      </c>
      <c r="L20" t="s">
        <v>11</v>
      </c>
      <c r="M20" s="114">
        <f t="shared" si="5"/>
        <v>3</v>
      </c>
      <c r="N20" s="166">
        <f>G27</f>
        <v>1.4784900000000001</v>
      </c>
      <c r="O20" s="138">
        <f t="shared" si="6"/>
        <v>33434.572860000007</v>
      </c>
      <c r="P20" t="str">
        <f t="shared" si="1"/>
        <v>AUD</v>
      </c>
      <c r="Q20">
        <f t="shared" si="7"/>
        <v>1.3266118333775536</v>
      </c>
    </row>
    <row r="21" spans="1:17" x14ac:dyDescent="0.25">
      <c r="A21" t="s">
        <v>1098</v>
      </c>
      <c r="B21" t="s">
        <v>26</v>
      </c>
      <c r="C21" t="str">
        <f t="shared" si="9"/>
        <v>NZD</v>
      </c>
      <c r="D21">
        <f t="shared" si="8"/>
        <v>1.38320239017373</v>
      </c>
      <c r="E21" t="s">
        <v>1100</v>
      </c>
      <c r="F21" t="s">
        <v>25</v>
      </c>
      <c r="G21" s="112">
        <f>[4]currenciesATR!$B11</f>
        <v>1.8379799999999999</v>
      </c>
      <c r="H21" s="112">
        <f>[4]currenciesATR!$C11</f>
        <v>1.03605E-2</v>
      </c>
      <c r="I21" s="138">
        <f t="shared" si="2"/>
        <v>53151.440832000008</v>
      </c>
      <c r="J21" s="114">
        <f t="shared" si="3"/>
        <v>4</v>
      </c>
      <c r="K21" t="str">
        <f t="shared" si="4"/>
        <v>'GBPNZD':4,</v>
      </c>
      <c r="L21" t="s">
        <v>12</v>
      </c>
      <c r="M21" s="114">
        <f t="shared" si="5"/>
        <v>3</v>
      </c>
      <c r="N21" s="166">
        <f>G28</f>
        <v>1.4328799999999999</v>
      </c>
      <c r="O21" s="138">
        <f t="shared" si="6"/>
        <v>33441.521059264676</v>
      </c>
      <c r="P21" t="str">
        <f t="shared" si="1"/>
        <v>CAD</v>
      </c>
      <c r="Q21">
        <f t="shared" si="7"/>
        <v>1.28542</v>
      </c>
    </row>
    <row r="22" spans="1:17" x14ac:dyDescent="0.25">
      <c r="A22" t="s">
        <v>1101</v>
      </c>
      <c r="B22" t="s">
        <v>14</v>
      </c>
      <c r="C22" t="str">
        <f t="shared" si="9"/>
        <v>CHF</v>
      </c>
      <c r="D22">
        <f t="shared" si="8"/>
        <v>0.97099000000000002</v>
      </c>
      <c r="E22" t="s">
        <v>1098</v>
      </c>
      <c r="F22" t="s">
        <v>26</v>
      </c>
      <c r="G22" s="112">
        <f>[4]currenciesATR!$B12</f>
        <v>1.29077</v>
      </c>
      <c r="H22" s="112">
        <f>[4]currenciesATR!$C12</f>
        <v>6.9670000000000001E-3</v>
      </c>
      <c r="I22" s="138">
        <f t="shared" si="2"/>
        <v>53173.359148909869</v>
      </c>
      <c r="J22" s="114">
        <f t="shared" si="3"/>
        <v>4</v>
      </c>
      <c r="K22" t="str">
        <f t="shared" si="4"/>
        <v>'GBPCHF':4,</v>
      </c>
      <c r="L22" t="s">
        <v>18</v>
      </c>
      <c r="M22" s="114">
        <f t="shared" si="5"/>
        <v>3</v>
      </c>
      <c r="N22" s="166">
        <f>G30</f>
        <v>1.0824199999999999</v>
      </c>
      <c r="O22" s="138">
        <f t="shared" si="6"/>
        <v>33442.774899844488</v>
      </c>
      <c r="P22" t="str">
        <f t="shared" si="1"/>
        <v>CHF</v>
      </c>
      <c r="Q22">
        <f t="shared" si="7"/>
        <v>0.97099000000000002</v>
      </c>
    </row>
    <row r="23" spans="1:17" x14ac:dyDescent="0.25">
      <c r="A23" t="s">
        <v>1099</v>
      </c>
      <c r="B23" t="s">
        <v>6</v>
      </c>
      <c r="C23" t="str">
        <f t="shared" si="9"/>
        <v>USD</v>
      </c>
      <c r="D23">
        <f t="shared" si="8"/>
        <v>1</v>
      </c>
      <c r="E23" t="s">
        <v>1101</v>
      </c>
      <c r="F23" t="s">
        <v>14</v>
      </c>
      <c r="G23" s="112">
        <f>[4]currenciesATR!$B13</f>
        <v>1.32925</v>
      </c>
      <c r="H23" s="112">
        <f>[4]currenciesATR!$C13</f>
        <v>7.6550000000000003E-3</v>
      </c>
      <c r="I23" s="138">
        <f t="shared" si="2"/>
        <v>53170</v>
      </c>
      <c r="J23" s="114">
        <f t="shared" si="3"/>
        <v>4</v>
      </c>
      <c r="K23" t="str">
        <f t="shared" si="4"/>
        <v>'GBPUSD':4,</v>
      </c>
      <c r="L23" t="s">
        <v>19</v>
      </c>
      <c r="M23" s="114">
        <f t="shared" si="5"/>
        <v>3</v>
      </c>
      <c r="N23" s="166">
        <f>G31</f>
        <v>0.83850000000000002</v>
      </c>
      <c r="O23" s="138">
        <f t="shared" si="6"/>
        <v>33437.283750000002</v>
      </c>
      <c r="P23" t="str">
        <f t="shared" si="1"/>
        <v>GBP</v>
      </c>
      <c r="Q23">
        <f t="shared" si="7"/>
        <v>0.75230393078803837</v>
      </c>
    </row>
    <row r="24" spans="1:17" x14ac:dyDescent="0.25">
      <c r="A24" t="s">
        <v>1097</v>
      </c>
      <c r="B24" t="s">
        <v>24</v>
      </c>
      <c r="C24" t="str">
        <f t="shared" si="9"/>
        <v>JPY</v>
      </c>
      <c r="D24">
        <f t="shared" si="8"/>
        <v>102.498</v>
      </c>
      <c r="E24" t="s">
        <v>1099</v>
      </c>
      <c r="F24" t="s">
        <v>6</v>
      </c>
      <c r="G24" s="112">
        <f>[4]currenciesATR!$B14</f>
        <v>136.245</v>
      </c>
      <c r="H24" s="112">
        <f>[4]currenciesATR!$C14</f>
        <v>0.86234999999999995</v>
      </c>
      <c r="I24" s="138">
        <f t="shared" si="2"/>
        <v>53169.817947667267</v>
      </c>
      <c r="J24" s="114">
        <f t="shared" si="3"/>
        <v>4</v>
      </c>
      <c r="K24" t="str">
        <f t="shared" si="4"/>
        <v>'GBPJPY':4,</v>
      </c>
      <c r="L24" t="s">
        <v>5</v>
      </c>
      <c r="M24" s="114">
        <f t="shared" si="5"/>
        <v>3</v>
      </c>
      <c r="N24" s="166">
        <f>G29</f>
        <v>114.254</v>
      </c>
      <c r="O24" s="138">
        <f t="shared" si="6"/>
        <v>33440.847626295144</v>
      </c>
      <c r="P24" t="str">
        <f t="shared" si="1"/>
        <v>JPY</v>
      </c>
      <c r="Q24">
        <f t="shared" si="7"/>
        <v>102.498</v>
      </c>
    </row>
    <row r="25" spans="1:17" x14ac:dyDescent="0.25">
      <c r="A25" t="s">
        <v>1094</v>
      </c>
      <c r="B25" t="s">
        <v>13</v>
      </c>
      <c r="C25" t="str">
        <f t="shared" si="9"/>
        <v>CAD</v>
      </c>
      <c r="D25">
        <f t="shared" si="8"/>
        <v>1.28542</v>
      </c>
      <c r="E25" t="s">
        <v>1097</v>
      </c>
      <c r="F25" t="s">
        <v>24</v>
      </c>
      <c r="G25" s="112">
        <f>[4]currenciesATR!$B15</f>
        <v>1.70865</v>
      </c>
      <c r="H25" s="112">
        <f>[4]currenciesATR!$C15</f>
        <v>9.3970000000000008E-3</v>
      </c>
      <c r="I25" s="138">
        <f t="shared" si="2"/>
        <v>53170.170061147328</v>
      </c>
      <c r="J25" s="114">
        <f t="shared" si="3"/>
        <v>4</v>
      </c>
      <c r="K25" t="str">
        <f t="shared" si="4"/>
        <v>'GBPCAD':4,</v>
      </c>
      <c r="L25" t="s">
        <v>13</v>
      </c>
      <c r="M25" s="114">
        <f t="shared" si="5"/>
        <v>3</v>
      </c>
      <c r="N25" s="166">
        <f>G26</f>
        <v>1.5413600000000001</v>
      </c>
      <c r="O25" s="138">
        <f t="shared" si="6"/>
        <v>33430.248768000005</v>
      </c>
      <c r="P25" t="str">
        <f t="shared" si="1"/>
        <v>NZD</v>
      </c>
      <c r="Q25">
        <f t="shared" si="7"/>
        <v>1.38320239017373</v>
      </c>
    </row>
    <row r="26" spans="1:17" x14ac:dyDescent="0.25">
      <c r="A26" t="s">
        <v>1089</v>
      </c>
      <c r="B26" t="s">
        <v>11</v>
      </c>
      <c r="C26" t="str">
        <f t="shared" si="9"/>
        <v>NZD</v>
      </c>
      <c r="D26">
        <f t="shared" si="8"/>
        <v>1.38320239017373</v>
      </c>
      <c r="E26" t="s">
        <v>1094</v>
      </c>
      <c r="F26" t="s">
        <v>13</v>
      </c>
      <c r="G26" s="112">
        <f>[4]currenciesATR!$B16</f>
        <v>1.5413600000000001</v>
      </c>
      <c r="H26" s="112">
        <f>[4]currenciesATR!$C16</f>
        <v>6.3530000000000001E-3</v>
      </c>
      <c r="I26" s="138">
        <f t="shared" si="2"/>
        <v>44573.665024000009</v>
      </c>
      <c r="J26" s="114">
        <f t="shared" si="3"/>
        <v>4</v>
      </c>
      <c r="K26" t="str">
        <f t="shared" si="4"/>
        <v>'EURNZD':4,</v>
      </c>
      <c r="L26" t="s">
        <v>10</v>
      </c>
      <c r="M26" s="114">
        <f t="shared" si="5"/>
        <v>3</v>
      </c>
      <c r="N26" s="166">
        <f>G32</f>
        <v>1.1146799999999999</v>
      </c>
      <c r="O26" s="138">
        <f t="shared" si="6"/>
        <v>33440.399999999994</v>
      </c>
      <c r="P26" t="str">
        <f t="shared" si="1"/>
        <v>USD</v>
      </c>
      <c r="Q26">
        <f t="shared" si="7"/>
        <v>1</v>
      </c>
    </row>
    <row r="27" spans="1:17" x14ac:dyDescent="0.25">
      <c r="A27" t="s">
        <v>1090</v>
      </c>
      <c r="B27" t="s">
        <v>12</v>
      </c>
      <c r="C27" t="str">
        <f t="shared" si="9"/>
        <v>AUD</v>
      </c>
      <c r="D27">
        <f t="shared" si="8"/>
        <v>1.3266118333775536</v>
      </c>
      <c r="E27" t="s">
        <v>1089</v>
      </c>
      <c r="F27" t="s">
        <v>11</v>
      </c>
      <c r="G27" s="112">
        <f>[4]currenciesATR!$B17</f>
        <v>1.4784900000000001</v>
      </c>
      <c r="H27" s="112">
        <f>[4]currenciesATR!$C17</f>
        <v>6.3965000000000003E-3</v>
      </c>
      <c r="I27" s="138">
        <f t="shared" si="2"/>
        <v>44579.43048000001</v>
      </c>
      <c r="J27" s="114">
        <f t="shared" si="3"/>
        <v>4</v>
      </c>
      <c r="K27" t="str">
        <f t="shared" si="4"/>
        <v>'EURAUD':4,</v>
      </c>
      <c r="L27" t="s">
        <v>23</v>
      </c>
      <c r="M27" s="114">
        <f t="shared" si="5"/>
        <v>3</v>
      </c>
      <c r="N27" s="166">
        <f>G13</f>
        <v>1.7630600000000001</v>
      </c>
      <c r="O27" s="138">
        <f>N27*M27/Q27*10000</f>
        <v>39869.838840000004</v>
      </c>
      <c r="P27" t="str">
        <f t="shared" si="1"/>
        <v>AUD</v>
      </c>
      <c r="Q27">
        <f t="shared" si="7"/>
        <v>1.3266118333775536</v>
      </c>
    </row>
    <row r="28" spans="1:17" x14ac:dyDescent="0.25">
      <c r="A28" t="s">
        <v>1091</v>
      </c>
      <c r="B28" t="s">
        <v>5</v>
      </c>
      <c r="C28" t="str">
        <f t="shared" si="9"/>
        <v>CAD</v>
      </c>
      <c r="D28">
        <f t="shared" si="8"/>
        <v>1.28542</v>
      </c>
      <c r="E28" t="s">
        <v>1090</v>
      </c>
      <c r="F28" t="s">
        <v>12</v>
      </c>
      <c r="G28" s="112">
        <f>[4]currenciesATR!$B18</f>
        <v>1.4328799999999999</v>
      </c>
      <c r="H28" s="112">
        <f>[4]currenciesATR!$C18</f>
        <v>4.8745000000000004E-3</v>
      </c>
      <c r="I28" s="138">
        <f t="shared" si="2"/>
        <v>44588.694745686233</v>
      </c>
      <c r="J28" s="114">
        <f t="shared" si="3"/>
        <v>4</v>
      </c>
      <c r="K28" t="str">
        <f t="shared" si="4"/>
        <v>'EURCAD':4,</v>
      </c>
      <c r="L28" t="s">
        <v>24</v>
      </c>
      <c r="M28" s="114">
        <f t="shared" si="5"/>
        <v>3</v>
      </c>
      <c r="N28" s="166">
        <f>G25</f>
        <v>1.70865</v>
      </c>
      <c r="O28" s="138">
        <f t="shared" si="6"/>
        <v>39877.627545860494</v>
      </c>
      <c r="P28" t="str">
        <f t="shared" si="1"/>
        <v>CAD</v>
      </c>
      <c r="Q28">
        <f t="shared" si="7"/>
        <v>1.28542</v>
      </c>
    </row>
    <row r="29" spans="1:17" x14ac:dyDescent="0.25">
      <c r="A29" t="s">
        <v>1092</v>
      </c>
      <c r="B29" t="s">
        <v>18</v>
      </c>
      <c r="C29" t="str">
        <f t="shared" si="9"/>
        <v>JPY</v>
      </c>
      <c r="D29">
        <f t="shared" si="8"/>
        <v>102.498</v>
      </c>
      <c r="E29" t="s">
        <v>1091</v>
      </c>
      <c r="F29" t="s">
        <v>5</v>
      </c>
      <c r="G29" s="112">
        <f>[4]currenciesATR!$B19</f>
        <v>114.254</v>
      </c>
      <c r="H29" s="112">
        <f>[4]currenciesATR!$C19</f>
        <v>0.51160000000000005</v>
      </c>
      <c r="I29" s="138">
        <f t="shared" si="2"/>
        <v>44587.796835060195</v>
      </c>
      <c r="J29" s="114">
        <f t="shared" si="3"/>
        <v>4</v>
      </c>
      <c r="K29" t="str">
        <f t="shared" si="4"/>
        <v>'EURJPY':4,</v>
      </c>
      <c r="L29" t="s">
        <v>26</v>
      </c>
      <c r="M29" s="114">
        <f t="shared" si="5"/>
        <v>3</v>
      </c>
      <c r="N29" s="166">
        <f>G22</f>
        <v>1.29077</v>
      </c>
      <c r="O29" s="138">
        <f t="shared" si="6"/>
        <v>39880.019361682404</v>
      </c>
      <c r="P29" t="str">
        <f t="shared" si="1"/>
        <v>CHF</v>
      </c>
      <c r="Q29">
        <f t="shared" si="7"/>
        <v>0.97099000000000002</v>
      </c>
    </row>
    <row r="30" spans="1:17" x14ac:dyDescent="0.25">
      <c r="A30" t="s">
        <v>1093</v>
      </c>
      <c r="B30" t="s">
        <v>19</v>
      </c>
      <c r="C30" t="str">
        <f t="shared" si="9"/>
        <v>CHF</v>
      </c>
      <c r="D30">
        <f t="shared" si="8"/>
        <v>0.97099000000000002</v>
      </c>
      <c r="E30" t="s">
        <v>1092</v>
      </c>
      <c r="F30" t="s">
        <v>18</v>
      </c>
      <c r="G30" s="112">
        <f>[4]currenciesATR!$B20</f>
        <v>1.0824199999999999</v>
      </c>
      <c r="H30" s="112">
        <f>[4]currenciesATR!$C20</f>
        <v>2.4620000000000002E-3</v>
      </c>
      <c r="I30" s="138">
        <f t="shared" si="2"/>
        <v>44590.366533125976</v>
      </c>
      <c r="J30" s="114">
        <f t="shared" si="3"/>
        <v>4</v>
      </c>
      <c r="K30" t="str">
        <f t="shared" si="4"/>
        <v>'EURCHF':4,</v>
      </c>
      <c r="L30" t="s">
        <v>6</v>
      </c>
      <c r="M30" s="114">
        <f t="shared" si="5"/>
        <v>3</v>
      </c>
      <c r="N30" s="166">
        <f>G24</f>
        <v>136.245</v>
      </c>
      <c r="O30" s="138">
        <f t="shared" si="6"/>
        <v>39877.363460750457</v>
      </c>
      <c r="P30" t="str">
        <f t="shared" si="1"/>
        <v>JPY</v>
      </c>
      <c r="Q30">
        <f t="shared" si="7"/>
        <v>102.498</v>
      </c>
    </row>
    <row r="31" spans="1:17" x14ac:dyDescent="0.25">
      <c r="A31" t="s">
        <v>1095</v>
      </c>
      <c r="B31" t="s">
        <v>10</v>
      </c>
      <c r="C31" t="str">
        <f t="shared" si="9"/>
        <v>GBP</v>
      </c>
      <c r="D31">
        <f t="shared" si="8"/>
        <v>0.75230393078803837</v>
      </c>
      <c r="E31" t="s">
        <v>1093</v>
      </c>
      <c r="F31" t="s">
        <v>19</v>
      </c>
      <c r="G31" s="112">
        <f>[4]currenciesATR!$B21</f>
        <v>0.83850000000000002</v>
      </c>
      <c r="H31" s="112">
        <f>[4]currenciesATR!$C21</f>
        <v>4.0755000000000001E-3</v>
      </c>
      <c r="I31" s="138">
        <f t="shared" si="2"/>
        <v>44583.044999999998</v>
      </c>
      <c r="J31" s="114">
        <f t="shared" si="3"/>
        <v>4</v>
      </c>
      <c r="K31" t="str">
        <f t="shared" si="4"/>
        <v>'EURGBP':4,</v>
      </c>
      <c r="L31" t="s">
        <v>25</v>
      </c>
      <c r="M31" s="114">
        <f t="shared" si="5"/>
        <v>3</v>
      </c>
      <c r="N31" s="166">
        <f>G21</f>
        <v>1.8379799999999999</v>
      </c>
      <c r="O31" s="138">
        <f t="shared" si="6"/>
        <v>39863.580624000002</v>
      </c>
      <c r="P31" t="str">
        <f t="shared" si="1"/>
        <v>NZD</v>
      </c>
      <c r="Q31">
        <f t="shared" si="7"/>
        <v>1.38320239017373</v>
      </c>
    </row>
    <row r="32" spans="1:17" x14ac:dyDescent="0.25">
      <c r="A32" t="s">
        <v>1087</v>
      </c>
      <c r="B32" t="s">
        <v>3</v>
      </c>
      <c r="C32" t="str">
        <f t="shared" si="9"/>
        <v>USD</v>
      </c>
      <c r="D32">
        <f t="shared" si="8"/>
        <v>1</v>
      </c>
      <c r="E32" t="s">
        <v>1095</v>
      </c>
      <c r="F32" t="s">
        <v>10</v>
      </c>
      <c r="G32" s="112">
        <f>[4]currenciesATR!$B22</f>
        <v>1.1146799999999999</v>
      </c>
      <c r="H32" s="112">
        <f>[4]currenciesATR!$C22</f>
        <v>3.9954999999999999E-3</v>
      </c>
      <c r="I32" s="138">
        <f t="shared" si="2"/>
        <v>44587.199999999997</v>
      </c>
      <c r="J32" s="114">
        <f t="shared" si="3"/>
        <v>4</v>
      </c>
      <c r="K32" t="str">
        <f t="shared" si="4"/>
        <v>'EURUSD':4,</v>
      </c>
      <c r="L32" t="s">
        <v>14</v>
      </c>
      <c r="M32" s="114">
        <f t="shared" si="5"/>
        <v>3</v>
      </c>
      <c r="N32" s="166">
        <f>G23</f>
        <v>1.32925</v>
      </c>
      <c r="O32" s="138">
        <f t="shared" si="6"/>
        <v>39877.5</v>
      </c>
      <c r="P32" t="str">
        <f t="shared" si="1"/>
        <v>USD</v>
      </c>
      <c r="Q32">
        <f t="shared" si="7"/>
        <v>1</v>
      </c>
    </row>
    <row r="33" spans="1:17" x14ac:dyDescent="0.25">
      <c r="A33" t="s">
        <v>1103</v>
      </c>
      <c r="B33" t="s">
        <v>2</v>
      </c>
      <c r="C33" t="str">
        <f t="shared" si="9"/>
        <v>JPY</v>
      </c>
      <c r="D33">
        <f t="shared" si="8"/>
        <v>102.498</v>
      </c>
      <c r="E33" t="s">
        <v>1087</v>
      </c>
      <c r="F33" t="s">
        <v>3</v>
      </c>
      <c r="G33" s="112">
        <f>[4]currenciesATR!$B23</f>
        <v>79.712999999999994</v>
      </c>
      <c r="H33" s="112">
        <f>[4]currenciesATR!$C23</f>
        <v>0.36314999999999997</v>
      </c>
      <c r="I33" s="138">
        <f t="shared" si="2"/>
        <v>46662.178774219981</v>
      </c>
      <c r="J33" s="114">
        <f t="shared" si="3"/>
        <v>6</v>
      </c>
      <c r="K33" t="str">
        <f t="shared" si="4"/>
        <v>'CADJPY':6,</v>
      </c>
      <c r="L33" t="s">
        <v>29</v>
      </c>
      <c r="M33" s="114">
        <f t="shared" si="5"/>
        <v>5</v>
      </c>
      <c r="N33" s="166">
        <f>G18</f>
        <v>0.92923999999999995</v>
      </c>
      <c r="O33" s="138">
        <f t="shared" si="6"/>
        <v>36145.384387982136</v>
      </c>
      <c r="P33" t="str">
        <f t="shared" si="1"/>
        <v>CAD</v>
      </c>
      <c r="Q33">
        <f t="shared" si="7"/>
        <v>1.28542</v>
      </c>
    </row>
    <row r="34" spans="1:17" x14ac:dyDescent="0.25">
      <c r="A34" t="s">
        <v>1088</v>
      </c>
      <c r="B34" t="s">
        <v>4</v>
      </c>
      <c r="C34" t="str">
        <f t="shared" si="9"/>
        <v>JPY</v>
      </c>
      <c r="D34">
        <f t="shared" si="8"/>
        <v>102.498</v>
      </c>
      <c r="E34" t="s">
        <v>1103</v>
      </c>
      <c r="F34" t="s">
        <v>2</v>
      </c>
      <c r="G34" s="112">
        <f>[4]currenciesATR!$B24</f>
        <v>74.09</v>
      </c>
      <c r="H34" s="112">
        <f>[4]currenciesATR!$C24</f>
        <v>0.35065000000000002</v>
      </c>
      <c r="I34" s="138">
        <f t="shared" si="2"/>
        <v>50599.036078752753</v>
      </c>
      <c r="J34" s="114">
        <f t="shared" si="3"/>
        <v>7</v>
      </c>
      <c r="K34" t="str">
        <f t="shared" si="4"/>
        <v>'NZDJPY':7,</v>
      </c>
      <c r="L34" t="s">
        <v>28</v>
      </c>
      <c r="M34" s="114">
        <f t="shared" si="5"/>
        <v>5</v>
      </c>
      <c r="N34" s="166">
        <f>G20</f>
        <v>0.70191000000000003</v>
      </c>
      <c r="O34" s="138">
        <f t="shared" si="6"/>
        <v>36144.038558584536</v>
      </c>
      <c r="P34" t="str">
        <f t="shared" si="1"/>
        <v>CHF</v>
      </c>
      <c r="Q34">
        <f t="shared" si="7"/>
        <v>0.97099000000000002</v>
      </c>
    </row>
    <row r="35" spans="1:17" x14ac:dyDescent="0.25">
      <c r="A35" t="s">
        <v>1104</v>
      </c>
      <c r="B35" t="s">
        <v>17</v>
      </c>
      <c r="C35" t="str">
        <f t="shared" si="9"/>
        <v>JPY</v>
      </c>
      <c r="D35">
        <f t="shared" si="8"/>
        <v>102.498</v>
      </c>
      <c r="E35" t="s">
        <v>1088</v>
      </c>
      <c r="F35" t="s">
        <v>4</v>
      </c>
      <c r="G35" s="112">
        <f>[4]currenciesATR!$B25</f>
        <v>105.535</v>
      </c>
      <c r="H35" s="112">
        <f>[4]currenciesATR!$C25</f>
        <v>0.40550000000000003</v>
      </c>
      <c r="I35" s="138">
        <f t="shared" si="2"/>
        <v>51481.492321801401</v>
      </c>
      <c r="J35" s="114">
        <f t="shared" si="3"/>
        <v>5</v>
      </c>
      <c r="K35" t="str">
        <f t="shared" si="4"/>
        <v>'CHFJPY':5,</v>
      </c>
      <c r="L35" t="s">
        <v>2</v>
      </c>
      <c r="M35" s="114">
        <f t="shared" si="5"/>
        <v>5</v>
      </c>
      <c r="N35" s="166">
        <f>G34</f>
        <v>74.09</v>
      </c>
      <c r="O35" s="138">
        <f t="shared" si="6"/>
        <v>36142.168627680541</v>
      </c>
      <c r="P35" t="str">
        <f t="shared" si="1"/>
        <v>JPY</v>
      </c>
      <c r="Q35">
        <f t="shared" si="7"/>
        <v>102.498</v>
      </c>
    </row>
    <row r="36" spans="1:17" x14ac:dyDescent="0.25">
      <c r="A36" t="s">
        <v>1106</v>
      </c>
      <c r="B36" t="s">
        <v>16</v>
      </c>
      <c r="C36" t="str">
        <f t="shared" si="9"/>
        <v>USD</v>
      </c>
      <c r="D36">
        <f t="shared" si="8"/>
        <v>1</v>
      </c>
      <c r="E36" t="s">
        <v>1104</v>
      </c>
      <c r="F36" t="s">
        <v>17</v>
      </c>
      <c r="G36" s="112">
        <f>[4]currenciesATR!$B26</f>
        <v>0.72296000000000005</v>
      </c>
      <c r="H36" s="112">
        <f>[4]currenciesATR!$C26</f>
        <v>3.0270000000000002E-3</v>
      </c>
      <c r="I36" s="138">
        <f t="shared" si="2"/>
        <v>50607.200000000004</v>
      </c>
      <c r="J36" s="114">
        <f t="shared" si="3"/>
        <v>7</v>
      </c>
      <c r="K36" t="str">
        <f t="shared" si="4"/>
        <v>'NZDUSD':7,</v>
      </c>
      <c r="L36" t="s">
        <v>17</v>
      </c>
      <c r="M36" s="114">
        <f t="shared" si="5"/>
        <v>5</v>
      </c>
      <c r="N36" s="166">
        <f>G36</f>
        <v>0.72296000000000005</v>
      </c>
      <c r="O36" s="138">
        <f t="shared" si="6"/>
        <v>36148</v>
      </c>
      <c r="P36" t="str">
        <f t="shared" si="1"/>
        <v>USD</v>
      </c>
      <c r="Q36">
        <f t="shared" si="7"/>
        <v>1</v>
      </c>
    </row>
    <row r="37" spans="1:17" x14ac:dyDescent="0.25">
      <c r="A37" t="s">
        <v>1105</v>
      </c>
      <c r="B37" t="s">
        <v>15</v>
      </c>
      <c r="C37" t="str">
        <f t="shared" si="9"/>
        <v>CHF</v>
      </c>
      <c r="D37">
        <f t="shared" si="8"/>
        <v>0.97099000000000002</v>
      </c>
      <c r="E37" t="s">
        <v>1106</v>
      </c>
      <c r="F37" t="s">
        <v>16</v>
      </c>
      <c r="G37" s="112">
        <f>[4]currenciesATR!$B27</f>
        <v>0.97099000000000002</v>
      </c>
      <c r="H37" s="112">
        <f>[4]currenciesATR!$C27</f>
        <v>2.846E-3</v>
      </c>
      <c r="I37" s="138">
        <f t="shared" si="2"/>
        <v>50000</v>
      </c>
      <c r="J37" s="114">
        <f t="shared" si="3"/>
        <v>5</v>
      </c>
      <c r="K37" t="str">
        <f t="shared" si="4"/>
        <v>'USDCHF':5,</v>
      </c>
      <c r="L37" t="s">
        <v>15</v>
      </c>
      <c r="M37" s="114">
        <f t="shared" si="5"/>
        <v>4</v>
      </c>
      <c r="N37" s="166">
        <f>G38</f>
        <v>1.28542</v>
      </c>
      <c r="O37" s="138">
        <f t="shared" si="6"/>
        <v>40000</v>
      </c>
      <c r="P37" t="str">
        <f t="shared" si="1"/>
        <v>CAD</v>
      </c>
      <c r="Q37">
        <f t="shared" si="7"/>
        <v>1.28542</v>
      </c>
    </row>
    <row r="38" spans="1:17" x14ac:dyDescent="0.25">
      <c r="A38" t="s">
        <v>1107</v>
      </c>
      <c r="B38" t="s">
        <v>8</v>
      </c>
      <c r="C38" t="str">
        <f t="shared" si="9"/>
        <v>CAD</v>
      </c>
      <c r="D38">
        <f t="shared" si="8"/>
        <v>1.28542</v>
      </c>
      <c r="E38" t="s">
        <v>1105</v>
      </c>
      <c r="F38" t="s">
        <v>15</v>
      </c>
      <c r="G38" s="112">
        <f>[4]currenciesATR!$B28</f>
        <v>1.28542</v>
      </c>
      <c r="H38" s="112">
        <f>[4]currenciesATR!$C28</f>
        <v>4.3074999999999997E-3</v>
      </c>
      <c r="I38" s="138">
        <f t="shared" si="2"/>
        <v>50000</v>
      </c>
      <c r="J38" s="114">
        <f t="shared" si="3"/>
        <v>5</v>
      </c>
      <c r="K38" t="str">
        <f t="shared" si="4"/>
        <v>'USDCAD':5,</v>
      </c>
      <c r="L38" t="s">
        <v>16</v>
      </c>
      <c r="M38" s="114">
        <f t="shared" si="5"/>
        <v>4</v>
      </c>
      <c r="N38" s="166">
        <f>G37</f>
        <v>0.97099000000000002</v>
      </c>
      <c r="O38" s="138">
        <f t="shared" si="6"/>
        <v>40000</v>
      </c>
      <c r="P38" t="str">
        <f t="shared" si="1"/>
        <v>CHF</v>
      </c>
      <c r="Q38">
        <f t="shared" si="7"/>
        <v>0.97099000000000002</v>
      </c>
    </row>
    <row r="39" spans="1:17" x14ac:dyDescent="0.25">
      <c r="A39" t="s">
        <v>1133</v>
      </c>
      <c r="B39" t="s">
        <v>29</v>
      </c>
      <c r="C39" t="str">
        <f t="shared" si="9"/>
        <v>JPY</v>
      </c>
      <c r="D39">
        <f t="shared" si="8"/>
        <v>102.498</v>
      </c>
      <c r="E39" t="s">
        <v>1107</v>
      </c>
      <c r="F39" t="s">
        <v>8</v>
      </c>
      <c r="G39" s="112">
        <f>[4]currenciesATR!$B29</f>
        <v>102.498</v>
      </c>
      <c r="H39" s="112">
        <f>[4]currenciesATR!$C29</f>
        <v>0.29270000000000002</v>
      </c>
      <c r="I39" s="138">
        <f t="shared" si="2"/>
        <v>50000</v>
      </c>
      <c r="J39" s="114">
        <f t="shared" si="3"/>
        <v>5</v>
      </c>
      <c r="K39" t="str">
        <f t="shared" si="4"/>
        <v>'USDJPY':5,</v>
      </c>
      <c r="L39" t="s">
        <v>8</v>
      </c>
      <c r="M39" s="114">
        <f t="shared" si="5"/>
        <v>4</v>
      </c>
      <c r="N39" s="166">
        <f>G39</f>
        <v>102.498</v>
      </c>
      <c r="O39" s="138">
        <f t="shared" si="6"/>
        <v>40000</v>
      </c>
      <c r="P39" t="str">
        <f t="shared" si="1"/>
        <v>JPY</v>
      </c>
      <c r="Q39">
        <f t="shared" si="7"/>
        <v>102.498</v>
      </c>
    </row>
    <row r="41" spans="1:17" x14ac:dyDescent="0.25">
      <c r="A41" t="s">
        <v>430</v>
      </c>
      <c r="B41" t="s">
        <v>431</v>
      </c>
      <c r="C41" t="s">
        <v>432</v>
      </c>
      <c r="D41" t="s">
        <v>433</v>
      </c>
      <c r="E41" t="s">
        <v>434</v>
      </c>
      <c r="F41" t="s">
        <v>435</v>
      </c>
      <c r="G41" t="s">
        <v>436</v>
      </c>
      <c r="H41" t="s">
        <v>437</v>
      </c>
      <c r="I41" t="s">
        <v>438</v>
      </c>
      <c r="J41" t="s">
        <v>439</v>
      </c>
      <c r="K41" t="s">
        <v>440</v>
      </c>
      <c r="L41" t="s">
        <v>773</v>
      </c>
      <c r="M41" s="111" t="s">
        <v>774</v>
      </c>
      <c r="N41" t="s">
        <v>775</v>
      </c>
      <c r="O41" s="139" t="s">
        <v>476</v>
      </c>
      <c r="P41" s="114" t="s">
        <v>776</v>
      </c>
    </row>
    <row r="42" spans="1:17" x14ac:dyDescent="0.25">
      <c r="A42" t="s">
        <v>562</v>
      </c>
      <c r="B42" t="s">
        <v>563</v>
      </c>
      <c r="C42" t="s">
        <v>264</v>
      </c>
      <c r="D42" s="107">
        <v>29000</v>
      </c>
      <c r="E42" t="s">
        <v>476</v>
      </c>
      <c r="F42" s="105">
        <v>0.75</v>
      </c>
      <c r="G42" s="105">
        <v>0.625</v>
      </c>
      <c r="H42" s="105">
        <v>0.75</v>
      </c>
      <c r="I42" s="105">
        <v>0.625</v>
      </c>
      <c r="J42" s="109">
        <v>3625</v>
      </c>
      <c r="K42" s="109">
        <v>2900</v>
      </c>
      <c r="L42" t="s">
        <v>476</v>
      </c>
      <c r="M42" s="109">
        <v>3625</v>
      </c>
      <c r="N42">
        <f t="shared" ref="N42:N73" si="10">VLOOKUP(L42,$E$1:$F$9,2)</f>
        <v>1</v>
      </c>
      <c r="O42" s="139">
        <f t="shared" ref="O42:O73" si="11">M42/N42</f>
        <v>3625</v>
      </c>
      <c r="P42" s="114">
        <f>ROUND($B$3/O42,0)</f>
        <v>3</v>
      </c>
    </row>
    <row r="43" spans="1:17" x14ac:dyDescent="0.25">
      <c r="A43" t="s">
        <v>474</v>
      </c>
      <c r="B43" t="s">
        <v>475</v>
      </c>
      <c r="C43" t="s">
        <v>263</v>
      </c>
      <c r="D43" s="107">
        <v>100000</v>
      </c>
      <c r="E43" t="s">
        <v>476</v>
      </c>
      <c r="F43" s="105">
        <v>0.75</v>
      </c>
      <c r="G43" s="105">
        <v>0.70833333333333337</v>
      </c>
      <c r="H43" s="105">
        <v>0.75</v>
      </c>
      <c r="I43" s="105">
        <v>0.70833333333333337</v>
      </c>
      <c r="J43" s="109">
        <v>2656</v>
      </c>
      <c r="K43" s="109">
        <v>2125</v>
      </c>
      <c r="L43" t="s">
        <v>476</v>
      </c>
      <c r="M43" s="109">
        <v>2656</v>
      </c>
      <c r="N43">
        <f t="shared" si="10"/>
        <v>1</v>
      </c>
      <c r="O43" s="139">
        <f t="shared" si="11"/>
        <v>2656</v>
      </c>
      <c r="P43" s="143">
        <v>3</v>
      </c>
    </row>
    <row r="44" spans="1:17" x14ac:dyDescent="0.25">
      <c r="A44" t="s">
        <v>477</v>
      </c>
      <c r="B44" t="s">
        <v>478</v>
      </c>
      <c r="C44" t="s">
        <v>479</v>
      </c>
      <c r="D44">
        <v>100</v>
      </c>
      <c r="E44" t="s">
        <v>476</v>
      </c>
      <c r="H44" s="105">
        <v>0.38541666666666669</v>
      </c>
      <c r="I44" s="105">
        <v>0.60416666666666663</v>
      </c>
      <c r="J44" s="109">
        <v>440</v>
      </c>
      <c r="K44" s="109">
        <v>350</v>
      </c>
      <c r="L44" t="s">
        <v>476</v>
      </c>
      <c r="M44" s="109">
        <v>440</v>
      </c>
      <c r="N44">
        <f t="shared" si="10"/>
        <v>1</v>
      </c>
      <c r="O44" s="139">
        <f t="shared" si="11"/>
        <v>440</v>
      </c>
      <c r="P44" s="114">
        <f>ROUND($B$3/O44,0)</f>
        <v>23</v>
      </c>
    </row>
    <row r="45" spans="1:17" x14ac:dyDescent="0.25">
      <c r="A45" t="s">
        <v>732</v>
      </c>
      <c r="B45" t="s">
        <v>733</v>
      </c>
      <c r="C45" t="s">
        <v>479</v>
      </c>
      <c r="D45">
        <v>600</v>
      </c>
      <c r="E45" t="s">
        <v>476</v>
      </c>
      <c r="F45" s="105">
        <v>0.83333333333333337</v>
      </c>
      <c r="G45" s="105">
        <v>0.59375</v>
      </c>
      <c r="H45" s="105">
        <v>0.83333333333333337</v>
      </c>
      <c r="I45" s="105">
        <v>0.59375</v>
      </c>
      <c r="J45" s="109">
        <v>937</v>
      </c>
      <c r="K45" s="109">
        <v>750</v>
      </c>
      <c r="L45" t="s">
        <v>476</v>
      </c>
      <c r="M45" s="109">
        <v>937</v>
      </c>
      <c r="N45">
        <f t="shared" si="10"/>
        <v>1</v>
      </c>
      <c r="O45" s="139">
        <f t="shared" si="11"/>
        <v>937</v>
      </c>
      <c r="P45" s="114">
        <f>ROUND($B$3/O45,0)</f>
        <v>11</v>
      </c>
    </row>
    <row r="46" spans="1:17" x14ac:dyDescent="0.25">
      <c r="A46" t="s">
        <v>483</v>
      </c>
      <c r="B46" t="s">
        <v>484</v>
      </c>
      <c r="C46" t="s">
        <v>263</v>
      </c>
      <c r="D46" s="107">
        <v>62500</v>
      </c>
      <c r="E46" t="s">
        <v>476</v>
      </c>
      <c r="F46" s="105">
        <v>0.75</v>
      </c>
      <c r="G46" s="105">
        <v>0.70833333333333337</v>
      </c>
      <c r="H46" s="105">
        <v>0.75</v>
      </c>
      <c r="I46" s="105">
        <v>0.70833333333333337</v>
      </c>
      <c r="J46" s="109">
        <v>2963</v>
      </c>
      <c r="K46" s="109">
        <v>2371</v>
      </c>
      <c r="L46" t="s">
        <v>476</v>
      </c>
      <c r="M46" s="109">
        <v>2963</v>
      </c>
      <c r="N46">
        <f t="shared" si="10"/>
        <v>1</v>
      </c>
      <c r="O46" s="139">
        <f t="shared" si="11"/>
        <v>2963</v>
      </c>
      <c r="P46" s="114">
        <f>ROUND($B$3/O46,0)</f>
        <v>3</v>
      </c>
    </row>
    <row r="47" spans="1:17" x14ac:dyDescent="0.25">
      <c r="A47" t="s">
        <v>522</v>
      </c>
      <c r="B47" t="s">
        <v>523</v>
      </c>
      <c r="C47" t="s">
        <v>479</v>
      </c>
      <c r="D47">
        <v>50</v>
      </c>
      <c r="E47" t="s">
        <v>476</v>
      </c>
      <c r="F47" s="105">
        <v>0.83333333333333337</v>
      </c>
      <c r="G47" s="105">
        <v>0.59375</v>
      </c>
      <c r="H47" s="105">
        <v>0.83333333333333337</v>
      </c>
      <c r="I47" s="105">
        <v>0.59375</v>
      </c>
      <c r="J47" s="109">
        <v>2250</v>
      </c>
      <c r="K47" s="109">
        <v>1800</v>
      </c>
      <c r="L47" t="s">
        <v>476</v>
      </c>
      <c r="M47" s="109">
        <v>2250</v>
      </c>
      <c r="N47">
        <f t="shared" si="10"/>
        <v>1</v>
      </c>
      <c r="O47" s="139">
        <f t="shared" si="11"/>
        <v>2250</v>
      </c>
      <c r="P47" s="143">
        <v>6</v>
      </c>
    </row>
    <row r="48" spans="1:17" x14ac:dyDescent="0.25">
      <c r="A48" t="s">
        <v>513</v>
      </c>
      <c r="B48" t="s">
        <v>514</v>
      </c>
      <c r="C48" t="s">
        <v>266</v>
      </c>
      <c r="D48">
        <v>10</v>
      </c>
      <c r="E48" t="s">
        <v>476</v>
      </c>
      <c r="H48" s="105">
        <v>0.16666666666666666</v>
      </c>
      <c r="I48" s="105">
        <v>0.58333333333333337</v>
      </c>
      <c r="J48" s="109">
        <v>3000</v>
      </c>
      <c r="K48" s="109">
        <v>2400</v>
      </c>
      <c r="L48" t="s">
        <v>476</v>
      </c>
      <c r="M48" s="109">
        <v>3000</v>
      </c>
      <c r="N48">
        <f t="shared" si="10"/>
        <v>1</v>
      </c>
      <c r="O48" s="139">
        <f t="shared" si="11"/>
        <v>3000</v>
      </c>
      <c r="P48" s="143">
        <v>4</v>
      </c>
    </row>
    <row r="49" spans="1:16" x14ac:dyDescent="0.25">
      <c r="A49" t="s">
        <v>492</v>
      </c>
      <c r="B49" t="s">
        <v>493</v>
      </c>
      <c r="C49" t="s">
        <v>263</v>
      </c>
      <c r="D49" s="107">
        <v>100000</v>
      </c>
      <c r="E49" t="s">
        <v>476</v>
      </c>
      <c r="F49" s="105">
        <v>0.75</v>
      </c>
      <c r="G49" s="105">
        <v>0.70833333333333337</v>
      </c>
      <c r="H49" s="105">
        <v>0.75</v>
      </c>
      <c r="I49" s="105">
        <v>0.70833333333333337</v>
      </c>
      <c r="J49" s="109">
        <v>2607</v>
      </c>
      <c r="K49" s="109">
        <v>2086</v>
      </c>
      <c r="L49" t="s">
        <v>476</v>
      </c>
      <c r="M49" s="109">
        <v>2607</v>
      </c>
      <c r="N49">
        <f t="shared" si="10"/>
        <v>1</v>
      </c>
      <c r="O49" s="139">
        <f t="shared" si="11"/>
        <v>2607</v>
      </c>
      <c r="P49" s="114">
        <f t="shared" ref="P49:P59" si="12">ROUND($B$3/O49,0)</f>
        <v>4</v>
      </c>
    </row>
    <row r="50" spans="1:16" x14ac:dyDescent="0.25">
      <c r="A50" t="s">
        <v>524</v>
      </c>
      <c r="B50" t="s">
        <v>525</v>
      </c>
      <c r="C50" t="s">
        <v>266</v>
      </c>
      <c r="D50">
        <v>5</v>
      </c>
      <c r="E50" t="s">
        <v>476</v>
      </c>
      <c r="F50" s="105">
        <v>0.875</v>
      </c>
      <c r="G50" s="105">
        <v>0.60416666666666663</v>
      </c>
      <c r="H50" s="105">
        <v>0.875</v>
      </c>
      <c r="I50" s="105">
        <v>0.60416666666666663</v>
      </c>
      <c r="J50" s="109">
        <v>1501</v>
      </c>
      <c r="K50" s="109">
        <v>1201</v>
      </c>
      <c r="L50" t="s">
        <v>476</v>
      </c>
      <c r="M50" s="109">
        <v>1501</v>
      </c>
      <c r="N50">
        <f t="shared" si="10"/>
        <v>1</v>
      </c>
      <c r="O50" s="139">
        <f t="shared" si="11"/>
        <v>1501</v>
      </c>
      <c r="P50" s="114">
        <f t="shared" si="12"/>
        <v>7</v>
      </c>
    </row>
    <row r="51" spans="1:16" x14ac:dyDescent="0.25">
      <c r="A51" t="s">
        <v>759</v>
      </c>
      <c r="B51" t="s">
        <v>760</v>
      </c>
      <c r="C51" t="s">
        <v>482</v>
      </c>
      <c r="D51" s="107">
        <v>1000</v>
      </c>
      <c r="E51" t="s">
        <v>476</v>
      </c>
      <c r="F51" s="105">
        <v>0.83333333333333337</v>
      </c>
      <c r="G51" s="105">
        <v>0.75</v>
      </c>
      <c r="H51" s="105">
        <v>0.83333333333333337</v>
      </c>
      <c r="I51" s="105">
        <v>0.75</v>
      </c>
      <c r="J51" s="109">
        <v>3701</v>
      </c>
      <c r="K51" s="109">
        <v>2961</v>
      </c>
      <c r="L51" t="s">
        <v>476</v>
      </c>
      <c r="M51" s="109">
        <v>3701</v>
      </c>
      <c r="N51">
        <f t="shared" si="10"/>
        <v>1</v>
      </c>
      <c r="O51" s="139">
        <f t="shared" si="11"/>
        <v>3701</v>
      </c>
      <c r="P51" s="114">
        <f t="shared" si="12"/>
        <v>3</v>
      </c>
    </row>
    <row r="52" spans="1:16" x14ac:dyDescent="0.25">
      <c r="A52" t="s">
        <v>585</v>
      </c>
      <c r="B52" t="s">
        <v>586</v>
      </c>
      <c r="C52" t="s">
        <v>263</v>
      </c>
      <c r="D52" s="107">
        <v>2500</v>
      </c>
      <c r="E52" t="s">
        <v>476</v>
      </c>
      <c r="F52" s="105">
        <v>0.75</v>
      </c>
      <c r="G52" s="105">
        <v>0.70833333333333337</v>
      </c>
      <c r="H52" s="105">
        <v>0.75</v>
      </c>
      <c r="I52" s="105">
        <v>0.70833333333333337</v>
      </c>
      <c r="J52" s="109">
        <v>481</v>
      </c>
      <c r="K52" s="109">
        <v>385</v>
      </c>
      <c r="L52" t="s">
        <v>476</v>
      </c>
      <c r="M52" s="109">
        <v>481</v>
      </c>
      <c r="N52">
        <f t="shared" si="10"/>
        <v>1</v>
      </c>
      <c r="O52" s="139">
        <f t="shared" si="11"/>
        <v>481</v>
      </c>
      <c r="P52" s="114">
        <f t="shared" si="12"/>
        <v>21</v>
      </c>
    </row>
    <row r="53" spans="1:16" x14ac:dyDescent="0.25">
      <c r="A53" t="s">
        <v>589</v>
      </c>
      <c r="B53" t="s">
        <v>590</v>
      </c>
      <c r="C53" t="s">
        <v>263</v>
      </c>
      <c r="D53" s="107">
        <v>250000</v>
      </c>
      <c r="E53" t="s">
        <v>444</v>
      </c>
      <c r="F53" s="105">
        <v>0.75</v>
      </c>
      <c r="G53" s="105">
        <v>0.70833333333333337</v>
      </c>
      <c r="H53" s="105">
        <v>0.75</v>
      </c>
      <c r="I53" s="105">
        <v>0.70833333333333337</v>
      </c>
      <c r="J53" t="s">
        <v>591</v>
      </c>
      <c r="K53" t="s">
        <v>592</v>
      </c>
      <c r="L53" t="s">
        <v>444</v>
      </c>
      <c r="M53" s="107">
        <v>1446120</v>
      </c>
      <c r="N53">
        <f t="shared" si="10"/>
        <v>102.498</v>
      </c>
      <c r="O53" s="139">
        <f t="shared" si="11"/>
        <v>14108.763097816542</v>
      </c>
      <c r="P53" s="114">
        <f t="shared" si="12"/>
        <v>1</v>
      </c>
    </row>
    <row r="54" spans="1:16" x14ac:dyDescent="0.25">
      <c r="A54" t="s">
        <v>631</v>
      </c>
      <c r="B54" t="s">
        <v>632</v>
      </c>
      <c r="C54" t="s">
        <v>263</v>
      </c>
      <c r="D54" s="107">
        <v>2500</v>
      </c>
      <c r="E54" t="s">
        <v>476</v>
      </c>
      <c r="H54" s="105">
        <v>0.30555555555555552</v>
      </c>
      <c r="I54" s="105">
        <v>0.58333333333333337</v>
      </c>
      <c r="J54" s="109">
        <v>575</v>
      </c>
      <c r="K54" s="109">
        <v>460</v>
      </c>
      <c r="L54" t="s">
        <v>476</v>
      </c>
      <c r="M54" s="109">
        <v>575</v>
      </c>
      <c r="N54">
        <f t="shared" si="10"/>
        <v>1</v>
      </c>
      <c r="O54" s="139">
        <f t="shared" si="11"/>
        <v>575</v>
      </c>
      <c r="P54" s="114">
        <f t="shared" si="12"/>
        <v>17</v>
      </c>
    </row>
    <row r="55" spans="1:16" x14ac:dyDescent="0.25">
      <c r="A55" t="s">
        <v>657</v>
      </c>
      <c r="B55" t="s">
        <v>658</v>
      </c>
      <c r="C55" t="s">
        <v>263</v>
      </c>
      <c r="D55">
        <v>100</v>
      </c>
      <c r="E55" t="s">
        <v>476</v>
      </c>
      <c r="F55" s="105">
        <v>0.75</v>
      </c>
      <c r="G55" s="105">
        <v>0.70833333333333337</v>
      </c>
      <c r="H55" s="105">
        <v>0.75</v>
      </c>
      <c r="I55" s="105">
        <v>0.70833333333333337</v>
      </c>
      <c r="J55" s="109">
        <v>7125</v>
      </c>
      <c r="K55" s="109">
        <v>5700</v>
      </c>
      <c r="L55" t="s">
        <v>476</v>
      </c>
      <c r="M55" s="109">
        <v>7125</v>
      </c>
      <c r="N55">
        <f t="shared" si="10"/>
        <v>1</v>
      </c>
      <c r="O55" s="139">
        <f t="shared" si="11"/>
        <v>7125</v>
      </c>
      <c r="P55" s="114">
        <f t="shared" si="12"/>
        <v>1</v>
      </c>
    </row>
    <row r="56" spans="1:16" x14ac:dyDescent="0.25">
      <c r="A56" t="s">
        <v>556</v>
      </c>
      <c r="B56" t="s">
        <v>557</v>
      </c>
      <c r="C56" t="s">
        <v>263</v>
      </c>
      <c r="D56">
        <v>50</v>
      </c>
      <c r="E56" t="s">
        <v>476</v>
      </c>
      <c r="F56" s="105">
        <v>0.75</v>
      </c>
      <c r="G56" s="105">
        <v>0.70833333333333337</v>
      </c>
      <c r="H56" s="105">
        <v>0.75</v>
      </c>
      <c r="I56" s="105">
        <v>0.70833333333333337</v>
      </c>
      <c r="J56" s="109">
        <v>5250</v>
      </c>
      <c r="K56" s="109">
        <v>4200</v>
      </c>
      <c r="L56" t="s">
        <v>476</v>
      </c>
      <c r="M56" s="109">
        <v>5250</v>
      </c>
      <c r="N56">
        <f t="shared" si="10"/>
        <v>1</v>
      </c>
      <c r="O56" s="139">
        <f t="shared" si="11"/>
        <v>5250</v>
      </c>
      <c r="P56" s="114">
        <f t="shared" si="12"/>
        <v>2</v>
      </c>
    </row>
    <row r="57" spans="1:16" x14ac:dyDescent="0.25">
      <c r="A57" t="s">
        <v>587</v>
      </c>
      <c r="B57" t="s">
        <v>588</v>
      </c>
      <c r="C57" t="s">
        <v>263</v>
      </c>
      <c r="D57" s="107">
        <v>125000</v>
      </c>
      <c r="E57" t="s">
        <v>476</v>
      </c>
      <c r="F57" s="105">
        <v>0.75</v>
      </c>
      <c r="G57" s="105">
        <v>0.70833333333333337</v>
      </c>
      <c r="H57" s="105">
        <v>0.75</v>
      </c>
      <c r="I57" s="105">
        <v>0.70833333333333337</v>
      </c>
      <c r="J57" s="109">
        <v>7264</v>
      </c>
      <c r="K57" s="109">
        <v>4358</v>
      </c>
      <c r="L57" t="s">
        <v>476</v>
      </c>
      <c r="M57" s="109">
        <v>7264</v>
      </c>
      <c r="N57">
        <f t="shared" si="10"/>
        <v>1</v>
      </c>
      <c r="O57" s="139">
        <f t="shared" si="11"/>
        <v>7264</v>
      </c>
      <c r="P57" s="114">
        <f t="shared" si="12"/>
        <v>1</v>
      </c>
    </row>
    <row r="58" spans="1:16" x14ac:dyDescent="0.25">
      <c r="A58" t="s">
        <v>769</v>
      </c>
      <c r="B58" t="s">
        <v>770</v>
      </c>
      <c r="C58" t="s">
        <v>479</v>
      </c>
      <c r="D58" s="107">
        <v>1000</v>
      </c>
      <c r="E58" t="s">
        <v>476</v>
      </c>
      <c r="F58" s="105">
        <v>0.75</v>
      </c>
      <c r="G58" s="105">
        <v>0.70833333333333337</v>
      </c>
      <c r="H58" s="105">
        <v>0.75</v>
      </c>
      <c r="I58" s="105">
        <v>0.70833333333333337</v>
      </c>
      <c r="J58" s="109">
        <v>1000</v>
      </c>
      <c r="K58" s="109">
        <v>800</v>
      </c>
      <c r="L58" t="s">
        <v>476</v>
      </c>
      <c r="M58" s="109">
        <v>1000</v>
      </c>
      <c r="N58">
        <f t="shared" si="10"/>
        <v>1</v>
      </c>
      <c r="O58" s="139">
        <f t="shared" si="11"/>
        <v>1000</v>
      </c>
      <c r="P58" s="114">
        <f t="shared" si="12"/>
        <v>10</v>
      </c>
    </row>
    <row r="59" spans="1:16" x14ac:dyDescent="0.25">
      <c r="A59" t="s">
        <v>593</v>
      </c>
      <c r="B59" t="s">
        <v>594</v>
      </c>
      <c r="C59" t="s">
        <v>263</v>
      </c>
      <c r="D59">
        <v>500</v>
      </c>
      <c r="E59" t="s">
        <v>476</v>
      </c>
      <c r="H59" s="105">
        <v>0.39583333333333331</v>
      </c>
      <c r="I59" s="105">
        <v>0.58680555555555558</v>
      </c>
      <c r="J59" s="109">
        <v>4218</v>
      </c>
      <c r="K59" s="109">
        <v>3375</v>
      </c>
      <c r="L59" t="s">
        <v>476</v>
      </c>
      <c r="M59" s="109">
        <v>4218</v>
      </c>
      <c r="N59">
        <f t="shared" si="10"/>
        <v>1</v>
      </c>
      <c r="O59" s="139">
        <f t="shared" si="11"/>
        <v>4218</v>
      </c>
      <c r="P59" s="114">
        <f t="shared" si="12"/>
        <v>2</v>
      </c>
    </row>
    <row r="60" spans="1:16" x14ac:dyDescent="0.25">
      <c r="A60" t="s">
        <v>629</v>
      </c>
      <c r="B60" t="s">
        <v>630</v>
      </c>
      <c r="C60" t="s">
        <v>263</v>
      </c>
      <c r="D60">
        <v>400</v>
      </c>
      <c r="E60" t="s">
        <v>476</v>
      </c>
      <c r="H60" s="105">
        <v>0.39583333333333331</v>
      </c>
      <c r="I60" s="105">
        <v>0.58680555555555558</v>
      </c>
      <c r="J60" s="109">
        <v>1500</v>
      </c>
      <c r="K60" s="109">
        <v>1200</v>
      </c>
      <c r="L60" t="s">
        <v>476</v>
      </c>
      <c r="M60" s="109">
        <v>1500</v>
      </c>
      <c r="N60">
        <f t="shared" si="10"/>
        <v>1</v>
      </c>
      <c r="O60" s="139">
        <f t="shared" si="11"/>
        <v>1500</v>
      </c>
      <c r="P60" s="143">
        <v>4</v>
      </c>
    </row>
    <row r="61" spans="1:16" x14ac:dyDescent="0.25">
      <c r="A61" t="s">
        <v>552</v>
      </c>
      <c r="B61" t="s">
        <v>553</v>
      </c>
      <c r="C61" t="s">
        <v>263</v>
      </c>
      <c r="D61" s="107">
        <v>6250000</v>
      </c>
      <c r="E61" t="s">
        <v>476</v>
      </c>
      <c r="F61" s="105">
        <v>0.75</v>
      </c>
      <c r="G61" s="105">
        <v>0.70833333333333337</v>
      </c>
      <c r="H61" s="105">
        <v>0.75</v>
      </c>
      <c r="I61" s="105">
        <v>0.70833333333333337</v>
      </c>
      <c r="J61" s="109">
        <v>1973</v>
      </c>
      <c r="K61" s="109">
        <v>1579</v>
      </c>
      <c r="L61" t="s">
        <v>476</v>
      </c>
      <c r="M61" s="109">
        <v>1973</v>
      </c>
      <c r="N61">
        <f t="shared" si="10"/>
        <v>1</v>
      </c>
      <c r="O61" s="139">
        <f t="shared" si="11"/>
        <v>1973</v>
      </c>
      <c r="P61" s="114">
        <f>ROUND($B$3/O61,0)</f>
        <v>5</v>
      </c>
    </row>
    <row r="62" spans="1:16" x14ac:dyDescent="0.25">
      <c r="A62" t="s">
        <v>627</v>
      </c>
      <c r="B62" t="s">
        <v>628</v>
      </c>
      <c r="C62" t="s">
        <v>263</v>
      </c>
      <c r="D62" s="107">
        <v>12500000</v>
      </c>
      <c r="E62" t="s">
        <v>476</v>
      </c>
      <c r="F62" s="105">
        <v>0.75</v>
      </c>
      <c r="G62" s="105">
        <v>0.70833333333333337</v>
      </c>
      <c r="H62" s="105">
        <v>0.75</v>
      </c>
      <c r="I62" s="105">
        <v>0.70833333333333337</v>
      </c>
      <c r="J62" s="109">
        <v>3947</v>
      </c>
      <c r="K62" s="109">
        <v>3158</v>
      </c>
      <c r="L62" t="s">
        <v>476</v>
      </c>
      <c r="M62" s="109">
        <v>3947</v>
      </c>
      <c r="N62">
        <f t="shared" si="10"/>
        <v>1</v>
      </c>
      <c r="O62" s="139">
        <f t="shared" si="11"/>
        <v>3947</v>
      </c>
      <c r="P62" s="114">
        <f>ROUND($B$3/O62,0)</f>
        <v>3</v>
      </c>
    </row>
    <row r="63" spans="1:16" x14ac:dyDescent="0.25">
      <c r="A63" t="s">
        <v>517</v>
      </c>
      <c r="B63" t="s">
        <v>518</v>
      </c>
      <c r="C63" t="s">
        <v>266</v>
      </c>
      <c r="D63">
        <v>375</v>
      </c>
      <c r="E63" t="s">
        <v>476</v>
      </c>
      <c r="H63" s="105">
        <v>0.17708333333333334</v>
      </c>
      <c r="I63" s="105">
        <v>0.5625</v>
      </c>
      <c r="J63" s="109">
        <v>7500</v>
      </c>
      <c r="K63" s="109">
        <v>6000</v>
      </c>
      <c r="L63" t="s">
        <v>476</v>
      </c>
      <c r="M63" s="109">
        <v>7500</v>
      </c>
      <c r="N63">
        <f t="shared" si="10"/>
        <v>1</v>
      </c>
      <c r="O63" s="139">
        <f t="shared" si="11"/>
        <v>7500</v>
      </c>
      <c r="P63" s="143">
        <v>3</v>
      </c>
    </row>
    <row r="64" spans="1:16" x14ac:dyDescent="0.25">
      <c r="A64" t="s">
        <v>618</v>
      </c>
      <c r="B64" t="s">
        <v>619</v>
      </c>
      <c r="C64" t="s">
        <v>620</v>
      </c>
      <c r="D64">
        <v>50</v>
      </c>
      <c r="E64" t="s">
        <v>476</v>
      </c>
      <c r="F64" s="105">
        <v>0.83333333333333337</v>
      </c>
      <c r="G64" s="105">
        <v>0.59375</v>
      </c>
      <c r="H64" s="105">
        <v>0.83333333333333337</v>
      </c>
      <c r="I64" s="105">
        <v>0.59375</v>
      </c>
      <c r="J64" s="109">
        <v>1750</v>
      </c>
      <c r="K64" s="109">
        <v>1400</v>
      </c>
      <c r="L64" t="s">
        <v>476</v>
      </c>
      <c r="M64" s="109">
        <v>1750</v>
      </c>
      <c r="N64">
        <f t="shared" si="10"/>
        <v>1</v>
      </c>
      <c r="O64" s="139">
        <f t="shared" si="11"/>
        <v>1750</v>
      </c>
      <c r="P64" s="114">
        <f t="shared" ref="P64:P93" si="13">ROUND($B$3/O64,0)</f>
        <v>6</v>
      </c>
    </row>
    <row r="65" spans="1:16" x14ac:dyDescent="0.25">
      <c r="A65" t="s">
        <v>712</v>
      </c>
      <c r="B65" t="s">
        <v>713</v>
      </c>
      <c r="C65" t="s">
        <v>263</v>
      </c>
      <c r="D65">
        <v>110</v>
      </c>
      <c r="E65" t="s">
        <v>476</v>
      </c>
      <c r="F65" s="105">
        <v>0.75</v>
      </c>
      <c r="G65" s="105">
        <v>0.70833333333333337</v>
      </c>
      <c r="H65" s="105">
        <v>0.75</v>
      </c>
      <c r="I65" s="105">
        <v>0.70833333333333337</v>
      </c>
      <c r="J65" s="109">
        <v>2437</v>
      </c>
      <c r="K65" s="109">
        <v>1950</v>
      </c>
      <c r="L65" t="s">
        <v>476</v>
      </c>
      <c r="M65" s="109">
        <v>2437</v>
      </c>
      <c r="N65">
        <f t="shared" si="10"/>
        <v>1</v>
      </c>
      <c r="O65" s="139">
        <f t="shared" si="11"/>
        <v>2437</v>
      </c>
      <c r="P65" s="114">
        <f t="shared" si="13"/>
        <v>4</v>
      </c>
    </row>
    <row r="66" spans="1:16" x14ac:dyDescent="0.25">
      <c r="A66" t="s">
        <v>635</v>
      </c>
      <c r="B66" t="s">
        <v>636</v>
      </c>
      <c r="C66" t="s">
        <v>263</v>
      </c>
      <c r="D66">
        <v>400</v>
      </c>
      <c r="E66" t="s">
        <v>476</v>
      </c>
      <c r="H66" s="105">
        <v>0.39583333333333331</v>
      </c>
      <c r="I66" s="105">
        <v>0.58680555555555558</v>
      </c>
      <c r="J66" s="109">
        <v>2250</v>
      </c>
      <c r="K66" s="109">
        <v>1800</v>
      </c>
      <c r="L66" t="s">
        <v>476</v>
      </c>
      <c r="M66" s="109">
        <v>2250</v>
      </c>
      <c r="N66">
        <f t="shared" si="10"/>
        <v>1</v>
      </c>
      <c r="O66" s="139">
        <f t="shared" si="11"/>
        <v>2250</v>
      </c>
      <c r="P66" s="114">
        <f t="shared" si="13"/>
        <v>4</v>
      </c>
    </row>
    <row r="67" spans="1:16" x14ac:dyDescent="0.25">
      <c r="A67" t="s">
        <v>533</v>
      </c>
      <c r="B67" t="s">
        <v>534</v>
      </c>
      <c r="C67" t="s">
        <v>263</v>
      </c>
      <c r="D67" s="107">
        <v>10000</v>
      </c>
      <c r="E67" t="s">
        <v>454</v>
      </c>
      <c r="F67" s="105">
        <v>0.75</v>
      </c>
      <c r="G67" s="105">
        <v>0.70833333333333337</v>
      </c>
      <c r="H67" s="105">
        <v>0.75</v>
      </c>
      <c r="I67" s="105">
        <v>0.70833333333333337</v>
      </c>
      <c r="J67" s="109">
        <v>265</v>
      </c>
      <c r="K67" s="109">
        <v>212</v>
      </c>
      <c r="L67" t="s">
        <v>476</v>
      </c>
      <c r="M67" s="109">
        <v>265</v>
      </c>
      <c r="N67">
        <f t="shared" si="10"/>
        <v>1</v>
      </c>
      <c r="O67" s="139">
        <f t="shared" si="11"/>
        <v>265</v>
      </c>
      <c r="P67" s="114">
        <f t="shared" si="13"/>
        <v>38</v>
      </c>
    </row>
    <row r="68" spans="1:16" x14ac:dyDescent="0.25">
      <c r="A68" t="s">
        <v>542</v>
      </c>
      <c r="B68" t="s">
        <v>543</v>
      </c>
      <c r="C68" t="s">
        <v>263</v>
      </c>
      <c r="D68" s="107">
        <v>6250</v>
      </c>
      <c r="E68" t="s">
        <v>460</v>
      </c>
      <c r="F68" s="105">
        <v>0.75</v>
      </c>
      <c r="G68" s="105">
        <v>0.70833333333333337</v>
      </c>
      <c r="H68" s="105">
        <v>0.75</v>
      </c>
      <c r="I68" s="105">
        <v>0.70833333333333337</v>
      </c>
      <c r="J68" s="109">
        <v>132</v>
      </c>
      <c r="K68" s="109">
        <v>132</v>
      </c>
      <c r="L68" t="s">
        <v>476</v>
      </c>
      <c r="M68" s="109">
        <v>132</v>
      </c>
      <c r="N68">
        <f t="shared" si="10"/>
        <v>1</v>
      </c>
      <c r="O68" s="139">
        <f t="shared" si="11"/>
        <v>132</v>
      </c>
      <c r="P68" s="114">
        <f t="shared" si="13"/>
        <v>76</v>
      </c>
    </row>
    <row r="69" spans="1:16" x14ac:dyDescent="0.25">
      <c r="A69" t="s">
        <v>540</v>
      </c>
      <c r="B69" t="s">
        <v>541</v>
      </c>
      <c r="C69" t="s">
        <v>263</v>
      </c>
      <c r="D69" s="107">
        <v>12500</v>
      </c>
      <c r="E69" t="s">
        <v>473</v>
      </c>
      <c r="F69" s="105">
        <v>0.75</v>
      </c>
      <c r="G69" s="105">
        <v>0.70833333333333337</v>
      </c>
      <c r="H69" s="105">
        <v>0.75</v>
      </c>
      <c r="I69" s="105">
        <v>0.70833333333333337</v>
      </c>
      <c r="J69" s="109">
        <v>726</v>
      </c>
      <c r="K69" s="109">
        <v>435</v>
      </c>
      <c r="L69" t="s">
        <v>476</v>
      </c>
      <c r="M69" s="109">
        <v>726</v>
      </c>
      <c r="N69">
        <f t="shared" si="10"/>
        <v>1</v>
      </c>
      <c r="O69" s="139">
        <f t="shared" si="11"/>
        <v>726</v>
      </c>
      <c r="P69" s="114">
        <f t="shared" si="13"/>
        <v>14</v>
      </c>
    </row>
    <row r="70" spans="1:16" x14ac:dyDescent="0.25">
      <c r="A70" t="s">
        <v>546</v>
      </c>
      <c r="B70" t="s">
        <v>547</v>
      </c>
      <c r="C70" t="s">
        <v>263</v>
      </c>
      <c r="D70" s="107">
        <v>10000</v>
      </c>
      <c r="E70" t="s">
        <v>476</v>
      </c>
      <c r="F70" s="105">
        <v>0.75</v>
      </c>
      <c r="G70" s="105">
        <v>0.70833333333333337</v>
      </c>
      <c r="H70" s="105">
        <v>0.75</v>
      </c>
      <c r="I70" s="105">
        <v>0.70833333333333337</v>
      </c>
      <c r="J70" t="s">
        <v>548</v>
      </c>
      <c r="K70" t="s">
        <v>549</v>
      </c>
      <c r="L70" t="s">
        <v>444</v>
      </c>
      <c r="M70" s="107">
        <v>44527</v>
      </c>
      <c r="N70">
        <f t="shared" si="10"/>
        <v>102.498</v>
      </c>
      <c r="O70" s="139">
        <f t="shared" si="11"/>
        <v>434.418232550879</v>
      </c>
      <c r="P70" s="114">
        <f t="shared" si="13"/>
        <v>23</v>
      </c>
    </row>
    <row r="71" spans="1:16" x14ac:dyDescent="0.25">
      <c r="A71" t="s">
        <v>535</v>
      </c>
      <c r="B71" t="s">
        <v>536</v>
      </c>
      <c r="C71" t="s">
        <v>263</v>
      </c>
      <c r="D71" s="107">
        <v>10000</v>
      </c>
      <c r="E71" t="s">
        <v>491</v>
      </c>
      <c r="F71" s="105">
        <v>0.75</v>
      </c>
      <c r="G71" s="105">
        <v>0.70833333333333337</v>
      </c>
      <c r="H71" s="105">
        <v>0.75</v>
      </c>
      <c r="I71" s="105">
        <v>0.70833333333333337</v>
      </c>
      <c r="J71" s="109">
        <v>260</v>
      </c>
      <c r="K71" s="109">
        <v>208</v>
      </c>
      <c r="L71" t="s">
        <v>476</v>
      </c>
      <c r="M71" s="109">
        <v>260</v>
      </c>
      <c r="N71">
        <f t="shared" si="10"/>
        <v>1</v>
      </c>
      <c r="O71" s="139">
        <f t="shared" si="11"/>
        <v>260</v>
      </c>
      <c r="P71" s="114">
        <f t="shared" si="13"/>
        <v>38</v>
      </c>
    </row>
    <row r="72" spans="1:16" x14ac:dyDescent="0.25">
      <c r="A72" t="s">
        <v>550</v>
      </c>
      <c r="B72" t="s">
        <v>551</v>
      </c>
      <c r="C72" t="s">
        <v>263</v>
      </c>
      <c r="D72" s="107">
        <v>62500</v>
      </c>
      <c r="E72" t="s">
        <v>476</v>
      </c>
      <c r="F72" s="105">
        <v>0.75</v>
      </c>
      <c r="G72" s="105">
        <v>0.70833333333333337</v>
      </c>
      <c r="H72" s="105">
        <v>0.75</v>
      </c>
      <c r="I72" s="105">
        <v>0.70833333333333337</v>
      </c>
      <c r="J72" s="109">
        <v>3632</v>
      </c>
      <c r="K72" s="109">
        <v>2179</v>
      </c>
      <c r="L72" t="s">
        <v>476</v>
      </c>
      <c r="M72" s="109">
        <v>3632</v>
      </c>
      <c r="N72">
        <f t="shared" si="10"/>
        <v>1</v>
      </c>
      <c r="O72" s="139">
        <f t="shared" si="11"/>
        <v>3632</v>
      </c>
      <c r="P72" s="114">
        <f t="shared" si="13"/>
        <v>3</v>
      </c>
    </row>
    <row r="73" spans="1:16" x14ac:dyDescent="0.25">
      <c r="A73" t="s">
        <v>683</v>
      </c>
      <c r="B73" t="s">
        <v>684</v>
      </c>
      <c r="C73" t="s">
        <v>268</v>
      </c>
      <c r="D73">
        <v>50</v>
      </c>
      <c r="E73" t="s">
        <v>476</v>
      </c>
      <c r="F73" s="105">
        <v>0.8027777777777777</v>
      </c>
      <c r="G73" s="105">
        <v>0.70833333333333337</v>
      </c>
      <c r="H73" s="105">
        <v>0.8027777777777777</v>
      </c>
      <c r="I73" s="105">
        <v>0.70833333333333337</v>
      </c>
      <c r="J73" s="109">
        <v>4125</v>
      </c>
      <c r="K73" s="109">
        <v>3300</v>
      </c>
      <c r="L73" t="s">
        <v>476</v>
      </c>
      <c r="M73" s="109">
        <v>4125</v>
      </c>
      <c r="N73">
        <f t="shared" si="10"/>
        <v>1</v>
      </c>
      <c r="O73" s="139">
        <f t="shared" si="11"/>
        <v>4125</v>
      </c>
      <c r="P73" s="114">
        <f t="shared" si="13"/>
        <v>2</v>
      </c>
    </row>
    <row r="74" spans="1:16" x14ac:dyDescent="0.25">
      <c r="A74" t="s">
        <v>659</v>
      </c>
      <c r="B74" t="s">
        <v>660</v>
      </c>
      <c r="C74" t="s">
        <v>268</v>
      </c>
      <c r="D74">
        <v>50</v>
      </c>
      <c r="E74" t="s">
        <v>476</v>
      </c>
      <c r="F74" s="105">
        <v>0.8027777777777777</v>
      </c>
      <c r="G74" s="105">
        <v>0.70833333333333337</v>
      </c>
      <c r="H74" s="105">
        <v>0.8027777777777777</v>
      </c>
      <c r="I74" s="105">
        <v>0.70833333333333337</v>
      </c>
      <c r="J74" s="109">
        <v>2393</v>
      </c>
      <c r="K74" s="109">
        <v>1915</v>
      </c>
      <c r="L74" t="s">
        <v>476</v>
      </c>
      <c r="M74" s="109">
        <v>2393</v>
      </c>
      <c r="N74">
        <f t="shared" ref="N74:N105" si="14">VLOOKUP(L74,$E$1:$F$9,2)</f>
        <v>1</v>
      </c>
      <c r="O74" s="139">
        <f t="shared" ref="O74:O105" si="15">M74/N74</f>
        <v>2393</v>
      </c>
      <c r="P74" s="114">
        <f t="shared" si="13"/>
        <v>4</v>
      </c>
    </row>
    <row r="75" spans="1:16" x14ac:dyDescent="0.25">
      <c r="A75" t="s">
        <v>537</v>
      </c>
      <c r="B75" t="s">
        <v>538</v>
      </c>
      <c r="C75" t="s">
        <v>263</v>
      </c>
      <c r="D75" s="107">
        <v>12500</v>
      </c>
      <c r="E75" t="s">
        <v>539</v>
      </c>
      <c r="F75" s="105">
        <v>0.75</v>
      </c>
      <c r="G75" s="105">
        <v>0.70833333333333337</v>
      </c>
      <c r="H75" s="105">
        <v>0.75</v>
      </c>
      <c r="I75" s="105">
        <v>0.70833333333333337</v>
      </c>
      <c r="J75" s="109">
        <v>1120</v>
      </c>
      <c r="K75" s="109">
        <v>672</v>
      </c>
      <c r="L75" t="s">
        <v>476</v>
      </c>
      <c r="M75" s="109">
        <v>1120</v>
      </c>
      <c r="N75">
        <f t="shared" si="14"/>
        <v>1</v>
      </c>
      <c r="O75" s="139">
        <f t="shared" si="15"/>
        <v>1120</v>
      </c>
      <c r="P75" s="114">
        <f t="shared" si="13"/>
        <v>9</v>
      </c>
    </row>
    <row r="76" spans="1:16" x14ac:dyDescent="0.25">
      <c r="A76" t="s">
        <v>615</v>
      </c>
      <c r="B76" t="s">
        <v>616</v>
      </c>
      <c r="C76" t="s">
        <v>617</v>
      </c>
      <c r="D76">
        <v>50</v>
      </c>
      <c r="E76" t="s">
        <v>476</v>
      </c>
      <c r="F76" s="105">
        <v>0.75</v>
      </c>
      <c r="G76" s="105">
        <v>0.625</v>
      </c>
      <c r="H76" s="105">
        <v>0.75</v>
      </c>
      <c r="I76" s="105">
        <v>0.625</v>
      </c>
      <c r="J76" s="109">
        <v>3575</v>
      </c>
      <c r="K76" s="109">
        <v>2750</v>
      </c>
      <c r="L76" t="s">
        <v>476</v>
      </c>
      <c r="M76" s="109">
        <v>3575</v>
      </c>
      <c r="N76">
        <f t="shared" si="14"/>
        <v>1</v>
      </c>
      <c r="O76" s="139">
        <f t="shared" si="15"/>
        <v>3575</v>
      </c>
      <c r="P76" s="114">
        <f t="shared" si="13"/>
        <v>3</v>
      </c>
    </row>
    <row r="77" spans="1:16" x14ac:dyDescent="0.25">
      <c r="A77" t="s">
        <v>692</v>
      </c>
      <c r="B77" t="s">
        <v>693</v>
      </c>
      <c r="C77" t="s">
        <v>263</v>
      </c>
      <c r="D77">
        <v>100</v>
      </c>
      <c r="E77" t="s">
        <v>476</v>
      </c>
      <c r="F77" s="105">
        <v>0.75</v>
      </c>
      <c r="G77" s="105">
        <v>0.38541666666666669</v>
      </c>
      <c r="H77" s="105">
        <v>0.6875</v>
      </c>
      <c r="I77" s="105">
        <v>0.38541666666666669</v>
      </c>
      <c r="J77" s="109">
        <v>22500</v>
      </c>
      <c r="K77" s="109">
        <v>18000</v>
      </c>
      <c r="L77" t="s">
        <v>476</v>
      </c>
      <c r="M77" s="109">
        <v>22500</v>
      </c>
      <c r="N77">
        <f t="shared" si="14"/>
        <v>1</v>
      </c>
      <c r="O77" s="139">
        <f t="shared" si="15"/>
        <v>22500</v>
      </c>
      <c r="P77" s="114">
        <f t="shared" si="13"/>
        <v>0</v>
      </c>
    </row>
    <row r="78" spans="1:16" x14ac:dyDescent="0.25">
      <c r="A78" t="s">
        <v>696</v>
      </c>
      <c r="B78" t="s">
        <v>697</v>
      </c>
      <c r="C78" t="s">
        <v>263</v>
      </c>
      <c r="D78" s="107">
        <v>100000</v>
      </c>
      <c r="E78" t="s">
        <v>476</v>
      </c>
      <c r="F78" s="105">
        <v>0.75</v>
      </c>
      <c r="G78" s="105">
        <v>0.70833333333333337</v>
      </c>
      <c r="H78" s="105">
        <v>0.75</v>
      </c>
      <c r="I78" s="105">
        <v>0.70833333333333337</v>
      </c>
      <c r="J78" s="109">
        <v>3018</v>
      </c>
      <c r="K78" s="109">
        <v>2415</v>
      </c>
      <c r="L78" t="s">
        <v>476</v>
      </c>
      <c r="M78" s="109">
        <v>3018</v>
      </c>
      <c r="N78">
        <f t="shared" si="14"/>
        <v>1</v>
      </c>
      <c r="O78" s="139">
        <f t="shared" si="15"/>
        <v>3018</v>
      </c>
      <c r="P78" s="114">
        <f t="shared" si="13"/>
        <v>3</v>
      </c>
    </row>
    <row r="79" spans="1:16" x14ac:dyDescent="0.25">
      <c r="A79" t="s">
        <v>698</v>
      </c>
      <c r="B79" t="s">
        <v>699</v>
      </c>
      <c r="C79" t="s">
        <v>263</v>
      </c>
      <c r="D79">
        <v>5</v>
      </c>
      <c r="E79" t="s">
        <v>476</v>
      </c>
      <c r="F79" s="105">
        <v>0.16666666666666666</v>
      </c>
      <c r="G79" s="105">
        <v>0.14583333333333334</v>
      </c>
      <c r="H79" s="105">
        <v>0.16666666666666666</v>
      </c>
      <c r="I79" s="105">
        <v>0.14583333333333334</v>
      </c>
      <c r="J79" s="109">
        <v>6250</v>
      </c>
      <c r="K79" s="109">
        <v>5000</v>
      </c>
      <c r="L79" t="s">
        <v>476</v>
      </c>
      <c r="M79" s="109">
        <v>6250</v>
      </c>
      <c r="N79">
        <f t="shared" si="14"/>
        <v>1</v>
      </c>
      <c r="O79" s="139">
        <f t="shared" si="15"/>
        <v>6250</v>
      </c>
      <c r="P79" s="114">
        <f t="shared" si="13"/>
        <v>2</v>
      </c>
    </row>
    <row r="80" spans="1:16" x14ac:dyDescent="0.25">
      <c r="A80" t="s">
        <v>554</v>
      </c>
      <c r="B80" t="s">
        <v>555</v>
      </c>
      <c r="C80" t="s">
        <v>263</v>
      </c>
      <c r="D80">
        <v>20</v>
      </c>
      <c r="E80" t="s">
        <v>476</v>
      </c>
      <c r="F80" s="105">
        <v>0.75</v>
      </c>
      <c r="G80" s="105">
        <v>0.72916666666666663</v>
      </c>
      <c r="H80" s="105">
        <v>0.75</v>
      </c>
      <c r="I80" s="105">
        <v>0.72916666666666663</v>
      </c>
      <c r="J80" s="109">
        <v>5000</v>
      </c>
      <c r="K80" s="109">
        <v>4000</v>
      </c>
      <c r="L80" t="s">
        <v>476</v>
      </c>
      <c r="M80" s="109">
        <v>5000</v>
      </c>
      <c r="N80">
        <f t="shared" si="14"/>
        <v>1</v>
      </c>
      <c r="O80" s="139">
        <f t="shared" si="15"/>
        <v>5000</v>
      </c>
      <c r="P80" s="114">
        <f t="shared" si="13"/>
        <v>2</v>
      </c>
    </row>
    <row r="81" spans="1:16" x14ac:dyDescent="0.25">
      <c r="A81" t="s">
        <v>704</v>
      </c>
      <c r="B81" t="s">
        <v>705</v>
      </c>
      <c r="C81" t="s">
        <v>264</v>
      </c>
      <c r="D81">
        <v>50</v>
      </c>
      <c r="E81" t="s">
        <v>476</v>
      </c>
      <c r="F81" s="105">
        <v>0.83333333333333337</v>
      </c>
      <c r="G81" s="105">
        <v>0.59375</v>
      </c>
      <c r="H81" s="105">
        <v>0.83333333333333337</v>
      </c>
      <c r="I81" s="105">
        <v>0.59375</v>
      </c>
      <c r="J81" s="109">
        <v>750</v>
      </c>
      <c r="K81" s="109">
        <v>600</v>
      </c>
      <c r="L81" t="s">
        <v>476</v>
      </c>
      <c r="M81" s="109">
        <v>750</v>
      </c>
      <c r="N81">
        <f t="shared" si="14"/>
        <v>1</v>
      </c>
      <c r="O81" s="139">
        <f t="shared" si="15"/>
        <v>750</v>
      </c>
      <c r="P81" s="114">
        <f t="shared" si="13"/>
        <v>13</v>
      </c>
    </row>
    <row r="82" spans="1:16" x14ac:dyDescent="0.25">
      <c r="A82" t="s">
        <v>706</v>
      </c>
      <c r="B82" t="s">
        <v>707</v>
      </c>
      <c r="C82" t="s">
        <v>482</v>
      </c>
      <c r="D82">
        <v>150</v>
      </c>
      <c r="E82" t="s">
        <v>476</v>
      </c>
      <c r="H82" s="105">
        <v>0.33333333333333331</v>
      </c>
      <c r="I82" s="105">
        <v>0.58333333333333337</v>
      </c>
      <c r="J82" s="109">
        <v>2188</v>
      </c>
      <c r="K82" s="109">
        <v>1750</v>
      </c>
      <c r="L82" t="s">
        <v>476</v>
      </c>
      <c r="M82" s="109">
        <v>2188</v>
      </c>
      <c r="N82">
        <f t="shared" si="14"/>
        <v>1</v>
      </c>
      <c r="O82" s="139">
        <f t="shared" si="15"/>
        <v>2188</v>
      </c>
      <c r="P82" s="114">
        <f t="shared" si="13"/>
        <v>5</v>
      </c>
    </row>
    <row r="83" spans="1:16" x14ac:dyDescent="0.25">
      <c r="A83" t="s">
        <v>639</v>
      </c>
      <c r="B83" t="s">
        <v>640</v>
      </c>
      <c r="C83" t="s">
        <v>263</v>
      </c>
      <c r="D83" s="107">
        <v>500000</v>
      </c>
      <c r="E83" t="s">
        <v>476</v>
      </c>
      <c r="F83" s="105">
        <v>0.75</v>
      </c>
      <c r="G83" s="105">
        <v>0.70833333333333337</v>
      </c>
      <c r="H83" s="105">
        <v>0.75</v>
      </c>
      <c r="I83" s="105">
        <v>0.70833333333333337</v>
      </c>
      <c r="J83" s="109">
        <v>2312</v>
      </c>
      <c r="K83" s="109">
        <v>1850</v>
      </c>
      <c r="L83" t="s">
        <v>476</v>
      </c>
      <c r="M83" s="109">
        <v>2312</v>
      </c>
      <c r="N83">
        <f t="shared" si="14"/>
        <v>1</v>
      </c>
      <c r="O83" s="139">
        <f t="shared" si="15"/>
        <v>2312</v>
      </c>
      <c r="P83" s="114">
        <f t="shared" si="13"/>
        <v>4</v>
      </c>
    </row>
    <row r="84" spans="1:16" x14ac:dyDescent="0.25">
      <c r="A84" t="s">
        <v>558</v>
      </c>
      <c r="B84" t="s">
        <v>559</v>
      </c>
      <c r="C84" t="s">
        <v>521</v>
      </c>
      <c r="D84">
        <v>125</v>
      </c>
      <c r="E84" t="s">
        <v>476</v>
      </c>
      <c r="F84" s="105">
        <v>0.75</v>
      </c>
      <c r="G84" s="105">
        <v>0.71875</v>
      </c>
      <c r="H84" s="105">
        <v>0.75</v>
      </c>
      <c r="I84" s="105">
        <v>0.71875</v>
      </c>
      <c r="J84" s="109">
        <v>1437</v>
      </c>
      <c r="K84" s="109">
        <v>1150</v>
      </c>
      <c r="L84" t="s">
        <v>476</v>
      </c>
      <c r="M84" s="109">
        <v>1437</v>
      </c>
      <c r="N84">
        <f t="shared" si="14"/>
        <v>1</v>
      </c>
      <c r="O84" s="139">
        <f t="shared" si="15"/>
        <v>1437</v>
      </c>
      <c r="P84" s="114">
        <f t="shared" si="13"/>
        <v>7</v>
      </c>
    </row>
    <row r="85" spans="1:16" x14ac:dyDescent="0.25">
      <c r="A85" t="s">
        <v>677</v>
      </c>
      <c r="B85" t="s">
        <v>678</v>
      </c>
      <c r="C85" t="s">
        <v>265</v>
      </c>
      <c r="D85" s="107">
        <v>2500</v>
      </c>
      <c r="E85" t="s">
        <v>476</v>
      </c>
      <c r="F85" s="105">
        <v>0.75</v>
      </c>
      <c r="G85" s="105">
        <v>0.71875</v>
      </c>
      <c r="H85" s="105">
        <v>0.75</v>
      </c>
      <c r="I85" s="105">
        <v>0.71875</v>
      </c>
      <c r="J85" s="109">
        <v>542</v>
      </c>
      <c r="K85" s="109">
        <v>433</v>
      </c>
      <c r="L85" t="s">
        <v>476</v>
      </c>
      <c r="M85" s="109">
        <v>542</v>
      </c>
      <c r="N85">
        <f t="shared" si="14"/>
        <v>1</v>
      </c>
      <c r="O85" s="139">
        <f t="shared" si="15"/>
        <v>542</v>
      </c>
      <c r="P85" s="114">
        <f t="shared" si="13"/>
        <v>18</v>
      </c>
    </row>
    <row r="86" spans="1:16" x14ac:dyDescent="0.25">
      <c r="A86" t="s">
        <v>675</v>
      </c>
      <c r="B86" t="s">
        <v>676</v>
      </c>
      <c r="C86" t="s">
        <v>265</v>
      </c>
      <c r="D86" s="107">
        <v>21000</v>
      </c>
      <c r="E86" t="s">
        <v>476</v>
      </c>
      <c r="F86" s="105">
        <v>0.75</v>
      </c>
      <c r="G86" s="105">
        <v>0.71875</v>
      </c>
      <c r="H86" s="105">
        <v>0.75</v>
      </c>
      <c r="I86" s="105">
        <v>0.71875</v>
      </c>
      <c r="J86" s="109">
        <v>2992</v>
      </c>
      <c r="K86" s="109">
        <v>2394</v>
      </c>
      <c r="L86" t="s">
        <v>476</v>
      </c>
      <c r="M86" s="109">
        <v>2992</v>
      </c>
      <c r="N86">
        <f t="shared" si="14"/>
        <v>1</v>
      </c>
      <c r="O86" s="139">
        <f t="shared" si="15"/>
        <v>2992</v>
      </c>
      <c r="P86" s="114">
        <f t="shared" si="13"/>
        <v>3</v>
      </c>
    </row>
    <row r="87" spans="1:16" x14ac:dyDescent="0.25">
      <c r="A87" t="s">
        <v>681</v>
      </c>
      <c r="B87" t="s">
        <v>682</v>
      </c>
      <c r="C87" t="s">
        <v>521</v>
      </c>
      <c r="D87" s="107">
        <v>2500</v>
      </c>
      <c r="E87" t="s">
        <v>476</v>
      </c>
      <c r="F87" s="105">
        <v>0.75</v>
      </c>
      <c r="G87" s="105">
        <v>0.71875</v>
      </c>
      <c r="H87" s="105">
        <v>0.75</v>
      </c>
      <c r="I87" s="105">
        <v>0.71875</v>
      </c>
      <c r="J87" s="109">
        <v>3240</v>
      </c>
      <c r="K87" s="109">
        <v>2400</v>
      </c>
      <c r="L87" t="s">
        <v>476</v>
      </c>
      <c r="M87" s="109">
        <v>3240</v>
      </c>
      <c r="N87">
        <f t="shared" si="14"/>
        <v>1</v>
      </c>
      <c r="O87" s="139">
        <f t="shared" si="15"/>
        <v>3240</v>
      </c>
      <c r="P87" s="114">
        <f t="shared" si="13"/>
        <v>3</v>
      </c>
    </row>
    <row r="88" spans="1:16" x14ac:dyDescent="0.25">
      <c r="A88" t="s">
        <v>671</v>
      </c>
      <c r="B88" t="s">
        <v>672</v>
      </c>
      <c r="C88" t="s">
        <v>265</v>
      </c>
      <c r="D88">
        <v>500</v>
      </c>
      <c r="E88" t="s">
        <v>476</v>
      </c>
      <c r="F88" s="105">
        <v>0.75</v>
      </c>
      <c r="G88" s="105">
        <v>0.71875</v>
      </c>
      <c r="H88" s="105">
        <v>0.75</v>
      </c>
      <c r="I88" s="105">
        <v>0.71875</v>
      </c>
      <c r="J88" s="109">
        <v>2295</v>
      </c>
      <c r="K88" s="109">
        <v>1836</v>
      </c>
      <c r="L88" t="s">
        <v>476</v>
      </c>
      <c r="M88" s="109">
        <v>2295</v>
      </c>
      <c r="N88">
        <f t="shared" si="14"/>
        <v>1</v>
      </c>
      <c r="O88" s="139">
        <f t="shared" si="15"/>
        <v>2295</v>
      </c>
      <c r="P88" s="114">
        <f t="shared" si="13"/>
        <v>4</v>
      </c>
    </row>
    <row r="89" spans="1:16" x14ac:dyDescent="0.25">
      <c r="A89" t="s">
        <v>673</v>
      </c>
      <c r="B89" t="s">
        <v>674</v>
      </c>
      <c r="C89" t="s">
        <v>521</v>
      </c>
      <c r="D89">
        <v>50</v>
      </c>
      <c r="E89" t="s">
        <v>476</v>
      </c>
      <c r="F89" s="105">
        <v>0.75</v>
      </c>
      <c r="G89" s="105">
        <v>0.71875</v>
      </c>
      <c r="H89" s="105">
        <v>0.75</v>
      </c>
      <c r="I89" s="105">
        <v>0.71875</v>
      </c>
      <c r="J89" s="109">
        <v>2812</v>
      </c>
      <c r="K89" s="109">
        <v>2250</v>
      </c>
      <c r="L89" t="s">
        <v>476</v>
      </c>
      <c r="M89" s="109">
        <v>2812</v>
      </c>
      <c r="N89">
        <f t="shared" si="14"/>
        <v>1</v>
      </c>
      <c r="O89" s="139">
        <f t="shared" si="15"/>
        <v>2812</v>
      </c>
      <c r="P89" s="114">
        <f t="shared" si="13"/>
        <v>4</v>
      </c>
    </row>
    <row r="90" spans="1:16" x14ac:dyDescent="0.25">
      <c r="A90" t="s">
        <v>679</v>
      </c>
      <c r="B90" t="s">
        <v>680</v>
      </c>
      <c r="C90" t="s">
        <v>265</v>
      </c>
      <c r="D90" s="107">
        <v>21000</v>
      </c>
      <c r="E90" t="s">
        <v>476</v>
      </c>
      <c r="F90" s="105">
        <v>0.75</v>
      </c>
      <c r="G90" s="105">
        <v>0.71875</v>
      </c>
      <c r="H90" s="105">
        <v>0.75</v>
      </c>
      <c r="I90" s="105">
        <v>0.71875</v>
      </c>
      <c r="J90" s="109">
        <v>3059</v>
      </c>
      <c r="K90" s="109">
        <v>2447</v>
      </c>
      <c r="L90" t="s">
        <v>476</v>
      </c>
      <c r="M90" s="109">
        <v>3059</v>
      </c>
      <c r="N90">
        <f t="shared" si="14"/>
        <v>1</v>
      </c>
      <c r="O90" s="139">
        <f t="shared" si="15"/>
        <v>3059</v>
      </c>
      <c r="P90" s="114">
        <f t="shared" si="13"/>
        <v>3</v>
      </c>
    </row>
    <row r="91" spans="1:16" x14ac:dyDescent="0.25">
      <c r="A91" t="s">
        <v>728</v>
      </c>
      <c r="B91" t="s">
        <v>729</v>
      </c>
      <c r="C91" t="s">
        <v>263</v>
      </c>
      <c r="D91" s="107">
        <v>500000</v>
      </c>
      <c r="E91" t="s">
        <v>476</v>
      </c>
      <c r="F91" s="105">
        <v>0.75</v>
      </c>
      <c r="G91" s="105">
        <v>0.70833333333333337</v>
      </c>
      <c r="H91" s="105">
        <v>0.75</v>
      </c>
      <c r="I91" s="105">
        <v>0.70833333333333337</v>
      </c>
      <c r="J91" s="109">
        <v>2250</v>
      </c>
      <c r="K91" s="109">
        <v>1800</v>
      </c>
      <c r="L91" t="s">
        <v>476</v>
      </c>
      <c r="M91" s="109">
        <v>2250</v>
      </c>
      <c r="N91">
        <f t="shared" si="14"/>
        <v>1</v>
      </c>
      <c r="O91" s="139">
        <f t="shared" si="15"/>
        <v>2250</v>
      </c>
      <c r="P91" s="114">
        <f t="shared" si="13"/>
        <v>4</v>
      </c>
    </row>
    <row r="92" spans="1:16" x14ac:dyDescent="0.25">
      <c r="A92" t="s">
        <v>716</v>
      </c>
      <c r="B92" t="s">
        <v>717</v>
      </c>
      <c r="C92" t="s">
        <v>264</v>
      </c>
      <c r="D92" s="107">
        <v>2000</v>
      </c>
      <c r="E92" t="s">
        <v>476</v>
      </c>
      <c r="F92" s="105">
        <v>0.83333333333333337</v>
      </c>
      <c r="G92" s="105">
        <v>0.59375</v>
      </c>
      <c r="H92" s="105">
        <v>0.83333333333333337</v>
      </c>
      <c r="I92" s="105">
        <v>0.59375</v>
      </c>
      <c r="J92" s="109">
        <v>1370</v>
      </c>
      <c r="K92" s="109">
        <v>1096</v>
      </c>
      <c r="L92" t="s">
        <v>476</v>
      </c>
      <c r="M92" s="109">
        <v>1370</v>
      </c>
      <c r="N92">
        <f t="shared" si="14"/>
        <v>1</v>
      </c>
      <c r="O92" s="139">
        <f t="shared" si="15"/>
        <v>1370</v>
      </c>
      <c r="P92" s="114">
        <f t="shared" si="13"/>
        <v>7</v>
      </c>
    </row>
    <row r="93" spans="1:16" x14ac:dyDescent="0.25">
      <c r="A93" t="s">
        <v>494</v>
      </c>
      <c r="B93" t="s">
        <v>495</v>
      </c>
      <c r="C93" t="s">
        <v>482</v>
      </c>
      <c r="D93">
        <v>20</v>
      </c>
      <c r="E93" t="s">
        <v>491</v>
      </c>
      <c r="F93" s="105">
        <v>0.875</v>
      </c>
      <c r="G93" s="105">
        <v>0.625</v>
      </c>
      <c r="H93" s="105">
        <v>0.875</v>
      </c>
      <c r="I93" s="105">
        <v>0.625</v>
      </c>
      <c r="J93" t="s">
        <v>496</v>
      </c>
      <c r="K93" t="s">
        <v>497</v>
      </c>
      <c r="L93" t="s">
        <v>491</v>
      </c>
      <c r="M93">
        <v>351</v>
      </c>
      <c r="N93">
        <f t="shared" si="14"/>
        <v>1.28542</v>
      </c>
      <c r="O93" s="139">
        <f t="shared" si="15"/>
        <v>273.06250097244481</v>
      </c>
      <c r="P93" s="114">
        <f t="shared" si="13"/>
        <v>37</v>
      </c>
    </row>
    <row r="94" spans="1:16" x14ac:dyDescent="0.25">
      <c r="A94" t="s">
        <v>734</v>
      </c>
      <c r="B94" t="s">
        <v>735</v>
      </c>
      <c r="C94" t="s">
        <v>479</v>
      </c>
      <c r="D94">
        <v>50</v>
      </c>
      <c r="E94" t="s">
        <v>476</v>
      </c>
      <c r="F94" s="105">
        <v>0.83333333333333337</v>
      </c>
      <c r="G94" s="105">
        <v>0.59375</v>
      </c>
      <c r="H94" s="105">
        <v>0.83333333333333337</v>
      </c>
      <c r="I94" s="105">
        <v>0.59375</v>
      </c>
      <c r="J94" s="109">
        <v>7625</v>
      </c>
      <c r="K94" s="109">
        <v>6100</v>
      </c>
      <c r="L94" t="s">
        <v>476</v>
      </c>
      <c r="M94" s="109">
        <v>7625</v>
      </c>
      <c r="N94">
        <f t="shared" si="14"/>
        <v>1</v>
      </c>
      <c r="O94" s="139">
        <f t="shared" si="15"/>
        <v>7625</v>
      </c>
      <c r="P94" s="143">
        <v>2</v>
      </c>
    </row>
    <row r="95" spans="1:16" x14ac:dyDescent="0.25">
      <c r="A95" t="s">
        <v>746</v>
      </c>
      <c r="B95" t="s">
        <v>747</v>
      </c>
      <c r="C95" t="s">
        <v>482</v>
      </c>
      <c r="D95" s="107">
        <v>1120</v>
      </c>
      <c r="E95" t="s">
        <v>476</v>
      </c>
      <c r="H95" s="105">
        <v>0.14583333333333334</v>
      </c>
      <c r="I95" s="105">
        <v>0.54166666666666663</v>
      </c>
      <c r="J95" s="109">
        <v>3000</v>
      </c>
      <c r="K95" s="109">
        <v>2400</v>
      </c>
      <c r="L95" t="s">
        <v>476</v>
      </c>
      <c r="M95" s="109">
        <v>3000</v>
      </c>
      <c r="N95">
        <f t="shared" si="14"/>
        <v>1</v>
      </c>
      <c r="O95" s="139">
        <f t="shared" si="15"/>
        <v>3000</v>
      </c>
      <c r="P95" s="143">
        <v>6</v>
      </c>
    </row>
    <row r="96" spans="1:16" x14ac:dyDescent="0.25">
      <c r="A96" t="s">
        <v>748</v>
      </c>
      <c r="B96" t="s">
        <v>749</v>
      </c>
      <c r="C96" t="s">
        <v>263</v>
      </c>
      <c r="D96" s="107">
        <v>125000</v>
      </c>
      <c r="E96" t="s">
        <v>476</v>
      </c>
      <c r="F96" s="105">
        <v>0.75</v>
      </c>
      <c r="G96" s="105">
        <v>0.70833333333333337</v>
      </c>
      <c r="H96" s="105">
        <v>0.75</v>
      </c>
      <c r="I96" s="105">
        <v>0.70833333333333337</v>
      </c>
      <c r="J96" s="109">
        <v>11202</v>
      </c>
      <c r="K96" s="109">
        <v>6720</v>
      </c>
      <c r="L96" t="s">
        <v>476</v>
      </c>
      <c r="M96" s="109">
        <v>11202</v>
      </c>
      <c r="N96">
        <f t="shared" si="14"/>
        <v>1</v>
      </c>
      <c r="O96" s="139">
        <f t="shared" si="15"/>
        <v>11202</v>
      </c>
      <c r="P96" s="114">
        <f>ROUND($B$3/O96,0)</f>
        <v>1</v>
      </c>
    </row>
    <row r="97" spans="1:16" x14ac:dyDescent="0.25">
      <c r="A97" t="s">
        <v>730</v>
      </c>
      <c r="B97" t="s">
        <v>731</v>
      </c>
      <c r="C97" t="s">
        <v>479</v>
      </c>
      <c r="D97">
        <v>100</v>
      </c>
      <c r="E97" t="s">
        <v>476</v>
      </c>
      <c r="F97" s="105">
        <v>0.75</v>
      </c>
      <c r="G97" s="105">
        <v>0.625</v>
      </c>
      <c r="H97" s="105">
        <v>0.75</v>
      </c>
      <c r="I97" s="105">
        <v>0.625</v>
      </c>
      <c r="J97" s="109">
        <v>6000</v>
      </c>
      <c r="K97" s="109">
        <v>4800</v>
      </c>
      <c r="L97" t="s">
        <v>476</v>
      </c>
      <c r="M97" s="109">
        <v>6000</v>
      </c>
      <c r="N97">
        <f t="shared" si="14"/>
        <v>1</v>
      </c>
      <c r="O97" s="139">
        <f t="shared" si="15"/>
        <v>6000</v>
      </c>
      <c r="P97" s="143">
        <v>3</v>
      </c>
    </row>
    <row r="98" spans="1:16" x14ac:dyDescent="0.25">
      <c r="A98" t="s">
        <v>720</v>
      </c>
      <c r="B98" t="s">
        <v>721</v>
      </c>
      <c r="C98" t="s">
        <v>263</v>
      </c>
      <c r="D98">
        <v>250</v>
      </c>
      <c r="E98" t="s">
        <v>476</v>
      </c>
      <c r="F98" s="105">
        <v>0.75</v>
      </c>
      <c r="G98" s="105">
        <v>0.38541666666666669</v>
      </c>
      <c r="H98" s="105">
        <v>0.75</v>
      </c>
      <c r="I98" s="105">
        <v>0.38541666666666669</v>
      </c>
      <c r="J98" s="109">
        <v>29687</v>
      </c>
      <c r="K98" s="109">
        <v>23750</v>
      </c>
      <c r="L98" t="s">
        <v>476</v>
      </c>
      <c r="M98" s="109">
        <v>29687</v>
      </c>
      <c r="N98">
        <f t="shared" si="14"/>
        <v>1</v>
      </c>
      <c r="O98" s="139">
        <f t="shared" si="15"/>
        <v>29687</v>
      </c>
      <c r="P98" s="114">
        <f t="shared" ref="P98:P106" si="16">ROUND($B$3/O98,0)</f>
        <v>0</v>
      </c>
    </row>
    <row r="99" spans="1:16" x14ac:dyDescent="0.25">
      <c r="A99" t="s">
        <v>718</v>
      </c>
      <c r="B99" t="s">
        <v>719</v>
      </c>
      <c r="C99" t="s">
        <v>263</v>
      </c>
      <c r="D99">
        <v>250</v>
      </c>
      <c r="E99" t="s">
        <v>476</v>
      </c>
      <c r="F99" s="105">
        <v>0.75</v>
      </c>
      <c r="G99" s="105">
        <v>0.72916666666666663</v>
      </c>
      <c r="H99" s="105">
        <v>0.75</v>
      </c>
      <c r="I99" s="105">
        <v>0.72916666666666663</v>
      </c>
      <c r="J99" s="108">
        <v>1054</v>
      </c>
      <c r="K99" s="108">
        <v>843</v>
      </c>
      <c r="L99" t="s">
        <v>476</v>
      </c>
      <c r="M99" s="108">
        <v>1054</v>
      </c>
      <c r="N99">
        <f t="shared" si="14"/>
        <v>1</v>
      </c>
      <c r="O99" s="139">
        <f t="shared" si="15"/>
        <v>1054</v>
      </c>
      <c r="P99" s="114">
        <f t="shared" si="16"/>
        <v>9</v>
      </c>
    </row>
    <row r="100" spans="1:16" x14ac:dyDescent="0.25">
      <c r="A100" t="s">
        <v>761</v>
      </c>
      <c r="B100" t="s">
        <v>762</v>
      </c>
      <c r="C100" t="s">
        <v>263</v>
      </c>
      <c r="D100" s="107">
        <v>2500</v>
      </c>
      <c r="E100" t="s">
        <v>476</v>
      </c>
      <c r="F100" s="105">
        <v>0.75</v>
      </c>
      <c r="G100" s="105">
        <v>0.66666666666666663</v>
      </c>
      <c r="H100" s="105">
        <v>0.75</v>
      </c>
      <c r="I100" s="105">
        <v>0.66666666666666663</v>
      </c>
      <c r="J100" s="109">
        <v>405</v>
      </c>
      <c r="K100" s="109">
        <v>300</v>
      </c>
      <c r="L100" t="s">
        <v>476</v>
      </c>
      <c r="M100" s="109">
        <v>405</v>
      </c>
      <c r="N100">
        <f t="shared" si="14"/>
        <v>1</v>
      </c>
      <c r="O100" s="139">
        <f t="shared" si="15"/>
        <v>405</v>
      </c>
      <c r="P100" s="114">
        <f t="shared" si="16"/>
        <v>25</v>
      </c>
    </row>
    <row r="101" spans="1:16" x14ac:dyDescent="0.25">
      <c r="A101" t="s">
        <v>560</v>
      </c>
      <c r="B101" t="s">
        <v>561</v>
      </c>
      <c r="C101" t="s">
        <v>482</v>
      </c>
      <c r="D101">
        <v>100</v>
      </c>
      <c r="E101" t="s">
        <v>476</v>
      </c>
      <c r="F101" s="105">
        <v>0.75</v>
      </c>
      <c r="G101" s="105">
        <v>0.74930555555555556</v>
      </c>
      <c r="H101" s="105">
        <v>0.83333333333333337</v>
      </c>
      <c r="I101" s="105">
        <v>0.75</v>
      </c>
      <c r="J101" s="109">
        <v>6750</v>
      </c>
      <c r="K101" s="109">
        <v>5400</v>
      </c>
      <c r="L101" t="s">
        <v>476</v>
      </c>
      <c r="M101" s="109">
        <v>6750</v>
      </c>
      <c r="N101">
        <f t="shared" si="14"/>
        <v>1</v>
      </c>
      <c r="O101" s="139">
        <f t="shared" si="15"/>
        <v>6750</v>
      </c>
      <c r="P101" s="114">
        <f t="shared" si="16"/>
        <v>1</v>
      </c>
    </row>
    <row r="102" spans="1:16" x14ac:dyDescent="0.25">
      <c r="A102" t="s">
        <v>767</v>
      </c>
      <c r="B102" t="s">
        <v>768</v>
      </c>
      <c r="C102" t="s">
        <v>479</v>
      </c>
      <c r="D102" s="107">
        <v>2000</v>
      </c>
      <c r="E102" t="s">
        <v>476</v>
      </c>
      <c r="F102" s="105">
        <v>0.75</v>
      </c>
      <c r="G102" s="105">
        <v>0.70833333333333337</v>
      </c>
      <c r="H102" s="105">
        <v>0.75</v>
      </c>
      <c r="I102" s="105">
        <v>0.70833333333333337</v>
      </c>
      <c r="J102" s="109">
        <v>687</v>
      </c>
      <c r="K102" s="109">
        <v>550</v>
      </c>
      <c r="L102" t="s">
        <v>476</v>
      </c>
      <c r="M102" s="109">
        <v>687</v>
      </c>
      <c r="N102">
        <f t="shared" si="14"/>
        <v>1</v>
      </c>
      <c r="O102" s="139">
        <f t="shared" si="15"/>
        <v>687</v>
      </c>
      <c r="P102" s="114">
        <f t="shared" si="16"/>
        <v>15</v>
      </c>
    </row>
    <row r="103" spans="1:16" x14ac:dyDescent="0.25">
      <c r="A103" t="s">
        <v>765</v>
      </c>
      <c r="B103" t="s">
        <v>766</v>
      </c>
      <c r="C103" t="s">
        <v>479</v>
      </c>
      <c r="D103" s="107">
        <v>1000</v>
      </c>
      <c r="E103" t="s">
        <v>476</v>
      </c>
      <c r="F103" s="105">
        <v>0.75</v>
      </c>
      <c r="G103" s="105">
        <v>0.70833333333333337</v>
      </c>
      <c r="H103" s="105">
        <v>0.75</v>
      </c>
      <c r="I103" s="105">
        <v>0.70833333333333337</v>
      </c>
      <c r="J103" s="109">
        <v>1562</v>
      </c>
      <c r="K103" s="109">
        <v>1250</v>
      </c>
      <c r="L103" t="s">
        <v>476</v>
      </c>
      <c r="M103" s="109">
        <v>1562</v>
      </c>
      <c r="N103">
        <f t="shared" si="14"/>
        <v>1</v>
      </c>
      <c r="O103" s="139">
        <f t="shared" si="15"/>
        <v>1562</v>
      </c>
      <c r="P103" s="114">
        <f t="shared" si="16"/>
        <v>6</v>
      </c>
    </row>
    <row r="104" spans="1:16" x14ac:dyDescent="0.25">
      <c r="A104" t="s">
        <v>763</v>
      </c>
      <c r="B104" t="s">
        <v>764</v>
      </c>
      <c r="C104" t="s">
        <v>479</v>
      </c>
      <c r="D104" s="107">
        <v>1000</v>
      </c>
      <c r="E104" t="s">
        <v>476</v>
      </c>
      <c r="F104" s="105">
        <v>0.75</v>
      </c>
      <c r="G104" s="105">
        <v>0.70833333333333337</v>
      </c>
      <c r="H104" s="105">
        <v>0.75</v>
      </c>
      <c r="I104" s="105">
        <v>0.70833333333333337</v>
      </c>
      <c r="J104" s="109">
        <v>4562</v>
      </c>
      <c r="K104" s="109">
        <v>3650</v>
      </c>
      <c r="L104" t="s">
        <v>476</v>
      </c>
      <c r="M104" s="109">
        <v>4562</v>
      </c>
      <c r="N104">
        <f t="shared" si="14"/>
        <v>1</v>
      </c>
      <c r="O104" s="139">
        <f t="shared" si="15"/>
        <v>4562</v>
      </c>
      <c r="P104" s="114">
        <f t="shared" si="16"/>
        <v>2</v>
      </c>
    </row>
    <row r="105" spans="1:16" x14ac:dyDescent="0.25">
      <c r="A105" t="s">
        <v>669</v>
      </c>
      <c r="B105" t="s">
        <v>670</v>
      </c>
      <c r="C105" t="s">
        <v>500</v>
      </c>
      <c r="D105">
        <v>100</v>
      </c>
      <c r="E105" t="s">
        <v>476</v>
      </c>
      <c r="H105" s="105">
        <v>0.39583333333333331</v>
      </c>
      <c r="I105" s="105">
        <v>0.67708333333333337</v>
      </c>
      <c r="J105" s="109">
        <v>782</v>
      </c>
      <c r="K105" s="109">
        <v>625</v>
      </c>
      <c r="L105" t="s">
        <v>476</v>
      </c>
      <c r="M105" s="109">
        <v>782</v>
      </c>
      <c r="N105">
        <f t="shared" si="14"/>
        <v>1</v>
      </c>
      <c r="O105" s="139">
        <f t="shared" si="15"/>
        <v>782</v>
      </c>
      <c r="P105" s="114">
        <f t="shared" si="16"/>
        <v>13</v>
      </c>
    </row>
    <row r="106" spans="1:16" x14ac:dyDescent="0.25">
      <c r="A106" t="s">
        <v>498</v>
      </c>
      <c r="B106" t="s">
        <v>499</v>
      </c>
      <c r="C106" t="s">
        <v>500</v>
      </c>
      <c r="D106" s="107">
        <v>1000</v>
      </c>
      <c r="E106" t="s">
        <v>476</v>
      </c>
      <c r="F106" s="105">
        <v>0.75</v>
      </c>
      <c r="G106" s="105">
        <v>0.67708333333333337</v>
      </c>
      <c r="H106" s="105">
        <v>0.6875</v>
      </c>
      <c r="I106" s="105">
        <v>0.67708333333333337</v>
      </c>
      <c r="J106" s="109">
        <v>8716</v>
      </c>
      <c r="K106" s="109">
        <v>6973</v>
      </c>
      <c r="L106" t="s">
        <v>476</v>
      </c>
      <c r="M106" s="109">
        <v>8716</v>
      </c>
      <c r="N106">
        <f t="shared" ref="N106:N137" si="17">VLOOKUP(L106,$E$1:$F$9,2)</f>
        <v>1</v>
      </c>
      <c r="O106" s="139">
        <f t="shared" ref="O106:O137" si="18">M106/N106</f>
        <v>8716</v>
      </c>
      <c r="P106" s="114">
        <f t="shared" si="16"/>
        <v>1</v>
      </c>
    </row>
    <row r="107" spans="1:16" x14ac:dyDescent="0.25">
      <c r="A107" t="s">
        <v>771</v>
      </c>
      <c r="B107" t="s">
        <v>772</v>
      </c>
      <c r="C107" t="s">
        <v>479</v>
      </c>
      <c r="D107">
        <v>50</v>
      </c>
      <c r="E107" t="s">
        <v>476</v>
      </c>
      <c r="F107" s="105">
        <v>0.83333333333333337</v>
      </c>
      <c r="G107" s="105">
        <v>0.59375</v>
      </c>
      <c r="H107" s="105">
        <v>0.83333333333333337</v>
      </c>
      <c r="I107" s="105">
        <v>0.59375</v>
      </c>
      <c r="J107" s="109">
        <v>3500</v>
      </c>
      <c r="K107" s="109">
        <v>2800</v>
      </c>
      <c r="L107" t="s">
        <v>476</v>
      </c>
      <c r="M107" s="109">
        <v>3500</v>
      </c>
      <c r="N107">
        <f t="shared" si="17"/>
        <v>1</v>
      </c>
      <c r="O107" s="139">
        <f t="shared" si="18"/>
        <v>3500</v>
      </c>
      <c r="P107" s="143">
        <v>5</v>
      </c>
    </row>
    <row r="108" spans="1:16" x14ac:dyDescent="0.25">
      <c r="A108" t="s">
        <v>641</v>
      </c>
      <c r="B108" t="s">
        <v>642</v>
      </c>
      <c r="C108" t="s">
        <v>479</v>
      </c>
      <c r="D108">
        <v>10</v>
      </c>
      <c r="E108" t="s">
        <v>476</v>
      </c>
      <c r="F108" s="105">
        <v>0.75</v>
      </c>
      <c r="G108" s="105">
        <v>0.625</v>
      </c>
      <c r="H108" s="105">
        <v>0.75</v>
      </c>
      <c r="I108" s="105">
        <v>0.625</v>
      </c>
      <c r="J108" s="109">
        <v>250</v>
      </c>
      <c r="K108" s="109">
        <v>200</v>
      </c>
      <c r="L108" t="s">
        <v>476</v>
      </c>
      <c r="M108" s="109">
        <v>250</v>
      </c>
      <c r="N108">
        <f t="shared" si="17"/>
        <v>1</v>
      </c>
      <c r="O108" s="139">
        <f t="shared" si="18"/>
        <v>250</v>
      </c>
      <c r="P108" s="114">
        <f t="shared" ref="P108:P127" si="19">ROUND($B$3/O108,0)</f>
        <v>40</v>
      </c>
    </row>
    <row r="109" spans="1:16" x14ac:dyDescent="0.25">
      <c r="A109" t="s">
        <v>645</v>
      </c>
      <c r="B109" t="s">
        <v>646</v>
      </c>
      <c r="C109" t="s">
        <v>479</v>
      </c>
      <c r="D109">
        <v>33</v>
      </c>
      <c r="E109" t="s">
        <v>476</v>
      </c>
      <c r="F109" s="105">
        <v>0.8027777777777777</v>
      </c>
      <c r="G109" s="105">
        <v>0.70833333333333337</v>
      </c>
      <c r="H109" s="105">
        <v>0.8027777777777777</v>
      </c>
      <c r="I109" s="105">
        <v>0.70833333333333337</v>
      </c>
      <c r="J109" s="109">
        <v>1712</v>
      </c>
      <c r="K109" s="109">
        <v>1370</v>
      </c>
      <c r="L109" t="s">
        <v>476</v>
      </c>
      <c r="M109" s="109">
        <v>1712</v>
      </c>
      <c r="N109">
        <f t="shared" si="17"/>
        <v>1</v>
      </c>
      <c r="O109" s="139">
        <f t="shared" si="18"/>
        <v>1712</v>
      </c>
      <c r="P109" s="114">
        <f t="shared" si="19"/>
        <v>6</v>
      </c>
    </row>
    <row r="110" spans="1:16" x14ac:dyDescent="0.25">
      <c r="A110" t="s">
        <v>661</v>
      </c>
      <c r="B110" t="s">
        <v>662</v>
      </c>
      <c r="C110" t="s">
        <v>479</v>
      </c>
      <c r="D110" s="107">
        <v>1000</v>
      </c>
      <c r="E110" t="s">
        <v>476</v>
      </c>
      <c r="F110" s="105">
        <v>0.8027777777777777</v>
      </c>
      <c r="G110" s="105">
        <v>0.70833333333333337</v>
      </c>
      <c r="H110" s="105">
        <v>0.8027777777777777</v>
      </c>
      <c r="I110" s="105">
        <v>0.70833333333333337</v>
      </c>
      <c r="J110" s="109">
        <v>1250</v>
      </c>
      <c r="K110" s="109">
        <v>1000</v>
      </c>
      <c r="L110" t="s">
        <v>476</v>
      </c>
      <c r="M110" s="109">
        <v>1250</v>
      </c>
      <c r="N110">
        <f t="shared" si="17"/>
        <v>1</v>
      </c>
      <c r="O110" s="139">
        <f t="shared" si="18"/>
        <v>1250</v>
      </c>
      <c r="P110" s="114">
        <f t="shared" si="19"/>
        <v>8</v>
      </c>
    </row>
    <row r="111" spans="1:16" x14ac:dyDescent="0.25">
      <c r="A111" t="s">
        <v>663</v>
      </c>
      <c r="B111" t="s">
        <v>664</v>
      </c>
      <c r="C111" t="s">
        <v>479</v>
      </c>
      <c r="D111">
        <v>10</v>
      </c>
      <c r="E111" t="s">
        <v>476</v>
      </c>
      <c r="F111" s="105">
        <v>0.83333333333333337</v>
      </c>
      <c r="G111" s="105">
        <v>0.59375</v>
      </c>
      <c r="H111" s="105">
        <v>0.83333333333333337</v>
      </c>
      <c r="I111" s="105">
        <v>0.59375</v>
      </c>
      <c r="J111" s="109">
        <v>525</v>
      </c>
      <c r="K111" s="109">
        <v>420</v>
      </c>
      <c r="L111" t="s">
        <v>476</v>
      </c>
      <c r="M111" s="109">
        <v>525</v>
      </c>
      <c r="N111">
        <f t="shared" si="17"/>
        <v>1</v>
      </c>
      <c r="O111" s="139">
        <f t="shared" si="18"/>
        <v>525</v>
      </c>
      <c r="P111" s="114">
        <f t="shared" si="19"/>
        <v>19</v>
      </c>
    </row>
    <row r="112" spans="1:16" x14ac:dyDescent="0.25">
      <c r="A112" t="s">
        <v>643</v>
      </c>
      <c r="B112" t="s">
        <v>644</v>
      </c>
      <c r="C112" t="s">
        <v>479</v>
      </c>
      <c r="D112">
        <v>5</v>
      </c>
      <c r="E112" t="s">
        <v>476</v>
      </c>
      <c r="F112" s="105">
        <v>0.75</v>
      </c>
      <c r="G112" s="105">
        <v>0.67708333333333337</v>
      </c>
      <c r="H112" s="105">
        <v>0.6875</v>
      </c>
      <c r="I112" s="105">
        <v>0.67708333333333337</v>
      </c>
      <c r="J112" s="109">
        <v>4062</v>
      </c>
      <c r="K112" s="109">
        <v>3250</v>
      </c>
      <c r="L112" t="s">
        <v>476</v>
      </c>
      <c r="M112" s="109">
        <v>4062</v>
      </c>
      <c r="N112">
        <f t="shared" si="17"/>
        <v>1</v>
      </c>
      <c r="O112" s="139">
        <f t="shared" si="18"/>
        <v>4062</v>
      </c>
      <c r="P112" s="114">
        <f t="shared" si="19"/>
        <v>2</v>
      </c>
    </row>
    <row r="113" spans="1:16" x14ac:dyDescent="0.25">
      <c r="A113" t="s">
        <v>665</v>
      </c>
      <c r="B113" t="s">
        <v>666</v>
      </c>
      <c r="C113" t="s">
        <v>479</v>
      </c>
      <c r="D113">
        <v>10</v>
      </c>
      <c r="E113" t="s">
        <v>476</v>
      </c>
      <c r="F113" s="105">
        <v>0.83333333333333337</v>
      </c>
      <c r="G113" s="105">
        <v>0.59375</v>
      </c>
      <c r="H113" s="105">
        <v>0.83333333333333337</v>
      </c>
      <c r="I113" s="105">
        <v>0.59375</v>
      </c>
      <c r="J113" s="109">
        <v>375</v>
      </c>
      <c r="K113" s="109">
        <v>300</v>
      </c>
      <c r="L113" t="s">
        <v>476</v>
      </c>
      <c r="M113" s="109">
        <v>375</v>
      </c>
      <c r="N113">
        <f t="shared" si="17"/>
        <v>1</v>
      </c>
      <c r="O113" s="139">
        <f t="shared" si="18"/>
        <v>375</v>
      </c>
      <c r="P113" s="114">
        <f t="shared" si="19"/>
        <v>27</v>
      </c>
    </row>
    <row r="114" spans="1:16" x14ac:dyDescent="0.25">
      <c r="A114" t="s">
        <v>604</v>
      </c>
      <c r="B114" t="s">
        <v>605</v>
      </c>
      <c r="C114" t="s">
        <v>479</v>
      </c>
      <c r="D114">
        <v>100</v>
      </c>
      <c r="E114" t="s">
        <v>476</v>
      </c>
      <c r="F114" s="105">
        <v>0.8027777777777777</v>
      </c>
      <c r="G114" s="105">
        <v>0.70833333333333337</v>
      </c>
      <c r="H114" s="105">
        <v>0.8027777777777777</v>
      </c>
      <c r="I114" s="105">
        <v>0.70833333333333337</v>
      </c>
      <c r="J114" s="109">
        <v>5625</v>
      </c>
      <c r="K114" s="109">
        <v>4500</v>
      </c>
      <c r="L114" t="s">
        <v>476</v>
      </c>
      <c r="M114" s="109">
        <v>5625</v>
      </c>
      <c r="N114">
        <f t="shared" si="17"/>
        <v>1</v>
      </c>
      <c r="O114" s="139">
        <f t="shared" si="18"/>
        <v>5625</v>
      </c>
      <c r="P114" s="114">
        <f t="shared" si="19"/>
        <v>2</v>
      </c>
    </row>
    <row r="115" spans="1:16" x14ac:dyDescent="0.25">
      <c r="A115" t="s">
        <v>501</v>
      </c>
      <c r="B115" t="s">
        <v>502</v>
      </c>
      <c r="C115" t="s">
        <v>264</v>
      </c>
      <c r="D115" s="107">
        <v>5000</v>
      </c>
      <c r="E115" t="s">
        <v>476</v>
      </c>
      <c r="F115" s="105">
        <v>0.8027777777777777</v>
      </c>
      <c r="G115" s="105">
        <v>0.70833333333333337</v>
      </c>
      <c r="H115" s="105">
        <v>0.8027777777777777</v>
      </c>
      <c r="I115" s="105">
        <v>0.70833333333333337</v>
      </c>
      <c r="J115" s="109">
        <v>6250</v>
      </c>
      <c r="K115" s="109">
        <v>5000</v>
      </c>
      <c r="L115" t="s">
        <v>476</v>
      </c>
      <c r="M115" s="109">
        <v>6250</v>
      </c>
      <c r="N115">
        <f t="shared" si="17"/>
        <v>1</v>
      </c>
      <c r="O115" s="139">
        <f t="shared" si="18"/>
        <v>6250</v>
      </c>
      <c r="P115" s="114">
        <f t="shared" si="19"/>
        <v>2</v>
      </c>
    </row>
    <row r="116" spans="1:16" x14ac:dyDescent="0.25">
      <c r="A116" t="s">
        <v>295</v>
      </c>
      <c r="B116" t="s">
        <v>471</v>
      </c>
      <c r="C116" t="s">
        <v>472</v>
      </c>
      <c r="D116">
        <v>200</v>
      </c>
      <c r="E116" t="s">
        <v>473</v>
      </c>
      <c r="H116" s="105">
        <v>8.3333333333333329E-2</v>
      </c>
      <c r="I116" s="105">
        <v>0.66666666666666663</v>
      </c>
      <c r="J116" s="108">
        <v>9720</v>
      </c>
      <c r="K116" s="108">
        <v>9720</v>
      </c>
      <c r="L116" t="s">
        <v>473</v>
      </c>
      <c r="M116" s="108">
        <v>9720</v>
      </c>
      <c r="N116">
        <f t="shared" si="17"/>
        <v>0.89711845552086711</v>
      </c>
      <c r="O116" s="139">
        <f t="shared" si="18"/>
        <v>10834.689599999998</v>
      </c>
      <c r="P116" s="114">
        <f t="shared" si="19"/>
        <v>1</v>
      </c>
    </row>
    <row r="117" spans="1:16" x14ac:dyDescent="0.25">
      <c r="A117" t="s">
        <v>742</v>
      </c>
      <c r="B117" t="s">
        <v>743</v>
      </c>
      <c r="C117" t="s">
        <v>453</v>
      </c>
      <c r="D117">
        <v>25</v>
      </c>
      <c r="E117" t="s">
        <v>454</v>
      </c>
      <c r="F117" s="105">
        <v>4.8611111111111112E-2</v>
      </c>
      <c r="G117" s="105">
        <v>2.0833333333333332E-2</v>
      </c>
      <c r="H117" s="105">
        <v>4.8611111111111112E-2</v>
      </c>
      <c r="I117" s="105">
        <v>2.0833333333333332E-2</v>
      </c>
      <c r="J117" t="s">
        <v>744</v>
      </c>
      <c r="K117" t="s">
        <v>745</v>
      </c>
      <c r="L117" t="s">
        <v>454</v>
      </c>
      <c r="M117" s="107">
        <v>8437</v>
      </c>
      <c r="N117">
        <f t="shared" si="17"/>
        <v>1.3266118333775536</v>
      </c>
      <c r="O117" s="139">
        <f t="shared" si="18"/>
        <v>6359.8106000000007</v>
      </c>
      <c r="P117" s="114">
        <f t="shared" si="19"/>
        <v>2</v>
      </c>
    </row>
    <row r="118" spans="1:16" x14ac:dyDescent="0.25">
      <c r="A118" t="s">
        <v>447</v>
      </c>
      <c r="B118" t="s">
        <v>448</v>
      </c>
      <c r="C118" t="s">
        <v>443</v>
      </c>
      <c r="D118" s="107">
        <v>100000</v>
      </c>
      <c r="E118" t="s">
        <v>444</v>
      </c>
      <c r="F118" s="105">
        <v>0.8125</v>
      </c>
      <c r="G118" s="105">
        <v>0.71875</v>
      </c>
      <c r="H118" s="105">
        <v>0.8125</v>
      </c>
      <c r="I118" s="105">
        <v>0.71875</v>
      </c>
      <c r="J118" t="s">
        <v>449</v>
      </c>
      <c r="K118" t="s">
        <v>450</v>
      </c>
      <c r="L118" t="s">
        <v>444</v>
      </c>
      <c r="M118" s="107">
        <v>50000</v>
      </c>
      <c r="N118">
        <f t="shared" si="17"/>
        <v>102.498</v>
      </c>
      <c r="O118" s="139">
        <f t="shared" si="18"/>
        <v>487.81439637846591</v>
      </c>
      <c r="P118" s="114">
        <f t="shared" si="19"/>
        <v>20</v>
      </c>
    </row>
    <row r="119" spans="1:16" x14ac:dyDescent="0.25">
      <c r="A119" t="s">
        <v>566</v>
      </c>
      <c r="B119" t="s">
        <v>567</v>
      </c>
      <c r="C119" t="s">
        <v>530</v>
      </c>
      <c r="D119" s="107">
        <v>1000</v>
      </c>
      <c r="E119" t="s">
        <v>473</v>
      </c>
      <c r="H119" s="105">
        <v>8.3333333333333329E-2</v>
      </c>
      <c r="I119" s="105">
        <v>0.66666666666666663</v>
      </c>
      <c r="J119" s="108">
        <v>3875</v>
      </c>
      <c r="K119" s="108">
        <v>3100</v>
      </c>
      <c r="L119" t="s">
        <v>473</v>
      </c>
      <c r="M119" s="108">
        <v>3875</v>
      </c>
      <c r="N119">
        <f t="shared" si="17"/>
        <v>0.89711845552086711</v>
      </c>
      <c r="O119" s="139">
        <f t="shared" si="18"/>
        <v>4319.3849999999993</v>
      </c>
      <c r="P119" s="114">
        <f t="shared" si="19"/>
        <v>2</v>
      </c>
    </row>
    <row r="120" spans="1:16" x14ac:dyDescent="0.25">
      <c r="A120" t="s">
        <v>655</v>
      </c>
      <c r="B120" t="s">
        <v>656</v>
      </c>
      <c r="C120" t="s">
        <v>626</v>
      </c>
      <c r="D120">
        <v>1</v>
      </c>
      <c r="E120" t="s">
        <v>473</v>
      </c>
      <c r="H120" s="105">
        <v>8.3333333333333329E-2</v>
      </c>
      <c r="I120" s="105">
        <v>0.69097222222222221</v>
      </c>
      <c r="J120" s="108">
        <v>1125</v>
      </c>
      <c r="K120" s="108">
        <v>900</v>
      </c>
      <c r="L120" t="s">
        <v>473</v>
      </c>
      <c r="M120" s="108">
        <v>1125</v>
      </c>
      <c r="N120">
        <f t="shared" si="17"/>
        <v>0.89711845552086711</v>
      </c>
      <c r="O120" s="139">
        <f t="shared" si="18"/>
        <v>1254.0149999999999</v>
      </c>
      <c r="P120" s="114">
        <f t="shared" si="19"/>
        <v>8</v>
      </c>
    </row>
    <row r="121" spans="1:16" x14ac:dyDescent="0.25">
      <c r="A121" t="s">
        <v>564</v>
      </c>
      <c r="B121" t="s">
        <v>565</v>
      </c>
      <c r="C121" t="s">
        <v>530</v>
      </c>
      <c r="D121" s="107">
        <v>1000</v>
      </c>
      <c r="E121" t="s">
        <v>473</v>
      </c>
      <c r="H121" s="105">
        <v>8.3333333333333329E-2</v>
      </c>
      <c r="I121" s="105">
        <v>0.66666666666666663</v>
      </c>
      <c r="J121" s="108">
        <v>1325</v>
      </c>
      <c r="K121" s="108">
        <v>1060</v>
      </c>
      <c r="L121" t="s">
        <v>473</v>
      </c>
      <c r="M121" s="108">
        <v>1325</v>
      </c>
      <c r="N121">
        <f t="shared" si="17"/>
        <v>0.89711845552086711</v>
      </c>
      <c r="O121" s="139">
        <f t="shared" si="18"/>
        <v>1476.9509999999998</v>
      </c>
      <c r="P121" s="114">
        <f t="shared" si="19"/>
        <v>7</v>
      </c>
    </row>
    <row r="122" spans="1:16" x14ac:dyDescent="0.25">
      <c r="A122" t="s">
        <v>579</v>
      </c>
      <c r="B122" t="s">
        <v>580</v>
      </c>
      <c r="C122" t="s">
        <v>530</v>
      </c>
      <c r="D122" s="107">
        <v>1000</v>
      </c>
      <c r="E122" t="s">
        <v>473</v>
      </c>
      <c r="F122" s="105">
        <v>8.3333333333333329E-2</v>
      </c>
      <c r="G122" s="105">
        <v>0.66666666666666663</v>
      </c>
      <c r="H122" s="105">
        <v>8.3333333333333329E-2</v>
      </c>
      <c r="I122" s="105">
        <v>0.66666666666666663</v>
      </c>
      <c r="J122" s="108">
        <v>6475</v>
      </c>
      <c r="K122" s="108">
        <v>5180</v>
      </c>
      <c r="L122" t="s">
        <v>473</v>
      </c>
      <c r="M122" s="108">
        <v>6475</v>
      </c>
      <c r="N122">
        <f t="shared" si="17"/>
        <v>0.89711845552086711</v>
      </c>
      <c r="O122" s="139">
        <f t="shared" si="18"/>
        <v>7217.552999999999</v>
      </c>
      <c r="P122" s="114">
        <f t="shared" si="19"/>
        <v>1</v>
      </c>
    </row>
    <row r="123" spans="1:16" x14ac:dyDescent="0.25">
      <c r="A123" t="s">
        <v>488</v>
      </c>
      <c r="B123" t="s">
        <v>489</v>
      </c>
      <c r="C123" t="s">
        <v>490</v>
      </c>
      <c r="D123" s="107">
        <v>1000</v>
      </c>
      <c r="E123" t="s">
        <v>491</v>
      </c>
      <c r="H123" s="105">
        <v>0.25</v>
      </c>
      <c r="I123" s="105">
        <v>0.66666666666666663</v>
      </c>
      <c r="J123" s="110">
        <v>0</v>
      </c>
      <c r="K123" s="110">
        <v>0</v>
      </c>
      <c r="L123" t="s">
        <v>491</v>
      </c>
      <c r="M123" s="115">
        <v>1500</v>
      </c>
      <c r="N123">
        <f t="shared" si="17"/>
        <v>1.28542</v>
      </c>
      <c r="O123" s="139">
        <f t="shared" si="18"/>
        <v>1166.9337648395076</v>
      </c>
      <c r="P123" s="114">
        <f t="shared" si="19"/>
        <v>9</v>
      </c>
    </row>
    <row r="124" spans="1:16" x14ac:dyDescent="0.25">
      <c r="A124" t="s">
        <v>503</v>
      </c>
      <c r="B124" t="s">
        <v>504</v>
      </c>
      <c r="C124" t="s">
        <v>505</v>
      </c>
      <c r="D124">
        <v>50</v>
      </c>
      <c r="E124" t="s">
        <v>506</v>
      </c>
      <c r="F124" s="105">
        <v>0.84375</v>
      </c>
      <c r="G124" s="105">
        <v>0.44791666666666669</v>
      </c>
      <c r="H124" s="105">
        <v>0.84375</v>
      </c>
      <c r="I124" s="105">
        <v>0.44791666666666669</v>
      </c>
      <c r="J124" t="s">
        <v>507</v>
      </c>
      <c r="K124" t="s">
        <v>508</v>
      </c>
      <c r="L124" t="s">
        <v>506</v>
      </c>
      <c r="M124" s="107">
        <v>70743</v>
      </c>
      <c r="N124">
        <f t="shared" si="17"/>
        <v>7.77</v>
      </c>
      <c r="O124" s="139">
        <f t="shared" si="18"/>
        <v>9104.6332046332045</v>
      </c>
      <c r="P124" s="114">
        <f t="shared" si="19"/>
        <v>1</v>
      </c>
    </row>
    <row r="125" spans="1:16" x14ac:dyDescent="0.25">
      <c r="A125" t="s">
        <v>667</v>
      </c>
      <c r="B125" t="s">
        <v>668</v>
      </c>
      <c r="C125" t="s">
        <v>530</v>
      </c>
      <c r="D125">
        <v>5</v>
      </c>
      <c r="E125" t="s">
        <v>473</v>
      </c>
      <c r="H125" s="105">
        <v>7.6388888888888895E-2</v>
      </c>
      <c r="I125" s="105">
        <v>0.66666666666666663</v>
      </c>
      <c r="J125" s="108">
        <v>5200</v>
      </c>
      <c r="K125" s="108">
        <v>4245</v>
      </c>
      <c r="L125" t="s">
        <v>473</v>
      </c>
      <c r="M125" s="108">
        <v>5200</v>
      </c>
      <c r="N125">
        <f t="shared" si="17"/>
        <v>0.89711845552086711</v>
      </c>
      <c r="O125" s="139">
        <f t="shared" si="18"/>
        <v>5796.3359999999993</v>
      </c>
      <c r="P125" s="114">
        <f t="shared" si="19"/>
        <v>2</v>
      </c>
    </row>
    <row r="126" spans="1:16" x14ac:dyDescent="0.25">
      <c r="A126" t="s">
        <v>480</v>
      </c>
      <c r="B126" t="s">
        <v>481</v>
      </c>
      <c r="C126" t="s">
        <v>482</v>
      </c>
      <c r="D126" s="107">
        <v>1000</v>
      </c>
      <c r="E126" t="s">
        <v>476</v>
      </c>
      <c r="F126" s="105">
        <v>0.75</v>
      </c>
      <c r="G126" s="105">
        <v>0.74930555555555556</v>
      </c>
      <c r="H126" s="105">
        <v>0.83333333333333337</v>
      </c>
      <c r="I126" s="105">
        <v>0.75</v>
      </c>
      <c r="J126" s="109">
        <v>5000</v>
      </c>
      <c r="K126" s="109">
        <v>4000</v>
      </c>
      <c r="L126" t="s">
        <v>476</v>
      </c>
      <c r="M126" s="109">
        <v>5000</v>
      </c>
      <c r="N126">
        <f t="shared" si="17"/>
        <v>1</v>
      </c>
      <c r="O126" s="139">
        <f t="shared" si="18"/>
        <v>5000</v>
      </c>
      <c r="P126" s="114">
        <f t="shared" si="19"/>
        <v>2</v>
      </c>
    </row>
    <row r="127" spans="1:16" x14ac:dyDescent="0.25">
      <c r="A127" t="s">
        <v>570</v>
      </c>
      <c r="B127" t="s">
        <v>571</v>
      </c>
      <c r="C127" t="s">
        <v>530</v>
      </c>
      <c r="D127" s="107">
        <v>2500</v>
      </c>
      <c r="E127" t="s">
        <v>473</v>
      </c>
      <c r="F127" s="105">
        <v>0.83333333333333337</v>
      </c>
      <c r="G127" s="105">
        <v>0.66666666666666663</v>
      </c>
      <c r="H127" s="105">
        <v>0.83333333333333337</v>
      </c>
      <c r="I127" s="105">
        <v>0.66666666666666663</v>
      </c>
      <c r="J127" s="108">
        <v>609</v>
      </c>
      <c r="K127" s="108">
        <v>487</v>
      </c>
      <c r="L127" t="s">
        <v>473</v>
      </c>
      <c r="M127" s="108">
        <v>609</v>
      </c>
      <c r="N127">
        <f t="shared" si="17"/>
        <v>0.89711845552086711</v>
      </c>
      <c r="O127" s="139">
        <f t="shared" si="18"/>
        <v>678.84011999999984</v>
      </c>
      <c r="P127" s="114">
        <f t="shared" si="19"/>
        <v>15</v>
      </c>
    </row>
    <row r="128" spans="1:16" x14ac:dyDescent="0.25">
      <c r="A128" t="s">
        <v>531</v>
      </c>
      <c r="B128" t="s">
        <v>532</v>
      </c>
      <c r="C128" t="s">
        <v>530</v>
      </c>
      <c r="D128">
        <v>10</v>
      </c>
      <c r="E128" t="s">
        <v>473</v>
      </c>
      <c r="H128" s="105">
        <v>8.3333333333333329E-2</v>
      </c>
      <c r="I128" s="105">
        <v>0.66666666666666663</v>
      </c>
      <c r="J128" s="108">
        <v>2900</v>
      </c>
      <c r="K128" s="108">
        <v>2900</v>
      </c>
      <c r="L128" t="s">
        <v>473</v>
      </c>
      <c r="M128" s="108">
        <v>2900</v>
      </c>
      <c r="N128">
        <f t="shared" si="17"/>
        <v>0.89711845552086711</v>
      </c>
      <c r="O128" s="139">
        <f t="shared" si="18"/>
        <v>3232.5719999999997</v>
      </c>
      <c r="P128" s="143">
        <v>4</v>
      </c>
    </row>
    <row r="129" spans="1:16" x14ac:dyDescent="0.25">
      <c r="A129" t="s">
        <v>568</v>
      </c>
      <c r="B129" t="s">
        <v>569</v>
      </c>
      <c r="C129" t="s">
        <v>530</v>
      </c>
      <c r="D129" s="107">
        <v>1000</v>
      </c>
      <c r="E129" t="s">
        <v>473</v>
      </c>
      <c r="H129" s="105">
        <v>8.3333333333333329E-2</v>
      </c>
      <c r="I129" s="105">
        <v>0.66666666666666663</v>
      </c>
      <c r="J129" s="108">
        <v>487</v>
      </c>
      <c r="K129" s="108">
        <v>390</v>
      </c>
      <c r="L129" t="s">
        <v>473</v>
      </c>
      <c r="M129" s="108">
        <v>487</v>
      </c>
      <c r="N129">
        <f t="shared" si="17"/>
        <v>0.89711845552086711</v>
      </c>
      <c r="O129" s="139">
        <f t="shared" si="18"/>
        <v>542.84915999999987</v>
      </c>
      <c r="P129" s="114">
        <f t="shared" ref="P129:P147" si="20">ROUND($B$3/O129,0)</f>
        <v>18</v>
      </c>
    </row>
    <row r="130" spans="1:16" x14ac:dyDescent="0.25">
      <c r="A130" t="s">
        <v>756</v>
      </c>
      <c r="B130" t="s">
        <v>757</v>
      </c>
      <c r="C130" t="s">
        <v>482</v>
      </c>
      <c r="D130" s="107">
        <v>1000</v>
      </c>
      <c r="E130" t="s">
        <v>460</v>
      </c>
      <c r="H130" s="105">
        <v>8.3333333333333329E-2</v>
      </c>
      <c r="I130" s="105">
        <v>0.5</v>
      </c>
      <c r="J130" t="s">
        <v>758</v>
      </c>
      <c r="K130" t="s">
        <v>688</v>
      </c>
      <c r="L130" t="s">
        <v>460</v>
      </c>
      <c r="M130" s="107">
        <v>1500</v>
      </c>
      <c r="N130">
        <f t="shared" si="17"/>
        <v>0.75230393078803837</v>
      </c>
      <c r="O130" s="139">
        <f t="shared" si="18"/>
        <v>1993.875</v>
      </c>
      <c r="P130" s="114">
        <f t="shared" si="20"/>
        <v>5</v>
      </c>
    </row>
    <row r="131" spans="1:16" x14ac:dyDescent="0.25">
      <c r="A131" t="s">
        <v>1114</v>
      </c>
      <c r="B131" t="s">
        <v>599</v>
      </c>
      <c r="C131" t="s">
        <v>482</v>
      </c>
      <c r="D131">
        <v>100</v>
      </c>
      <c r="E131" t="s">
        <v>476</v>
      </c>
      <c r="F131" s="105">
        <v>0.75</v>
      </c>
      <c r="G131" s="105">
        <v>0.74930555555555556</v>
      </c>
      <c r="H131" s="105">
        <v>0.83333333333333337</v>
      </c>
      <c r="I131" s="105">
        <v>0.75</v>
      </c>
      <c r="J131" s="109">
        <v>4400</v>
      </c>
      <c r="K131" s="109">
        <v>3520</v>
      </c>
      <c r="L131" t="s">
        <v>476</v>
      </c>
      <c r="M131" s="109">
        <v>4400</v>
      </c>
      <c r="N131">
        <f t="shared" si="17"/>
        <v>1</v>
      </c>
      <c r="O131" s="139">
        <f t="shared" si="18"/>
        <v>4400</v>
      </c>
      <c r="P131" s="114">
        <f t="shared" si="20"/>
        <v>2</v>
      </c>
    </row>
    <row r="132" spans="1:16" x14ac:dyDescent="0.25">
      <c r="A132" t="s">
        <v>467</v>
      </c>
      <c r="B132" t="s">
        <v>468</v>
      </c>
      <c r="C132" t="s">
        <v>453</v>
      </c>
      <c r="D132" s="107">
        <v>2400</v>
      </c>
      <c r="E132" t="s">
        <v>454</v>
      </c>
      <c r="F132" s="105">
        <v>0.76944444444444438</v>
      </c>
      <c r="G132" s="105">
        <v>0.10416666666666667</v>
      </c>
      <c r="H132" s="105">
        <v>0.76944444444444438</v>
      </c>
      <c r="I132" s="105">
        <v>0.10416666666666667</v>
      </c>
      <c r="J132" t="s">
        <v>469</v>
      </c>
      <c r="K132" t="s">
        <v>470</v>
      </c>
      <c r="L132" t="s">
        <v>454</v>
      </c>
      <c r="M132">
        <v>750</v>
      </c>
      <c r="N132">
        <f t="shared" si="17"/>
        <v>1.3266118333775536</v>
      </c>
      <c r="O132" s="139">
        <f t="shared" si="18"/>
        <v>565.35</v>
      </c>
      <c r="P132" s="114">
        <f t="shared" si="20"/>
        <v>18</v>
      </c>
    </row>
    <row r="133" spans="1:16" x14ac:dyDescent="0.25">
      <c r="A133" t="s">
        <v>608</v>
      </c>
      <c r="B133" t="s">
        <v>609</v>
      </c>
      <c r="C133" t="s">
        <v>505</v>
      </c>
      <c r="D133">
        <v>50</v>
      </c>
      <c r="E133" t="s">
        <v>506</v>
      </c>
      <c r="F133" s="105">
        <v>0.84375</v>
      </c>
      <c r="G133" s="105">
        <v>0.44791666666666669</v>
      </c>
      <c r="H133" s="105">
        <v>0.84375</v>
      </c>
      <c r="I133" s="105">
        <v>0.44791666666666669</v>
      </c>
      <c r="J133" t="s">
        <v>610</v>
      </c>
      <c r="K133" t="s">
        <v>611</v>
      </c>
      <c r="L133" t="s">
        <v>506</v>
      </c>
      <c r="M133" s="107">
        <v>39100</v>
      </c>
      <c r="N133">
        <f t="shared" si="17"/>
        <v>7.77</v>
      </c>
      <c r="O133" s="139">
        <f t="shared" si="18"/>
        <v>5032.1750321750324</v>
      </c>
      <c r="P133" s="114">
        <f t="shared" si="20"/>
        <v>2</v>
      </c>
    </row>
    <row r="134" spans="1:16" x14ac:dyDescent="0.25">
      <c r="A134" t="s">
        <v>356</v>
      </c>
      <c r="B134" t="s">
        <v>612</v>
      </c>
      <c r="C134" t="s">
        <v>505</v>
      </c>
      <c r="D134">
        <v>50</v>
      </c>
      <c r="E134" t="s">
        <v>506</v>
      </c>
      <c r="F134" s="105">
        <v>0.84375</v>
      </c>
      <c r="G134" s="105">
        <v>0.44791666666666669</v>
      </c>
      <c r="H134" s="105">
        <v>0.84375</v>
      </c>
      <c r="I134" s="105">
        <v>0.44791666666666669</v>
      </c>
      <c r="J134" t="s">
        <v>613</v>
      </c>
      <c r="K134" t="s">
        <v>614</v>
      </c>
      <c r="L134" t="s">
        <v>506</v>
      </c>
      <c r="M134" s="107">
        <v>98030</v>
      </c>
      <c r="N134">
        <f t="shared" si="17"/>
        <v>7.77</v>
      </c>
      <c r="O134" s="139">
        <f t="shared" si="18"/>
        <v>12616.473616473617</v>
      </c>
      <c r="P134" s="114">
        <f t="shared" si="20"/>
        <v>1</v>
      </c>
    </row>
    <row r="135" spans="1:16" x14ac:dyDescent="0.25">
      <c r="A135" t="s">
        <v>463</v>
      </c>
      <c r="B135" t="s">
        <v>464</v>
      </c>
      <c r="C135" t="s">
        <v>453</v>
      </c>
      <c r="D135" s="107">
        <v>2800</v>
      </c>
      <c r="E135" t="s">
        <v>454</v>
      </c>
      <c r="F135" s="105">
        <v>0.77083333333333337</v>
      </c>
      <c r="G135" s="105">
        <v>0.10416666666666667</v>
      </c>
      <c r="H135" s="105">
        <v>0.77083333333333337</v>
      </c>
      <c r="I135" s="105">
        <v>0.10416666666666667</v>
      </c>
      <c r="J135" t="s">
        <v>465</v>
      </c>
      <c r="K135" t="s">
        <v>466</v>
      </c>
      <c r="L135" t="s">
        <v>454</v>
      </c>
      <c r="M135" s="107">
        <v>1000</v>
      </c>
      <c r="N135">
        <f t="shared" si="17"/>
        <v>1.3266118333775536</v>
      </c>
      <c r="O135" s="139">
        <f t="shared" si="18"/>
        <v>753.80000000000007</v>
      </c>
      <c r="P135" s="114">
        <f t="shared" si="20"/>
        <v>13</v>
      </c>
    </row>
    <row r="136" spans="1:16" x14ac:dyDescent="0.25">
      <c r="A136" t="s">
        <v>451</v>
      </c>
      <c r="B136" t="s">
        <v>452</v>
      </c>
      <c r="C136" t="s">
        <v>453</v>
      </c>
      <c r="D136" s="107">
        <v>8000</v>
      </c>
      <c r="E136" t="s">
        <v>454</v>
      </c>
      <c r="F136" s="105">
        <v>0.77222222222222225</v>
      </c>
      <c r="G136" s="105">
        <v>0.10416666666666667</v>
      </c>
      <c r="H136" s="105">
        <v>0.77222222222222225</v>
      </c>
      <c r="I136" s="105">
        <v>0.10416666666666667</v>
      </c>
      <c r="J136" t="s">
        <v>455</v>
      </c>
      <c r="K136" t="s">
        <v>456</v>
      </c>
      <c r="L136" t="s">
        <v>454</v>
      </c>
      <c r="M136" s="107">
        <v>3250</v>
      </c>
      <c r="N136">
        <f t="shared" si="17"/>
        <v>1.3266118333775536</v>
      </c>
      <c r="O136" s="139">
        <f t="shared" si="18"/>
        <v>2449.8500000000004</v>
      </c>
      <c r="P136" s="114">
        <f t="shared" si="20"/>
        <v>4</v>
      </c>
    </row>
    <row r="137" spans="1:16" x14ac:dyDescent="0.25">
      <c r="A137" t="s">
        <v>624</v>
      </c>
      <c r="B137" t="s">
        <v>625</v>
      </c>
      <c r="C137" t="s">
        <v>626</v>
      </c>
      <c r="D137">
        <v>10</v>
      </c>
      <c r="E137" t="s">
        <v>473</v>
      </c>
      <c r="H137" s="105">
        <v>8.3333333333333329E-2</v>
      </c>
      <c r="I137" s="105">
        <v>0.69097222222222221</v>
      </c>
      <c r="J137" s="108">
        <v>11250</v>
      </c>
      <c r="K137" s="108">
        <v>9000</v>
      </c>
      <c r="L137" t="s">
        <v>473</v>
      </c>
      <c r="M137" s="108">
        <v>11250</v>
      </c>
      <c r="N137">
        <f t="shared" si="17"/>
        <v>0.89711845552086711</v>
      </c>
      <c r="O137" s="139">
        <f t="shared" si="18"/>
        <v>12540.149999999998</v>
      </c>
      <c r="P137" s="114">
        <f t="shared" si="20"/>
        <v>1</v>
      </c>
    </row>
    <row r="138" spans="1:16" x14ac:dyDescent="0.25">
      <c r="A138" t="s">
        <v>572</v>
      </c>
      <c r="B138" t="s">
        <v>571</v>
      </c>
      <c r="C138" t="s">
        <v>268</v>
      </c>
      <c r="D138" s="107">
        <v>2500</v>
      </c>
      <c r="E138" t="s">
        <v>473</v>
      </c>
      <c r="F138" s="105">
        <v>0.83333333333333337</v>
      </c>
      <c r="G138" s="105">
        <v>0.66666666666666663</v>
      </c>
      <c r="H138" s="105">
        <v>0.83333333333333337</v>
      </c>
      <c r="I138" s="105">
        <v>0.66666666666666663</v>
      </c>
      <c r="J138" s="108">
        <v>375</v>
      </c>
      <c r="K138" s="108">
        <v>300</v>
      </c>
      <c r="L138" t="s">
        <v>473</v>
      </c>
      <c r="M138" s="108">
        <v>375</v>
      </c>
      <c r="N138">
        <f t="shared" ref="N138:N172" si="21">VLOOKUP(L138,$E$1:$F$9,2)</f>
        <v>0.89711845552086711</v>
      </c>
      <c r="O138" s="139">
        <f t="shared" ref="O138:O169" si="22">M138/N138</f>
        <v>418.00499999999994</v>
      </c>
      <c r="P138" s="114">
        <f t="shared" si="20"/>
        <v>24</v>
      </c>
    </row>
    <row r="139" spans="1:16" x14ac:dyDescent="0.25">
      <c r="A139" t="s">
        <v>736</v>
      </c>
      <c r="B139" t="s">
        <v>737</v>
      </c>
      <c r="C139" t="s">
        <v>443</v>
      </c>
      <c r="D139">
        <v>2</v>
      </c>
      <c r="E139" t="s">
        <v>476</v>
      </c>
      <c r="F139" s="105">
        <v>0.875</v>
      </c>
      <c r="G139" s="105">
        <v>0.26041666666666669</v>
      </c>
      <c r="H139" s="105">
        <v>0.875</v>
      </c>
      <c r="I139" s="105">
        <v>0.26041666666666669</v>
      </c>
      <c r="J139" s="109">
        <v>563</v>
      </c>
      <c r="K139" s="109">
        <v>450</v>
      </c>
      <c r="L139" t="s">
        <v>476</v>
      </c>
      <c r="M139" s="109">
        <v>563</v>
      </c>
      <c r="N139">
        <f t="shared" si="21"/>
        <v>1</v>
      </c>
      <c r="O139" s="139">
        <f t="shared" si="22"/>
        <v>563</v>
      </c>
      <c r="P139" s="114">
        <f t="shared" si="20"/>
        <v>18</v>
      </c>
    </row>
    <row r="140" spans="1:16" x14ac:dyDescent="0.25">
      <c r="A140" t="s">
        <v>441</v>
      </c>
      <c r="B140" t="s">
        <v>442</v>
      </c>
      <c r="C140" t="s">
        <v>443</v>
      </c>
      <c r="D140" s="107">
        <v>1000000</v>
      </c>
      <c r="E140" t="s">
        <v>444</v>
      </c>
      <c r="F140" s="105">
        <v>0.8125</v>
      </c>
      <c r="G140" s="105">
        <v>0.71875</v>
      </c>
      <c r="H140" s="105">
        <v>0.8125</v>
      </c>
      <c r="I140" s="105">
        <v>0.71875</v>
      </c>
      <c r="J140" t="s">
        <v>445</v>
      </c>
      <c r="K140" t="s">
        <v>446</v>
      </c>
      <c r="L140" t="s">
        <v>444</v>
      </c>
      <c r="M140" s="107">
        <v>500000</v>
      </c>
      <c r="N140">
        <f t="shared" si="21"/>
        <v>102.498</v>
      </c>
      <c r="O140" s="139">
        <f t="shared" si="22"/>
        <v>4878.1439637846588</v>
      </c>
      <c r="P140" s="114">
        <f t="shared" si="20"/>
        <v>2</v>
      </c>
    </row>
    <row r="141" spans="1:16" x14ac:dyDescent="0.25">
      <c r="A141" t="s">
        <v>595</v>
      </c>
      <c r="B141" t="s">
        <v>596</v>
      </c>
      <c r="C141" t="s">
        <v>487</v>
      </c>
      <c r="D141">
        <v>10</v>
      </c>
      <c r="E141" t="s">
        <v>460</v>
      </c>
      <c r="H141" s="105">
        <v>0.125</v>
      </c>
      <c r="I141" s="105">
        <v>0.70833333333333337</v>
      </c>
      <c r="J141" t="s">
        <v>597</v>
      </c>
      <c r="K141" t="s">
        <v>598</v>
      </c>
      <c r="L141" t="s">
        <v>460</v>
      </c>
      <c r="M141" s="107">
        <v>4262</v>
      </c>
      <c r="N141">
        <f t="shared" si="21"/>
        <v>0.75230393078803837</v>
      </c>
      <c r="O141" s="139">
        <f t="shared" si="22"/>
        <v>5665.2635</v>
      </c>
      <c r="P141" s="114">
        <f t="shared" si="20"/>
        <v>2</v>
      </c>
    </row>
    <row r="142" spans="1:16" x14ac:dyDescent="0.25">
      <c r="A142" t="s">
        <v>600</v>
      </c>
      <c r="B142" t="s">
        <v>601</v>
      </c>
      <c r="C142" t="s">
        <v>459</v>
      </c>
      <c r="D142" s="107">
        <v>1000</v>
      </c>
      <c r="E142" t="s">
        <v>460</v>
      </c>
      <c r="H142" s="105">
        <v>0.125</v>
      </c>
      <c r="I142" s="105">
        <v>0.54166666666666663</v>
      </c>
      <c r="J142" t="s">
        <v>602</v>
      </c>
      <c r="K142" t="s">
        <v>603</v>
      </c>
      <c r="L142" t="s">
        <v>460</v>
      </c>
      <c r="M142" s="107">
        <v>3937</v>
      </c>
      <c r="N142">
        <f t="shared" si="21"/>
        <v>0.75230393078803837</v>
      </c>
      <c r="O142" s="139">
        <f t="shared" si="22"/>
        <v>5233.2572499999997</v>
      </c>
      <c r="P142" s="114">
        <f t="shared" si="20"/>
        <v>2</v>
      </c>
    </row>
    <row r="143" spans="1:16" x14ac:dyDescent="0.25">
      <c r="A143" t="s">
        <v>457</v>
      </c>
      <c r="B143" t="s">
        <v>458</v>
      </c>
      <c r="C143" t="s">
        <v>459</v>
      </c>
      <c r="D143" s="107">
        <v>1250</v>
      </c>
      <c r="E143" t="s">
        <v>460</v>
      </c>
      <c r="H143" s="105">
        <v>0.10416666666666667</v>
      </c>
      <c r="I143" s="105">
        <v>0.54166666666666663</v>
      </c>
      <c r="J143" t="s">
        <v>461</v>
      </c>
      <c r="K143" t="s">
        <v>462</v>
      </c>
      <c r="L143" t="s">
        <v>460</v>
      </c>
      <c r="M143">
        <v>307</v>
      </c>
      <c r="N143">
        <f t="shared" si="21"/>
        <v>0.75230393078803837</v>
      </c>
      <c r="O143" s="139">
        <f t="shared" si="22"/>
        <v>408.07974999999999</v>
      </c>
      <c r="P143" s="114">
        <f t="shared" si="20"/>
        <v>25</v>
      </c>
    </row>
    <row r="144" spans="1:16" x14ac:dyDescent="0.25">
      <c r="A144" t="s">
        <v>515</v>
      </c>
      <c r="B144" t="s">
        <v>516</v>
      </c>
      <c r="C144" t="s">
        <v>268</v>
      </c>
      <c r="D144">
        <v>10</v>
      </c>
      <c r="E144" t="s">
        <v>476</v>
      </c>
      <c r="H144" s="105">
        <v>0.16666666666666666</v>
      </c>
      <c r="I144" s="105">
        <v>0.52083333333333337</v>
      </c>
      <c r="J144" s="109">
        <v>1955</v>
      </c>
      <c r="K144" s="109">
        <v>1955</v>
      </c>
      <c r="L144" t="s">
        <v>476</v>
      </c>
      <c r="M144" s="109">
        <v>1955</v>
      </c>
      <c r="N144">
        <f t="shared" si="21"/>
        <v>1</v>
      </c>
      <c r="O144" s="139">
        <f t="shared" si="22"/>
        <v>1955</v>
      </c>
      <c r="P144" s="114">
        <f t="shared" si="20"/>
        <v>5</v>
      </c>
    </row>
    <row r="145" spans="1:16" x14ac:dyDescent="0.25">
      <c r="A145" t="s">
        <v>581</v>
      </c>
      <c r="B145" t="s">
        <v>582</v>
      </c>
      <c r="C145" t="s">
        <v>268</v>
      </c>
      <c r="D145" s="107">
        <v>2500</v>
      </c>
      <c r="E145" t="s">
        <v>539</v>
      </c>
      <c r="H145" s="105">
        <v>0.10416666666666667</v>
      </c>
      <c r="I145" s="105">
        <v>0.54166666666666663</v>
      </c>
      <c r="J145" t="s">
        <v>583</v>
      </c>
      <c r="K145" t="s">
        <v>584</v>
      </c>
      <c r="L145" t="s">
        <v>539</v>
      </c>
      <c r="M145">
        <v>603</v>
      </c>
      <c r="N145">
        <f t="shared" si="21"/>
        <v>0.97099000000000002</v>
      </c>
      <c r="O145" s="139">
        <f t="shared" si="22"/>
        <v>621.01566442496835</v>
      </c>
      <c r="P145" s="114">
        <f t="shared" si="20"/>
        <v>16</v>
      </c>
    </row>
    <row r="146" spans="1:16" x14ac:dyDescent="0.25">
      <c r="A146" t="s">
        <v>647</v>
      </c>
      <c r="B146" t="s">
        <v>648</v>
      </c>
      <c r="C146" t="s">
        <v>505</v>
      </c>
      <c r="D146">
        <v>10</v>
      </c>
      <c r="E146" t="s">
        <v>506</v>
      </c>
      <c r="F146" s="105">
        <v>0.84375</v>
      </c>
      <c r="G146" s="105">
        <v>0.44791666666666669</v>
      </c>
      <c r="H146" s="105">
        <v>0.84375</v>
      </c>
      <c r="I146" s="105">
        <v>0.44791666666666669</v>
      </c>
      <c r="J146" t="s">
        <v>649</v>
      </c>
      <c r="K146" t="s">
        <v>650</v>
      </c>
      <c r="L146" t="s">
        <v>506</v>
      </c>
      <c r="M146" s="107">
        <v>15563</v>
      </c>
      <c r="N146">
        <f t="shared" si="21"/>
        <v>7.77</v>
      </c>
      <c r="O146" s="139">
        <f t="shared" si="22"/>
        <v>2002.9601029601031</v>
      </c>
      <c r="P146" s="114">
        <f t="shared" si="20"/>
        <v>5</v>
      </c>
    </row>
    <row r="147" spans="1:16" x14ac:dyDescent="0.25">
      <c r="A147" t="s">
        <v>651</v>
      </c>
      <c r="B147" t="s">
        <v>652</v>
      </c>
      <c r="C147" t="s">
        <v>505</v>
      </c>
      <c r="D147">
        <v>10</v>
      </c>
      <c r="E147" t="s">
        <v>506</v>
      </c>
      <c r="F147" s="105">
        <v>0.84375</v>
      </c>
      <c r="G147" s="105">
        <v>0.44791666666666669</v>
      </c>
      <c r="H147" s="105">
        <v>0.84375</v>
      </c>
      <c r="I147" s="105">
        <v>0.44791666666666669</v>
      </c>
      <c r="J147" t="s">
        <v>653</v>
      </c>
      <c r="K147" t="s">
        <v>654</v>
      </c>
      <c r="L147" t="s">
        <v>506</v>
      </c>
      <c r="M147" s="107">
        <v>19606</v>
      </c>
      <c r="N147">
        <f t="shared" si="21"/>
        <v>7.77</v>
      </c>
      <c r="O147" s="139">
        <f t="shared" si="22"/>
        <v>2523.2947232947236</v>
      </c>
      <c r="P147" s="114">
        <f t="shared" si="20"/>
        <v>4</v>
      </c>
    </row>
    <row r="148" spans="1:16" x14ac:dyDescent="0.25">
      <c r="A148" t="s">
        <v>485</v>
      </c>
      <c r="B148" t="s">
        <v>486</v>
      </c>
      <c r="C148" t="s">
        <v>487</v>
      </c>
      <c r="D148">
        <v>10</v>
      </c>
      <c r="E148" t="s">
        <v>473</v>
      </c>
      <c r="H148" s="105">
        <v>8.3333333333333329E-2</v>
      </c>
      <c r="I148" s="105">
        <v>0.66666666666666663</v>
      </c>
      <c r="J148" s="108">
        <v>548</v>
      </c>
      <c r="K148" s="108">
        <v>439</v>
      </c>
      <c r="L148" t="s">
        <v>473</v>
      </c>
      <c r="M148" s="108">
        <v>548</v>
      </c>
      <c r="N148">
        <f t="shared" si="21"/>
        <v>0.89711845552086711</v>
      </c>
      <c r="O148" s="139">
        <f t="shared" si="22"/>
        <v>610.84463999999991</v>
      </c>
      <c r="P148" s="143">
        <v>4</v>
      </c>
    </row>
    <row r="149" spans="1:16" x14ac:dyDescent="0.25">
      <c r="A149" t="s">
        <v>637</v>
      </c>
      <c r="B149" t="s">
        <v>638</v>
      </c>
      <c r="C149" t="s">
        <v>530</v>
      </c>
      <c r="D149">
        <v>5</v>
      </c>
      <c r="E149" t="s">
        <v>473</v>
      </c>
      <c r="H149" s="105">
        <v>7.6388888888888895E-2</v>
      </c>
      <c r="I149" s="105">
        <v>0.66666666666666663</v>
      </c>
      <c r="J149" s="109">
        <v>3550</v>
      </c>
      <c r="K149" s="109">
        <v>1775</v>
      </c>
      <c r="L149" t="s">
        <v>476</v>
      </c>
      <c r="M149" s="109">
        <v>3550</v>
      </c>
      <c r="N149">
        <f t="shared" si="21"/>
        <v>1</v>
      </c>
      <c r="O149" s="139">
        <f t="shared" si="22"/>
        <v>3550</v>
      </c>
      <c r="P149" s="114">
        <f t="shared" ref="P149:P160" si="23">ROUND($B$3/O149,0)</f>
        <v>3</v>
      </c>
    </row>
    <row r="150" spans="1:16" x14ac:dyDescent="0.25">
      <c r="A150" t="s">
        <v>700</v>
      </c>
      <c r="B150" t="s">
        <v>701</v>
      </c>
      <c r="C150" t="s">
        <v>443</v>
      </c>
      <c r="D150">
        <v>500</v>
      </c>
      <c r="E150" t="s">
        <v>444</v>
      </c>
      <c r="F150" s="105">
        <v>0.82291666666666663</v>
      </c>
      <c r="G150" s="105">
        <v>0.10416666666666667</v>
      </c>
      <c r="H150" s="105">
        <v>0.82291666666666663</v>
      </c>
      <c r="I150" s="105">
        <v>0.10416666666666667</v>
      </c>
      <c r="J150" t="s">
        <v>702</v>
      </c>
      <c r="K150" t="s">
        <v>703</v>
      </c>
      <c r="L150" t="s">
        <v>444</v>
      </c>
      <c r="M150" s="107">
        <v>1276880</v>
      </c>
      <c r="N150">
        <f t="shared" si="21"/>
        <v>102.498</v>
      </c>
      <c r="O150" s="139">
        <f t="shared" si="22"/>
        <v>12457.608928954711</v>
      </c>
      <c r="P150" s="114">
        <f t="shared" si="23"/>
        <v>1</v>
      </c>
    </row>
    <row r="151" spans="1:16" x14ac:dyDescent="0.25">
      <c r="A151" t="s">
        <v>509</v>
      </c>
      <c r="B151" t="s">
        <v>510</v>
      </c>
      <c r="C151" t="s">
        <v>268</v>
      </c>
      <c r="D151">
        <v>10</v>
      </c>
      <c r="E151" t="s">
        <v>460</v>
      </c>
      <c r="H151" s="105">
        <v>0.1875</v>
      </c>
      <c r="I151" s="105">
        <v>0.49305555555555558</v>
      </c>
      <c r="J151" t="s">
        <v>511</v>
      </c>
      <c r="K151" t="s">
        <v>512</v>
      </c>
      <c r="L151" t="s">
        <v>460</v>
      </c>
      <c r="M151" s="107">
        <v>1762</v>
      </c>
      <c r="N151">
        <f t="shared" si="21"/>
        <v>0.75230393078803837</v>
      </c>
      <c r="O151" s="139">
        <f t="shared" si="22"/>
        <v>2342.1385</v>
      </c>
      <c r="P151" s="114">
        <f t="shared" si="23"/>
        <v>4</v>
      </c>
    </row>
    <row r="152" spans="1:16" x14ac:dyDescent="0.25">
      <c r="A152" t="s">
        <v>526</v>
      </c>
      <c r="B152" t="s">
        <v>527</v>
      </c>
      <c r="C152" t="s">
        <v>265</v>
      </c>
      <c r="D152" s="107">
        <v>1000</v>
      </c>
      <c r="E152" t="s">
        <v>476</v>
      </c>
      <c r="F152" s="105">
        <v>0.75</v>
      </c>
      <c r="G152" s="105">
        <v>0.71875</v>
      </c>
      <c r="H152" s="105">
        <v>0.75</v>
      </c>
      <c r="I152" s="105">
        <v>0.71875</v>
      </c>
      <c r="J152" s="109">
        <v>4590</v>
      </c>
      <c r="K152" s="109">
        <v>3672</v>
      </c>
      <c r="L152" t="s">
        <v>476</v>
      </c>
      <c r="M152" s="109">
        <v>4590</v>
      </c>
      <c r="N152">
        <f t="shared" si="21"/>
        <v>1</v>
      </c>
      <c r="O152" s="139">
        <f t="shared" si="22"/>
        <v>4590</v>
      </c>
      <c r="P152" s="114">
        <f t="shared" si="23"/>
        <v>2</v>
      </c>
    </row>
    <row r="153" spans="1:16" x14ac:dyDescent="0.25">
      <c r="A153" t="s">
        <v>606</v>
      </c>
      <c r="B153" t="s">
        <v>607</v>
      </c>
      <c r="C153" t="s">
        <v>521</v>
      </c>
      <c r="D153">
        <v>100</v>
      </c>
      <c r="E153" t="s">
        <v>476</v>
      </c>
      <c r="F153" s="105">
        <v>0.75</v>
      </c>
      <c r="G153" s="105">
        <v>0.71875</v>
      </c>
      <c r="H153" s="105">
        <v>0.75</v>
      </c>
      <c r="I153" s="105">
        <v>0.71875</v>
      </c>
      <c r="J153" s="109">
        <v>5625</v>
      </c>
      <c r="K153" s="109">
        <v>4500</v>
      </c>
      <c r="L153" t="s">
        <v>476</v>
      </c>
      <c r="M153" s="109">
        <v>5625</v>
      </c>
      <c r="N153">
        <f t="shared" si="21"/>
        <v>1</v>
      </c>
      <c r="O153" s="139">
        <f t="shared" si="22"/>
        <v>5625</v>
      </c>
      <c r="P153" s="114">
        <f t="shared" si="23"/>
        <v>2</v>
      </c>
    </row>
    <row r="154" spans="1:16" x14ac:dyDescent="0.25">
      <c r="A154" t="s">
        <v>519</v>
      </c>
      <c r="B154" t="s">
        <v>520</v>
      </c>
      <c r="C154" t="s">
        <v>521</v>
      </c>
      <c r="D154">
        <v>250</v>
      </c>
      <c r="E154" t="s">
        <v>476</v>
      </c>
      <c r="F154" s="105">
        <v>0.75</v>
      </c>
      <c r="G154" s="105">
        <v>0.71875</v>
      </c>
      <c r="H154" s="105">
        <v>0.75</v>
      </c>
      <c r="I154" s="105">
        <v>0.71875</v>
      </c>
      <c r="J154" s="109">
        <v>2875</v>
      </c>
      <c r="K154" s="109">
        <v>2300</v>
      </c>
      <c r="L154" t="s">
        <v>476</v>
      </c>
      <c r="M154" s="109">
        <v>2875</v>
      </c>
      <c r="N154">
        <f t="shared" si="21"/>
        <v>1</v>
      </c>
      <c r="O154" s="139">
        <f t="shared" si="22"/>
        <v>2875</v>
      </c>
      <c r="P154" s="114">
        <f t="shared" si="23"/>
        <v>3</v>
      </c>
    </row>
    <row r="155" spans="1:16" x14ac:dyDescent="0.25">
      <c r="A155" t="s">
        <v>621</v>
      </c>
      <c r="B155" t="s">
        <v>622</v>
      </c>
      <c r="C155" t="s">
        <v>623</v>
      </c>
      <c r="D155" s="107">
        <v>42000</v>
      </c>
      <c r="E155" t="s">
        <v>476</v>
      </c>
      <c r="F155" s="105">
        <v>0.75</v>
      </c>
      <c r="G155" s="105">
        <v>0.71875</v>
      </c>
      <c r="H155" s="105">
        <v>0.75</v>
      </c>
      <c r="I155" s="105">
        <v>0.71875</v>
      </c>
      <c r="J155" s="109">
        <v>5985</v>
      </c>
      <c r="K155" s="109">
        <v>4788</v>
      </c>
      <c r="L155" t="s">
        <v>476</v>
      </c>
      <c r="M155" s="109">
        <v>5985</v>
      </c>
      <c r="N155">
        <f t="shared" si="21"/>
        <v>1</v>
      </c>
      <c r="O155" s="139">
        <f t="shared" si="22"/>
        <v>5985</v>
      </c>
      <c r="P155" s="114">
        <f t="shared" si="23"/>
        <v>2</v>
      </c>
    </row>
    <row r="156" spans="1:16" x14ac:dyDescent="0.25">
      <c r="A156" t="s">
        <v>544</v>
      </c>
      <c r="B156" t="s">
        <v>545</v>
      </c>
      <c r="C156" t="s">
        <v>521</v>
      </c>
      <c r="D156">
        <v>10</v>
      </c>
      <c r="E156" t="s">
        <v>476</v>
      </c>
      <c r="F156" s="105">
        <v>0.75</v>
      </c>
      <c r="G156" s="105">
        <v>0.71875</v>
      </c>
      <c r="H156" s="105">
        <v>0.75</v>
      </c>
      <c r="I156" s="105">
        <v>0.71875</v>
      </c>
      <c r="J156" s="109">
        <v>562</v>
      </c>
      <c r="K156" s="109">
        <v>450</v>
      </c>
      <c r="L156" t="s">
        <v>476</v>
      </c>
      <c r="M156" s="109">
        <v>562</v>
      </c>
      <c r="N156">
        <f t="shared" si="21"/>
        <v>1</v>
      </c>
      <c r="O156" s="139">
        <f t="shared" si="22"/>
        <v>562</v>
      </c>
      <c r="P156" s="114">
        <f t="shared" si="23"/>
        <v>18</v>
      </c>
    </row>
    <row r="157" spans="1:16" x14ac:dyDescent="0.25">
      <c r="A157" t="s">
        <v>694</v>
      </c>
      <c r="B157" t="s">
        <v>695</v>
      </c>
      <c r="C157" t="s">
        <v>623</v>
      </c>
      <c r="D157" s="107">
        <v>10000</v>
      </c>
      <c r="E157" t="s">
        <v>476</v>
      </c>
      <c r="F157" s="105">
        <v>0.75</v>
      </c>
      <c r="G157" s="105">
        <v>0.71875</v>
      </c>
      <c r="H157" s="105">
        <v>0.75</v>
      </c>
      <c r="I157" s="105">
        <v>0.71875</v>
      </c>
      <c r="J157" s="109">
        <v>2165</v>
      </c>
      <c r="K157" s="109">
        <v>1732</v>
      </c>
      <c r="L157" t="s">
        <v>476</v>
      </c>
      <c r="M157" s="109">
        <v>2165</v>
      </c>
      <c r="N157">
        <f t="shared" si="21"/>
        <v>1</v>
      </c>
      <c r="O157" s="139">
        <f t="shared" si="22"/>
        <v>2165</v>
      </c>
      <c r="P157" s="114">
        <f t="shared" si="23"/>
        <v>5</v>
      </c>
    </row>
    <row r="158" spans="1:16" x14ac:dyDescent="0.25">
      <c r="A158" t="s">
        <v>708</v>
      </c>
      <c r="B158" t="s">
        <v>709</v>
      </c>
      <c r="C158" t="s">
        <v>265</v>
      </c>
      <c r="D158">
        <v>100</v>
      </c>
      <c r="E158" t="s">
        <v>476</v>
      </c>
      <c r="F158" s="105">
        <v>0.75</v>
      </c>
      <c r="G158" s="105">
        <v>0.71875</v>
      </c>
      <c r="H158" s="105">
        <v>0.75</v>
      </c>
      <c r="I158" s="105">
        <v>0.71875</v>
      </c>
      <c r="J158" s="109">
        <v>5250</v>
      </c>
      <c r="K158" s="109">
        <v>4200</v>
      </c>
      <c r="L158" t="s">
        <v>476</v>
      </c>
      <c r="M158" s="109">
        <v>5250</v>
      </c>
      <c r="N158">
        <f t="shared" si="21"/>
        <v>1</v>
      </c>
      <c r="O158" s="139">
        <f t="shared" si="22"/>
        <v>5250</v>
      </c>
      <c r="P158" s="114">
        <f t="shared" si="23"/>
        <v>2</v>
      </c>
    </row>
    <row r="159" spans="1:16" x14ac:dyDescent="0.25">
      <c r="A159" t="s">
        <v>710</v>
      </c>
      <c r="B159" t="s">
        <v>711</v>
      </c>
      <c r="C159" t="s">
        <v>265</v>
      </c>
      <c r="D159">
        <v>50</v>
      </c>
      <c r="E159" t="s">
        <v>476</v>
      </c>
      <c r="F159" s="105">
        <v>0.75</v>
      </c>
      <c r="G159" s="105">
        <v>0.71875</v>
      </c>
      <c r="H159" s="105">
        <v>0.75</v>
      </c>
      <c r="I159" s="105">
        <v>0.71875</v>
      </c>
      <c r="J159" s="109">
        <v>3096</v>
      </c>
      <c r="K159" s="109">
        <v>2477</v>
      </c>
      <c r="L159" t="s">
        <v>476</v>
      </c>
      <c r="M159" s="109">
        <v>3096</v>
      </c>
      <c r="N159">
        <f t="shared" si="21"/>
        <v>1</v>
      </c>
      <c r="O159" s="139">
        <f t="shared" si="22"/>
        <v>3096</v>
      </c>
      <c r="P159" s="114">
        <f t="shared" si="23"/>
        <v>3</v>
      </c>
    </row>
    <row r="160" spans="1:16" x14ac:dyDescent="0.25">
      <c r="A160" t="s">
        <v>714</v>
      </c>
      <c r="B160" t="s">
        <v>715</v>
      </c>
      <c r="C160" t="s">
        <v>623</v>
      </c>
      <c r="D160" s="107">
        <v>42000</v>
      </c>
      <c r="E160" t="s">
        <v>476</v>
      </c>
      <c r="F160" s="105">
        <v>0.75</v>
      </c>
      <c r="G160" s="105">
        <v>0.71875</v>
      </c>
      <c r="H160" s="105">
        <v>0.75</v>
      </c>
      <c r="I160" s="105">
        <v>0.71875</v>
      </c>
      <c r="J160" s="109">
        <v>6118</v>
      </c>
      <c r="K160" s="109">
        <v>4895</v>
      </c>
      <c r="L160" t="s">
        <v>476</v>
      </c>
      <c r="M160" s="109">
        <v>6118</v>
      </c>
      <c r="N160">
        <f t="shared" si="21"/>
        <v>1</v>
      </c>
      <c r="O160" s="139">
        <f t="shared" si="22"/>
        <v>6118</v>
      </c>
      <c r="P160" s="114">
        <f t="shared" si="23"/>
        <v>2</v>
      </c>
    </row>
    <row r="161" spans="1:16" x14ac:dyDescent="0.25">
      <c r="A161" t="s">
        <v>726</v>
      </c>
      <c r="B161" t="s">
        <v>727</v>
      </c>
      <c r="C161" t="s">
        <v>521</v>
      </c>
      <c r="D161" s="107">
        <v>5000</v>
      </c>
      <c r="E161" t="s">
        <v>476</v>
      </c>
      <c r="F161" s="105">
        <v>0.75</v>
      </c>
      <c r="G161" s="105">
        <v>0.71875</v>
      </c>
      <c r="H161" s="105">
        <v>0.75</v>
      </c>
      <c r="I161" s="105">
        <v>0.71875</v>
      </c>
      <c r="J161" s="109">
        <v>1296</v>
      </c>
      <c r="K161" s="109">
        <v>960</v>
      </c>
      <c r="L161" t="s">
        <v>476</v>
      </c>
      <c r="M161" s="109">
        <v>1296</v>
      </c>
      <c r="N161">
        <f t="shared" si="21"/>
        <v>1</v>
      </c>
      <c r="O161" s="139">
        <f t="shared" si="22"/>
        <v>1296</v>
      </c>
      <c r="P161" s="143">
        <v>3</v>
      </c>
    </row>
    <row r="162" spans="1:16" x14ac:dyDescent="0.25">
      <c r="A162" t="s">
        <v>633</v>
      </c>
      <c r="B162" t="s">
        <v>634</v>
      </c>
      <c r="C162" t="s">
        <v>268</v>
      </c>
      <c r="D162">
        <v>50</v>
      </c>
      <c r="E162" t="s">
        <v>476</v>
      </c>
      <c r="H162" s="105">
        <v>0.15625</v>
      </c>
      <c r="I162" s="105">
        <v>0.5625</v>
      </c>
      <c r="J162" s="109">
        <v>2078</v>
      </c>
      <c r="K162" s="109">
        <v>1662</v>
      </c>
      <c r="L162" t="s">
        <v>476</v>
      </c>
      <c r="M162" s="109">
        <v>2078</v>
      </c>
      <c r="N162">
        <f t="shared" si="21"/>
        <v>1</v>
      </c>
      <c r="O162" s="139">
        <f t="shared" si="22"/>
        <v>2078</v>
      </c>
      <c r="P162" s="114">
        <f t="shared" ref="P162:P170" si="24">ROUND($B$3/O162,0)</f>
        <v>5</v>
      </c>
    </row>
    <row r="163" spans="1:16" x14ac:dyDescent="0.25">
      <c r="A163" t="s">
        <v>738</v>
      </c>
      <c r="B163" t="s">
        <v>739</v>
      </c>
      <c r="C163" t="s">
        <v>490</v>
      </c>
      <c r="D163">
        <v>5</v>
      </c>
      <c r="E163" t="s">
        <v>491</v>
      </c>
      <c r="H163" s="105">
        <v>0.39583333333333331</v>
      </c>
      <c r="I163" s="105">
        <v>0.67708333333333337</v>
      </c>
      <c r="J163" t="s">
        <v>740</v>
      </c>
      <c r="K163" t="s">
        <v>741</v>
      </c>
      <c r="L163" t="s">
        <v>491</v>
      </c>
      <c r="M163" s="107">
        <v>5892</v>
      </c>
      <c r="N163">
        <f t="shared" si="21"/>
        <v>1.28542</v>
      </c>
      <c r="O163" s="139">
        <f t="shared" si="22"/>
        <v>4583.7158282895862</v>
      </c>
      <c r="P163" s="114">
        <f t="shared" si="24"/>
        <v>2</v>
      </c>
    </row>
    <row r="164" spans="1:16" x14ac:dyDescent="0.25">
      <c r="A164" t="s">
        <v>575</v>
      </c>
      <c r="B164" t="s">
        <v>576</v>
      </c>
      <c r="C164" t="s">
        <v>530</v>
      </c>
      <c r="D164">
        <v>50</v>
      </c>
      <c r="E164" t="s">
        <v>473</v>
      </c>
      <c r="F164" s="105">
        <v>7.6388888888888895E-2</v>
      </c>
      <c r="G164" s="105">
        <v>0.66666666666666663</v>
      </c>
      <c r="H164" s="105">
        <v>7.6388888888888895E-2</v>
      </c>
      <c r="I164" s="105">
        <v>0.66666666666666663</v>
      </c>
      <c r="J164" s="108">
        <v>6938</v>
      </c>
      <c r="K164" s="108">
        <v>5550</v>
      </c>
      <c r="L164" t="s">
        <v>473</v>
      </c>
      <c r="M164" s="108">
        <v>6938</v>
      </c>
      <c r="N164">
        <f t="shared" si="21"/>
        <v>0.89711845552086711</v>
      </c>
      <c r="O164" s="139">
        <f t="shared" si="22"/>
        <v>7733.6498399999991</v>
      </c>
      <c r="P164" s="114">
        <f t="shared" si="24"/>
        <v>1</v>
      </c>
    </row>
    <row r="165" spans="1:16" x14ac:dyDescent="0.25">
      <c r="A165" t="s">
        <v>685</v>
      </c>
      <c r="B165" t="s">
        <v>686</v>
      </c>
      <c r="C165" t="s">
        <v>443</v>
      </c>
      <c r="D165">
        <v>200</v>
      </c>
      <c r="E165" t="s">
        <v>687</v>
      </c>
      <c r="F165" s="105">
        <v>0.85416666666666663</v>
      </c>
      <c r="G165" s="105">
        <v>0.21875</v>
      </c>
      <c r="H165" s="105">
        <v>0.85416666666666663</v>
      </c>
      <c r="I165" s="105">
        <v>0.21875</v>
      </c>
      <c r="J165" t="s">
        <v>688</v>
      </c>
      <c r="K165" t="s">
        <v>689</v>
      </c>
      <c r="L165" t="s">
        <v>460</v>
      </c>
      <c r="M165" s="107">
        <v>1200</v>
      </c>
      <c r="N165">
        <f t="shared" si="21"/>
        <v>0.75230393078803837</v>
      </c>
      <c r="O165" s="139">
        <f t="shared" si="22"/>
        <v>1595.1</v>
      </c>
      <c r="P165" s="114">
        <f t="shared" si="24"/>
        <v>6</v>
      </c>
    </row>
    <row r="166" spans="1:16" x14ac:dyDescent="0.25">
      <c r="A166" t="s">
        <v>750</v>
      </c>
      <c r="B166" t="s">
        <v>751</v>
      </c>
      <c r="C166" t="s">
        <v>530</v>
      </c>
      <c r="D166">
        <v>10</v>
      </c>
      <c r="E166" t="s">
        <v>539</v>
      </c>
      <c r="H166" s="105">
        <v>8.3333333333333329E-2</v>
      </c>
      <c r="I166" s="105">
        <v>0.47916666666666669</v>
      </c>
      <c r="J166" t="s">
        <v>752</v>
      </c>
      <c r="K166" t="s">
        <v>753</v>
      </c>
      <c r="L166" t="s">
        <v>539</v>
      </c>
      <c r="M166" s="107">
        <v>8561</v>
      </c>
      <c r="N166">
        <f t="shared" si="21"/>
        <v>0.97099000000000002</v>
      </c>
      <c r="O166" s="139">
        <f t="shared" si="22"/>
        <v>8816.77463207654</v>
      </c>
      <c r="P166" s="114">
        <f t="shared" si="24"/>
        <v>1</v>
      </c>
    </row>
    <row r="167" spans="1:16" x14ac:dyDescent="0.25">
      <c r="A167" t="s">
        <v>573</v>
      </c>
      <c r="B167" t="s">
        <v>574</v>
      </c>
      <c r="C167" t="s">
        <v>530</v>
      </c>
      <c r="D167">
        <v>50</v>
      </c>
      <c r="E167" t="s">
        <v>473</v>
      </c>
      <c r="F167" s="105">
        <v>7.6388888888888895E-2</v>
      </c>
      <c r="G167" s="105">
        <v>0.66666666666666663</v>
      </c>
      <c r="H167" s="105">
        <v>7.6388888888888895E-2</v>
      </c>
      <c r="I167" s="105">
        <v>0.66666666666666663</v>
      </c>
      <c r="J167" s="108">
        <v>750</v>
      </c>
      <c r="K167" s="108">
        <v>600</v>
      </c>
      <c r="L167" t="s">
        <v>473</v>
      </c>
      <c r="M167" s="108">
        <v>750</v>
      </c>
      <c r="N167">
        <f t="shared" si="21"/>
        <v>0.89711845552086711</v>
      </c>
      <c r="O167" s="139">
        <f t="shared" si="22"/>
        <v>836.00999999999988</v>
      </c>
      <c r="P167" s="114">
        <f t="shared" si="24"/>
        <v>12</v>
      </c>
    </row>
    <row r="168" spans="1:16" x14ac:dyDescent="0.25">
      <c r="A168" t="s">
        <v>577</v>
      </c>
      <c r="B168" t="s">
        <v>578</v>
      </c>
      <c r="C168" t="s">
        <v>530</v>
      </c>
      <c r="D168">
        <v>50</v>
      </c>
      <c r="E168" t="s">
        <v>473</v>
      </c>
      <c r="F168" s="105">
        <v>7.6388888888888895E-2</v>
      </c>
      <c r="G168" s="105">
        <v>0.66666666666666663</v>
      </c>
      <c r="H168" s="105">
        <v>7.6388888888888895E-2</v>
      </c>
      <c r="I168" s="105">
        <v>0.66666666666666663</v>
      </c>
      <c r="J168" s="108">
        <v>3175</v>
      </c>
      <c r="K168" s="108">
        <v>2540</v>
      </c>
      <c r="L168" t="s">
        <v>473</v>
      </c>
      <c r="M168" s="108">
        <v>3175</v>
      </c>
      <c r="N168">
        <f t="shared" si="21"/>
        <v>0.89711845552086711</v>
      </c>
      <c r="O168" s="139">
        <f t="shared" si="22"/>
        <v>3539.1089999999995</v>
      </c>
      <c r="P168" s="114">
        <f t="shared" si="24"/>
        <v>3</v>
      </c>
    </row>
    <row r="169" spans="1:16" x14ac:dyDescent="0.25">
      <c r="A169" t="s">
        <v>754</v>
      </c>
      <c r="B169" t="s">
        <v>755</v>
      </c>
      <c r="C169" t="s">
        <v>530</v>
      </c>
      <c r="D169">
        <v>10</v>
      </c>
      <c r="E169" t="s">
        <v>473</v>
      </c>
      <c r="H169" s="105">
        <v>8.3333333333333329E-2</v>
      </c>
      <c r="I169" s="105">
        <v>0.66666666666666663</v>
      </c>
      <c r="J169" s="108">
        <v>1572</v>
      </c>
      <c r="K169" s="108">
        <v>1258</v>
      </c>
      <c r="L169" t="s">
        <v>473</v>
      </c>
      <c r="M169" s="108">
        <v>1572</v>
      </c>
      <c r="N169">
        <f t="shared" si="21"/>
        <v>0.89711845552086711</v>
      </c>
      <c r="O169" s="139">
        <f t="shared" si="22"/>
        <v>1752.2769599999997</v>
      </c>
      <c r="P169" s="114">
        <f t="shared" si="24"/>
        <v>6</v>
      </c>
    </row>
    <row r="170" spans="1:16" x14ac:dyDescent="0.25">
      <c r="A170" t="s">
        <v>690</v>
      </c>
      <c r="B170" t="s">
        <v>691</v>
      </c>
      <c r="C170" t="s">
        <v>443</v>
      </c>
      <c r="D170">
        <v>100</v>
      </c>
      <c r="E170" t="s">
        <v>476</v>
      </c>
      <c r="F170" s="105">
        <v>0.86458333333333337</v>
      </c>
      <c r="G170" s="105">
        <v>7.2916666666666671E-2</v>
      </c>
      <c r="H170" s="105">
        <v>0.86458333333333337</v>
      </c>
      <c r="I170" s="105">
        <v>7.2916666666666671E-2</v>
      </c>
      <c r="J170" s="109">
        <v>1875</v>
      </c>
      <c r="K170" s="109">
        <v>1500</v>
      </c>
      <c r="L170" t="s">
        <v>476</v>
      </c>
      <c r="M170" s="109">
        <v>1875</v>
      </c>
      <c r="N170">
        <f t="shared" si="21"/>
        <v>1</v>
      </c>
      <c r="O170" s="139">
        <f>M170/N170</f>
        <v>1875</v>
      </c>
      <c r="P170" s="114">
        <f t="shared" si="24"/>
        <v>5</v>
      </c>
    </row>
    <row r="171" spans="1:16" x14ac:dyDescent="0.25">
      <c r="A171" t="s">
        <v>528</v>
      </c>
      <c r="B171" t="s">
        <v>529</v>
      </c>
      <c r="C171" t="s">
        <v>530</v>
      </c>
      <c r="D171">
        <v>25</v>
      </c>
      <c r="E171" t="s">
        <v>473</v>
      </c>
      <c r="H171" s="105">
        <v>7.6388888888888895E-2</v>
      </c>
      <c r="I171" s="105">
        <v>0.66666666666666663</v>
      </c>
      <c r="J171" s="108">
        <v>26531</v>
      </c>
      <c r="K171" s="108">
        <v>21225</v>
      </c>
      <c r="L171" t="s">
        <v>473</v>
      </c>
      <c r="M171" s="108">
        <v>26531</v>
      </c>
      <c r="N171">
        <f t="shared" si="21"/>
        <v>0.89711845552086711</v>
      </c>
      <c r="O171" s="139">
        <f>M171/N171</f>
        <v>29573.575079999995</v>
      </c>
      <c r="P171" s="143">
        <v>1</v>
      </c>
    </row>
    <row r="172" spans="1:16" x14ac:dyDescent="0.25">
      <c r="A172" t="s">
        <v>722</v>
      </c>
      <c r="B172" t="s">
        <v>723</v>
      </c>
      <c r="C172" t="s">
        <v>724</v>
      </c>
      <c r="D172">
        <v>10</v>
      </c>
      <c r="E172" t="s">
        <v>454</v>
      </c>
      <c r="F172" s="105">
        <v>0.78472222222222221</v>
      </c>
      <c r="G172" s="105">
        <v>0.16666666666666666</v>
      </c>
      <c r="H172" s="105">
        <v>0.78472222222222221</v>
      </c>
      <c r="I172" s="105">
        <v>0.16666666666666666</v>
      </c>
      <c r="J172" t="s">
        <v>725</v>
      </c>
      <c r="K172" t="s">
        <v>725</v>
      </c>
      <c r="L172" t="s">
        <v>454</v>
      </c>
      <c r="M172" s="107">
        <v>2400</v>
      </c>
      <c r="N172">
        <f t="shared" si="21"/>
        <v>1.3266118333775536</v>
      </c>
      <c r="O172" s="139">
        <f>M172/N172</f>
        <v>1809.1200000000001</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8" t="s">
        <v>33</v>
      </c>
      <c r="B1" s="288"/>
      <c r="C1" s="6"/>
      <c r="D1" s="289" t="s">
        <v>34</v>
      </c>
      <c r="E1" s="289"/>
      <c r="F1" s="290"/>
      <c r="G1" s="290"/>
      <c r="H1" s="290"/>
      <c r="I1" s="290"/>
      <c r="J1" s="290"/>
      <c r="K1" s="290"/>
      <c r="L1" s="290"/>
      <c r="M1" s="290"/>
      <c r="N1" s="290"/>
      <c r="O1" s="290"/>
      <c r="P1" s="290"/>
      <c r="Q1" s="290"/>
      <c r="R1" s="290"/>
      <c r="S1" s="290"/>
    </row>
    <row r="2" spans="1:58" ht="15.75" x14ac:dyDescent="0.25">
      <c r="A2" s="291" t="s">
        <v>35</v>
      </c>
      <c r="B2" s="291"/>
      <c r="C2" s="6"/>
      <c r="D2" s="292">
        <v>41080</v>
      </c>
      <c r="E2" s="292"/>
      <c r="F2" s="293"/>
      <c r="G2" s="293"/>
      <c r="H2" s="293"/>
      <c r="I2" s="293"/>
      <c r="J2" s="293"/>
      <c r="K2" s="293"/>
      <c r="L2" s="293"/>
      <c r="M2" s="293"/>
      <c r="N2" s="293"/>
      <c r="O2" s="293"/>
      <c r="P2" s="293"/>
      <c r="Q2" s="293"/>
      <c r="R2" s="293"/>
      <c r="S2" s="293"/>
    </row>
    <row r="3" spans="1:58" ht="15.75" x14ac:dyDescent="0.25">
      <c r="A3" s="291" t="s">
        <v>36</v>
      </c>
      <c r="B3" s="291"/>
      <c r="D3" s="294" t="s">
        <v>37</v>
      </c>
      <c r="E3" s="294"/>
      <c r="F3" s="294"/>
      <c r="G3" s="8"/>
      <c r="H3" s="8"/>
      <c r="I3" s="8"/>
      <c r="J3" s="8"/>
      <c r="K3" s="8"/>
      <c r="L3" s="8"/>
      <c r="M3" s="8"/>
      <c r="N3" s="8"/>
      <c r="O3" s="8"/>
      <c r="P3" s="8"/>
      <c r="Q3" s="8"/>
      <c r="R3" s="8"/>
      <c r="S3" s="8"/>
    </row>
    <row r="4" spans="1:58" ht="15.75" x14ac:dyDescent="0.25">
      <c r="A4" s="291" t="s">
        <v>38</v>
      </c>
      <c r="B4" s="291"/>
      <c r="D4" s="9">
        <v>1</v>
      </c>
      <c r="E4" s="9">
        <v>2</v>
      </c>
      <c r="F4" s="9">
        <v>3</v>
      </c>
      <c r="G4" s="10"/>
      <c r="H4" s="11"/>
      <c r="I4" s="11"/>
      <c r="J4" s="11"/>
      <c r="K4" s="11"/>
      <c r="L4" s="11"/>
      <c r="M4" s="11"/>
      <c r="N4" s="11"/>
      <c r="O4" s="11"/>
      <c r="P4" s="11"/>
      <c r="Q4" s="11"/>
      <c r="R4" s="11"/>
      <c r="S4" s="11"/>
    </row>
    <row r="5" spans="1:58" x14ac:dyDescent="0.25">
      <c r="A5" s="291" t="s">
        <v>39</v>
      </c>
      <c r="B5" s="291"/>
      <c r="D5" s="12" t="s">
        <v>40</v>
      </c>
      <c r="E5" s="12" t="s">
        <v>41</v>
      </c>
      <c r="F5" s="12" t="s">
        <v>41</v>
      </c>
      <c r="G5" s="13"/>
      <c r="H5" s="296" t="s">
        <v>42</v>
      </c>
      <c r="I5" s="297"/>
      <c r="J5" s="297"/>
      <c r="K5" s="297"/>
      <c r="L5" s="297"/>
      <c r="M5" s="297"/>
      <c r="N5" s="297"/>
      <c r="O5" s="297"/>
      <c r="P5" s="297"/>
      <c r="Q5" s="297"/>
      <c r="R5" s="297"/>
      <c r="S5" s="298"/>
    </row>
    <row r="6" spans="1:58" x14ac:dyDescent="0.25">
      <c r="A6" s="14"/>
      <c r="B6" s="14"/>
      <c r="C6" s="15"/>
      <c r="D6" s="16"/>
      <c r="E6" s="16" t="s">
        <v>43</v>
      </c>
      <c r="F6" s="16" t="s">
        <v>44</v>
      </c>
      <c r="G6" s="17"/>
      <c r="H6" s="299" t="s">
        <v>45</v>
      </c>
      <c r="I6" s="300"/>
      <c r="J6" s="301"/>
      <c r="K6" s="302" t="s">
        <v>46</v>
      </c>
      <c r="L6" s="303"/>
      <c r="M6" s="304"/>
      <c r="N6" s="305" t="s">
        <v>47</v>
      </c>
      <c r="O6" s="306"/>
      <c r="P6" s="307"/>
      <c r="Q6" s="308" t="s">
        <v>48</v>
      </c>
      <c r="R6" s="309"/>
      <c r="S6" s="310"/>
    </row>
    <row r="7" spans="1:58" x14ac:dyDescent="0.25">
      <c r="A7" s="18"/>
      <c r="B7" s="18"/>
      <c r="C7" s="15"/>
      <c r="D7" s="19"/>
      <c r="E7" s="20"/>
      <c r="F7" s="21"/>
      <c r="G7" s="21"/>
      <c r="H7" s="295" t="s">
        <v>49</v>
      </c>
      <c r="I7" s="295"/>
      <c r="J7" s="295"/>
      <c r="K7" s="295"/>
      <c r="L7" s="295"/>
      <c r="M7" s="295"/>
      <c r="N7" s="295"/>
      <c r="O7" s="295"/>
      <c r="P7" s="295"/>
      <c r="Q7" s="295"/>
      <c r="R7" s="295"/>
      <c r="S7" s="295"/>
      <c r="U7" s="295" t="s">
        <v>50</v>
      </c>
      <c r="V7" s="295"/>
      <c r="W7" s="295"/>
      <c r="X7" s="295"/>
      <c r="Y7" s="295"/>
      <c r="Z7" s="295"/>
      <c r="AA7" s="295"/>
      <c r="AB7" s="295"/>
      <c r="AC7" s="295"/>
      <c r="AD7" s="295"/>
      <c r="AE7" s="295"/>
      <c r="AF7" s="295"/>
      <c r="AU7" s="295" t="s">
        <v>51</v>
      </c>
      <c r="AV7" s="295"/>
      <c r="AW7" s="295"/>
      <c r="AX7" s="295"/>
      <c r="AY7" s="295"/>
      <c r="AZ7" s="295"/>
      <c r="BA7" s="295"/>
      <c r="BB7" s="295"/>
      <c r="BC7" s="295"/>
      <c r="BD7" s="295"/>
      <c r="BE7" s="295"/>
      <c r="BF7" s="295"/>
    </row>
    <row r="8" spans="1:58" x14ac:dyDescent="0.25">
      <c r="A8" s="311" t="s">
        <v>52</v>
      </c>
      <c r="B8" s="311"/>
      <c r="D8" s="312" t="s">
        <v>53</v>
      </c>
      <c r="E8" s="312"/>
      <c r="F8" s="313"/>
      <c r="G8" s="22"/>
      <c r="H8" s="16" t="s">
        <v>54</v>
      </c>
      <c r="I8" s="16" t="s">
        <v>55</v>
      </c>
      <c r="J8" s="16" t="s">
        <v>56</v>
      </c>
      <c r="K8" s="16" t="s">
        <v>57</v>
      </c>
      <c r="L8" s="16" t="s">
        <v>58</v>
      </c>
      <c r="M8" s="16" t="s">
        <v>59</v>
      </c>
      <c r="N8" s="16" t="s">
        <v>60</v>
      </c>
      <c r="O8" s="16" t="s">
        <v>61</v>
      </c>
      <c r="P8" s="16" t="s">
        <v>62</v>
      </c>
      <c r="Q8" s="16" t="s">
        <v>63</v>
      </c>
      <c r="R8" s="16" t="s">
        <v>64</v>
      </c>
      <c r="S8" s="16" t="s">
        <v>65</v>
      </c>
      <c r="U8" s="16" t="s">
        <v>54</v>
      </c>
      <c r="V8" s="16" t="s">
        <v>55</v>
      </c>
      <c r="W8" s="16" t="s">
        <v>56</v>
      </c>
      <c r="X8" s="16" t="s">
        <v>57</v>
      </c>
      <c r="Y8" s="16" t="s">
        <v>58</v>
      </c>
      <c r="Z8" s="16" t="s">
        <v>59</v>
      </c>
      <c r="AA8" s="16" t="s">
        <v>60</v>
      </c>
      <c r="AB8" s="16" t="s">
        <v>61</v>
      </c>
      <c r="AC8" s="16" t="s">
        <v>62</v>
      </c>
      <c r="AD8" s="16" t="s">
        <v>63</v>
      </c>
      <c r="AE8" s="16" t="s">
        <v>64</v>
      </c>
      <c r="AF8" s="16" t="s">
        <v>65</v>
      </c>
      <c r="AU8" s="16" t="s">
        <v>54</v>
      </c>
      <c r="AV8" s="16" t="s">
        <v>55</v>
      </c>
      <c r="AW8" s="16" t="s">
        <v>56</v>
      </c>
      <c r="AX8" s="16" t="s">
        <v>57</v>
      </c>
      <c r="AY8" s="16" t="s">
        <v>58</v>
      </c>
      <c r="AZ8" s="16" t="s">
        <v>59</v>
      </c>
      <c r="BA8" s="16" t="s">
        <v>60</v>
      </c>
      <c r="BB8" s="16" t="s">
        <v>61</v>
      </c>
      <c r="BC8" s="16" t="s">
        <v>62</v>
      </c>
      <c r="BD8" s="16" t="s">
        <v>63</v>
      </c>
      <c r="BE8" s="16" t="s">
        <v>64</v>
      </c>
      <c r="BF8" s="16" t="s">
        <v>65</v>
      </c>
    </row>
    <row r="9" spans="1:58" x14ac:dyDescent="0.25">
      <c r="A9" s="23" t="s">
        <v>66</v>
      </c>
      <c r="B9" s="23" t="s">
        <v>67</v>
      </c>
      <c r="C9" s="24" t="s">
        <v>68</v>
      </c>
      <c r="D9" s="25"/>
      <c r="E9" s="26"/>
      <c r="F9" s="27"/>
      <c r="G9" s="16"/>
      <c r="H9" s="28"/>
      <c r="I9" s="28"/>
      <c r="J9" s="29" t="s">
        <v>69</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70</v>
      </c>
      <c r="AZ9" s="26"/>
      <c r="BA9" s="28"/>
      <c r="BB9" s="26"/>
      <c r="BC9" s="28"/>
      <c r="BD9" s="28"/>
      <c r="BE9" s="28"/>
      <c r="BF9" s="28"/>
    </row>
    <row r="10" spans="1:58" x14ac:dyDescent="0.25">
      <c r="A10" s="23" t="s">
        <v>71</v>
      </c>
      <c r="B10" s="23" t="s">
        <v>72</v>
      </c>
      <c r="C10" s="24" t="s">
        <v>68</v>
      </c>
      <c r="D10" s="25"/>
      <c r="E10" s="26"/>
      <c r="F10" s="28"/>
      <c r="G10" s="16"/>
      <c r="H10" s="28"/>
      <c r="I10" s="28"/>
      <c r="J10" s="26"/>
      <c r="K10" s="28"/>
      <c r="L10" s="28"/>
      <c r="M10" s="28"/>
      <c r="N10" s="26"/>
      <c r="O10" s="26"/>
      <c r="P10" s="26"/>
      <c r="Q10" s="26"/>
      <c r="R10" s="28"/>
      <c r="S10" s="28"/>
      <c r="U10" s="28"/>
      <c r="V10" s="28"/>
      <c r="W10" s="31" t="s">
        <v>31</v>
      </c>
      <c r="X10" s="27"/>
      <c r="Y10" s="27"/>
      <c r="Z10" s="28"/>
      <c r="AA10" s="28"/>
      <c r="AB10" s="28"/>
      <c r="AC10" s="28"/>
      <c r="AD10" s="28"/>
      <c r="AE10" s="27"/>
      <c r="AF10" s="32"/>
      <c r="AU10" s="28"/>
      <c r="AV10" s="27"/>
      <c r="AW10" s="28"/>
      <c r="AX10" s="28"/>
      <c r="AY10" s="30" t="s">
        <v>70</v>
      </c>
      <c r="AZ10" s="27"/>
      <c r="BA10" s="27"/>
      <c r="BB10" s="28"/>
      <c r="BC10" s="28"/>
      <c r="BD10" s="26"/>
      <c r="BE10" s="26"/>
      <c r="BF10" s="26"/>
    </row>
    <row r="11" spans="1:58" x14ac:dyDescent="0.25">
      <c r="A11" s="23" t="s">
        <v>73</v>
      </c>
      <c r="B11" s="23" t="s">
        <v>74</v>
      </c>
      <c r="C11" s="24" t="s">
        <v>68</v>
      </c>
      <c r="D11" s="25"/>
      <c r="E11" s="28"/>
      <c r="F11" s="27"/>
      <c r="G11" s="16"/>
      <c r="H11" s="28"/>
      <c r="I11" s="28"/>
      <c r="J11" s="26"/>
      <c r="K11" s="28"/>
      <c r="L11" s="28"/>
      <c r="M11" s="28"/>
      <c r="N11" s="28"/>
      <c r="O11" s="28"/>
      <c r="P11" s="26"/>
      <c r="Q11" s="26"/>
      <c r="R11" s="28"/>
      <c r="S11" s="28"/>
      <c r="U11" s="28"/>
      <c r="V11" s="28"/>
      <c r="W11" s="31" t="s">
        <v>31</v>
      </c>
      <c r="X11" s="27"/>
      <c r="Y11" s="28"/>
      <c r="Z11" s="28"/>
      <c r="AA11" s="27"/>
      <c r="AB11" s="28"/>
      <c r="AC11" s="28"/>
      <c r="AD11" s="28"/>
      <c r="AE11" s="32"/>
      <c r="AF11" s="32" t="s">
        <v>31</v>
      </c>
      <c r="AU11" s="26"/>
      <c r="AV11" s="28"/>
      <c r="AW11" s="28"/>
      <c r="AX11" s="28"/>
      <c r="AY11" s="33" t="s">
        <v>70</v>
      </c>
      <c r="AZ11" s="28"/>
      <c r="BA11" s="28"/>
      <c r="BB11" s="28"/>
      <c r="BC11" s="28"/>
      <c r="BD11" s="27"/>
      <c r="BE11" s="28"/>
      <c r="BF11" s="28"/>
    </row>
    <row r="12" spans="1:58" x14ac:dyDescent="0.25">
      <c r="A12" s="23" t="s">
        <v>75</v>
      </c>
      <c r="B12" s="23" t="s">
        <v>76</v>
      </c>
      <c r="C12" s="24" t="s">
        <v>68</v>
      </c>
      <c r="D12" s="25"/>
      <c r="E12" s="26"/>
      <c r="F12" s="28"/>
      <c r="G12" s="16"/>
      <c r="H12" s="28"/>
      <c r="I12" s="28"/>
      <c r="J12" s="26"/>
      <c r="K12" s="28"/>
      <c r="L12" s="28"/>
      <c r="M12" s="28"/>
      <c r="N12" s="26"/>
      <c r="O12" s="26"/>
      <c r="P12" s="26"/>
      <c r="Q12" s="26"/>
      <c r="R12" s="28"/>
      <c r="S12" s="28"/>
      <c r="U12" s="27"/>
      <c r="V12" s="28"/>
      <c r="W12" s="31" t="s">
        <v>31</v>
      </c>
      <c r="X12" s="27"/>
      <c r="Y12" s="28"/>
      <c r="Z12" s="28"/>
      <c r="AA12" s="28"/>
      <c r="AB12" s="28"/>
      <c r="AC12" s="28"/>
      <c r="AD12" s="28"/>
      <c r="AE12" s="27"/>
      <c r="AF12" s="32" t="s">
        <v>31</v>
      </c>
      <c r="AU12" s="27"/>
      <c r="AV12" s="27"/>
      <c r="AW12" s="28"/>
      <c r="AX12" s="28"/>
      <c r="AY12" s="33" t="s">
        <v>70</v>
      </c>
      <c r="AZ12" s="27"/>
      <c r="BA12" s="28"/>
      <c r="BB12" s="26"/>
      <c r="BC12" s="26"/>
      <c r="BD12" s="26"/>
      <c r="BE12" s="26"/>
      <c r="BF12" s="26"/>
    </row>
    <row r="13" spans="1:58" x14ac:dyDescent="0.25">
      <c r="A13" s="23" t="s">
        <v>77</v>
      </c>
      <c r="B13" s="23" t="s">
        <v>78</v>
      </c>
      <c r="C13" s="24" t="s">
        <v>68</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70</v>
      </c>
      <c r="AZ13" s="28"/>
      <c r="BA13" s="28"/>
      <c r="BB13" s="28"/>
      <c r="BC13" s="26"/>
      <c r="BD13" s="26"/>
      <c r="BE13" s="26"/>
      <c r="BF13" s="28"/>
    </row>
    <row r="14" spans="1:58" x14ac:dyDescent="0.25">
      <c r="A14" s="23" t="s">
        <v>79</v>
      </c>
      <c r="B14" s="23" t="s">
        <v>78</v>
      </c>
      <c r="C14" s="24" t="s">
        <v>68</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70</v>
      </c>
      <c r="AZ14" s="28"/>
      <c r="BA14" s="28"/>
      <c r="BB14" s="28"/>
      <c r="BC14" s="26"/>
      <c r="BD14" s="26"/>
      <c r="BE14" s="26"/>
      <c r="BF14" s="28"/>
    </row>
    <row r="15" spans="1:58" x14ac:dyDescent="0.25">
      <c r="A15" s="23" t="s">
        <v>80</v>
      </c>
      <c r="B15" s="23" t="s">
        <v>81</v>
      </c>
      <c r="C15" s="24" t="s">
        <v>68</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70</v>
      </c>
      <c r="AZ15" s="27"/>
      <c r="BA15" s="27"/>
      <c r="BB15" s="28"/>
      <c r="BC15" s="28"/>
      <c r="BD15" s="28"/>
      <c r="BE15" s="26"/>
      <c r="BF15" s="26"/>
    </row>
    <row r="16" spans="1:58" x14ac:dyDescent="0.25">
      <c r="A16" s="23" t="s">
        <v>82</v>
      </c>
      <c r="B16" s="23" t="s">
        <v>83</v>
      </c>
      <c r="C16" s="24" t="s">
        <v>68</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70</v>
      </c>
      <c r="AZ16" s="27"/>
      <c r="BA16" s="28"/>
      <c r="BB16" s="28"/>
      <c r="BC16" s="28"/>
      <c r="BD16" s="28"/>
      <c r="BE16" s="26"/>
      <c r="BF16" s="26"/>
    </row>
    <row r="17" spans="1:58" x14ac:dyDescent="0.25">
      <c r="A17" s="36" t="s">
        <v>84</v>
      </c>
      <c r="B17" s="37" t="s">
        <v>85</v>
      </c>
      <c r="C17" s="24" t="s">
        <v>68</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70</v>
      </c>
      <c r="AZ17" s="27"/>
      <c r="BA17" s="27"/>
      <c r="BB17" s="28"/>
      <c r="BC17" s="26"/>
      <c r="BD17" s="26"/>
      <c r="BE17" s="26"/>
      <c r="BF17" s="26"/>
    </row>
    <row r="18" spans="1:58" x14ac:dyDescent="0.25">
      <c r="A18" s="36" t="s">
        <v>86</v>
      </c>
      <c r="B18" s="37" t="s">
        <v>87</v>
      </c>
      <c r="C18" s="24" t="s">
        <v>68</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70</v>
      </c>
      <c r="AZ18" s="27"/>
      <c r="BA18" s="27"/>
      <c r="BB18" s="28"/>
      <c r="BC18" s="26"/>
      <c r="BD18" s="26"/>
      <c r="BE18" s="26"/>
      <c r="BF18" s="26"/>
    </row>
    <row r="19" spans="1:58" x14ac:dyDescent="0.25">
      <c r="A19" s="36" t="s">
        <v>88</v>
      </c>
      <c r="B19" s="37" t="s">
        <v>87</v>
      </c>
      <c r="C19" s="24" t="s">
        <v>68</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70</v>
      </c>
      <c r="AZ19" s="27"/>
      <c r="BA19" s="27"/>
      <c r="BB19" s="28"/>
      <c r="BC19" s="26"/>
      <c r="BD19" s="26"/>
      <c r="BE19" s="26"/>
      <c r="BF19" s="26"/>
    </row>
    <row r="20" spans="1:58" x14ac:dyDescent="0.25">
      <c r="A20" s="36" t="s">
        <v>89</v>
      </c>
      <c r="B20" s="37" t="s">
        <v>87</v>
      </c>
      <c r="C20" s="24" t="s">
        <v>68</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70</v>
      </c>
      <c r="AZ20" s="27"/>
      <c r="BA20" s="27"/>
      <c r="BB20" s="28"/>
      <c r="BC20" s="26"/>
      <c r="BD20" s="26"/>
      <c r="BE20" s="26"/>
      <c r="BF20" s="26"/>
    </row>
    <row r="21" spans="1:58" x14ac:dyDescent="0.25">
      <c r="A21" s="36" t="s">
        <v>90</v>
      </c>
      <c r="B21" s="37" t="s">
        <v>87</v>
      </c>
      <c r="C21" s="24" t="s">
        <v>68</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70</v>
      </c>
      <c r="AZ21" s="27"/>
      <c r="BA21" s="27"/>
      <c r="BB21" s="28"/>
      <c r="BC21" s="26"/>
      <c r="BD21" s="26"/>
      <c r="BE21" s="26"/>
      <c r="BF21" s="26"/>
    </row>
    <row r="22" spans="1:58" x14ac:dyDescent="0.25">
      <c r="A22" s="36" t="s">
        <v>91</v>
      </c>
      <c r="B22" s="37" t="s">
        <v>87</v>
      </c>
      <c r="C22" s="24" t="s">
        <v>68</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70</v>
      </c>
      <c r="AZ22" s="27"/>
      <c r="BA22" s="27"/>
      <c r="BB22" s="28"/>
      <c r="BC22" s="26"/>
      <c r="BD22" s="26"/>
      <c r="BE22" s="26"/>
      <c r="BF22" s="26"/>
    </row>
    <row r="23" spans="1:58" x14ac:dyDescent="0.25">
      <c r="A23" s="36" t="s">
        <v>92</v>
      </c>
      <c r="B23" s="37" t="s">
        <v>93</v>
      </c>
      <c r="C23" s="24" t="s">
        <v>68</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70</v>
      </c>
      <c r="AZ23" s="27"/>
      <c r="BA23" s="27"/>
      <c r="BB23" s="27"/>
      <c r="BC23" s="28"/>
      <c r="BD23" s="26"/>
      <c r="BE23" s="26"/>
      <c r="BF23" s="26"/>
    </row>
    <row r="24" spans="1:58" x14ac:dyDescent="0.25">
      <c r="A24" s="36" t="s">
        <v>94</v>
      </c>
      <c r="B24" s="37" t="s">
        <v>93</v>
      </c>
      <c r="C24" s="24" t="s">
        <v>68</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70</v>
      </c>
      <c r="AZ24" s="27"/>
      <c r="BA24" s="27"/>
      <c r="BB24" s="27"/>
      <c r="BC24" s="28"/>
      <c r="BD24" s="26"/>
      <c r="BE24" s="26"/>
      <c r="BF24" s="26"/>
    </row>
    <row r="25" spans="1:58" x14ac:dyDescent="0.25">
      <c r="A25" s="36" t="s">
        <v>95</v>
      </c>
      <c r="B25" s="37" t="s">
        <v>96</v>
      </c>
      <c r="C25" s="24" t="s">
        <v>68</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70</v>
      </c>
      <c r="AZ25" s="27"/>
      <c r="BA25" s="27"/>
      <c r="BB25" s="28"/>
      <c r="BC25" s="28"/>
      <c r="BD25" s="28"/>
      <c r="BE25" s="26"/>
      <c r="BF25" s="26"/>
    </row>
    <row r="26" spans="1:58" x14ac:dyDescent="0.25">
      <c r="A26" s="38" t="s">
        <v>97</v>
      </c>
      <c r="B26" s="39" t="s">
        <v>98</v>
      </c>
      <c r="C26" s="24" t="s">
        <v>68</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70</v>
      </c>
      <c r="AZ26" s="27"/>
      <c r="BA26" s="27"/>
      <c r="BB26" s="27"/>
      <c r="BC26" s="28"/>
      <c r="BD26" s="28"/>
      <c r="BE26" s="26"/>
      <c r="BF26" s="26"/>
    </row>
    <row r="27" spans="1:58" x14ac:dyDescent="0.25">
      <c r="A27" s="38" t="s">
        <v>99</v>
      </c>
      <c r="B27" s="39" t="s">
        <v>98</v>
      </c>
      <c r="C27" s="24" t="s">
        <v>68</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70</v>
      </c>
      <c r="AZ27" s="27"/>
      <c r="BA27" s="27"/>
      <c r="BB27" s="27"/>
      <c r="BC27" s="28"/>
      <c r="BD27" s="28"/>
      <c r="BE27" s="26"/>
      <c r="BF27" s="26"/>
    </row>
    <row r="28" spans="1:58" x14ac:dyDescent="0.25">
      <c r="A28" s="41" t="s">
        <v>100</v>
      </c>
      <c r="B28" s="41" t="s">
        <v>101</v>
      </c>
      <c r="C28" s="24" t="s">
        <v>68</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70</v>
      </c>
      <c r="AZ28" s="27"/>
      <c r="BA28" s="28"/>
      <c r="BB28" s="28"/>
      <c r="BC28" s="28"/>
      <c r="BD28" s="28"/>
      <c r="BE28" s="26"/>
      <c r="BF28" s="26"/>
    </row>
    <row r="29" spans="1:58" x14ac:dyDescent="0.25">
      <c r="A29" s="41" t="s">
        <v>102</v>
      </c>
      <c r="B29" s="41" t="s">
        <v>103</v>
      </c>
      <c r="C29" s="24" t="s">
        <v>68</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70</v>
      </c>
      <c r="AZ29" s="28"/>
      <c r="BA29" s="27"/>
      <c r="BB29" s="28"/>
      <c r="BC29" s="26"/>
      <c r="BD29" s="26"/>
      <c r="BE29" s="26"/>
      <c r="BF29" s="26"/>
    </row>
    <row r="30" spans="1:58" x14ac:dyDescent="0.25">
      <c r="A30" s="41" t="s">
        <v>104</v>
      </c>
      <c r="B30" s="41" t="s">
        <v>103</v>
      </c>
      <c r="C30" s="24" t="s">
        <v>68</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70</v>
      </c>
      <c r="AZ30" s="28"/>
      <c r="BA30" s="27"/>
      <c r="BB30" s="28"/>
      <c r="BC30" s="26"/>
      <c r="BD30" s="26"/>
      <c r="BE30" s="26"/>
      <c r="BF30" s="26"/>
    </row>
    <row r="31" spans="1:58" x14ac:dyDescent="0.25">
      <c r="A31" s="41" t="s">
        <v>105</v>
      </c>
      <c r="B31" s="41" t="s">
        <v>106</v>
      </c>
      <c r="C31" s="24" t="s">
        <v>68</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70</v>
      </c>
      <c r="AZ31" s="28"/>
      <c r="BA31" s="28"/>
      <c r="BB31" s="28"/>
      <c r="BC31" s="28"/>
      <c r="BD31" s="28"/>
      <c r="BE31" s="26"/>
      <c r="BF31" s="26"/>
    </row>
    <row r="32" spans="1:58" x14ac:dyDescent="0.25">
      <c r="A32" s="41" t="s">
        <v>107</v>
      </c>
      <c r="B32" s="41" t="s">
        <v>81</v>
      </c>
      <c r="C32" s="24" t="s">
        <v>68</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70</v>
      </c>
      <c r="AZ32" s="28"/>
      <c r="BA32" s="27"/>
      <c r="BB32" s="28"/>
      <c r="BC32" s="28"/>
      <c r="BD32" s="26"/>
      <c r="BE32" s="26"/>
      <c r="BF32" s="26"/>
    </row>
    <row r="33" spans="1:58" x14ac:dyDescent="0.25">
      <c r="A33" s="41" t="s">
        <v>108</v>
      </c>
      <c r="B33" s="41" t="s">
        <v>109</v>
      </c>
      <c r="C33" s="24" t="s">
        <v>68</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70</v>
      </c>
      <c r="AZ33" s="28"/>
      <c r="BA33" s="28"/>
      <c r="BB33" s="28"/>
      <c r="BC33" s="28"/>
      <c r="BD33" s="28"/>
      <c r="BE33" s="26"/>
      <c r="BF33" s="26"/>
    </row>
    <row r="34" spans="1:58" x14ac:dyDescent="0.25">
      <c r="A34" s="41" t="s">
        <v>110</v>
      </c>
      <c r="B34" s="41" t="s">
        <v>111</v>
      </c>
      <c r="C34" s="24" t="s">
        <v>68</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70</v>
      </c>
      <c r="AZ34" s="28"/>
      <c r="BA34" s="26"/>
      <c r="BB34" s="26"/>
      <c r="BC34" s="28"/>
      <c r="BD34" s="28"/>
      <c r="BE34" s="26"/>
      <c r="BF34" s="26"/>
    </row>
    <row r="35" spans="1:58" x14ac:dyDescent="0.25">
      <c r="A35" s="18"/>
      <c r="B35" s="42"/>
      <c r="C35" s="14"/>
      <c r="D35" s="43"/>
      <c r="E35" s="44"/>
      <c r="F35" s="45"/>
      <c r="G35" s="46"/>
      <c r="H35" s="295" t="s">
        <v>49</v>
      </c>
      <c r="I35" s="295"/>
      <c r="J35" s="295"/>
      <c r="K35" s="295"/>
      <c r="L35" s="295"/>
      <c r="M35" s="295"/>
      <c r="N35" s="295"/>
      <c r="O35" s="295"/>
      <c r="P35" s="295"/>
      <c r="Q35" s="295"/>
      <c r="R35" s="295"/>
      <c r="S35" s="295"/>
      <c r="U35" s="295" t="s">
        <v>50</v>
      </c>
      <c r="V35" s="295"/>
      <c r="W35" s="295"/>
      <c r="X35" s="295"/>
      <c r="Y35" s="295"/>
      <c r="Z35" s="295"/>
      <c r="AA35" s="295"/>
      <c r="AB35" s="295"/>
      <c r="AC35" s="295"/>
      <c r="AD35" s="295"/>
      <c r="AE35" s="295"/>
      <c r="AF35" s="295"/>
      <c r="AH35" s="295" t="s">
        <v>112</v>
      </c>
      <c r="AI35" s="295"/>
      <c r="AJ35" s="295"/>
      <c r="AK35" s="295"/>
      <c r="AL35" s="295"/>
      <c r="AM35" s="295"/>
      <c r="AN35" s="295"/>
      <c r="AO35" s="295"/>
      <c r="AP35" s="295"/>
      <c r="AQ35" s="295"/>
      <c r="AR35" s="295"/>
      <c r="AS35" s="295"/>
      <c r="AU35" s="295" t="s">
        <v>51</v>
      </c>
      <c r="AV35" s="295"/>
      <c r="AW35" s="295"/>
      <c r="AX35" s="295"/>
      <c r="AY35" s="295"/>
      <c r="AZ35" s="295"/>
      <c r="BA35" s="295"/>
      <c r="BB35" s="295"/>
      <c r="BC35" s="295"/>
      <c r="BD35" s="295"/>
      <c r="BE35" s="295"/>
      <c r="BF35" s="295"/>
    </row>
    <row r="36" spans="1:58" x14ac:dyDescent="0.25">
      <c r="A36" s="311" t="s">
        <v>113</v>
      </c>
      <c r="B36" s="311"/>
      <c r="D36" s="312" t="s">
        <v>114</v>
      </c>
      <c r="E36" s="312"/>
      <c r="F36" s="313"/>
      <c r="G36" s="22"/>
      <c r="H36" s="16" t="s">
        <v>54</v>
      </c>
      <c r="I36" s="16" t="s">
        <v>55</v>
      </c>
      <c r="J36" s="16" t="s">
        <v>56</v>
      </c>
      <c r="K36" s="16" t="s">
        <v>57</v>
      </c>
      <c r="L36" s="16" t="s">
        <v>58</v>
      </c>
      <c r="M36" s="16" t="s">
        <v>59</v>
      </c>
      <c r="N36" s="16" t="s">
        <v>60</v>
      </c>
      <c r="O36" s="16" t="s">
        <v>61</v>
      </c>
      <c r="P36" s="16" t="s">
        <v>62</v>
      </c>
      <c r="Q36" s="16" t="s">
        <v>63</v>
      </c>
      <c r="R36" s="16" t="s">
        <v>64</v>
      </c>
      <c r="S36" s="16" t="s">
        <v>65</v>
      </c>
      <c r="U36" s="16" t="s">
        <v>54</v>
      </c>
      <c r="V36" s="16" t="s">
        <v>55</v>
      </c>
      <c r="W36" s="16" t="s">
        <v>56</v>
      </c>
      <c r="X36" s="16" t="s">
        <v>57</v>
      </c>
      <c r="Y36" s="16" t="s">
        <v>58</v>
      </c>
      <c r="Z36" s="16" t="s">
        <v>59</v>
      </c>
      <c r="AA36" s="16" t="s">
        <v>60</v>
      </c>
      <c r="AB36" s="16" t="s">
        <v>61</v>
      </c>
      <c r="AC36" s="16" t="s">
        <v>62</v>
      </c>
      <c r="AD36" s="16" t="s">
        <v>63</v>
      </c>
      <c r="AE36" s="16" t="s">
        <v>64</v>
      </c>
      <c r="AF36" s="16" t="s">
        <v>65</v>
      </c>
      <c r="AH36" s="16" t="s">
        <v>54</v>
      </c>
      <c r="AI36" s="16" t="s">
        <v>55</v>
      </c>
      <c r="AJ36" s="16" t="s">
        <v>56</v>
      </c>
      <c r="AK36" s="16" t="s">
        <v>57</v>
      </c>
      <c r="AL36" s="16" t="s">
        <v>58</v>
      </c>
      <c r="AM36" s="16" t="s">
        <v>59</v>
      </c>
      <c r="AN36" s="16" t="s">
        <v>60</v>
      </c>
      <c r="AO36" s="16" t="s">
        <v>61</v>
      </c>
      <c r="AP36" s="16" t="s">
        <v>62</v>
      </c>
      <c r="AQ36" s="16" t="s">
        <v>63</v>
      </c>
      <c r="AR36" s="16" t="s">
        <v>64</v>
      </c>
      <c r="AS36" s="16" t="s">
        <v>65</v>
      </c>
      <c r="AU36" s="16" t="s">
        <v>54</v>
      </c>
      <c r="AV36" s="16" t="s">
        <v>55</v>
      </c>
      <c r="AW36" s="16" t="s">
        <v>56</v>
      </c>
      <c r="AX36" s="16" t="s">
        <v>57</v>
      </c>
      <c r="AY36" s="16" t="s">
        <v>58</v>
      </c>
      <c r="AZ36" s="16" t="s">
        <v>59</v>
      </c>
      <c r="BA36" s="16" t="s">
        <v>60</v>
      </c>
      <c r="BB36" s="16" t="s">
        <v>61</v>
      </c>
      <c r="BC36" s="16" t="s">
        <v>62</v>
      </c>
      <c r="BD36" s="16" t="s">
        <v>63</v>
      </c>
      <c r="BE36" s="16" t="s">
        <v>64</v>
      </c>
      <c r="BF36" s="16" t="s">
        <v>65</v>
      </c>
    </row>
    <row r="37" spans="1:58" x14ac:dyDescent="0.25">
      <c r="A37" s="23" t="s">
        <v>115</v>
      </c>
      <c r="B37" s="23" t="s">
        <v>116</v>
      </c>
      <c r="C37" s="24" t="s">
        <v>68</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117</v>
      </c>
      <c r="AZ37" s="26"/>
      <c r="BA37" s="26"/>
      <c r="BB37" s="26"/>
      <c r="BC37" s="28"/>
      <c r="BD37" s="28"/>
      <c r="BE37" s="27"/>
      <c r="BF37" s="27"/>
    </row>
    <row r="38" spans="1:58" x14ac:dyDescent="0.25">
      <c r="A38" s="23" t="s">
        <v>118</v>
      </c>
      <c r="B38" s="23" t="s">
        <v>116</v>
      </c>
      <c r="C38" s="24" t="s">
        <v>68</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119</v>
      </c>
      <c r="AZ38" s="26"/>
      <c r="BA38" s="26"/>
      <c r="BB38" s="26"/>
      <c r="BC38" s="28"/>
      <c r="BD38" s="28"/>
      <c r="BE38" s="27"/>
      <c r="BF38" s="27"/>
    </row>
    <row r="39" spans="1:58" x14ac:dyDescent="0.25">
      <c r="A39" s="23" t="s">
        <v>120</v>
      </c>
      <c r="B39" s="23" t="s">
        <v>121</v>
      </c>
      <c r="C39" s="24" t="s">
        <v>68</v>
      </c>
      <c r="D39" s="25"/>
      <c r="E39" s="28"/>
      <c r="F39" s="28"/>
      <c r="G39" s="16"/>
      <c r="H39" s="47"/>
      <c r="I39" s="28"/>
      <c r="J39" s="28"/>
      <c r="K39" s="47"/>
      <c r="L39" s="47"/>
      <c r="M39" s="47"/>
      <c r="N39" s="28"/>
      <c r="O39" s="28"/>
      <c r="P39" s="47"/>
      <c r="Q39" s="47"/>
      <c r="R39" s="28"/>
      <c r="S39" s="47"/>
      <c r="U39" s="32" t="s">
        <v>31</v>
      </c>
      <c r="V39" s="28"/>
      <c r="W39" s="40"/>
      <c r="X39" s="28"/>
      <c r="Y39" s="28"/>
      <c r="Z39" s="40"/>
      <c r="AA39" s="28"/>
      <c r="AB39" s="28"/>
      <c r="AC39" s="40"/>
      <c r="AD39" s="28"/>
      <c r="AE39" s="40"/>
      <c r="AF39" s="32" t="s">
        <v>31</v>
      </c>
      <c r="AH39" s="28"/>
      <c r="AI39" s="26"/>
      <c r="AJ39" s="26"/>
      <c r="AK39" s="26"/>
      <c r="AL39" s="26"/>
      <c r="AM39" s="26"/>
      <c r="AN39" s="26"/>
      <c r="AO39" s="26"/>
      <c r="AP39" s="26"/>
      <c r="AQ39" s="28"/>
      <c r="AR39" s="28"/>
      <c r="AS39" s="28"/>
      <c r="AU39" s="27"/>
      <c r="AV39" s="27"/>
      <c r="AW39" s="27"/>
      <c r="AX39" s="27"/>
      <c r="AY39" s="34" t="s">
        <v>117</v>
      </c>
      <c r="AZ39" s="26"/>
      <c r="BA39" s="26"/>
      <c r="BB39" s="26"/>
      <c r="BC39" s="28"/>
      <c r="BD39" s="28"/>
      <c r="BE39" s="27"/>
      <c r="BF39" s="27"/>
    </row>
    <row r="40" spans="1:58" x14ac:dyDescent="0.25">
      <c r="A40" s="23" t="s">
        <v>122</v>
      </c>
      <c r="B40" s="23" t="s">
        <v>121</v>
      </c>
      <c r="C40" s="24" t="s">
        <v>68</v>
      </c>
      <c r="D40" s="25"/>
      <c r="E40" s="28"/>
      <c r="F40" s="28"/>
      <c r="G40" s="16"/>
      <c r="H40" s="47"/>
      <c r="I40" s="47"/>
      <c r="J40" s="28"/>
      <c r="K40" s="47"/>
      <c r="L40" s="47"/>
      <c r="M40" s="47"/>
      <c r="N40" s="28"/>
      <c r="O40" s="28"/>
      <c r="P40" s="47"/>
      <c r="Q40" s="28"/>
      <c r="R40" s="28"/>
      <c r="S40" s="28"/>
      <c r="U40" s="40"/>
      <c r="V40" s="32" t="s">
        <v>31</v>
      </c>
      <c r="W40" s="40"/>
      <c r="X40" s="28"/>
      <c r="Y40" s="28"/>
      <c r="Z40" s="40"/>
      <c r="AA40" s="28"/>
      <c r="AB40" s="28"/>
      <c r="AC40" s="40"/>
      <c r="AD40" s="28"/>
      <c r="AE40" s="28"/>
      <c r="AF40" s="32" t="s">
        <v>31</v>
      </c>
      <c r="AH40" s="28"/>
      <c r="AI40" s="28"/>
      <c r="AJ40" s="28"/>
      <c r="AK40" s="26"/>
      <c r="AL40" s="26"/>
      <c r="AM40" s="26"/>
      <c r="AN40" s="28"/>
      <c r="AO40" s="28"/>
      <c r="AP40" s="28"/>
      <c r="AQ40" s="28"/>
      <c r="AR40" s="28"/>
      <c r="AS40" s="28"/>
      <c r="AU40" s="27"/>
      <c r="AV40" s="27"/>
      <c r="AW40" s="27"/>
      <c r="AX40" s="27"/>
      <c r="AY40" s="34" t="s">
        <v>117</v>
      </c>
      <c r="AZ40" s="26"/>
      <c r="BA40" s="26"/>
      <c r="BB40" s="26"/>
      <c r="BC40" s="28"/>
      <c r="BD40" s="28"/>
      <c r="BE40" s="27"/>
      <c r="BF40" s="27"/>
    </row>
    <row r="41" spans="1:58" x14ac:dyDescent="0.25">
      <c r="A41" s="23" t="s">
        <v>123</v>
      </c>
      <c r="B41" s="23" t="s">
        <v>124</v>
      </c>
      <c r="C41" s="24" t="s">
        <v>68</v>
      </c>
      <c r="D41" s="25"/>
      <c r="E41" s="28"/>
      <c r="F41" s="28"/>
      <c r="G41" s="16"/>
      <c r="H41" s="28"/>
      <c r="I41" s="28"/>
      <c r="J41" s="47"/>
      <c r="K41" s="47"/>
      <c r="L41" s="28"/>
      <c r="M41" s="47"/>
      <c r="N41" s="28"/>
      <c r="O41" s="28"/>
      <c r="P41" s="28"/>
      <c r="Q41" s="47"/>
      <c r="R41" s="28"/>
      <c r="S41" s="28"/>
      <c r="U41" s="28"/>
      <c r="V41" s="28"/>
      <c r="W41" s="32" t="s">
        <v>31</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117</v>
      </c>
      <c r="AZ41" s="26"/>
      <c r="BA41" s="26"/>
      <c r="BB41" s="26"/>
      <c r="BC41" s="28"/>
      <c r="BD41" s="28"/>
      <c r="BE41" s="27"/>
      <c r="BF41" s="27"/>
    </row>
    <row r="42" spans="1:58" x14ac:dyDescent="0.25">
      <c r="A42" s="36" t="s">
        <v>125</v>
      </c>
      <c r="B42" s="37" t="s">
        <v>124</v>
      </c>
      <c r="C42" s="24" t="s">
        <v>69</v>
      </c>
      <c r="D42" s="48" t="s">
        <v>126</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119</v>
      </c>
      <c r="AZ42" s="26"/>
      <c r="BA42" s="26"/>
      <c r="BB42" s="26"/>
      <c r="BC42" s="28"/>
      <c r="BD42" s="28"/>
      <c r="BE42" s="27"/>
      <c r="BF42" s="27"/>
    </row>
    <row r="43" spans="1:58" x14ac:dyDescent="0.25">
      <c r="A43" s="36" t="s">
        <v>127</v>
      </c>
      <c r="B43" s="37" t="s">
        <v>124</v>
      </c>
      <c r="C43" s="24" t="s">
        <v>69</v>
      </c>
      <c r="D43" s="48" t="s">
        <v>126</v>
      </c>
      <c r="E43" s="47"/>
      <c r="F43" s="28"/>
      <c r="G43" s="16"/>
      <c r="H43" s="28"/>
      <c r="I43" s="28"/>
      <c r="J43" s="47"/>
      <c r="K43" s="47"/>
      <c r="L43" s="28"/>
      <c r="M43" s="47"/>
      <c r="N43" s="47"/>
      <c r="O43" s="47"/>
      <c r="P43" s="28"/>
      <c r="Q43" s="47"/>
      <c r="R43" s="47"/>
      <c r="S43" s="28"/>
      <c r="U43" s="28"/>
      <c r="V43" s="28"/>
      <c r="W43" s="32" t="s">
        <v>31</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70</v>
      </c>
      <c r="AZ43" s="26"/>
      <c r="BA43" s="26"/>
      <c r="BB43" s="26"/>
      <c r="BC43" s="28"/>
      <c r="BD43" s="28"/>
      <c r="BE43" s="27"/>
      <c r="BF43" s="27"/>
    </row>
    <row r="44" spans="1:58" x14ac:dyDescent="0.25">
      <c r="A44" s="36" t="s">
        <v>128</v>
      </c>
      <c r="B44" s="37" t="s">
        <v>124</v>
      </c>
      <c r="C44" s="24" t="s">
        <v>69</v>
      </c>
      <c r="D44" s="48" t="s">
        <v>126</v>
      </c>
      <c r="E44" s="47"/>
      <c r="F44" s="28"/>
      <c r="G44" s="16"/>
      <c r="H44" s="47"/>
      <c r="I44" s="28"/>
      <c r="J44" s="47"/>
      <c r="K44" s="47"/>
      <c r="L44" s="28"/>
      <c r="M44" s="47"/>
      <c r="N44" s="47"/>
      <c r="O44" s="28"/>
      <c r="P44" s="28"/>
      <c r="Q44" s="28"/>
      <c r="R44" s="47"/>
      <c r="S44" s="28"/>
      <c r="U44" s="28"/>
      <c r="V44" s="28"/>
      <c r="W44" s="32" t="s">
        <v>31</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119</v>
      </c>
      <c r="AZ44" s="26"/>
      <c r="BA44" s="26"/>
      <c r="BB44" s="26"/>
      <c r="BC44" s="28"/>
      <c r="BD44" s="28"/>
      <c r="BE44" s="27"/>
      <c r="BF44" s="27"/>
    </row>
    <row r="45" spans="1:58" x14ac:dyDescent="0.25">
      <c r="A45" s="36" t="s">
        <v>129</v>
      </c>
      <c r="B45" s="37" t="s">
        <v>124</v>
      </c>
      <c r="C45" s="24" t="s">
        <v>69</v>
      </c>
      <c r="D45" s="48" t="s">
        <v>126</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70</v>
      </c>
      <c r="AZ45" s="26"/>
      <c r="BA45" s="26"/>
      <c r="BB45" s="26"/>
      <c r="BC45" s="28"/>
      <c r="BD45" s="28"/>
      <c r="BE45" s="27"/>
      <c r="BF45" s="27"/>
    </row>
    <row r="46" spans="1:58" x14ac:dyDescent="0.25">
      <c r="A46" s="38" t="s">
        <v>130</v>
      </c>
      <c r="B46" s="38" t="s">
        <v>124</v>
      </c>
      <c r="C46" s="24" t="s">
        <v>69</v>
      </c>
      <c r="D46" s="48" t="s">
        <v>126</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119</v>
      </c>
      <c r="AZ46" s="26"/>
      <c r="BA46" s="26"/>
      <c r="BB46" s="26"/>
      <c r="BC46" s="28"/>
      <c r="BD46" s="28"/>
      <c r="BE46" s="27"/>
      <c r="BF46" s="27"/>
    </row>
    <row r="47" spans="1:58" x14ac:dyDescent="0.25">
      <c r="A47" s="18"/>
      <c r="B47" s="42"/>
      <c r="C47" s="14"/>
      <c r="D47" s="43"/>
      <c r="E47" s="44"/>
      <c r="F47" s="45"/>
      <c r="G47" s="46"/>
      <c r="H47" s="295" t="s">
        <v>49</v>
      </c>
      <c r="I47" s="295"/>
      <c r="J47" s="295"/>
      <c r="K47" s="295"/>
      <c r="L47" s="295"/>
      <c r="M47" s="295"/>
      <c r="N47" s="295"/>
      <c r="O47" s="295"/>
      <c r="P47" s="295"/>
      <c r="Q47" s="295"/>
      <c r="R47" s="295"/>
      <c r="S47" s="295"/>
      <c r="U47" s="295" t="s">
        <v>50</v>
      </c>
      <c r="V47" s="295"/>
      <c r="W47" s="295"/>
      <c r="X47" s="295"/>
      <c r="Y47" s="295"/>
      <c r="Z47" s="295"/>
      <c r="AA47" s="295"/>
      <c r="AB47" s="295"/>
      <c r="AC47" s="295"/>
      <c r="AD47" s="295"/>
      <c r="AE47" s="295"/>
      <c r="AF47" s="295"/>
      <c r="AH47" s="295" t="s">
        <v>112</v>
      </c>
      <c r="AI47" s="295"/>
      <c r="AJ47" s="295"/>
      <c r="AK47" s="295"/>
      <c r="AL47" s="295"/>
      <c r="AM47" s="295"/>
      <c r="AN47" s="295"/>
      <c r="AO47" s="295"/>
      <c r="AP47" s="295"/>
      <c r="AQ47" s="295"/>
      <c r="AR47" s="295"/>
      <c r="AS47" s="295"/>
      <c r="AU47" s="295" t="s">
        <v>51</v>
      </c>
      <c r="AV47" s="295"/>
      <c r="AW47" s="295"/>
      <c r="AX47" s="295"/>
      <c r="AY47" s="295"/>
      <c r="AZ47" s="295"/>
      <c r="BA47" s="295"/>
      <c r="BB47" s="295"/>
      <c r="BC47" s="295"/>
      <c r="BD47" s="295"/>
      <c r="BE47" s="295"/>
      <c r="BF47" s="295"/>
    </row>
    <row r="48" spans="1:58" x14ac:dyDescent="0.25">
      <c r="A48" s="311" t="s">
        <v>131</v>
      </c>
      <c r="B48" s="311"/>
      <c r="C48" s="14"/>
      <c r="D48" s="312" t="s">
        <v>132</v>
      </c>
      <c r="E48" s="312"/>
      <c r="F48" s="313"/>
      <c r="G48" s="22"/>
      <c r="H48" s="16" t="s">
        <v>54</v>
      </c>
      <c r="I48" s="16" t="s">
        <v>55</v>
      </c>
      <c r="J48" s="16" t="s">
        <v>56</v>
      </c>
      <c r="K48" s="16" t="s">
        <v>57</v>
      </c>
      <c r="L48" s="16" t="s">
        <v>58</v>
      </c>
      <c r="M48" s="16" t="s">
        <v>59</v>
      </c>
      <c r="N48" s="16" t="s">
        <v>60</v>
      </c>
      <c r="O48" s="16" t="s">
        <v>61</v>
      </c>
      <c r="P48" s="16" t="s">
        <v>62</v>
      </c>
      <c r="Q48" s="16" t="s">
        <v>63</v>
      </c>
      <c r="R48" s="16" t="s">
        <v>64</v>
      </c>
      <c r="S48" s="16" t="s">
        <v>65</v>
      </c>
      <c r="U48" s="16" t="s">
        <v>54</v>
      </c>
      <c r="V48" s="16" t="s">
        <v>55</v>
      </c>
      <c r="W48" s="16" t="s">
        <v>56</v>
      </c>
      <c r="X48" s="16" t="s">
        <v>57</v>
      </c>
      <c r="Y48" s="16" t="s">
        <v>58</v>
      </c>
      <c r="Z48" s="16" t="s">
        <v>59</v>
      </c>
      <c r="AA48" s="16" t="s">
        <v>60</v>
      </c>
      <c r="AB48" s="16" t="s">
        <v>61</v>
      </c>
      <c r="AC48" s="16" t="s">
        <v>62</v>
      </c>
      <c r="AD48" s="16" t="s">
        <v>63</v>
      </c>
      <c r="AE48" s="16" t="s">
        <v>64</v>
      </c>
      <c r="AF48" s="16" t="s">
        <v>65</v>
      </c>
      <c r="AH48" s="16" t="s">
        <v>54</v>
      </c>
      <c r="AI48" s="16" t="s">
        <v>55</v>
      </c>
      <c r="AJ48" s="16" t="s">
        <v>56</v>
      </c>
      <c r="AK48" s="16" t="s">
        <v>57</v>
      </c>
      <c r="AL48" s="16" t="s">
        <v>58</v>
      </c>
      <c r="AM48" s="16" t="s">
        <v>59</v>
      </c>
      <c r="AN48" s="16" t="s">
        <v>60</v>
      </c>
      <c r="AO48" s="16" t="s">
        <v>61</v>
      </c>
      <c r="AP48" s="16" t="s">
        <v>62</v>
      </c>
      <c r="AQ48" s="16" t="s">
        <v>63</v>
      </c>
      <c r="AR48" s="16" t="s">
        <v>64</v>
      </c>
      <c r="AS48" s="16" t="s">
        <v>65</v>
      </c>
      <c r="AU48" s="16" t="s">
        <v>54</v>
      </c>
      <c r="AV48" s="16" t="s">
        <v>55</v>
      </c>
      <c r="AW48" s="16" t="s">
        <v>56</v>
      </c>
      <c r="AX48" s="16" t="s">
        <v>57</v>
      </c>
      <c r="AY48" s="16" t="s">
        <v>58</v>
      </c>
      <c r="AZ48" s="16" t="s">
        <v>59</v>
      </c>
      <c r="BA48" s="16" t="s">
        <v>60</v>
      </c>
      <c r="BB48" s="16" t="s">
        <v>61</v>
      </c>
      <c r="BC48" s="16" t="s">
        <v>62</v>
      </c>
      <c r="BD48" s="16" t="s">
        <v>63</v>
      </c>
      <c r="BE48" s="16" t="s">
        <v>64</v>
      </c>
      <c r="BF48" s="16" t="s">
        <v>65</v>
      </c>
    </row>
    <row r="49" spans="1:58" ht="15.75" customHeight="1" x14ac:dyDescent="0.25">
      <c r="A49" s="36" t="s">
        <v>133</v>
      </c>
      <c r="B49" s="36" t="s">
        <v>134</v>
      </c>
      <c r="C49" s="24" t="s">
        <v>68</v>
      </c>
      <c r="D49" s="49"/>
      <c r="E49" s="50"/>
      <c r="F49" s="50"/>
      <c r="G49" s="16"/>
      <c r="H49" s="50"/>
      <c r="I49" s="50"/>
      <c r="J49" s="50"/>
      <c r="K49" s="50"/>
      <c r="L49" s="50"/>
      <c r="M49" s="50"/>
      <c r="N49" s="50"/>
      <c r="O49" s="50"/>
      <c r="P49" s="51"/>
      <c r="Q49" s="29" t="s">
        <v>69</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69</v>
      </c>
      <c r="AR49" s="51"/>
      <c r="AS49" s="51"/>
      <c r="AU49" s="26"/>
      <c r="AV49" s="28"/>
      <c r="AW49" s="27"/>
      <c r="AX49" s="27"/>
      <c r="AY49" s="33" t="s">
        <v>70</v>
      </c>
      <c r="AZ49" s="28"/>
      <c r="BA49" s="27"/>
      <c r="BB49" s="27"/>
      <c r="BC49" s="27"/>
      <c r="BD49" s="28"/>
      <c r="BE49" s="26"/>
      <c r="BF49" s="26"/>
    </row>
    <row r="50" spans="1:58" x14ac:dyDescent="0.25">
      <c r="A50" s="36" t="s">
        <v>135</v>
      </c>
      <c r="B50" s="36" t="s">
        <v>136</v>
      </c>
      <c r="C50" s="24" t="s">
        <v>68</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31</v>
      </c>
      <c r="AE50" s="55" t="s">
        <v>31</v>
      </c>
      <c r="AF50" s="52"/>
      <c r="AH50" s="50"/>
      <c r="AI50" s="51"/>
      <c r="AJ50" s="50"/>
      <c r="AK50" s="50"/>
      <c r="AL50" s="51"/>
      <c r="AM50" s="51"/>
      <c r="AN50" s="50"/>
      <c r="AO50" s="51"/>
      <c r="AP50" s="56"/>
      <c r="AQ50" s="53"/>
      <c r="AR50" s="51"/>
      <c r="AS50" s="50"/>
      <c r="AU50" s="27"/>
      <c r="AV50" s="28"/>
      <c r="AW50" s="28"/>
      <c r="AX50" s="28"/>
      <c r="AY50" s="34" t="s">
        <v>117</v>
      </c>
      <c r="AZ50" s="28"/>
      <c r="BA50" s="28"/>
      <c r="BB50" s="28"/>
      <c r="BC50" s="26"/>
      <c r="BD50" s="26"/>
      <c r="BE50" s="28"/>
      <c r="BF50" s="28"/>
    </row>
    <row r="51" spans="1:58" x14ac:dyDescent="0.25">
      <c r="A51" s="36" t="s">
        <v>137</v>
      </c>
      <c r="B51" s="36" t="s">
        <v>138</v>
      </c>
      <c r="C51" s="24" t="s">
        <v>68</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31</v>
      </c>
      <c r="AE51" s="55" t="s">
        <v>31</v>
      </c>
      <c r="AF51" s="50"/>
      <c r="AH51" s="50"/>
      <c r="AI51" s="50"/>
      <c r="AJ51" s="50"/>
      <c r="AK51" s="53"/>
      <c r="AL51" s="50"/>
      <c r="AM51" s="53"/>
      <c r="AN51" s="53"/>
      <c r="AO51" s="50"/>
      <c r="AP51" s="53"/>
      <c r="AQ51" s="53"/>
      <c r="AR51" s="53"/>
      <c r="AS51" s="50"/>
      <c r="AU51" s="27"/>
      <c r="AV51" s="27"/>
      <c r="AW51" s="27"/>
      <c r="AX51" s="26"/>
      <c r="AY51" s="33" t="s">
        <v>70</v>
      </c>
      <c r="AZ51" s="26"/>
      <c r="BA51" s="26"/>
      <c r="BB51" s="28"/>
      <c r="BC51" s="26"/>
      <c r="BD51" s="26"/>
      <c r="BE51" s="26"/>
      <c r="BF51" s="28"/>
    </row>
    <row r="52" spans="1:58" x14ac:dyDescent="0.25">
      <c r="A52" s="36" t="s">
        <v>139</v>
      </c>
      <c r="B52" s="57" t="s">
        <v>140</v>
      </c>
      <c r="C52" s="24" t="s">
        <v>68</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70</v>
      </c>
      <c r="AZ52" s="28"/>
      <c r="BA52" s="28"/>
      <c r="BB52" s="26"/>
      <c r="BC52" s="26"/>
      <c r="BD52" s="26"/>
      <c r="BE52" s="26"/>
      <c r="BF52" s="28"/>
    </row>
    <row r="53" spans="1:58" x14ac:dyDescent="0.25">
      <c r="A53" s="58" t="s">
        <v>141</v>
      </c>
      <c r="B53" s="58" t="s">
        <v>142</v>
      </c>
      <c r="C53" s="24" t="s">
        <v>68</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31</v>
      </c>
      <c r="AE53" s="55" t="s">
        <v>31</v>
      </c>
      <c r="AF53" s="53"/>
      <c r="AH53" s="50"/>
      <c r="AI53" s="56"/>
      <c r="AJ53" s="50"/>
      <c r="AK53" s="50"/>
      <c r="AL53" s="50"/>
      <c r="AM53" s="56"/>
      <c r="AN53" s="50"/>
      <c r="AO53" s="53"/>
      <c r="AP53" s="56"/>
      <c r="AQ53" s="53"/>
      <c r="AR53" s="53"/>
      <c r="AS53" s="53"/>
      <c r="AU53" s="27"/>
      <c r="AV53" s="27"/>
      <c r="AW53" s="28"/>
      <c r="AX53" s="28"/>
      <c r="AY53" s="33" t="s">
        <v>70</v>
      </c>
      <c r="AZ53" s="28"/>
      <c r="BA53" s="28"/>
      <c r="BB53" s="26"/>
      <c r="BC53" s="26"/>
      <c r="BD53" s="26"/>
      <c r="BE53" s="26"/>
      <c r="BF53" s="26"/>
    </row>
    <row r="54" spans="1:58" x14ac:dyDescent="0.25">
      <c r="A54" s="58" t="s">
        <v>143</v>
      </c>
      <c r="B54" s="58" t="s">
        <v>144</v>
      </c>
      <c r="C54" s="24" t="s">
        <v>68</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70</v>
      </c>
      <c r="AZ54" s="28"/>
      <c r="BA54" s="28"/>
      <c r="BB54" s="59"/>
      <c r="BC54" s="60"/>
      <c r="BD54" s="60"/>
      <c r="BE54" s="60"/>
      <c r="BF54" s="26"/>
    </row>
    <row r="55" spans="1:58" x14ac:dyDescent="0.25">
      <c r="A55" s="38" t="s">
        <v>145</v>
      </c>
      <c r="B55" s="38" t="s">
        <v>146</v>
      </c>
      <c r="C55" s="24" t="s">
        <v>68</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31</v>
      </c>
      <c r="AE55" s="55"/>
      <c r="AF55" s="54"/>
      <c r="AH55" s="53"/>
      <c r="AI55" s="53"/>
      <c r="AJ55" s="53"/>
      <c r="AK55" s="50"/>
      <c r="AL55" s="56"/>
      <c r="AM55" s="56"/>
      <c r="AN55" s="50"/>
      <c r="AO55" s="56"/>
      <c r="AP55" s="56"/>
      <c r="AQ55" s="53"/>
      <c r="AR55" s="53"/>
      <c r="AS55" s="53"/>
      <c r="AU55" s="27"/>
      <c r="AV55" s="26"/>
      <c r="AW55" s="28"/>
      <c r="AX55" s="28"/>
      <c r="AY55" s="35" t="s">
        <v>117</v>
      </c>
      <c r="AZ55" s="28"/>
      <c r="BA55" s="28"/>
      <c r="BB55" s="28"/>
      <c r="BC55" s="28"/>
      <c r="BD55" s="27"/>
      <c r="BE55" s="27"/>
      <c r="BF55" s="27"/>
    </row>
    <row r="56" spans="1:58" x14ac:dyDescent="0.25">
      <c r="A56" s="38" t="s">
        <v>147</v>
      </c>
      <c r="B56" s="38" t="s">
        <v>148</v>
      </c>
      <c r="C56" s="24" t="s">
        <v>68</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70</v>
      </c>
      <c r="AZ56" s="28"/>
      <c r="BA56" s="28"/>
      <c r="BB56" s="28"/>
      <c r="BC56" s="26"/>
      <c r="BD56" s="26"/>
      <c r="BE56" s="26"/>
      <c r="BF56" s="26"/>
    </row>
    <row r="57" spans="1:58" x14ac:dyDescent="0.25">
      <c r="A57" s="38" t="s">
        <v>149</v>
      </c>
      <c r="B57" s="38" t="s">
        <v>150</v>
      </c>
      <c r="C57" s="24" t="s">
        <v>68</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70</v>
      </c>
      <c r="AZ57" s="28"/>
      <c r="BA57" s="28"/>
      <c r="BB57" s="28"/>
      <c r="BC57" s="28"/>
      <c r="BD57" s="28"/>
      <c r="BE57" s="28"/>
      <c r="BF57" s="28"/>
    </row>
    <row r="58" spans="1:58" x14ac:dyDescent="0.25">
      <c r="A58" s="38" t="s">
        <v>151</v>
      </c>
      <c r="B58" s="38" t="s">
        <v>152</v>
      </c>
      <c r="C58" s="24" t="s">
        <v>68</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70</v>
      </c>
      <c r="AZ58" s="28"/>
      <c r="BA58" s="28"/>
      <c r="BB58" s="28"/>
      <c r="BC58" s="26"/>
      <c r="BD58" s="26"/>
      <c r="BE58" s="28"/>
      <c r="BF58" s="28"/>
    </row>
    <row r="59" spans="1:58" x14ac:dyDescent="0.25">
      <c r="A59" s="61" t="s">
        <v>153</v>
      </c>
      <c r="B59" s="61" t="s">
        <v>154</v>
      </c>
      <c r="C59" s="24" t="s">
        <v>68</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31</v>
      </c>
      <c r="AE59" s="52"/>
      <c r="AF59" s="50"/>
      <c r="AH59" s="50"/>
      <c r="AI59" s="53"/>
      <c r="AJ59" s="53"/>
      <c r="AK59" s="53"/>
      <c r="AL59" s="51"/>
      <c r="AM59" s="51"/>
      <c r="AN59" s="50"/>
      <c r="AO59" s="50"/>
      <c r="AP59" s="53"/>
      <c r="AQ59" s="50"/>
      <c r="AR59" s="50"/>
      <c r="AS59" s="50"/>
      <c r="AU59" s="28"/>
      <c r="AV59" s="26"/>
      <c r="AW59" s="26"/>
      <c r="AX59" s="26"/>
      <c r="AY59" s="34" t="s">
        <v>117</v>
      </c>
      <c r="AZ59" s="28"/>
      <c r="BA59" s="28"/>
      <c r="BB59" s="28"/>
      <c r="BC59" s="26"/>
      <c r="BD59" s="28"/>
      <c r="BE59" s="27"/>
      <c r="BF59" s="27"/>
    </row>
    <row r="60" spans="1:58" x14ac:dyDescent="0.25">
      <c r="A60" s="61" t="s">
        <v>155</v>
      </c>
      <c r="B60" s="61" t="s">
        <v>156</v>
      </c>
      <c r="C60" s="24" t="s">
        <v>68</v>
      </c>
      <c r="D60" s="56" t="s">
        <v>157</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70</v>
      </c>
      <c r="AZ60" s="28"/>
      <c r="BA60" s="28"/>
      <c r="BB60" s="27"/>
      <c r="BC60" s="26"/>
      <c r="BD60" s="26"/>
      <c r="BE60" s="26"/>
      <c r="BF60" s="26"/>
    </row>
    <row r="61" spans="1:58" x14ac:dyDescent="0.25">
      <c r="A61" s="61" t="s">
        <v>158</v>
      </c>
      <c r="B61" s="61" t="s">
        <v>159</v>
      </c>
      <c r="C61" s="24" t="s">
        <v>68</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70</v>
      </c>
      <c r="AZ61" s="28"/>
      <c r="BA61" s="28"/>
      <c r="BB61" s="27"/>
      <c r="BC61" s="26"/>
      <c r="BD61" s="26"/>
      <c r="BE61" s="26"/>
      <c r="BF61" s="26"/>
    </row>
    <row r="62" spans="1:58" x14ac:dyDescent="0.25">
      <c r="A62" s="41" t="s">
        <v>160</v>
      </c>
      <c r="B62" s="41" t="s">
        <v>161</v>
      </c>
      <c r="C62" s="24" t="s">
        <v>68</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70</v>
      </c>
      <c r="AZ62" s="28"/>
      <c r="BA62" s="27"/>
      <c r="BB62" s="27"/>
      <c r="BC62" s="27"/>
      <c r="BD62" s="28"/>
      <c r="BE62" s="26"/>
      <c r="BF62" s="26"/>
    </row>
    <row r="63" spans="1:58" x14ac:dyDescent="0.25">
      <c r="A63" s="41" t="s">
        <v>162</v>
      </c>
      <c r="B63" s="41" t="s">
        <v>163</v>
      </c>
      <c r="C63" s="24" t="s">
        <v>68</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70</v>
      </c>
      <c r="AZ63" s="28"/>
      <c r="BA63" s="28"/>
      <c r="BB63" s="28"/>
      <c r="BC63" s="26"/>
      <c r="BD63" s="28"/>
      <c r="BE63" s="28"/>
      <c r="BF63" s="28"/>
    </row>
    <row r="64" spans="1:58" x14ac:dyDescent="0.25">
      <c r="A64" s="41" t="s">
        <v>164</v>
      </c>
      <c r="B64" s="41" t="s">
        <v>165</v>
      </c>
      <c r="C64" s="24" t="s">
        <v>68</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70</v>
      </c>
      <c r="AZ64" s="28"/>
      <c r="BA64" s="28"/>
      <c r="BB64" s="27"/>
      <c r="BC64" s="27"/>
      <c r="BD64" s="26"/>
      <c r="BE64" s="26"/>
      <c r="BF64" s="26"/>
    </row>
    <row r="65" spans="1:58" x14ac:dyDescent="0.25">
      <c r="A65" s="18"/>
      <c r="B65" s="42"/>
      <c r="C65" s="14"/>
      <c r="D65" s="43"/>
      <c r="E65" s="44"/>
      <c r="F65" s="45"/>
      <c r="G65" s="46"/>
      <c r="H65" s="295" t="s">
        <v>166</v>
      </c>
      <c r="I65" s="295"/>
      <c r="J65" s="295"/>
      <c r="K65" s="295"/>
      <c r="L65" s="295"/>
      <c r="M65" s="295"/>
      <c r="N65" s="295"/>
      <c r="O65" s="295"/>
      <c r="P65" s="295"/>
      <c r="Q65" s="295"/>
      <c r="R65" s="295"/>
      <c r="S65" s="295"/>
      <c r="U65" s="314" t="s">
        <v>49</v>
      </c>
      <c r="V65" s="314"/>
      <c r="W65" s="314"/>
      <c r="X65" s="314"/>
      <c r="Y65" s="314"/>
      <c r="Z65" s="314"/>
      <c r="AA65" s="314"/>
      <c r="AB65" s="314"/>
      <c r="AC65" s="314"/>
      <c r="AD65" s="314"/>
      <c r="AE65" s="314"/>
      <c r="AF65" s="314"/>
      <c r="AH65" s="295" t="s">
        <v>50</v>
      </c>
      <c r="AI65" s="295"/>
      <c r="AJ65" s="295"/>
      <c r="AK65" s="295"/>
      <c r="AL65" s="295"/>
      <c r="AM65" s="295"/>
      <c r="AN65" s="295"/>
      <c r="AO65" s="295"/>
      <c r="AP65" s="295"/>
      <c r="AQ65" s="295"/>
      <c r="AR65" s="295"/>
      <c r="AS65" s="295"/>
      <c r="AU65" s="295" t="s">
        <v>51</v>
      </c>
      <c r="AV65" s="295"/>
      <c r="AW65" s="295"/>
      <c r="AX65" s="295"/>
      <c r="AY65" s="295"/>
      <c r="AZ65" s="295"/>
      <c r="BA65" s="295"/>
      <c r="BB65" s="295"/>
      <c r="BC65" s="295"/>
      <c r="BD65" s="295"/>
      <c r="BE65" s="295"/>
      <c r="BF65" s="295"/>
    </row>
    <row r="66" spans="1:58" x14ac:dyDescent="0.25">
      <c r="A66" s="315" t="s">
        <v>167</v>
      </c>
      <c r="B66" s="315"/>
      <c r="D66" s="316" t="s">
        <v>168</v>
      </c>
      <c r="E66" s="316"/>
      <c r="F66" s="317"/>
      <c r="G66" s="63"/>
      <c r="H66" s="16" t="s">
        <v>54</v>
      </c>
      <c r="I66" s="16" t="s">
        <v>55</v>
      </c>
      <c r="J66" s="16" t="s">
        <v>56</v>
      </c>
      <c r="K66" s="16" t="s">
        <v>57</v>
      </c>
      <c r="L66" s="16" t="s">
        <v>58</v>
      </c>
      <c r="M66" s="16" t="s">
        <v>59</v>
      </c>
      <c r="N66" s="16" t="s">
        <v>60</v>
      </c>
      <c r="O66" s="16" t="s">
        <v>61</v>
      </c>
      <c r="P66" s="16" t="s">
        <v>62</v>
      </c>
      <c r="Q66" s="16" t="s">
        <v>63</v>
      </c>
      <c r="R66" s="16" t="s">
        <v>64</v>
      </c>
      <c r="S66" s="16" t="s">
        <v>65</v>
      </c>
      <c r="U66" s="16" t="s">
        <v>54</v>
      </c>
      <c r="V66" s="16" t="s">
        <v>55</v>
      </c>
      <c r="W66" s="16" t="s">
        <v>56</v>
      </c>
      <c r="X66" s="16" t="s">
        <v>57</v>
      </c>
      <c r="Y66" s="16" t="s">
        <v>58</v>
      </c>
      <c r="Z66" s="16" t="s">
        <v>59</v>
      </c>
      <c r="AA66" s="16" t="s">
        <v>60</v>
      </c>
      <c r="AB66" s="16" t="s">
        <v>61</v>
      </c>
      <c r="AC66" s="16" t="s">
        <v>62</v>
      </c>
      <c r="AD66" s="16" t="s">
        <v>63</v>
      </c>
      <c r="AE66" s="16" t="s">
        <v>64</v>
      </c>
      <c r="AF66" s="16" t="s">
        <v>65</v>
      </c>
      <c r="AH66" s="16" t="s">
        <v>54</v>
      </c>
      <c r="AI66" s="16" t="s">
        <v>55</v>
      </c>
      <c r="AJ66" s="16" t="s">
        <v>56</v>
      </c>
      <c r="AK66" s="16" t="s">
        <v>57</v>
      </c>
      <c r="AL66" s="16" t="s">
        <v>58</v>
      </c>
      <c r="AM66" s="16" t="s">
        <v>59</v>
      </c>
      <c r="AN66" s="16" t="s">
        <v>60</v>
      </c>
      <c r="AO66" s="16" t="s">
        <v>61</v>
      </c>
      <c r="AP66" s="16" t="s">
        <v>62</v>
      </c>
      <c r="AQ66" s="16" t="s">
        <v>63</v>
      </c>
      <c r="AR66" s="16" t="s">
        <v>64</v>
      </c>
      <c r="AS66" s="16" t="s">
        <v>65</v>
      </c>
      <c r="AU66" s="16" t="s">
        <v>54</v>
      </c>
      <c r="AV66" s="16" t="s">
        <v>55</v>
      </c>
      <c r="AW66" s="16" t="s">
        <v>56</v>
      </c>
      <c r="AX66" s="16" t="s">
        <v>57</v>
      </c>
      <c r="AY66" s="16" t="s">
        <v>58</v>
      </c>
      <c r="AZ66" s="16" t="s">
        <v>59</v>
      </c>
      <c r="BA66" s="16" t="s">
        <v>60</v>
      </c>
      <c r="BB66" s="16" t="s">
        <v>61</v>
      </c>
      <c r="BC66" s="16" t="s">
        <v>62</v>
      </c>
      <c r="BD66" s="16" t="s">
        <v>63</v>
      </c>
      <c r="BE66" s="16" t="s">
        <v>64</v>
      </c>
      <c r="BF66" s="16" t="s">
        <v>65</v>
      </c>
    </row>
    <row r="67" spans="1:58" ht="15" customHeight="1" x14ac:dyDescent="0.25">
      <c r="A67" s="23" t="s">
        <v>169</v>
      </c>
      <c r="B67" s="23" t="s">
        <v>170</v>
      </c>
      <c r="C67" s="24" t="s">
        <v>68</v>
      </c>
      <c r="D67" s="51" t="s">
        <v>64</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31</v>
      </c>
      <c r="AS67" s="40"/>
      <c r="AU67" s="28"/>
      <c r="AV67" s="27"/>
      <c r="AW67" s="27"/>
      <c r="AX67" s="28"/>
      <c r="AY67" s="30" t="s">
        <v>70</v>
      </c>
      <c r="AZ67" s="28"/>
      <c r="BA67" s="28"/>
      <c r="BB67" s="26"/>
      <c r="BC67" s="26"/>
      <c r="BD67" s="27"/>
      <c r="BE67" s="26"/>
      <c r="BF67" s="26"/>
    </row>
    <row r="68" spans="1:58" ht="15" customHeight="1" x14ac:dyDescent="0.25">
      <c r="A68" s="23" t="s">
        <v>171</v>
      </c>
      <c r="B68" s="23" t="s">
        <v>172</v>
      </c>
      <c r="C68" s="24" t="s">
        <v>68</v>
      </c>
      <c r="D68" s="51" t="s">
        <v>64</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70</v>
      </c>
      <c r="AZ68" s="27"/>
      <c r="BA68" s="28"/>
      <c r="BB68" s="28"/>
      <c r="BC68" s="26"/>
      <c r="BD68" s="26"/>
      <c r="BE68" s="26"/>
      <c r="BF68" s="26"/>
    </row>
    <row r="69" spans="1:58" ht="15" customHeight="1" x14ac:dyDescent="0.25">
      <c r="A69" s="23" t="s">
        <v>173</v>
      </c>
      <c r="B69" s="23" t="s">
        <v>172</v>
      </c>
      <c r="C69" s="24" t="s">
        <v>68</v>
      </c>
      <c r="D69" s="51" t="s">
        <v>64</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174</v>
      </c>
      <c r="AJ69" s="28"/>
      <c r="AK69" s="28"/>
      <c r="AL69" s="40"/>
      <c r="AM69" s="40"/>
      <c r="AN69" s="28"/>
      <c r="AO69" s="28"/>
      <c r="AP69" s="28"/>
      <c r="AQ69" s="28"/>
      <c r="AR69" s="40"/>
      <c r="AS69" s="40"/>
      <c r="AU69" s="26"/>
      <c r="AV69" s="28"/>
      <c r="AW69" s="28"/>
      <c r="AX69" s="27"/>
      <c r="AY69" s="30" t="s">
        <v>70</v>
      </c>
      <c r="AZ69" s="28"/>
      <c r="BA69" s="28"/>
      <c r="BB69" s="28"/>
      <c r="BC69" s="28"/>
      <c r="BD69" s="26"/>
      <c r="BE69" s="26"/>
      <c r="BF69" s="26"/>
    </row>
    <row r="70" spans="1:58" ht="15" customHeight="1" x14ac:dyDescent="0.25">
      <c r="A70" s="23" t="s">
        <v>175</v>
      </c>
      <c r="B70" s="23" t="s">
        <v>176</v>
      </c>
      <c r="C70" s="24" t="s">
        <v>68</v>
      </c>
      <c r="D70" s="51" t="s">
        <v>64</v>
      </c>
      <c r="E70" s="47"/>
      <c r="F70" s="40"/>
      <c r="G70" s="16"/>
      <c r="H70" s="28"/>
      <c r="I70" s="65"/>
      <c r="J70" s="27"/>
      <c r="K70" s="28"/>
      <c r="L70" s="27"/>
      <c r="M70" s="26"/>
      <c r="N70" s="28"/>
      <c r="O70" s="64"/>
      <c r="P70" s="27"/>
      <c r="Q70" s="26"/>
      <c r="R70" s="26"/>
      <c r="S70" s="26"/>
      <c r="U70" s="28"/>
      <c r="V70" s="28"/>
      <c r="W70" s="29" t="s">
        <v>69</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177</v>
      </c>
      <c r="AZ70" s="27"/>
      <c r="BA70" s="28"/>
      <c r="BB70" s="28"/>
      <c r="BC70" s="26"/>
      <c r="BD70" s="27"/>
      <c r="BE70" s="26"/>
      <c r="BF70" s="26"/>
    </row>
    <row r="71" spans="1:58" ht="15" customHeight="1" x14ac:dyDescent="0.25">
      <c r="A71" s="23" t="s">
        <v>178</v>
      </c>
      <c r="B71" s="23" t="s">
        <v>179</v>
      </c>
      <c r="C71" s="24" t="s">
        <v>68</v>
      </c>
      <c r="D71" s="51" t="s">
        <v>64</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69</v>
      </c>
      <c r="AK71" s="40"/>
      <c r="AL71" s="40"/>
      <c r="AM71" s="28"/>
      <c r="AN71" s="28"/>
      <c r="AO71" s="28"/>
      <c r="AP71" s="40"/>
      <c r="AQ71" s="28"/>
      <c r="AR71" s="40"/>
      <c r="AS71" s="28"/>
      <c r="AU71" s="26"/>
      <c r="AV71" s="26"/>
      <c r="AW71" s="28"/>
      <c r="AX71" s="27"/>
      <c r="AY71" s="35" t="s">
        <v>70</v>
      </c>
      <c r="AZ71" s="28"/>
      <c r="BA71" s="26"/>
      <c r="BB71" s="27"/>
      <c r="BC71" s="28"/>
      <c r="BD71" s="28"/>
      <c r="BE71" s="26"/>
      <c r="BF71" s="26"/>
    </row>
    <row r="72" spans="1:58" ht="15" customHeight="1" x14ac:dyDescent="0.25">
      <c r="A72" s="67"/>
      <c r="B72" s="67"/>
      <c r="C72" s="7"/>
      <c r="D72" s="68"/>
      <c r="E72" s="16"/>
      <c r="F72" s="68"/>
      <c r="G72" s="69"/>
      <c r="H72" s="295" t="s">
        <v>166</v>
      </c>
      <c r="I72" s="295"/>
      <c r="J72" s="295"/>
      <c r="K72" s="295"/>
      <c r="L72" s="295"/>
      <c r="M72" s="295"/>
      <c r="N72" s="295"/>
      <c r="O72" s="295"/>
      <c r="P72" s="295"/>
      <c r="Q72" s="295"/>
      <c r="R72" s="295"/>
      <c r="S72" s="295"/>
      <c r="U72" s="314" t="s">
        <v>49</v>
      </c>
      <c r="V72" s="314"/>
      <c r="W72" s="314"/>
      <c r="X72" s="314"/>
      <c r="Y72" s="314"/>
      <c r="Z72" s="314"/>
      <c r="AA72" s="314"/>
      <c r="AB72" s="314"/>
      <c r="AC72" s="314"/>
      <c r="AD72" s="314"/>
      <c r="AE72" s="314"/>
      <c r="AF72" s="314"/>
      <c r="AH72" s="295" t="s">
        <v>50</v>
      </c>
      <c r="AI72" s="295"/>
      <c r="AJ72" s="295"/>
      <c r="AK72" s="295"/>
      <c r="AL72" s="295"/>
      <c r="AM72" s="295"/>
      <c r="AN72" s="295"/>
      <c r="AO72" s="295"/>
      <c r="AP72" s="295"/>
      <c r="AQ72" s="295"/>
      <c r="AR72" s="295"/>
      <c r="AS72" s="295"/>
      <c r="AU72" s="295" t="s">
        <v>51</v>
      </c>
      <c r="AV72" s="295"/>
      <c r="AW72" s="295"/>
      <c r="AX72" s="295"/>
      <c r="AY72" s="295"/>
      <c r="AZ72" s="295"/>
      <c r="BA72" s="295"/>
      <c r="BB72" s="295"/>
      <c r="BC72" s="295"/>
      <c r="BD72" s="295"/>
      <c r="BE72" s="295"/>
      <c r="BF72" s="295"/>
    </row>
    <row r="73" spans="1:58" x14ac:dyDescent="0.25">
      <c r="A73" s="318" t="s">
        <v>180</v>
      </c>
      <c r="B73" s="318"/>
      <c r="D73" s="318" t="s">
        <v>168</v>
      </c>
      <c r="E73" s="318"/>
      <c r="F73" s="319"/>
      <c r="G73" s="63"/>
      <c r="H73" s="16" t="s">
        <v>54</v>
      </c>
      <c r="I73" s="16" t="s">
        <v>55</v>
      </c>
      <c r="J73" s="16" t="s">
        <v>56</v>
      </c>
      <c r="K73" s="16" t="s">
        <v>57</v>
      </c>
      <c r="L73" s="16" t="s">
        <v>58</v>
      </c>
      <c r="M73" s="16" t="s">
        <v>59</v>
      </c>
      <c r="N73" s="16" t="s">
        <v>60</v>
      </c>
      <c r="O73" s="16" t="s">
        <v>61</v>
      </c>
      <c r="P73" s="16" t="s">
        <v>62</v>
      </c>
      <c r="Q73" s="16" t="s">
        <v>63</v>
      </c>
      <c r="R73" s="16" t="s">
        <v>64</v>
      </c>
      <c r="S73" s="16" t="s">
        <v>65</v>
      </c>
      <c r="U73" s="16" t="s">
        <v>54</v>
      </c>
      <c r="V73" s="16" t="s">
        <v>55</v>
      </c>
      <c r="W73" s="16" t="s">
        <v>56</v>
      </c>
      <c r="X73" s="16" t="s">
        <v>57</v>
      </c>
      <c r="Y73" s="16" t="s">
        <v>58</v>
      </c>
      <c r="Z73" s="16" t="s">
        <v>59</v>
      </c>
      <c r="AA73" s="16" t="s">
        <v>60</v>
      </c>
      <c r="AB73" s="16" t="s">
        <v>61</v>
      </c>
      <c r="AC73" s="16" t="s">
        <v>62</v>
      </c>
      <c r="AD73" s="16" t="s">
        <v>63</v>
      </c>
      <c r="AE73" s="16" t="s">
        <v>64</v>
      </c>
      <c r="AF73" s="16" t="s">
        <v>65</v>
      </c>
      <c r="AH73" s="16" t="s">
        <v>54</v>
      </c>
      <c r="AI73" s="16" t="s">
        <v>55</v>
      </c>
      <c r="AJ73" s="16" t="s">
        <v>56</v>
      </c>
      <c r="AK73" s="16" t="s">
        <v>57</v>
      </c>
      <c r="AL73" s="16" t="s">
        <v>58</v>
      </c>
      <c r="AM73" s="16" t="s">
        <v>59</v>
      </c>
      <c r="AN73" s="16" t="s">
        <v>60</v>
      </c>
      <c r="AO73" s="16" t="s">
        <v>61</v>
      </c>
      <c r="AP73" s="16" t="s">
        <v>62</v>
      </c>
      <c r="AQ73" s="16" t="s">
        <v>63</v>
      </c>
      <c r="AR73" s="16" t="s">
        <v>64</v>
      </c>
      <c r="AS73" s="16" t="s">
        <v>65</v>
      </c>
      <c r="AU73" s="16" t="s">
        <v>54</v>
      </c>
      <c r="AV73" s="16" t="s">
        <v>55</v>
      </c>
      <c r="AW73" s="16" t="s">
        <v>56</v>
      </c>
      <c r="AX73" s="16" t="s">
        <v>57</v>
      </c>
      <c r="AY73" s="16" t="s">
        <v>58</v>
      </c>
      <c r="AZ73" s="16" t="s">
        <v>59</v>
      </c>
      <c r="BA73" s="16" t="s">
        <v>60</v>
      </c>
      <c r="BB73" s="16" t="s">
        <v>61</v>
      </c>
      <c r="BC73" s="16" t="s">
        <v>62</v>
      </c>
      <c r="BD73" s="16" t="s">
        <v>63</v>
      </c>
      <c r="BE73" s="16" t="s">
        <v>64</v>
      </c>
      <c r="BF73" s="16" t="s">
        <v>65</v>
      </c>
    </row>
    <row r="74" spans="1:58" ht="15.75" customHeight="1" x14ac:dyDescent="0.25">
      <c r="A74" s="23" t="s">
        <v>181</v>
      </c>
      <c r="B74" s="23" t="s">
        <v>182</v>
      </c>
      <c r="C74" s="24" t="s">
        <v>68</v>
      </c>
      <c r="D74" s="26" t="s">
        <v>183</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184</v>
      </c>
      <c r="B75" s="23" t="s">
        <v>185</v>
      </c>
      <c r="C75" s="24" t="s">
        <v>68</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70</v>
      </c>
      <c r="AZ75" s="28"/>
      <c r="BA75" s="28"/>
      <c r="BB75" s="28"/>
      <c r="BC75" s="27"/>
      <c r="BD75" s="26"/>
      <c r="BE75" s="27"/>
      <c r="BF75" s="27"/>
    </row>
    <row r="76" spans="1:58" x14ac:dyDescent="0.25">
      <c r="A76" s="23" t="s">
        <v>186</v>
      </c>
      <c r="B76" s="23" t="s">
        <v>185</v>
      </c>
      <c r="C76" s="24" t="s">
        <v>68</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177</v>
      </c>
      <c r="AZ76" s="28"/>
      <c r="BA76" s="28"/>
      <c r="BB76" s="28"/>
      <c r="BC76" s="27"/>
      <c r="BD76" s="26"/>
      <c r="BE76" s="27"/>
      <c r="BF76" s="27"/>
    </row>
    <row r="77" spans="1:58" x14ac:dyDescent="0.25">
      <c r="A77" s="23" t="s">
        <v>187</v>
      </c>
      <c r="B77" s="23" t="s">
        <v>188</v>
      </c>
      <c r="C77" s="24" t="s">
        <v>68</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70</v>
      </c>
      <c r="AZ77" s="28"/>
      <c r="BA77" s="47"/>
      <c r="BB77" s="28"/>
      <c r="BC77" s="28"/>
      <c r="BD77" s="26"/>
      <c r="BE77" s="27"/>
      <c r="BF77" s="27"/>
    </row>
    <row r="78" spans="1:58" x14ac:dyDescent="0.25">
      <c r="A78" s="23" t="s">
        <v>189</v>
      </c>
      <c r="B78" s="23" t="s">
        <v>190</v>
      </c>
      <c r="C78" s="14" t="s">
        <v>68</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70</v>
      </c>
      <c r="AZ78" s="28"/>
      <c r="BA78" s="28"/>
      <c r="BB78" s="28"/>
      <c r="BC78" s="27"/>
      <c r="BD78" s="28"/>
      <c r="BE78" s="27"/>
      <c r="BF78" s="27"/>
    </row>
    <row r="79" spans="1:58" x14ac:dyDescent="0.25">
      <c r="A79" s="23" t="s">
        <v>191</v>
      </c>
      <c r="B79" s="23" t="s">
        <v>192</v>
      </c>
      <c r="C79" s="14" t="s">
        <v>68</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70</v>
      </c>
      <c r="AZ79" s="28"/>
      <c r="BA79" s="28"/>
      <c r="BB79" s="28"/>
      <c r="BC79" s="27"/>
      <c r="BD79" s="26"/>
      <c r="BE79" s="27"/>
      <c r="BF79" s="27"/>
    </row>
    <row r="80" spans="1:58" x14ac:dyDescent="0.25">
      <c r="A80" s="14"/>
      <c r="B80" s="14"/>
      <c r="C80" s="7"/>
      <c r="D80" s="68"/>
      <c r="E80" s="16"/>
      <c r="F80" s="68"/>
      <c r="G80" s="69"/>
      <c r="H80" s="295" t="s">
        <v>193</v>
      </c>
      <c r="I80" s="295"/>
      <c r="J80" s="295"/>
      <c r="K80" s="295"/>
      <c r="L80" s="295"/>
      <c r="M80" s="295"/>
      <c r="N80" s="295"/>
      <c r="O80" s="295"/>
      <c r="P80" s="295"/>
      <c r="Q80" s="295"/>
      <c r="R80" s="295"/>
      <c r="S80" s="295"/>
      <c r="U80" s="314" t="s">
        <v>49</v>
      </c>
      <c r="V80" s="314"/>
      <c r="W80" s="314"/>
      <c r="X80" s="314"/>
      <c r="Y80" s="314"/>
      <c r="Z80" s="314"/>
      <c r="AA80" s="314"/>
      <c r="AB80" s="314"/>
      <c r="AC80" s="314"/>
      <c r="AD80" s="314"/>
      <c r="AE80" s="314"/>
      <c r="AF80" s="314"/>
      <c r="AH80" s="295" t="s">
        <v>50</v>
      </c>
      <c r="AI80" s="295"/>
      <c r="AJ80" s="295"/>
      <c r="AK80" s="295"/>
      <c r="AL80" s="295"/>
      <c r="AM80" s="295"/>
      <c r="AN80" s="295"/>
      <c r="AO80" s="295"/>
      <c r="AP80" s="295"/>
      <c r="AQ80" s="295"/>
      <c r="AR80" s="295"/>
      <c r="AS80" s="295"/>
      <c r="AU80" s="295" t="s">
        <v>51</v>
      </c>
      <c r="AV80" s="295"/>
      <c r="AW80" s="295"/>
      <c r="AX80" s="295"/>
      <c r="AY80" s="295"/>
      <c r="AZ80" s="295"/>
      <c r="BA80" s="295"/>
      <c r="BB80" s="295"/>
      <c r="BC80" s="295"/>
      <c r="BD80" s="295"/>
      <c r="BE80" s="295"/>
      <c r="BF80" s="295"/>
    </row>
    <row r="81" spans="1:58" x14ac:dyDescent="0.25">
      <c r="A81" s="320" t="s">
        <v>194</v>
      </c>
      <c r="B81" s="320"/>
      <c r="D81" s="320" t="s">
        <v>195</v>
      </c>
      <c r="E81" s="320"/>
      <c r="F81" s="321"/>
      <c r="G81" s="22"/>
      <c r="H81" s="16" t="s">
        <v>54</v>
      </c>
      <c r="I81" s="16" t="s">
        <v>55</v>
      </c>
      <c r="J81" s="16" t="s">
        <v>56</v>
      </c>
      <c r="K81" s="16" t="s">
        <v>57</v>
      </c>
      <c r="L81" s="16" t="s">
        <v>58</v>
      </c>
      <c r="M81" s="16" t="s">
        <v>59</v>
      </c>
      <c r="N81" s="16" t="s">
        <v>60</v>
      </c>
      <c r="O81" s="16" t="s">
        <v>61</v>
      </c>
      <c r="P81" s="16" t="s">
        <v>62</v>
      </c>
      <c r="Q81" s="16" t="s">
        <v>63</v>
      </c>
      <c r="R81" s="16" t="s">
        <v>64</v>
      </c>
      <c r="S81" s="16" t="s">
        <v>65</v>
      </c>
      <c r="U81" s="16" t="s">
        <v>54</v>
      </c>
      <c r="V81" s="16" t="s">
        <v>55</v>
      </c>
      <c r="W81" s="16" t="s">
        <v>56</v>
      </c>
      <c r="X81" s="16" t="s">
        <v>57</v>
      </c>
      <c r="Y81" s="16" t="s">
        <v>58</v>
      </c>
      <c r="Z81" s="16" t="s">
        <v>59</v>
      </c>
      <c r="AA81" s="16" t="s">
        <v>60</v>
      </c>
      <c r="AB81" s="16" t="s">
        <v>61</v>
      </c>
      <c r="AC81" s="16" t="s">
        <v>62</v>
      </c>
      <c r="AD81" s="16" t="s">
        <v>63</v>
      </c>
      <c r="AE81" s="16" t="s">
        <v>64</v>
      </c>
      <c r="AF81" s="16" t="s">
        <v>65</v>
      </c>
      <c r="AH81" s="16" t="s">
        <v>54</v>
      </c>
      <c r="AI81" s="16" t="s">
        <v>55</v>
      </c>
      <c r="AJ81" s="16" t="s">
        <v>56</v>
      </c>
      <c r="AK81" s="16" t="s">
        <v>57</v>
      </c>
      <c r="AL81" s="16" t="s">
        <v>58</v>
      </c>
      <c r="AM81" s="16" t="s">
        <v>59</v>
      </c>
      <c r="AN81" s="16" t="s">
        <v>60</v>
      </c>
      <c r="AO81" s="16" t="s">
        <v>61</v>
      </c>
      <c r="AP81" s="16" t="s">
        <v>62</v>
      </c>
      <c r="AQ81" s="16" t="s">
        <v>63</v>
      </c>
      <c r="AR81" s="16" t="s">
        <v>64</v>
      </c>
      <c r="AS81" s="16" t="s">
        <v>65</v>
      </c>
      <c r="AU81" s="16" t="s">
        <v>54</v>
      </c>
      <c r="AV81" s="16" t="s">
        <v>55</v>
      </c>
      <c r="AW81" s="16" t="s">
        <v>56</v>
      </c>
      <c r="AX81" s="16" t="s">
        <v>57</v>
      </c>
      <c r="AY81" s="16" t="s">
        <v>58</v>
      </c>
      <c r="AZ81" s="16" t="s">
        <v>59</v>
      </c>
      <c r="BA81" s="16" t="s">
        <v>60</v>
      </c>
      <c r="BB81" s="16" t="s">
        <v>61</v>
      </c>
      <c r="BC81" s="16" t="s">
        <v>62</v>
      </c>
      <c r="BD81" s="16" t="s">
        <v>63</v>
      </c>
      <c r="BE81" s="16" t="s">
        <v>64</v>
      </c>
      <c r="BF81" s="16" t="s">
        <v>65</v>
      </c>
    </row>
    <row r="82" spans="1:58" x14ac:dyDescent="0.25">
      <c r="A82" s="23" t="s">
        <v>196</v>
      </c>
      <c r="B82" s="23" t="s">
        <v>197</v>
      </c>
      <c r="C82" s="14" t="s">
        <v>68</v>
      </c>
      <c r="D82" s="70"/>
      <c r="E82" s="28"/>
      <c r="F82" s="73"/>
      <c r="G82" s="16"/>
      <c r="H82" s="27"/>
      <c r="I82" s="26"/>
      <c r="J82" s="29" t="s">
        <v>69</v>
      </c>
      <c r="K82" s="29" t="s">
        <v>69</v>
      </c>
      <c r="L82" s="28"/>
      <c r="M82" s="64"/>
      <c r="N82" s="27"/>
      <c r="O82" s="28"/>
      <c r="P82" s="64"/>
      <c r="Q82" s="28"/>
      <c r="R82" s="28"/>
      <c r="S82" s="28"/>
      <c r="U82" s="28"/>
      <c r="V82" s="28"/>
      <c r="W82" s="29" t="s">
        <v>69</v>
      </c>
      <c r="X82" s="29" t="s">
        <v>69</v>
      </c>
      <c r="Y82" s="26"/>
      <c r="Z82" s="26"/>
      <c r="AA82" s="28"/>
      <c r="AB82" s="28"/>
      <c r="AC82" s="28" t="s">
        <v>198</v>
      </c>
      <c r="AD82" s="26"/>
      <c r="AE82" s="28"/>
      <c r="AF82" s="26"/>
      <c r="AH82" s="28"/>
      <c r="AI82" s="28"/>
      <c r="AJ82" s="28"/>
      <c r="AK82" s="28"/>
      <c r="AL82" s="28"/>
      <c r="AM82" s="73"/>
      <c r="AN82" s="73"/>
      <c r="AO82" s="73"/>
      <c r="AP82" s="73"/>
      <c r="AQ82" s="28"/>
      <c r="AR82" s="28"/>
      <c r="AS82" s="28"/>
      <c r="AU82" s="26"/>
      <c r="AV82" s="26"/>
      <c r="AW82" s="26"/>
      <c r="AX82" s="26"/>
      <c r="AY82" s="34" t="s">
        <v>70</v>
      </c>
      <c r="AZ82" s="27"/>
      <c r="BA82" s="27"/>
      <c r="BB82" s="27"/>
      <c r="BC82" s="28"/>
      <c r="BD82" s="26"/>
      <c r="BE82" s="26"/>
      <c r="BF82" s="26"/>
    </row>
    <row r="83" spans="1:58" x14ac:dyDescent="0.25">
      <c r="A83" s="23" t="s">
        <v>199</v>
      </c>
      <c r="B83" s="23" t="s">
        <v>200</v>
      </c>
      <c r="C83" s="14" t="s">
        <v>68</v>
      </c>
      <c r="D83" s="34" t="s">
        <v>64</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70</v>
      </c>
      <c r="AZ83" s="26"/>
      <c r="BA83" s="26"/>
      <c r="BB83" s="26"/>
      <c r="BC83" s="26"/>
      <c r="BD83" s="26"/>
      <c r="BE83" s="26"/>
      <c r="BF83" s="26"/>
    </row>
    <row r="84" spans="1:58" x14ac:dyDescent="0.25">
      <c r="A84" s="23" t="s">
        <v>201</v>
      </c>
      <c r="B84" s="23" t="s">
        <v>202</v>
      </c>
      <c r="C84" s="14" t="s">
        <v>68</v>
      </c>
      <c r="D84" s="34" t="s">
        <v>64</v>
      </c>
      <c r="E84" s="26"/>
      <c r="F84" s="73"/>
      <c r="G84" s="16"/>
      <c r="H84" s="27"/>
      <c r="I84" s="64"/>
      <c r="J84" s="29" t="s">
        <v>69</v>
      </c>
      <c r="K84" s="28"/>
      <c r="L84" s="28"/>
      <c r="M84" s="27"/>
      <c r="N84" s="27"/>
      <c r="O84" s="26"/>
      <c r="P84" s="28"/>
      <c r="Q84" s="26"/>
      <c r="R84" s="27"/>
      <c r="S84" s="26"/>
      <c r="U84" s="26"/>
      <c r="V84" s="26"/>
      <c r="W84" s="29" t="s">
        <v>69</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203</v>
      </c>
      <c r="B85" s="23" t="s">
        <v>204</v>
      </c>
      <c r="C85" s="14" t="s">
        <v>68</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205</v>
      </c>
      <c r="AZ85" s="28"/>
      <c r="BA85" s="28"/>
      <c r="BB85" s="26"/>
      <c r="BC85" s="26"/>
      <c r="BD85" s="26"/>
      <c r="BE85" s="28"/>
      <c r="BF85" s="27"/>
    </row>
    <row r="86" spans="1:58" x14ac:dyDescent="0.25">
      <c r="A86" s="23" t="s">
        <v>206</v>
      </c>
      <c r="B86" s="23" t="s">
        <v>207</v>
      </c>
      <c r="C86" s="14" t="s">
        <v>68</v>
      </c>
      <c r="D86" s="34" t="s">
        <v>64</v>
      </c>
      <c r="E86" s="26"/>
      <c r="F86" s="28"/>
      <c r="G86" s="16"/>
      <c r="H86" s="26"/>
      <c r="I86" s="26"/>
      <c r="J86" s="75" t="s">
        <v>31</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31</v>
      </c>
      <c r="AK86" s="28"/>
      <c r="AL86" s="73"/>
      <c r="AM86" s="28"/>
      <c r="AN86" s="28"/>
      <c r="AO86" s="28"/>
      <c r="AP86" s="73"/>
      <c r="AQ86" s="28"/>
      <c r="AR86" s="28"/>
      <c r="AS86" s="28"/>
      <c r="AU86" s="28"/>
      <c r="AV86" s="26"/>
      <c r="AW86" s="26"/>
      <c r="AX86" s="26"/>
      <c r="AY86" s="30" t="s">
        <v>70</v>
      </c>
      <c r="AZ86" s="27"/>
      <c r="BA86" s="27"/>
      <c r="BB86" s="28"/>
      <c r="BC86" s="28"/>
      <c r="BD86" s="26"/>
      <c r="BE86" s="26"/>
      <c r="BF86" s="28"/>
    </row>
    <row r="87" spans="1:58" x14ac:dyDescent="0.25">
      <c r="A87" s="23" t="s">
        <v>208</v>
      </c>
      <c r="B87" s="23" t="s">
        <v>209</v>
      </c>
      <c r="C87" s="14" t="s">
        <v>68</v>
      </c>
      <c r="D87" s="62"/>
      <c r="E87" s="28"/>
      <c r="F87" s="73"/>
      <c r="G87" s="16"/>
      <c r="H87" s="26"/>
      <c r="I87" s="26"/>
      <c r="J87" s="75" t="s">
        <v>31</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31</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210</v>
      </c>
      <c r="B88" s="23" t="s">
        <v>211</v>
      </c>
      <c r="C88" s="14" t="s">
        <v>68</v>
      </c>
      <c r="D88" s="34" t="s">
        <v>64</v>
      </c>
      <c r="E88" s="26"/>
      <c r="F88" s="28"/>
      <c r="G88" s="16"/>
      <c r="H88" s="26"/>
      <c r="I88" s="26"/>
      <c r="J88" s="75" t="s">
        <v>31</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31</v>
      </c>
      <c r="AK88" s="28"/>
      <c r="AL88" s="73"/>
      <c r="AM88" s="28"/>
      <c r="AN88" s="28"/>
      <c r="AO88" s="28"/>
      <c r="AP88" s="28"/>
      <c r="AQ88" s="28"/>
      <c r="AR88" s="28"/>
      <c r="AS88" s="28"/>
      <c r="AU88" s="26"/>
      <c r="AV88" s="26"/>
      <c r="AW88" s="28"/>
      <c r="AX88" s="28"/>
      <c r="AY88" s="35" t="s">
        <v>70</v>
      </c>
      <c r="AZ88" s="27"/>
      <c r="BA88" s="28"/>
      <c r="BB88" s="28"/>
      <c r="BC88" s="26"/>
      <c r="BD88" s="26"/>
      <c r="BE88" s="26"/>
      <c r="BF88" s="28"/>
    </row>
    <row r="89" spans="1:58" x14ac:dyDescent="0.25">
      <c r="A89" s="36" t="s">
        <v>212</v>
      </c>
      <c r="B89" s="37" t="s">
        <v>213</v>
      </c>
      <c r="C89" s="14" t="s">
        <v>68</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205</v>
      </c>
      <c r="AZ89" s="27"/>
      <c r="BA89" s="27"/>
      <c r="BB89" s="27"/>
      <c r="BC89" s="27"/>
      <c r="BD89" s="27"/>
      <c r="BE89" s="26"/>
      <c r="BF89" s="26"/>
    </row>
    <row r="90" spans="1:58" x14ac:dyDescent="0.25">
      <c r="A90" s="14"/>
      <c r="B90" s="24"/>
      <c r="C90" s="7"/>
      <c r="D90" s="44"/>
      <c r="E90" s="76"/>
      <c r="F90" s="16"/>
      <c r="G90" s="21"/>
      <c r="H90" s="295" t="s">
        <v>193</v>
      </c>
      <c r="I90" s="295"/>
      <c r="J90" s="295"/>
      <c r="K90" s="295"/>
      <c r="L90" s="295"/>
      <c r="M90" s="295"/>
      <c r="N90" s="295"/>
      <c r="O90" s="295"/>
      <c r="P90" s="295"/>
      <c r="Q90" s="295"/>
      <c r="R90" s="295"/>
      <c r="S90" s="295"/>
      <c r="U90" s="314" t="s">
        <v>49</v>
      </c>
      <c r="V90" s="314"/>
      <c r="W90" s="314"/>
      <c r="X90" s="314"/>
      <c r="Y90" s="314"/>
      <c r="Z90" s="314"/>
      <c r="AA90" s="314"/>
      <c r="AB90" s="314"/>
      <c r="AC90" s="314"/>
      <c r="AD90" s="314"/>
      <c r="AE90" s="314"/>
      <c r="AF90" s="314"/>
      <c r="AH90" s="295" t="s">
        <v>50</v>
      </c>
      <c r="AI90" s="295"/>
      <c r="AJ90" s="295"/>
      <c r="AK90" s="295"/>
      <c r="AL90" s="295"/>
      <c r="AM90" s="295"/>
      <c r="AN90" s="295"/>
      <c r="AO90" s="295"/>
      <c r="AP90" s="295"/>
      <c r="AQ90" s="295"/>
      <c r="AR90" s="295"/>
      <c r="AS90" s="295"/>
      <c r="AU90" s="295" t="s">
        <v>51</v>
      </c>
      <c r="AV90" s="295"/>
      <c r="AW90" s="295"/>
      <c r="AX90" s="295"/>
      <c r="AY90" s="295"/>
      <c r="AZ90" s="295"/>
      <c r="BA90" s="295"/>
      <c r="BB90" s="295"/>
      <c r="BC90" s="295"/>
      <c r="BD90" s="295"/>
      <c r="BE90" s="295"/>
      <c r="BF90" s="295"/>
    </row>
    <row r="91" spans="1:58" x14ac:dyDescent="0.25">
      <c r="A91" s="320" t="s">
        <v>214</v>
      </c>
      <c r="B91" s="320"/>
      <c r="D91" s="320" t="s">
        <v>195</v>
      </c>
      <c r="E91" s="320"/>
      <c r="F91" s="321"/>
      <c r="G91" s="22"/>
      <c r="H91" s="16" t="s">
        <v>54</v>
      </c>
      <c r="I91" s="16" t="s">
        <v>55</v>
      </c>
      <c r="J91" s="16" t="s">
        <v>56</v>
      </c>
      <c r="K91" s="16" t="s">
        <v>57</v>
      </c>
      <c r="L91" s="16" t="s">
        <v>58</v>
      </c>
      <c r="M91" s="16" t="s">
        <v>59</v>
      </c>
      <c r="N91" s="16" t="s">
        <v>60</v>
      </c>
      <c r="O91" s="16" t="s">
        <v>61</v>
      </c>
      <c r="P91" s="16" t="s">
        <v>62</v>
      </c>
      <c r="Q91" s="16" t="s">
        <v>63</v>
      </c>
      <c r="R91" s="16" t="s">
        <v>64</v>
      </c>
      <c r="S91" s="16" t="s">
        <v>65</v>
      </c>
      <c r="U91" s="16" t="s">
        <v>54</v>
      </c>
      <c r="V91" s="16" t="s">
        <v>55</v>
      </c>
      <c r="W91" s="16" t="s">
        <v>56</v>
      </c>
      <c r="X91" s="16" t="s">
        <v>57</v>
      </c>
      <c r="Y91" s="16" t="s">
        <v>58</v>
      </c>
      <c r="Z91" s="16" t="s">
        <v>59</v>
      </c>
      <c r="AA91" s="16" t="s">
        <v>60</v>
      </c>
      <c r="AB91" s="16" t="s">
        <v>61</v>
      </c>
      <c r="AC91" s="16" t="s">
        <v>62</v>
      </c>
      <c r="AD91" s="16" t="s">
        <v>63</v>
      </c>
      <c r="AE91" s="16" t="s">
        <v>64</v>
      </c>
      <c r="AF91" s="16" t="s">
        <v>65</v>
      </c>
      <c r="AH91" s="16" t="s">
        <v>54</v>
      </c>
      <c r="AI91" s="16" t="s">
        <v>55</v>
      </c>
      <c r="AJ91" s="16" t="s">
        <v>56</v>
      </c>
      <c r="AK91" s="16" t="s">
        <v>57</v>
      </c>
      <c r="AL91" s="16" t="s">
        <v>58</v>
      </c>
      <c r="AM91" s="16" t="s">
        <v>59</v>
      </c>
      <c r="AN91" s="16" t="s">
        <v>60</v>
      </c>
      <c r="AO91" s="16" t="s">
        <v>61</v>
      </c>
      <c r="AP91" s="16" t="s">
        <v>62</v>
      </c>
      <c r="AQ91" s="16" t="s">
        <v>63</v>
      </c>
      <c r="AR91" s="16" t="s">
        <v>64</v>
      </c>
      <c r="AS91" s="16" t="s">
        <v>65</v>
      </c>
      <c r="AU91" s="16" t="s">
        <v>54</v>
      </c>
      <c r="AV91" s="16" t="s">
        <v>55</v>
      </c>
      <c r="AW91" s="16" t="s">
        <v>56</v>
      </c>
      <c r="AX91" s="16" t="s">
        <v>57</v>
      </c>
      <c r="AY91" s="16" t="s">
        <v>58</v>
      </c>
      <c r="AZ91" s="16" t="s">
        <v>59</v>
      </c>
      <c r="BA91" s="16" t="s">
        <v>60</v>
      </c>
      <c r="BB91" s="16" t="s">
        <v>61</v>
      </c>
      <c r="BC91" s="16" t="s">
        <v>62</v>
      </c>
      <c r="BD91" s="16" t="s">
        <v>63</v>
      </c>
      <c r="BE91" s="16" t="s">
        <v>64</v>
      </c>
      <c r="BF91" s="16" t="s">
        <v>65</v>
      </c>
    </row>
    <row r="92" spans="1:58" x14ac:dyDescent="0.25">
      <c r="A92" s="23" t="s">
        <v>215</v>
      </c>
      <c r="B92" s="23" t="s">
        <v>216</v>
      </c>
      <c r="C92" s="14" t="s">
        <v>68</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205</v>
      </c>
      <c r="AZ92" s="26"/>
      <c r="BA92" s="26"/>
      <c r="BB92" s="27"/>
      <c r="BC92" s="28"/>
      <c r="BD92" s="28"/>
      <c r="BE92" s="26"/>
      <c r="BF92" s="26"/>
    </row>
    <row r="93" spans="1:58" x14ac:dyDescent="0.25">
      <c r="A93" s="23" t="s">
        <v>217</v>
      </c>
      <c r="B93" s="23" t="s">
        <v>218</v>
      </c>
      <c r="C93" s="14" t="s">
        <v>68</v>
      </c>
      <c r="D93" s="27" t="s">
        <v>219</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220</v>
      </c>
      <c r="B94" s="23" t="s">
        <v>221</v>
      </c>
      <c r="C94" s="14" t="s">
        <v>68</v>
      </c>
      <c r="D94" s="78"/>
      <c r="E94" s="28"/>
      <c r="F94" s="28"/>
      <c r="G94" s="16"/>
      <c r="H94" s="27"/>
      <c r="I94" s="64"/>
      <c r="J94" s="29"/>
      <c r="K94" s="28"/>
      <c r="L94" s="28"/>
      <c r="M94" s="28"/>
      <c r="N94" s="28"/>
      <c r="O94" s="26"/>
      <c r="P94" s="26"/>
      <c r="Q94" s="27"/>
      <c r="R94" s="28"/>
      <c r="S94" s="28"/>
      <c r="U94" s="28"/>
      <c r="V94" s="28"/>
      <c r="W94" s="29" t="s">
        <v>69</v>
      </c>
      <c r="X94" s="29" t="s">
        <v>69</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5" t="s">
        <v>222</v>
      </c>
      <c r="I95" s="295"/>
      <c r="J95" s="295"/>
      <c r="K95" s="295"/>
      <c r="L95" s="295"/>
      <c r="M95" s="295"/>
      <c r="N95" s="295"/>
      <c r="O95" s="295"/>
      <c r="P95" s="295"/>
      <c r="Q95" s="295"/>
      <c r="R95" s="295"/>
      <c r="S95" s="295"/>
      <c r="U95" s="314" t="s">
        <v>49</v>
      </c>
      <c r="V95" s="314"/>
      <c r="W95" s="314"/>
      <c r="X95" s="314"/>
      <c r="Y95" s="314"/>
      <c r="Z95" s="314"/>
      <c r="AA95" s="314"/>
      <c r="AB95" s="314"/>
      <c r="AC95" s="314"/>
      <c r="AD95" s="314"/>
      <c r="AE95" s="314"/>
      <c r="AF95" s="314"/>
      <c r="AH95" s="295" t="s">
        <v>50</v>
      </c>
      <c r="AI95" s="295"/>
      <c r="AJ95" s="295"/>
      <c r="AK95" s="295"/>
      <c r="AL95" s="295"/>
      <c r="AM95" s="295"/>
      <c r="AN95" s="295"/>
      <c r="AO95" s="295"/>
      <c r="AP95" s="295"/>
      <c r="AQ95" s="295"/>
      <c r="AR95" s="295"/>
      <c r="AS95" s="295"/>
      <c r="AU95" s="295" t="s">
        <v>51</v>
      </c>
      <c r="AV95" s="295"/>
      <c r="AW95" s="295"/>
      <c r="AX95" s="295"/>
      <c r="AY95" s="295"/>
      <c r="AZ95" s="295"/>
      <c r="BA95" s="295"/>
      <c r="BB95" s="295"/>
      <c r="BC95" s="295"/>
      <c r="BD95" s="295"/>
      <c r="BE95" s="295"/>
      <c r="BF95" s="295"/>
    </row>
    <row r="96" spans="1:58" x14ac:dyDescent="0.25">
      <c r="A96" s="320" t="s">
        <v>223</v>
      </c>
      <c r="B96" s="320"/>
      <c r="D96" s="320" t="s">
        <v>195</v>
      </c>
      <c r="E96" s="320"/>
      <c r="F96" s="321"/>
      <c r="G96" s="22"/>
      <c r="H96" s="16" t="s">
        <v>54</v>
      </c>
      <c r="I96" s="16" t="s">
        <v>55</v>
      </c>
      <c r="J96" s="16" t="s">
        <v>56</v>
      </c>
      <c r="K96" s="16" t="s">
        <v>57</v>
      </c>
      <c r="L96" s="16" t="s">
        <v>58</v>
      </c>
      <c r="M96" s="16" t="s">
        <v>59</v>
      </c>
      <c r="N96" s="16" t="s">
        <v>60</v>
      </c>
      <c r="O96" s="16" t="s">
        <v>61</v>
      </c>
      <c r="P96" s="16" t="s">
        <v>62</v>
      </c>
      <c r="Q96" s="16" t="s">
        <v>63</v>
      </c>
      <c r="R96" s="16" t="s">
        <v>64</v>
      </c>
      <c r="S96" s="16" t="s">
        <v>65</v>
      </c>
      <c r="U96" s="16" t="s">
        <v>54</v>
      </c>
      <c r="V96" s="16" t="s">
        <v>55</v>
      </c>
      <c r="W96" s="16" t="s">
        <v>56</v>
      </c>
      <c r="X96" s="16" t="s">
        <v>57</v>
      </c>
      <c r="Y96" s="16" t="s">
        <v>58</v>
      </c>
      <c r="Z96" s="16" t="s">
        <v>59</v>
      </c>
      <c r="AA96" s="16" t="s">
        <v>60</v>
      </c>
      <c r="AB96" s="16" t="s">
        <v>61</v>
      </c>
      <c r="AC96" s="16" t="s">
        <v>62</v>
      </c>
      <c r="AD96" s="16" t="s">
        <v>63</v>
      </c>
      <c r="AE96" s="16" t="s">
        <v>64</v>
      </c>
      <c r="AF96" s="16" t="s">
        <v>65</v>
      </c>
      <c r="AH96" s="16" t="s">
        <v>54</v>
      </c>
      <c r="AI96" s="16" t="s">
        <v>55</v>
      </c>
      <c r="AJ96" s="16" t="s">
        <v>56</v>
      </c>
      <c r="AK96" s="16" t="s">
        <v>57</v>
      </c>
      <c r="AL96" s="16" t="s">
        <v>58</v>
      </c>
      <c r="AM96" s="16" t="s">
        <v>59</v>
      </c>
      <c r="AN96" s="16" t="s">
        <v>60</v>
      </c>
      <c r="AO96" s="16" t="s">
        <v>61</v>
      </c>
      <c r="AP96" s="16" t="s">
        <v>62</v>
      </c>
      <c r="AQ96" s="16" t="s">
        <v>63</v>
      </c>
      <c r="AR96" s="16" t="s">
        <v>64</v>
      </c>
      <c r="AS96" s="16" t="s">
        <v>65</v>
      </c>
      <c r="AU96" s="16" t="s">
        <v>54</v>
      </c>
      <c r="AV96" s="16" t="s">
        <v>55</v>
      </c>
      <c r="AW96" s="16" t="s">
        <v>56</v>
      </c>
      <c r="AX96" s="16" t="s">
        <v>57</v>
      </c>
      <c r="AY96" s="16" t="s">
        <v>58</v>
      </c>
      <c r="AZ96" s="16" t="s">
        <v>59</v>
      </c>
      <c r="BA96" s="16" t="s">
        <v>60</v>
      </c>
      <c r="BB96" s="16" t="s">
        <v>61</v>
      </c>
      <c r="BC96" s="16" t="s">
        <v>62</v>
      </c>
      <c r="BD96" s="16" t="s">
        <v>63</v>
      </c>
      <c r="BE96" s="16" t="s">
        <v>64</v>
      </c>
      <c r="BF96" s="16" t="s">
        <v>65</v>
      </c>
    </row>
    <row r="97" spans="1:58" x14ac:dyDescent="0.25">
      <c r="A97" s="23" t="s">
        <v>224</v>
      </c>
      <c r="B97" s="23" t="s">
        <v>225</v>
      </c>
      <c r="C97" s="24" t="s">
        <v>68</v>
      </c>
      <c r="D97" s="26" t="s">
        <v>183</v>
      </c>
      <c r="E97" s="26"/>
      <c r="F97" s="40"/>
      <c r="G97" s="16" t="s">
        <v>195</v>
      </c>
      <c r="H97" s="28"/>
      <c r="I97" s="27"/>
      <c r="J97" s="29" t="s">
        <v>69</v>
      </c>
      <c r="K97" s="28"/>
      <c r="L97" s="28"/>
      <c r="M97" s="26"/>
      <c r="N97" s="64"/>
      <c r="O97" s="28"/>
      <c r="P97" s="28"/>
      <c r="Q97" s="28"/>
      <c r="R97" s="64"/>
      <c r="S97" s="26"/>
      <c r="U97" s="28"/>
      <c r="V97" s="28"/>
      <c r="W97" s="29" t="s">
        <v>69</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226</v>
      </c>
      <c r="B98" s="23" t="s">
        <v>227</v>
      </c>
      <c r="C98" s="24" t="s">
        <v>68</v>
      </c>
      <c r="D98" s="26" t="s">
        <v>56</v>
      </c>
      <c r="E98" s="26"/>
      <c r="F98" s="28"/>
      <c r="G98" s="16" t="s">
        <v>195</v>
      </c>
      <c r="H98" s="26"/>
      <c r="I98" s="28"/>
      <c r="J98" s="80" t="s">
        <v>69</v>
      </c>
      <c r="K98" s="27"/>
      <c r="L98" s="28"/>
      <c r="M98" s="27"/>
      <c r="N98" s="26"/>
      <c r="O98" s="28"/>
      <c r="P98" s="28"/>
      <c r="Q98" s="26"/>
      <c r="R98" s="28"/>
      <c r="S98" s="26"/>
      <c r="U98" s="28"/>
      <c r="V98" s="26"/>
      <c r="W98" s="71" t="s">
        <v>69</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70</v>
      </c>
      <c r="AZ98" s="28"/>
      <c r="BA98" s="27"/>
      <c r="BB98" s="28"/>
      <c r="BC98" s="28"/>
      <c r="BD98" s="28"/>
      <c r="BE98" s="28"/>
      <c r="BF98" s="26"/>
    </row>
    <row r="99" spans="1:58" x14ac:dyDescent="0.25">
      <c r="A99" s="23" t="s">
        <v>228</v>
      </c>
      <c r="B99" s="23" t="s">
        <v>229</v>
      </c>
      <c r="C99" s="24" t="s">
        <v>68</v>
      </c>
      <c r="D99" s="26" t="s">
        <v>65</v>
      </c>
      <c r="E99" s="26"/>
      <c r="F99" s="28"/>
      <c r="G99" s="45" t="s">
        <v>230</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70</v>
      </c>
      <c r="AZ99" s="27"/>
      <c r="BA99" s="27"/>
      <c r="BB99" s="26"/>
      <c r="BC99" s="26"/>
      <c r="BD99" s="28"/>
      <c r="BE99" s="28"/>
      <c r="BF99" s="28"/>
    </row>
    <row r="100" spans="1:58" x14ac:dyDescent="0.25">
      <c r="A100" s="23" t="s">
        <v>231</v>
      </c>
      <c r="B100" s="23" t="s">
        <v>232</v>
      </c>
      <c r="C100" s="24" t="s">
        <v>68</v>
      </c>
      <c r="D100" s="26" t="s">
        <v>233</v>
      </c>
      <c r="E100" s="26"/>
      <c r="F100" s="28"/>
      <c r="G100" s="45" t="s">
        <v>230</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205</v>
      </c>
      <c r="AZ100" s="26"/>
      <c r="BA100" s="28"/>
      <c r="BB100" s="28"/>
      <c r="BC100" s="26"/>
      <c r="BD100" s="26"/>
      <c r="BE100" s="26"/>
      <c r="BF100" s="28"/>
    </row>
    <row r="101" spans="1:58" x14ac:dyDescent="0.25">
      <c r="A101" s="23" t="s">
        <v>234</v>
      </c>
      <c r="B101" s="23" t="s">
        <v>235</v>
      </c>
      <c r="C101" s="24" t="s">
        <v>68</v>
      </c>
      <c r="D101" s="30" t="s">
        <v>183</v>
      </c>
      <c r="E101" s="26"/>
      <c r="F101" s="40"/>
      <c r="G101" s="45" t="s">
        <v>230</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236</v>
      </c>
      <c r="AZ101" s="60"/>
      <c r="BA101" s="60"/>
      <c r="BB101" s="60"/>
      <c r="BC101" s="60"/>
      <c r="BD101" s="26"/>
      <c r="BE101" s="26"/>
      <c r="BF101" s="26"/>
    </row>
    <row r="102" spans="1:58" x14ac:dyDescent="0.25">
      <c r="A102" s="23" t="s">
        <v>237</v>
      </c>
      <c r="B102" s="23" t="s">
        <v>238</v>
      </c>
      <c r="C102" s="24" t="s">
        <v>68</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70</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239</v>
      </c>
      <c r="B104" s="83" t="s">
        <v>240</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241</v>
      </c>
      <c r="B105" s="83" t="s">
        <v>240</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242</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243</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244</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245</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246</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247</v>
      </c>
      <c r="B111" s="58" t="s">
        <v>248</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249</v>
      </c>
      <c r="B112" s="58" t="s">
        <v>248</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250</v>
      </c>
      <c r="B113" s="38" t="s">
        <v>251</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252</v>
      </c>
      <c r="B114" s="38" t="s">
        <v>240</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253</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254</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255</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256</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257</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239</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258</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259</v>
      </c>
      <c r="E1" s="89"/>
    </row>
    <row r="2" spans="1:18" x14ac:dyDescent="0.25">
      <c r="D2" s="1" t="s">
        <v>260</v>
      </c>
      <c r="E2" s="90"/>
    </row>
    <row r="3" spans="1:18" ht="15.75" thickBot="1" x14ac:dyDescent="0.3">
      <c r="D3" s="91" t="s">
        <v>261</v>
      </c>
      <c r="E3" s="92"/>
    </row>
    <row r="4" spans="1:18" ht="15.75" thickBot="1" x14ac:dyDescent="0.3">
      <c r="D4" s="93" t="s">
        <v>262</v>
      </c>
      <c r="E4" s="94"/>
      <c r="G4" t="s">
        <v>263</v>
      </c>
      <c r="H4" t="s">
        <v>264</v>
      </c>
      <c r="I4" t="s">
        <v>265</v>
      </c>
      <c r="J4" t="s">
        <v>482</v>
      </c>
      <c r="K4" t="s">
        <v>267</v>
      </c>
      <c r="L4" t="s">
        <v>268</v>
      </c>
      <c r="M4" t="s">
        <v>269</v>
      </c>
      <c r="N4" t="s">
        <v>270</v>
      </c>
      <c r="O4" t="s">
        <v>271</v>
      </c>
      <c r="P4" t="s">
        <v>272</v>
      </c>
      <c r="Q4" t="s">
        <v>273</v>
      </c>
      <c r="R4" t="s">
        <v>274</v>
      </c>
    </row>
    <row r="5" spans="1:18" ht="15.75" thickTop="1" x14ac:dyDescent="0.25">
      <c r="B5" t="s">
        <v>1168</v>
      </c>
      <c r="D5" s="93" t="s">
        <v>275</v>
      </c>
      <c r="E5" s="95" t="s">
        <v>276</v>
      </c>
      <c r="G5" t="s">
        <v>277</v>
      </c>
      <c r="H5" t="s">
        <v>277</v>
      </c>
      <c r="I5" t="s">
        <v>278</v>
      </c>
      <c r="J5" t="s">
        <v>278</v>
      </c>
      <c r="K5" t="s">
        <v>278</v>
      </c>
      <c r="L5" t="s">
        <v>275</v>
      </c>
      <c r="M5" t="s">
        <v>279</v>
      </c>
      <c r="N5" t="s">
        <v>279</v>
      </c>
      <c r="O5" t="s">
        <v>280</v>
      </c>
      <c r="P5" t="s">
        <v>280</v>
      </c>
      <c r="Q5" t="s">
        <v>281</v>
      </c>
      <c r="R5" t="s">
        <v>282</v>
      </c>
    </row>
    <row r="6" spans="1:18" x14ac:dyDescent="0.25">
      <c r="A6" t="s">
        <v>775</v>
      </c>
      <c r="B6" t="s">
        <v>1167</v>
      </c>
      <c r="C6" t="s">
        <v>1172</v>
      </c>
      <c r="D6" s="91" t="s">
        <v>283</v>
      </c>
      <c r="E6" t="s">
        <v>284</v>
      </c>
      <c r="G6" t="s">
        <v>285</v>
      </c>
      <c r="H6" t="s">
        <v>285</v>
      </c>
      <c r="I6" t="s">
        <v>286</v>
      </c>
      <c r="J6" t="s">
        <v>286</v>
      </c>
      <c r="K6" t="s">
        <v>286</v>
      </c>
      <c r="L6" t="s">
        <v>275</v>
      </c>
      <c r="M6" t="s">
        <v>287</v>
      </c>
      <c r="N6" t="s">
        <v>287</v>
      </c>
      <c r="O6" t="s">
        <v>288</v>
      </c>
      <c r="P6" t="s">
        <v>288</v>
      </c>
      <c r="Q6" t="s">
        <v>284</v>
      </c>
      <c r="R6" t="s">
        <v>289</v>
      </c>
    </row>
    <row r="7" spans="1:18" x14ac:dyDescent="0.25">
      <c r="B7" s="118"/>
      <c r="C7" s="118"/>
      <c r="D7" s="121"/>
      <c r="E7" s="122">
        <v>17</v>
      </c>
      <c r="F7" s="67"/>
      <c r="G7" s="120">
        <v>2</v>
      </c>
      <c r="H7" s="120">
        <v>2</v>
      </c>
      <c r="I7" s="120">
        <v>3</v>
      </c>
      <c r="J7" s="123">
        <v>0.14583333333333334</v>
      </c>
      <c r="K7" s="14">
        <v>3</v>
      </c>
      <c r="L7" s="124">
        <v>8</v>
      </c>
      <c r="M7" s="124">
        <v>9</v>
      </c>
      <c r="N7" s="124">
        <v>9</v>
      </c>
      <c r="O7" s="120">
        <v>16</v>
      </c>
      <c r="P7" s="123">
        <v>0.67708333333333337</v>
      </c>
      <c r="Q7" s="124">
        <v>17</v>
      </c>
      <c r="R7" s="125">
        <v>18</v>
      </c>
    </row>
    <row r="8" spans="1:18" x14ac:dyDescent="0.25">
      <c r="C8" t="s">
        <v>1173</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1137</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1174</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2"/>
      <c r="C13" s="182" t="s">
        <v>1138</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8"/>
      <c r="C15" s="118"/>
      <c r="D15" s="121"/>
      <c r="E15" s="119">
        <f t="shared" si="0"/>
        <v>1</v>
      </c>
      <c r="F15" s="67"/>
      <c r="G15" s="124">
        <v>10</v>
      </c>
      <c r="H15" s="124">
        <v>10</v>
      </c>
      <c r="I15" s="124">
        <v>11</v>
      </c>
      <c r="J15" s="124">
        <v>11</v>
      </c>
      <c r="K15" s="124">
        <v>11</v>
      </c>
      <c r="L15" s="124">
        <v>16</v>
      </c>
      <c r="M15" s="124">
        <v>17</v>
      </c>
      <c r="N15" s="123">
        <v>0.72361111111111109</v>
      </c>
      <c r="O15" s="126">
        <v>0.99652777777777779</v>
      </c>
      <c r="P15" s="126">
        <v>0.99652777777777779</v>
      </c>
      <c r="Q15" s="14">
        <v>1</v>
      </c>
      <c r="R15" s="125">
        <v>2</v>
      </c>
    </row>
    <row r="16" spans="1:18" x14ac:dyDescent="0.25">
      <c r="C16" t="s">
        <v>1175</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1139</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17" customFormat="1" ht="15.75" thickBot="1" x14ac:dyDescent="0.3">
      <c r="A20" s="217" t="s">
        <v>1171</v>
      </c>
      <c r="B20" s="217" t="s">
        <v>1169</v>
      </c>
      <c r="C20" s="217" t="s">
        <v>1176</v>
      </c>
      <c r="D20" s="218">
        <v>0.57638888888888895</v>
      </c>
      <c r="E20" s="219">
        <f t="shared" si="0"/>
        <v>6</v>
      </c>
      <c r="G20" s="101">
        <v>15</v>
      </c>
      <c r="H20" s="102">
        <v>15</v>
      </c>
      <c r="I20" s="101">
        <v>16</v>
      </c>
      <c r="J20" s="102">
        <v>16</v>
      </c>
      <c r="K20" s="220">
        <v>0.67708333333333337</v>
      </c>
      <c r="L20" s="102">
        <v>21</v>
      </c>
      <c r="M20" s="102">
        <v>22</v>
      </c>
      <c r="N20" s="102">
        <v>22</v>
      </c>
      <c r="O20" s="217">
        <v>5</v>
      </c>
      <c r="P20" s="217">
        <v>5</v>
      </c>
      <c r="Q20" s="102">
        <v>6</v>
      </c>
      <c r="R20" s="221">
        <v>7</v>
      </c>
    </row>
    <row r="21" spans="1:18" x14ac:dyDescent="0.25">
      <c r="A21" t="s">
        <v>1170</v>
      </c>
      <c r="B21" s="182"/>
      <c r="C21" s="182" t="s">
        <v>1134</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7"/>
      <c r="C22" s="127"/>
      <c r="D22" s="128">
        <v>0.64930555555555558</v>
      </c>
      <c r="E22" s="129">
        <f t="shared" si="0"/>
        <v>8</v>
      </c>
      <c r="F22" s="127"/>
      <c r="G22" s="130">
        <v>17</v>
      </c>
      <c r="H22" s="7">
        <v>17</v>
      </c>
      <c r="I22" s="130">
        <v>18</v>
      </c>
      <c r="J22" s="7">
        <v>18</v>
      </c>
      <c r="K22" s="7">
        <v>18</v>
      </c>
      <c r="L22" s="7">
        <v>23</v>
      </c>
      <c r="M22" s="127">
        <v>0</v>
      </c>
      <c r="N22" s="7">
        <v>0</v>
      </c>
      <c r="O22" s="127">
        <v>7</v>
      </c>
      <c r="P22" s="127">
        <v>7</v>
      </c>
      <c r="Q22" s="7">
        <v>8</v>
      </c>
      <c r="R22" s="7">
        <v>9</v>
      </c>
    </row>
    <row r="23" spans="1:18" x14ac:dyDescent="0.25">
      <c r="B23" s="222"/>
      <c r="C23" s="222"/>
      <c r="D23" s="223">
        <v>0.67708333333333337</v>
      </c>
      <c r="E23" s="224">
        <f t="shared" si="0"/>
        <v>9</v>
      </c>
      <c r="F23" s="225"/>
      <c r="G23" s="226">
        <v>18</v>
      </c>
      <c r="H23" s="226">
        <v>18</v>
      </c>
      <c r="I23" s="226">
        <v>19</v>
      </c>
      <c r="J23" s="227">
        <v>19</v>
      </c>
      <c r="K23" s="227">
        <v>19</v>
      </c>
      <c r="L23" s="227">
        <v>0</v>
      </c>
      <c r="M23" s="225">
        <v>1</v>
      </c>
      <c r="N23" s="227">
        <v>1</v>
      </c>
      <c r="O23" s="228">
        <v>0.36458333333333331</v>
      </c>
      <c r="P23" s="225">
        <v>8</v>
      </c>
      <c r="Q23" s="229">
        <v>9</v>
      </c>
      <c r="R23" s="230">
        <v>10</v>
      </c>
    </row>
    <row r="24" spans="1:18" s="231" customFormat="1" ht="15.75" thickBot="1" x14ac:dyDescent="0.3">
      <c r="C24" s="231" t="s">
        <v>1177</v>
      </c>
      <c r="D24" s="232">
        <v>0.70833333333333337</v>
      </c>
      <c r="E24" s="233">
        <f t="shared" si="0"/>
        <v>10</v>
      </c>
      <c r="G24" s="234">
        <v>19</v>
      </c>
      <c r="H24" s="234">
        <v>19</v>
      </c>
      <c r="I24" s="234">
        <v>20</v>
      </c>
      <c r="J24" s="233">
        <v>20</v>
      </c>
      <c r="K24" s="233">
        <v>20</v>
      </c>
      <c r="L24" s="233">
        <v>1</v>
      </c>
      <c r="M24" s="231">
        <v>2</v>
      </c>
      <c r="N24" s="233">
        <v>2</v>
      </c>
      <c r="O24" s="235">
        <v>9</v>
      </c>
      <c r="P24" s="236">
        <v>0.40625</v>
      </c>
      <c r="Q24" s="235">
        <v>10</v>
      </c>
      <c r="R24" s="235">
        <v>11</v>
      </c>
    </row>
    <row r="25" spans="1:18" ht="15.75" thickTop="1" x14ac:dyDescent="0.25">
      <c r="A25" t="s">
        <v>1179</v>
      </c>
      <c r="C25" t="s">
        <v>1135</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1178</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2"/>
      <c r="C29" s="182" t="s">
        <v>1136</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
  <sheetViews>
    <sheetView topLeftCell="A49" workbookViewId="0">
      <selection activeCell="R73" sqref="R73"/>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3" bestFit="1" customWidth="1"/>
    <col min="13" max="13" width="9.140625" customWidth="1"/>
  </cols>
  <sheetData>
    <row r="1" spans="1:15" x14ac:dyDescent="0.25">
      <c r="N1" s="266">
        <f>COUNTIF(N3:N81,1)/79</f>
        <v>0.27848101265822783</v>
      </c>
      <c r="O1" s="266">
        <f>COUNTIF(O3:O81,1)/79</f>
        <v>0.72151898734177211</v>
      </c>
    </row>
    <row r="2" spans="1:15" x14ac:dyDescent="0.25">
      <c r="A2" t="s">
        <v>892</v>
      </c>
      <c r="B2" t="s">
        <v>893</v>
      </c>
      <c r="C2" t="s">
        <v>894</v>
      </c>
      <c r="D2" t="s">
        <v>432</v>
      </c>
      <c r="E2" t="s">
        <v>895</v>
      </c>
      <c r="F2" t="s">
        <v>898</v>
      </c>
      <c r="G2" t="s">
        <v>897</v>
      </c>
      <c r="H2" t="s">
        <v>915</v>
      </c>
      <c r="I2" t="s">
        <v>896</v>
      </c>
      <c r="J2" t="s">
        <v>899</v>
      </c>
      <c r="K2" t="s">
        <v>900</v>
      </c>
      <c r="L2" s="133" t="s">
        <v>902</v>
      </c>
      <c r="M2" t="s">
        <v>901</v>
      </c>
      <c r="N2" t="s">
        <v>1229</v>
      </c>
      <c r="O2" t="s">
        <v>1230</v>
      </c>
    </row>
    <row r="3" spans="1:15" x14ac:dyDescent="0.25">
      <c r="A3" s="155" t="s">
        <v>290</v>
      </c>
      <c r="B3" t="s">
        <v>991</v>
      </c>
      <c r="D3" t="s">
        <v>264</v>
      </c>
      <c r="E3" t="s">
        <v>786</v>
      </c>
      <c r="F3" t="s">
        <v>1020</v>
      </c>
      <c r="G3" t="s">
        <v>476</v>
      </c>
      <c r="H3">
        <f>VLOOKUP(G3,MARGIN!$E$1:$F$9,2)</f>
        <v>1</v>
      </c>
      <c r="I3">
        <v>29000</v>
      </c>
      <c r="J3">
        <v>1E-3</v>
      </c>
      <c r="K3" t="s">
        <v>291</v>
      </c>
      <c r="L3" s="133" t="s">
        <v>562</v>
      </c>
      <c r="N3" s="214">
        <v>-1</v>
      </c>
      <c r="O3" s="214">
        <f>IF(N3=-1,1,-1)</f>
        <v>1</v>
      </c>
    </row>
    <row r="4" spans="1:15" x14ac:dyDescent="0.25">
      <c r="A4" s="154" t="s">
        <v>293</v>
      </c>
      <c r="B4" t="s">
        <v>294</v>
      </c>
      <c r="C4" t="s">
        <v>921</v>
      </c>
      <c r="D4" t="s">
        <v>263</v>
      </c>
      <c r="E4" t="s">
        <v>783</v>
      </c>
      <c r="F4" t="s">
        <v>784</v>
      </c>
      <c r="G4" t="s">
        <v>476</v>
      </c>
      <c r="H4">
        <f>VLOOKUP(G4,MARGIN!$E$1:$F$9,2)</f>
        <v>1</v>
      </c>
      <c r="I4" s="131">
        <v>100000</v>
      </c>
      <c r="J4">
        <v>1E-4</v>
      </c>
      <c r="K4" t="s">
        <v>292</v>
      </c>
      <c r="L4" s="133" t="s">
        <v>474</v>
      </c>
      <c r="M4" t="s">
        <v>454</v>
      </c>
      <c r="N4" s="214">
        <v>-1</v>
      </c>
      <c r="O4" s="214">
        <f t="shared" ref="O4:O67" si="0">IF(N4=-1,1,-1)</f>
        <v>1</v>
      </c>
    </row>
    <row r="5" spans="1:15" x14ac:dyDescent="0.25">
      <c r="A5" s="155" t="s">
        <v>295</v>
      </c>
      <c r="B5" s="113" t="s">
        <v>296</v>
      </c>
      <c r="C5" s="113" t="s">
        <v>922</v>
      </c>
      <c r="D5" s="113" t="s">
        <v>785</v>
      </c>
      <c r="E5" s="113" t="s">
        <v>786</v>
      </c>
      <c r="F5" s="113">
        <v>200</v>
      </c>
      <c r="G5" s="113" t="s">
        <v>473</v>
      </c>
      <c r="H5">
        <f>VLOOKUP(G5,MARGIN!$E$1:$F$9,2)</f>
        <v>0.89711845552086711</v>
      </c>
      <c r="I5" s="113">
        <v>200</v>
      </c>
      <c r="J5" s="113">
        <v>0.01</v>
      </c>
      <c r="K5" s="113" t="s">
        <v>297</v>
      </c>
      <c r="L5" s="146" t="s">
        <v>295</v>
      </c>
      <c r="M5" s="113" t="s">
        <v>785</v>
      </c>
      <c r="N5" s="214">
        <v>-1</v>
      </c>
      <c r="O5" s="214">
        <f t="shared" si="0"/>
        <v>1</v>
      </c>
    </row>
    <row r="6" spans="1:15" x14ac:dyDescent="0.25">
      <c r="A6" s="154" t="s">
        <v>1013</v>
      </c>
      <c r="B6" t="s">
        <v>299</v>
      </c>
      <c r="C6" t="s">
        <v>923</v>
      </c>
      <c r="D6" t="s">
        <v>264</v>
      </c>
      <c r="E6" t="s">
        <v>787</v>
      </c>
      <c r="F6" t="s">
        <v>788</v>
      </c>
      <c r="G6" t="s">
        <v>476</v>
      </c>
      <c r="H6">
        <f>VLOOKUP(G6,MARGIN!$E$1:$F$9,2)</f>
        <v>1</v>
      </c>
      <c r="I6">
        <v>600</v>
      </c>
      <c r="J6">
        <v>0.01</v>
      </c>
      <c r="K6" t="s">
        <v>300</v>
      </c>
      <c r="L6" s="133" t="s">
        <v>732</v>
      </c>
      <c r="M6" t="s">
        <v>789</v>
      </c>
      <c r="N6" s="214">
        <v>-1</v>
      </c>
      <c r="O6" s="214">
        <f t="shared" si="0"/>
        <v>1</v>
      </c>
    </row>
    <row r="7" spans="1:15" x14ac:dyDescent="0.25">
      <c r="A7" s="154" t="s">
        <v>301</v>
      </c>
      <c r="B7" t="s">
        <v>302</v>
      </c>
      <c r="C7" t="s">
        <v>924</v>
      </c>
      <c r="D7" t="s">
        <v>263</v>
      </c>
      <c r="E7" t="s">
        <v>783</v>
      </c>
      <c r="F7" t="s">
        <v>790</v>
      </c>
      <c r="G7" t="s">
        <v>476</v>
      </c>
      <c r="H7">
        <f>VLOOKUP(G7,MARGIN!$E$1:$F$9,2)</f>
        <v>1</v>
      </c>
      <c r="I7" s="131">
        <v>62500</v>
      </c>
      <c r="J7">
        <v>1E-4</v>
      </c>
      <c r="K7" t="s">
        <v>292</v>
      </c>
      <c r="L7" s="133" t="s">
        <v>483</v>
      </c>
      <c r="M7" t="s">
        <v>460</v>
      </c>
      <c r="N7" s="214">
        <v>-1</v>
      </c>
      <c r="O7" s="214">
        <f t="shared" si="0"/>
        <v>1</v>
      </c>
    </row>
    <row r="8" spans="1:15" x14ac:dyDescent="0.25">
      <c r="A8" s="154" t="s">
        <v>1014</v>
      </c>
      <c r="B8" t="s">
        <v>304</v>
      </c>
      <c r="C8" t="s">
        <v>925</v>
      </c>
      <c r="D8" t="s">
        <v>264</v>
      </c>
      <c r="E8" t="s">
        <v>791</v>
      </c>
      <c r="F8" t="s">
        <v>792</v>
      </c>
      <c r="G8" t="s">
        <v>476</v>
      </c>
      <c r="H8">
        <f>VLOOKUP(G8,MARGIN!$E$1:$F$9,2)</f>
        <v>1</v>
      </c>
      <c r="I8">
        <v>50</v>
      </c>
      <c r="J8" s="132">
        <v>42377</v>
      </c>
      <c r="K8" t="s">
        <v>300</v>
      </c>
      <c r="L8" s="133" t="s">
        <v>522</v>
      </c>
      <c r="M8" t="s">
        <v>793</v>
      </c>
      <c r="N8" s="214">
        <v>-1</v>
      </c>
      <c r="O8" s="214">
        <f t="shared" si="0"/>
        <v>1</v>
      </c>
    </row>
    <row r="9" spans="1:15" x14ac:dyDescent="0.25">
      <c r="A9" s="154" t="s">
        <v>1015</v>
      </c>
      <c r="B9" t="s">
        <v>306</v>
      </c>
      <c r="C9" t="s">
        <v>926</v>
      </c>
      <c r="D9" t="s">
        <v>794</v>
      </c>
      <c r="E9" t="s">
        <v>791</v>
      </c>
      <c r="F9" t="s">
        <v>795</v>
      </c>
      <c r="G9" t="s">
        <v>476</v>
      </c>
      <c r="H9">
        <f>VLOOKUP(G9,MARGIN!$E$1:$F$9,2)</f>
        <v>1</v>
      </c>
      <c r="I9">
        <v>10</v>
      </c>
      <c r="J9">
        <v>1</v>
      </c>
      <c r="K9" t="s">
        <v>307</v>
      </c>
      <c r="L9" s="133" t="s">
        <v>513</v>
      </c>
      <c r="M9" t="s">
        <v>305</v>
      </c>
      <c r="N9" s="214">
        <v>-1</v>
      </c>
      <c r="O9" s="214">
        <f t="shared" si="0"/>
        <v>1</v>
      </c>
    </row>
    <row r="10" spans="1:15" x14ac:dyDescent="0.25">
      <c r="A10" s="154" t="s">
        <v>308</v>
      </c>
      <c r="B10" t="s">
        <v>309</v>
      </c>
      <c r="C10" t="s">
        <v>927</v>
      </c>
      <c r="D10" t="s">
        <v>263</v>
      </c>
      <c r="E10" t="s">
        <v>783</v>
      </c>
      <c r="F10" t="s">
        <v>796</v>
      </c>
      <c r="G10" t="s">
        <v>476</v>
      </c>
      <c r="H10">
        <f>VLOOKUP(G10,MARGIN!$E$1:$F$9,2)</f>
        <v>1</v>
      </c>
      <c r="I10" s="131">
        <v>100000</v>
      </c>
      <c r="J10">
        <v>1E-4</v>
      </c>
      <c r="K10" t="s">
        <v>292</v>
      </c>
      <c r="L10" s="133" t="s">
        <v>492</v>
      </c>
      <c r="M10" t="s">
        <v>491</v>
      </c>
      <c r="N10" s="214">
        <v>-1</v>
      </c>
      <c r="O10" s="214">
        <f t="shared" si="0"/>
        <v>1</v>
      </c>
    </row>
    <row r="11" spans="1:15" x14ac:dyDescent="0.25">
      <c r="A11" s="155" t="s">
        <v>310</v>
      </c>
      <c r="B11" s="113" t="s">
        <v>311</v>
      </c>
      <c r="C11" s="113" t="s">
        <v>928</v>
      </c>
      <c r="D11" s="113" t="s">
        <v>267</v>
      </c>
      <c r="E11" s="113" t="s">
        <v>783</v>
      </c>
      <c r="F11" s="113">
        <v>100000</v>
      </c>
      <c r="G11" s="113" t="s">
        <v>491</v>
      </c>
      <c r="H11">
        <f>VLOOKUP(G11,MARGIN!$E$1:$F$9,2)</f>
        <v>1.28542</v>
      </c>
      <c r="I11" s="145">
        <v>1000</v>
      </c>
      <c r="J11" s="113">
        <v>0.01</v>
      </c>
      <c r="K11" s="113" t="s">
        <v>292</v>
      </c>
      <c r="L11" s="146" t="s">
        <v>488</v>
      </c>
      <c r="M11" s="113" t="s">
        <v>310</v>
      </c>
      <c r="N11" s="214">
        <v>1</v>
      </c>
      <c r="O11" s="214">
        <f t="shared" si="0"/>
        <v>-1</v>
      </c>
    </row>
    <row r="12" spans="1:15" x14ac:dyDescent="0.25">
      <c r="A12" s="154" t="s">
        <v>1042</v>
      </c>
      <c r="B12" t="s">
        <v>313</v>
      </c>
      <c r="C12" t="s">
        <v>929</v>
      </c>
      <c r="D12" t="s">
        <v>265</v>
      </c>
      <c r="E12" t="s">
        <v>786</v>
      </c>
      <c r="F12" t="s">
        <v>797</v>
      </c>
      <c r="G12" t="s">
        <v>476</v>
      </c>
      <c r="H12">
        <f>VLOOKUP(G12,MARGIN!$E$1:$F$9,2)</f>
        <v>1</v>
      </c>
      <c r="I12" s="131">
        <v>1000</v>
      </c>
      <c r="J12">
        <v>0.01</v>
      </c>
      <c r="K12" t="s">
        <v>291</v>
      </c>
      <c r="L12" s="133" t="s">
        <v>526</v>
      </c>
      <c r="M12" t="s">
        <v>312</v>
      </c>
      <c r="N12" s="214">
        <v>-1</v>
      </c>
      <c r="O12" s="214">
        <f t="shared" si="0"/>
        <v>1</v>
      </c>
    </row>
    <row r="13" spans="1:15" x14ac:dyDescent="0.25">
      <c r="A13" s="154" t="s">
        <v>1016</v>
      </c>
      <c r="B13" t="s">
        <v>315</v>
      </c>
      <c r="C13" t="s">
        <v>930</v>
      </c>
      <c r="D13" t="s">
        <v>798</v>
      </c>
      <c r="E13" t="s">
        <v>799</v>
      </c>
      <c r="F13" t="s">
        <v>800</v>
      </c>
      <c r="G13" t="s">
        <v>476</v>
      </c>
      <c r="H13">
        <f>VLOOKUP(G13,MARGIN!$E$1:$F$9,2)</f>
        <v>1</v>
      </c>
      <c r="I13">
        <v>5</v>
      </c>
      <c r="J13">
        <v>0.01</v>
      </c>
      <c r="K13" t="s">
        <v>307</v>
      </c>
      <c r="L13" s="133" t="s">
        <v>524</v>
      </c>
      <c r="M13" t="s">
        <v>314</v>
      </c>
      <c r="N13" s="246">
        <v>-1</v>
      </c>
      <c r="O13" s="214">
        <f t="shared" si="0"/>
        <v>1</v>
      </c>
    </row>
    <row r="14" spans="1:15" x14ac:dyDescent="0.25">
      <c r="A14" s="155" t="s">
        <v>1017</v>
      </c>
      <c r="B14" t="s">
        <v>325</v>
      </c>
      <c r="C14" t="s">
        <v>935</v>
      </c>
      <c r="D14" t="s">
        <v>263</v>
      </c>
      <c r="E14" t="s">
        <v>783</v>
      </c>
      <c r="F14" t="s">
        <v>807</v>
      </c>
      <c r="G14" t="s">
        <v>476</v>
      </c>
      <c r="H14">
        <f>VLOOKUP(G14,MARGIN!$E$1:$F$9,2)</f>
        <v>1</v>
      </c>
      <c r="I14" s="131">
        <v>125000</v>
      </c>
      <c r="J14">
        <v>1E-4</v>
      </c>
      <c r="K14" t="s">
        <v>292</v>
      </c>
      <c r="L14" s="133" t="s">
        <v>587</v>
      </c>
      <c r="M14" t="s">
        <v>473</v>
      </c>
      <c r="N14" s="214">
        <v>-1</v>
      </c>
      <c r="O14" s="214">
        <f t="shared" si="0"/>
        <v>1</v>
      </c>
    </row>
    <row r="15" spans="1:15" x14ac:dyDescent="0.25">
      <c r="A15" s="154" t="s">
        <v>317</v>
      </c>
      <c r="B15" t="s">
        <v>318</v>
      </c>
      <c r="C15" t="s">
        <v>931</v>
      </c>
      <c r="D15" t="s">
        <v>801</v>
      </c>
      <c r="E15" t="s">
        <v>783</v>
      </c>
      <c r="F15" t="s">
        <v>802</v>
      </c>
      <c r="G15" t="s">
        <v>476</v>
      </c>
      <c r="H15">
        <f>VLOOKUP(G15,MARGIN!$E$1:$F$9,2)</f>
        <v>1</v>
      </c>
      <c r="I15" s="131">
        <v>1000</v>
      </c>
      <c r="J15">
        <v>1E-3</v>
      </c>
      <c r="K15" t="s">
        <v>297</v>
      </c>
      <c r="L15" s="133" t="s">
        <v>759</v>
      </c>
      <c r="M15" t="s">
        <v>317</v>
      </c>
      <c r="N15" s="214">
        <v>1</v>
      </c>
      <c r="O15" s="214">
        <f t="shared" si="0"/>
        <v>-1</v>
      </c>
    </row>
    <row r="16" spans="1:15" x14ac:dyDescent="0.25">
      <c r="A16" s="155" t="s">
        <v>319</v>
      </c>
      <c r="B16" t="s">
        <v>320</v>
      </c>
      <c r="C16" t="s">
        <v>932</v>
      </c>
      <c r="D16" t="s">
        <v>530</v>
      </c>
      <c r="E16" t="s">
        <v>783</v>
      </c>
      <c r="F16" t="s">
        <v>803</v>
      </c>
      <c r="G16" t="s">
        <v>473</v>
      </c>
      <c r="H16">
        <f>VLOOKUP(G16,MARGIN!$E$1:$F$9,2)</f>
        <v>0.89711845552086711</v>
      </c>
      <c r="I16" s="131">
        <v>1000</v>
      </c>
      <c r="J16">
        <v>0.01</v>
      </c>
      <c r="K16" t="s">
        <v>292</v>
      </c>
      <c r="L16" s="133" t="s">
        <v>566</v>
      </c>
      <c r="M16" t="s">
        <v>804</v>
      </c>
      <c r="N16" s="214">
        <v>1</v>
      </c>
      <c r="O16" s="214">
        <f t="shared" si="0"/>
        <v>-1</v>
      </c>
    </row>
    <row r="17" spans="1:15" x14ac:dyDescent="0.25">
      <c r="A17" s="155" t="s">
        <v>321</v>
      </c>
      <c r="B17" t="s">
        <v>322</v>
      </c>
      <c r="C17" t="s">
        <v>933</v>
      </c>
      <c r="D17" t="s">
        <v>530</v>
      </c>
      <c r="E17" t="s">
        <v>783</v>
      </c>
      <c r="F17" t="s">
        <v>803</v>
      </c>
      <c r="G17" t="s">
        <v>473</v>
      </c>
      <c r="H17">
        <f>VLOOKUP(G17,MARGIN!$E$1:$F$9,2)</f>
        <v>0.89711845552086711</v>
      </c>
      <c r="I17" s="131">
        <v>1000</v>
      </c>
      <c r="J17">
        <v>0.01</v>
      </c>
      <c r="K17" t="s">
        <v>292</v>
      </c>
      <c r="L17" s="133" t="s">
        <v>564</v>
      </c>
      <c r="M17" t="s">
        <v>805</v>
      </c>
      <c r="N17" s="214">
        <v>1</v>
      </c>
      <c r="O17" s="214">
        <f t="shared" si="0"/>
        <v>-1</v>
      </c>
    </row>
    <row r="18" spans="1:15" x14ac:dyDescent="0.25">
      <c r="A18" s="155" t="s">
        <v>323</v>
      </c>
      <c r="B18" t="s">
        <v>324</v>
      </c>
      <c r="C18" t="s">
        <v>934</v>
      </c>
      <c r="D18" t="s">
        <v>530</v>
      </c>
      <c r="E18" t="s">
        <v>783</v>
      </c>
      <c r="F18" t="s">
        <v>803</v>
      </c>
      <c r="G18" t="s">
        <v>473</v>
      </c>
      <c r="H18">
        <f>VLOOKUP(G18,MARGIN!$E$1:$F$9,2)</f>
        <v>0.89711845552086711</v>
      </c>
      <c r="I18" s="131">
        <v>1000</v>
      </c>
      <c r="J18">
        <v>1E-3</v>
      </c>
      <c r="K18" t="s">
        <v>292</v>
      </c>
      <c r="L18" s="133" t="s">
        <v>568</v>
      </c>
      <c r="M18" t="s">
        <v>806</v>
      </c>
      <c r="N18" s="214">
        <v>1</v>
      </c>
      <c r="O18" s="214">
        <f t="shared" si="0"/>
        <v>-1</v>
      </c>
    </row>
    <row r="19" spans="1:15" x14ac:dyDescent="0.25">
      <c r="A19" s="154" t="s">
        <v>326</v>
      </c>
      <c r="B19" t="s">
        <v>327</v>
      </c>
      <c r="C19" t="s">
        <v>936</v>
      </c>
      <c r="D19" t="s">
        <v>263</v>
      </c>
      <c r="E19" t="s">
        <v>808</v>
      </c>
      <c r="F19" s="109">
        <v>1000000</v>
      </c>
      <c r="G19" t="s">
        <v>476</v>
      </c>
      <c r="H19">
        <f>VLOOKUP(G19,MARGIN!$E$1:$F$9,2)</f>
        <v>1</v>
      </c>
      <c r="I19" s="131">
        <v>2500</v>
      </c>
      <c r="J19">
        <v>1E-3</v>
      </c>
      <c r="K19" t="s">
        <v>292</v>
      </c>
      <c r="L19" s="133" t="s">
        <v>585</v>
      </c>
      <c r="M19" t="s">
        <v>809</v>
      </c>
      <c r="N19" s="214">
        <v>1</v>
      </c>
      <c r="O19" s="214">
        <f t="shared" si="0"/>
        <v>-1</v>
      </c>
    </row>
    <row r="20" spans="1:15" x14ac:dyDescent="0.25">
      <c r="A20" s="155" t="s">
        <v>328</v>
      </c>
      <c r="B20" t="s">
        <v>329</v>
      </c>
      <c r="C20" t="s">
        <v>937</v>
      </c>
      <c r="D20" t="s">
        <v>263</v>
      </c>
      <c r="E20" t="s">
        <v>783</v>
      </c>
      <c r="F20" t="s">
        <v>810</v>
      </c>
      <c r="G20" t="s">
        <v>476</v>
      </c>
      <c r="H20">
        <f>VLOOKUP(G20,MARGIN!$E$1:$F$9,2)</f>
        <v>1</v>
      </c>
      <c r="I20">
        <v>100</v>
      </c>
      <c r="J20">
        <v>0.01</v>
      </c>
      <c r="K20" t="s">
        <v>297</v>
      </c>
      <c r="L20" s="133" t="s">
        <v>657</v>
      </c>
      <c r="M20" t="s">
        <v>328</v>
      </c>
      <c r="N20" s="214">
        <v>-1</v>
      </c>
      <c r="O20" s="214">
        <f t="shared" si="0"/>
        <v>1</v>
      </c>
    </row>
    <row r="21" spans="1:15" x14ac:dyDescent="0.25">
      <c r="A21" s="154" t="s">
        <v>330</v>
      </c>
      <c r="B21" t="s">
        <v>331</v>
      </c>
      <c r="C21" t="s">
        <v>938</v>
      </c>
      <c r="D21" t="s">
        <v>263</v>
      </c>
      <c r="E21" t="s">
        <v>783</v>
      </c>
      <c r="F21" t="s">
        <v>811</v>
      </c>
      <c r="G21" t="s">
        <v>476</v>
      </c>
      <c r="H21">
        <f>VLOOKUP(G21,MARGIN!$E$1:$F$9,2)</f>
        <v>1</v>
      </c>
      <c r="I21">
        <v>50</v>
      </c>
      <c r="J21">
        <v>0.01</v>
      </c>
      <c r="K21" t="s">
        <v>297</v>
      </c>
      <c r="L21" s="133" t="s">
        <v>556</v>
      </c>
      <c r="M21" t="s">
        <v>330</v>
      </c>
      <c r="N21" s="214">
        <v>-1</v>
      </c>
      <c r="O21" s="214">
        <f t="shared" si="0"/>
        <v>1</v>
      </c>
    </row>
    <row r="22" spans="1:15" x14ac:dyDescent="0.25">
      <c r="A22" s="156" t="s">
        <v>332</v>
      </c>
      <c r="B22" t="s">
        <v>333</v>
      </c>
      <c r="C22" t="s">
        <v>939</v>
      </c>
      <c r="D22" t="s">
        <v>263</v>
      </c>
      <c r="E22" t="s">
        <v>812</v>
      </c>
      <c r="F22" t="s">
        <v>800</v>
      </c>
      <c r="G22" t="s">
        <v>476</v>
      </c>
      <c r="H22">
        <f>VLOOKUP(G22,MARGIN!$E$1:$F$9,2)</f>
        <v>1</v>
      </c>
      <c r="I22">
        <v>500</v>
      </c>
      <c r="J22">
        <v>1E-3</v>
      </c>
      <c r="K22" t="s">
        <v>316</v>
      </c>
      <c r="L22" s="133" t="s">
        <v>593</v>
      </c>
      <c r="M22" t="s">
        <v>813</v>
      </c>
      <c r="N22" s="247">
        <v>-1</v>
      </c>
      <c r="O22" s="214">
        <f t="shared" si="0"/>
        <v>1</v>
      </c>
    </row>
    <row r="23" spans="1:15" x14ac:dyDescent="0.25">
      <c r="A23" s="155" t="s">
        <v>334</v>
      </c>
      <c r="B23" t="s">
        <v>335</v>
      </c>
      <c r="C23" t="s">
        <v>940</v>
      </c>
      <c r="D23" t="s">
        <v>814</v>
      </c>
      <c r="E23" t="s">
        <v>783</v>
      </c>
      <c r="F23" t="s">
        <v>815</v>
      </c>
      <c r="G23" t="s">
        <v>473</v>
      </c>
      <c r="H23">
        <f>VLOOKUP(G23,MARGIN!$E$1:$F$9,2)</f>
        <v>0.89711845552086711</v>
      </c>
      <c r="I23">
        <v>10</v>
      </c>
      <c r="J23">
        <v>0.1</v>
      </c>
      <c r="K23" t="s">
        <v>297</v>
      </c>
      <c r="L23" s="133" t="s">
        <v>485</v>
      </c>
      <c r="M23" t="s">
        <v>486</v>
      </c>
      <c r="N23" s="214">
        <v>-1</v>
      </c>
      <c r="O23" s="214">
        <f t="shared" si="0"/>
        <v>1</v>
      </c>
    </row>
    <row r="24" spans="1:15" x14ac:dyDescent="0.25">
      <c r="A24" s="155" t="s">
        <v>336</v>
      </c>
      <c r="B24" t="s">
        <v>337</v>
      </c>
      <c r="C24" t="s">
        <v>941</v>
      </c>
      <c r="D24" t="s">
        <v>530</v>
      </c>
      <c r="E24" t="s">
        <v>783</v>
      </c>
      <c r="F24" t="s">
        <v>816</v>
      </c>
      <c r="G24" t="s">
        <v>473</v>
      </c>
      <c r="H24">
        <f>VLOOKUP(G24,MARGIN!$E$1:$F$9,2)</f>
        <v>0.89711845552086711</v>
      </c>
      <c r="I24">
        <v>25</v>
      </c>
      <c r="J24">
        <v>0.1</v>
      </c>
      <c r="K24" t="s">
        <v>297</v>
      </c>
      <c r="L24" s="133" t="s">
        <v>528</v>
      </c>
      <c r="M24" t="s">
        <v>817</v>
      </c>
      <c r="N24" s="214">
        <v>-1</v>
      </c>
      <c r="O24" s="214">
        <f t="shared" si="0"/>
        <v>1</v>
      </c>
    </row>
    <row r="25" spans="1:15" x14ac:dyDescent="0.25">
      <c r="A25" s="155" t="s">
        <v>338</v>
      </c>
      <c r="B25" s="113" t="s">
        <v>339</v>
      </c>
      <c r="C25" s="113" t="s">
        <v>942</v>
      </c>
      <c r="D25" s="113" t="s">
        <v>814</v>
      </c>
      <c r="E25" s="113" t="s">
        <v>783</v>
      </c>
      <c r="F25" s="113" t="s">
        <v>818</v>
      </c>
      <c r="G25" s="113" t="s">
        <v>473</v>
      </c>
      <c r="H25">
        <f>VLOOKUP(G25,MARGIN!$E$1:$F$9,2)</f>
        <v>0.89711845552086711</v>
      </c>
      <c r="I25" s="145">
        <v>2500</v>
      </c>
      <c r="J25" s="113">
        <v>1E-3</v>
      </c>
      <c r="K25" s="113" t="s">
        <v>292</v>
      </c>
      <c r="L25" s="146" t="s">
        <v>572</v>
      </c>
      <c r="M25" s="113" t="s">
        <v>819</v>
      </c>
      <c r="N25" s="214">
        <v>1</v>
      </c>
      <c r="O25" s="214">
        <f t="shared" si="0"/>
        <v>-1</v>
      </c>
    </row>
    <row r="26" spans="1:15" x14ac:dyDescent="0.25">
      <c r="A26" s="155" t="s">
        <v>340</v>
      </c>
      <c r="B26" s="113" t="s">
        <v>341</v>
      </c>
      <c r="C26" s="113" t="s">
        <v>943</v>
      </c>
      <c r="D26" s="113" t="s">
        <v>814</v>
      </c>
      <c r="E26" s="113" t="s">
        <v>783</v>
      </c>
      <c r="F26" s="113" t="s">
        <v>820</v>
      </c>
      <c r="G26" s="113" t="s">
        <v>460</v>
      </c>
      <c r="H26">
        <f>VLOOKUP(G26,MARGIN!$E$1:$F$9,2)</f>
        <v>0.75230393078803837</v>
      </c>
      <c r="I26" s="113">
        <v>10</v>
      </c>
      <c r="J26" s="113">
        <v>0.1</v>
      </c>
      <c r="K26" s="113" t="s">
        <v>297</v>
      </c>
      <c r="L26" s="146" t="s">
        <v>595</v>
      </c>
      <c r="M26" s="113" t="s">
        <v>821</v>
      </c>
      <c r="N26" s="214">
        <v>-1</v>
      </c>
      <c r="O26" s="214">
        <f t="shared" si="0"/>
        <v>1</v>
      </c>
    </row>
    <row r="27" spans="1:15" x14ac:dyDescent="0.25">
      <c r="A27" s="155" t="s">
        <v>342</v>
      </c>
      <c r="B27" s="113" t="s">
        <v>343</v>
      </c>
      <c r="C27" s="113" t="s">
        <v>944</v>
      </c>
      <c r="D27" s="113" t="s">
        <v>814</v>
      </c>
      <c r="E27" s="113" t="s">
        <v>783</v>
      </c>
      <c r="F27" s="113" t="s">
        <v>822</v>
      </c>
      <c r="G27" s="113" t="s">
        <v>460</v>
      </c>
      <c r="H27">
        <f>VLOOKUP(G27,MARGIN!$E$1:$F$9,2)</f>
        <v>0.75230393078803837</v>
      </c>
      <c r="I27" s="145">
        <v>1000</v>
      </c>
      <c r="J27" s="113">
        <v>0.01</v>
      </c>
      <c r="K27" s="113" t="s">
        <v>292</v>
      </c>
      <c r="L27" s="146" t="s">
        <v>600</v>
      </c>
      <c r="M27" s="113" t="s">
        <v>823</v>
      </c>
      <c r="N27" s="214">
        <v>1</v>
      </c>
      <c r="O27" s="214">
        <f t="shared" si="0"/>
        <v>-1</v>
      </c>
    </row>
    <row r="28" spans="1:15" x14ac:dyDescent="0.25">
      <c r="A28" s="155" t="s">
        <v>344</v>
      </c>
      <c r="B28" s="113" t="s">
        <v>345</v>
      </c>
      <c r="C28" s="113" t="s">
        <v>945</v>
      </c>
      <c r="D28" s="113" t="s">
        <v>814</v>
      </c>
      <c r="E28" s="113" t="s">
        <v>783</v>
      </c>
      <c r="F28" s="113" t="s">
        <v>824</v>
      </c>
      <c r="G28" s="113" t="s">
        <v>460</v>
      </c>
      <c r="H28">
        <f>VLOOKUP(G28,MARGIN!$E$1:$F$9,2)</f>
        <v>0.75230393078803837</v>
      </c>
      <c r="I28" s="145">
        <v>1250</v>
      </c>
      <c r="J28" s="113">
        <v>0.01</v>
      </c>
      <c r="K28" s="113" t="s">
        <v>292</v>
      </c>
      <c r="L28" s="146" t="s">
        <v>457</v>
      </c>
      <c r="M28" s="113" t="s">
        <v>825</v>
      </c>
      <c r="N28" s="214">
        <v>1</v>
      </c>
      <c r="O28" s="214">
        <f t="shared" si="0"/>
        <v>-1</v>
      </c>
    </row>
    <row r="29" spans="1:15" x14ac:dyDescent="0.25">
      <c r="A29" s="154" t="s">
        <v>346</v>
      </c>
      <c r="B29" t="s">
        <v>347</v>
      </c>
      <c r="C29" t="s">
        <v>946</v>
      </c>
      <c r="D29" t="s">
        <v>264</v>
      </c>
      <c r="E29" t="s">
        <v>783</v>
      </c>
      <c r="F29">
        <v>100000</v>
      </c>
      <c r="G29" t="s">
        <v>476</v>
      </c>
      <c r="H29">
        <f>VLOOKUP(G29,MARGIN!$E$1:$F$9,2)</f>
        <v>1</v>
      </c>
      <c r="I29" s="131">
        <v>1000</v>
      </c>
      <c r="J29" t="s">
        <v>826</v>
      </c>
      <c r="K29" t="s">
        <v>292</v>
      </c>
      <c r="L29" s="133" t="s">
        <v>769</v>
      </c>
      <c r="M29" t="s">
        <v>827</v>
      </c>
      <c r="N29" s="214">
        <v>1</v>
      </c>
      <c r="O29" s="214">
        <f t="shared" si="0"/>
        <v>-1</v>
      </c>
    </row>
    <row r="30" spans="1:15" x14ac:dyDescent="0.25">
      <c r="A30" s="154" t="s">
        <v>1043</v>
      </c>
      <c r="B30" t="s">
        <v>349</v>
      </c>
      <c r="C30" t="s">
        <v>947</v>
      </c>
      <c r="D30" t="s">
        <v>828</v>
      </c>
      <c r="E30" t="s">
        <v>829</v>
      </c>
      <c r="F30" t="s">
        <v>830</v>
      </c>
      <c r="G30" t="s">
        <v>476</v>
      </c>
      <c r="H30">
        <f>VLOOKUP(G30,MARGIN!$E$1:$F$9,2)</f>
        <v>1</v>
      </c>
      <c r="I30">
        <v>100</v>
      </c>
      <c r="J30">
        <v>0.1</v>
      </c>
      <c r="K30" t="s">
        <v>350</v>
      </c>
      <c r="L30" s="133" t="s">
        <v>606</v>
      </c>
      <c r="M30" t="s">
        <v>348</v>
      </c>
      <c r="N30" s="214">
        <v>1</v>
      </c>
      <c r="O30" s="214">
        <f t="shared" si="0"/>
        <v>-1</v>
      </c>
    </row>
    <row r="31" spans="1:15" x14ac:dyDescent="0.25">
      <c r="A31" s="155" t="s">
        <v>1032</v>
      </c>
      <c r="B31" s="113" t="s">
        <v>351</v>
      </c>
      <c r="C31" s="113" t="s">
        <v>948</v>
      </c>
      <c r="D31" s="113" t="s">
        <v>505</v>
      </c>
      <c r="E31" s="113" t="s">
        <v>786</v>
      </c>
      <c r="F31" s="113" t="s">
        <v>831</v>
      </c>
      <c r="G31" s="113" t="s">
        <v>506</v>
      </c>
      <c r="H31">
        <f>VLOOKUP(G31,MARGIN!$E$1:$F$9,2)</f>
        <v>7.77</v>
      </c>
      <c r="I31" s="113">
        <v>50</v>
      </c>
      <c r="J31" s="113">
        <v>1</v>
      </c>
      <c r="K31" s="113" t="s">
        <v>297</v>
      </c>
      <c r="L31" s="146" t="s">
        <v>608</v>
      </c>
      <c r="M31" s="113" t="s">
        <v>832</v>
      </c>
      <c r="N31" s="214">
        <v>-1</v>
      </c>
      <c r="O31" s="214">
        <f t="shared" si="0"/>
        <v>1</v>
      </c>
    </row>
    <row r="32" spans="1:15" x14ac:dyDescent="0.25">
      <c r="A32" s="154" t="s">
        <v>1044</v>
      </c>
      <c r="B32" t="s">
        <v>353</v>
      </c>
      <c r="C32" t="s">
        <v>949</v>
      </c>
      <c r="D32" t="s">
        <v>828</v>
      </c>
      <c r="E32" t="s">
        <v>833</v>
      </c>
      <c r="F32" t="s">
        <v>834</v>
      </c>
      <c r="G32" t="s">
        <v>476</v>
      </c>
      <c r="H32">
        <f>VLOOKUP(G32,MARGIN!$E$1:$F$9,2)</f>
        <v>1</v>
      </c>
      <c r="I32">
        <v>250</v>
      </c>
      <c r="J32">
        <v>0.01</v>
      </c>
      <c r="K32" t="s">
        <v>350</v>
      </c>
      <c r="L32" s="133" t="s">
        <v>519</v>
      </c>
      <c r="M32" t="s">
        <v>352</v>
      </c>
      <c r="N32" s="214">
        <v>-1</v>
      </c>
      <c r="O32" s="214">
        <f t="shared" si="0"/>
        <v>1</v>
      </c>
    </row>
    <row r="33" spans="1:15" x14ac:dyDescent="0.25">
      <c r="A33" s="155" t="s">
        <v>1033</v>
      </c>
      <c r="B33" s="113" t="s">
        <v>357</v>
      </c>
      <c r="C33" s="113" t="s">
        <v>951</v>
      </c>
      <c r="D33" s="113" t="s">
        <v>505</v>
      </c>
      <c r="E33" s="113" t="s">
        <v>786</v>
      </c>
      <c r="F33" s="113" t="s">
        <v>836</v>
      </c>
      <c r="G33" s="113" t="s">
        <v>506</v>
      </c>
      <c r="H33">
        <f>VLOOKUP(G33,MARGIN!$E$1:$F$9,2)</f>
        <v>7.77</v>
      </c>
      <c r="I33" s="113">
        <v>50</v>
      </c>
      <c r="J33" s="113">
        <v>1</v>
      </c>
      <c r="K33" s="113" t="s">
        <v>297</v>
      </c>
      <c r="L33" s="146" t="s">
        <v>356</v>
      </c>
      <c r="M33" s="113" t="s">
        <v>356</v>
      </c>
      <c r="N33" s="214">
        <v>-1</v>
      </c>
      <c r="O33" s="214">
        <f t="shared" si="0"/>
        <v>1</v>
      </c>
    </row>
    <row r="34" spans="1:15" x14ac:dyDescent="0.25">
      <c r="A34" s="154" t="s">
        <v>1045</v>
      </c>
      <c r="B34" t="s">
        <v>355</v>
      </c>
      <c r="C34" t="s">
        <v>950</v>
      </c>
      <c r="D34" t="s">
        <v>265</v>
      </c>
      <c r="E34" t="s">
        <v>786</v>
      </c>
      <c r="F34" t="s">
        <v>835</v>
      </c>
      <c r="G34" t="s">
        <v>476</v>
      </c>
      <c r="H34">
        <f>VLOOKUP(G34,MARGIN!$E$1:$F$9,2)</f>
        <v>1</v>
      </c>
      <c r="I34" s="131">
        <v>42000</v>
      </c>
      <c r="J34">
        <v>1E-4</v>
      </c>
      <c r="K34" t="s">
        <v>291</v>
      </c>
      <c r="L34" s="133" t="s">
        <v>621</v>
      </c>
      <c r="M34" t="s">
        <v>354</v>
      </c>
      <c r="N34" s="214">
        <v>-1</v>
      </c>
      <c r="O34" s="214">
        <f t="shared" si="0"/>
        <v>1</v>
      </c>
    </row>
    <row r="35" spans="1:15" x14ac:dyDescent="0.25">
      <c r="A35" s="154" t="s">
        <v>358</v>
      </c>
      <c r="B35" t="s">
        <v>359</v>
      </c>
      <c r="C35" t="s">
        <v>953</v>
      </c>
      <c r="D35" t="s">
        <v>263</v>
      </c>
      <c r="E35" t="s">
        <v>783</v>
      </c>
      <c r="F35" t="s">
        <v>838</v>
      </c>
      <c r="G35" t="s">
        <v>476</v>
      </c>
      <c r="H35">
        <f>VLOOKUP(G35,MARGIN!$E$1:$F$9,2)</f>
        <v>1</v>
      </c>
      <c r="I35" s="131">
        <v>12500000</v>
      </c>
      <c r="J35">
        <v>1E-4</v>
      </c>
      <c r="K35" t="s">
        <v>292</v>
      </c>
      <c r="L35" s="133" t="s">
        <v>627</v>
      </c>
      <c r="M35" t="s">
        <v>444</v>
      </c>
      <c r="N35" s="214">
        <v>1</v>
      </c>
      <c r="O35" s="214">
        <f t="shared" si="0"/>
        <v>-1</v>
      </c>
    </row>
    <row r="36" spans="1:15" x14ac:dyDescent="0.25">
      <c r="A36" s="154" t="s">
        <v>1018</v>
      </c>
      <c r="B36" t="s">
        <v>361</v>
      </c>
      <c r="C36" t="s">
        <v>954</v>
      </c>
      <c r="D36" t="s">
        <v>794</v>
      </c>
      <c r="E36" t="s">
        <v>791</v>
      </c>
      <c r="F36" t="s">
        <v>839</v>
      </c>
      <c r="G36" t="s">
        <v>476</v>
      </c>
      <c r="H36">
        <f>VLOOKUP(G36,MARGIN!$E$1:$F$9,2)</f>
        <v>1</v>
      </c>
      <c r="I36">
        <v>375</v>
      </c>
      <c r="J36">
        <v>0.01</v>
      </c>
      <c r="K36" t="s">
        <v>307</v>
      </c>
      <c r="L36" s="133" t="s">
        <v>517</v>
      </c>
      <c r="M36" t="s">
        <v>360</v>
      </c>
      <c r="N36" s="214">
        <v>-1</v>
      </c>
      <c r="O36" s="214">
        <f t="shared" si="0"/>
        <v>1</v>
      </c>
    </row>
    <row r="37" spans="1:15" x14ac:dyDescent="0.25">
      <c r="A37" s="155" t="s">
        <v>993</v>
      </c>
      <c r="B37" t="s">
        <v>995</v>
      </c>
      <c r="D37" t="s">
        <v>620</v>
      </c>
      <c r="E37" t="s">
        <v>791</v>
      </c>
      <c r="F37" t="s">
        <v>792</v>
      </c>
      <c r="G37" t="s">
        <v>476</v>
      </c>
      <c r="H37">
        <f>VLOOKUP(G37,MARGIN!$E$1:$F$9,2)</f>
        <v>1</v>
      </c>
      <c r="I37">
        <v>50</v>
      </c>
      <c r="J37">
        <v>0.25</v>
      </c>
      <c r="K37" t="s">
        <v>300</v>
      </c>
      <c r="L37" s="133" t="s">
        <v>618</v>
      </c>
      <c r="N37" s="214">
        <v>-1</v>
      </c>
      <c r="O37" s="214">
        <f t="shared" si="0"/>
        <v>1</v>
      </c>
    </row>
    <row r="38" spans="1:15" x14ac:dyDescent="0.25">
      <c r="A38" s="154" t="s">
        <v>362</v>
      </c>
      <c r="B38" s="113" t="s">
        <v>363</v>
      </c>
      <c r="C38" s="113" t="s">
        <v>955</v>
      </c>
      <c r="D38" s="113" t="s">
        <v>263</v>
      </c>
      <c r="E38" s="113" t="s">
        <v>840</v>
      </c>
      <c r="F38" s="113" t="s">
        <v>841</v>
      </c>
      <c r="G38" s="113" t="s">
        <v>476</v>
      </c>
      <c r="H38">
        <f>VLOOKUP(G38,MARGIN!$E$1:$F$9,2)</f>
        <v>1</v>
      </c>
      <c r="I38" s="113">
        <v>110</v>
      </c>
      <c r="J38" s="113">
        <v>0.1</v>
      </c>
      <c r="K38" s="113" t="s">
        <v>307</v>
      </c>
      <c r="L38" s="146" t="s">
        <v>712</v>
      </c>
      <c r="M38" s="113" t="s">
        <v>362</v>
      </c>
      <c r="N38" s="247">
        <v>-1</v>
      </c>
      <c r="O38" s="214">
        <f t="shared" si="0"/>
        <v>1</v>
      </c>
    </row>
    <row r="39" spans="1:15" x14ac:dyDescent="0.25">
      <c r="A39" s="154" t="s">
        <v>364</v>
      </c>
      <c r="B39" t="s">
        <v>365</v>
      </c>
      <c r="C39" t="s">
        <v>956</v>
      </c>
      <c r="D39" t="s">
        <v>263</v>
      </c>
      <c r="E39" t="s">
        <v>842</v>
      </c>
      <c r="F39" t="s">
        <v>843</v>
      </c>
      <c r="G39" t="s">
        <v>476</v>
      </c>
      <c r="H39">
        <f>VLOOKUP(G39,MARGIN!$E$1:$F$9,2)</f>
        <v>1</v>
      </c>
      <c r="I39">
        <v>400</v>
      </c>
      <c r="J39">
        <v>1E-3</v>
      </c>
      <c r="K39" t="s">
        <v>316</v>
      </c>
      <c r="L39" s="133" t="s">
        <v>635</v>
      </c>
      <c r="M39" t="s">
        <v>844</v>
      </c>
      <c r="N39" s="214">
        <v>-1</v>
      </c>
      <c r="O39" s="214">
        <f t="shared" si="0"/>
        <v>1</v>
      </c>
    </row>
    <row r="40" spans="1:15" x14ac:dyDescent="0.25">
      <c r="A40" s="155" t="s">
        <v>366</v>
      </c>
      <c r="B40" s="113" t="s">
        <v>367</v>
      </c>
      <c r="C40" s="113" t="s">
        <v>957</v>
      </c>
      <c r="D40" s="113" t="s">
        <v>845</v>
      </c>
      <c r="E40" s="113" t="s">
        <v>786</v>
      </c>
      <c r="F40" s="113" t="s">
        <v>797</v>
      </c>
      <c r="G40" s="113" t="s">
        <v>476</v>
      </c>
      <c r="H40">
        <f>VLOOKUP(G40,MARGIN!$E$1:$F$9,2)</f>
        <v>1</v>
      </c>
      <c r="I40" s="145">
        <v>1000</v>
      </c>
      <c r="J40" s="113">
        <v>0.01</v>
      </c>
      <c r="K40" s="113" t="s">
        <v>291</v>
      </c>
      <c r="L40" s="146" t="s">
        <v>480</v>
      </c>
      <c r="M40" s="113" t="s">
        <v>846</v>
      </c>
      <c r="N40" s="214">
        <v>-1</v>
      </c>
      <c r="O40" s="214">
        <f t="shared" si="0"/>
        <v>1</v>
      </c>
    </row>
    <row r="41" spans="1:15" x14ac:dyDescent="0.25">
      <c r="A41" s="155" t="s">
        <v>368</v>
      </c>
      <c r="B41" s="113" t="s">
        <v>369</v>
      </c>
      <c r="C41" s="113" t="s">
        <v>958</v>
      </c>
      <c r="D41" s="113" t="s">
        <v>845</v>
      </c>
      <c r="E41" s="113" t="s">
        <v>786</v>
      </c>
      <c r="F41" s="113" t="s">
        <v>847</v>
      </c>
      <c r="G41" s="113" t="s">
        <v>476</v>
      </c>
      <c r="H41">
        <f>VLOOKUP(G41,MARGIN!$E$1:$F$9,2)</f>
        <v>1</v>
      </c>
      <c r="I41" s="113">
        <v>100</v>
      </c>
      <c r="J41" s="113">
        <v>0.01</v>
      </c>
      <c r="K41" s="113" t="s">
        <v>291</v>
      </c>
      <c r="L41" s="146" t="s">
        <v>1114</v>
      </c>
      <c r="M41" s="113" t="s">
        <v>848</v>
      </c>
      <c r="N41" s="214">
        <v>-1</v>
      </c>
      <c r="O41" s="214">
        <f t="shared" si="0"/>
        <v>1</v>
      </c>
    </row>
    <row r="42" spans="1:15" x14ac:dyDescent="0.25">
      <c r="A42" s="155" t="s">
        <v>370</v>
      </c>
      <c r="B42" t="s">
        <v>371</v>
      </c>
      <c r="C42" t="s">
        <v>959</v>
      </c>
      <c r="D42" t="s">
        <v>263</v>
      </c>
      <c r="E42" t="s">
        <v>849</v>
      </c>
      <c r="F42" t="s">
        <v>843</v>
      </c>
      <c r="G42" t="s">
        <v>476</v>
      </c>
      <c r="H42">
        <f>VLOOKUP(G42,MARGIN!$E$1:$F$9,2)</f>
        <v>1</v>
      </c>
      <c r="I42">
        <v>400</v>
      </c>
      <c r="J42">
        <v>1E-3</v>
      </c>
      <c r="K42" t="s">
        <v>316</v>
      </c>
      <c r="L42" s="133" t="s">
        <v>629</v>
      </c>
      <c r="M42" t="s">
        <v>850</v>
      </c>
      <c r="N42" s="214">
        <v>-1</v>
      </c>
      <c r="O42" s="214">
        <f t="shared" si="0"/>
        <v>1</v>
      </c>
    </row>
    <row r="43" spans="1:15" x14ac:dyDescent="0.25">
      <c r="A43" s="155" t="s">
        <v>515</v>
      </c>
      <c r="B43" s="113" t="s">
        <v>990</v>
      </c>
      <c r="C43" s="113"/>
      <c r="D43" s="113" t="s">
        <v>814</v>
      </c>
      <c r="E43" s="113" t="s">
        <v>840</v>
      </c>
      <c r="F43" s="113" t="s">
        <v>1037</v>
      </c>
      <c r="G43" s="113" t="s">
        <v>476</v>
      </c>
      <c r="H43">
        <f>VLOOKUP(G43,MARGIN!$E$1:$F$9,2)</f>
        <v>1</v>
      </c>
      <c r="I43" s="149">
        <v>10</v>
      </c>
      <c r="J43" s="113">
        <v>1</v>
      </c>
      <c r="K43" s="113" t="s">
        <v>307</v>
      </c>
      <c r="L43" s="146" t="s">
        <v>515</v>
      </c>
      <c r="M43" s="113"/>
      <c r="N43" s="214">
        <v>-1</v>
      </c>
      <c r="O43" s="214">
        <f t="shared" si="0"/>
        <v>1</v>
      </c>
    </row>
    <row r="44" spans="1:15" x14ac:dyDescent="0.25">
      <c r="A44" s="155" t="s">
        <v>997</v>
      </c>
      <c r="B44" t="s">
        <v>1039</v>
      </c>
      <c r="D44" t="s">
        <v>814</v>
      </c>
      <c r="E44" t="s">
        <v>1041</v>
      </c>
      <c r="F44" t="s">
        <v>1040</v>
      </c>
      <c r="G44" t="s">
        <v>476</v>
      </c>
      <c r="H44">
        <f>VLOOKUP(G44,MARGIN!$E$1:$F$9,2)</f>
        <v>1</v>
      </c>
      <c r="I44">
        <v>50</v>
      </c>
      <c r="J44">
        <v>1</v>
      </c>
      <c r="K44" t="s">
        <v>307</v>
      </c>
      <c r="L44" s="133" t="s">
        <v>633</v>
      </c>
      <c r="N44" s="214">
        <v>-1</v>
      </c>
      <c r="O44" s="214">
        <f t="shared" si="0"/>
        <v>1</v>
      </c>
    </row>
    <row r="45" spans="1:15" x14ac:dyDescent="0.25">
      <c r="A45" s="155" t="s">
        <v>998</v>
      </c>
      <c r="B45" s="113" t="s">
        <v>1003</v>
      </c>
      <c r="C45" s="113"/>
      <c r="D45" s="113" t="s">
        <v>999</v>
      </c>
      <c r="E45" s="113" t="s">
        <v>783</v>
      </c>
      <c r="F45" s="113" t="s">
        <v>1019</v>
      </c>
      <c r="G45" s="113" t="s">
        <v>476</v>
      </c>
      <c r="H45">
        <f>VLOOKUP(G45,MARGIN!$E$1:$F$9,2)</f>
        <v>1</v>
      </c>
      <c r="I45" s="113">
        <v>50</v>
      </c>
      <c r="J45" s="113">
        <v>0.1</v>
      </c>
      <c r="K45" s="113" t="s">
        <v>297</v>
      </c>
      <c r="L45" s="146" t="s">
        <v>659</v>
      </c>
      <c r="M45" s="113"/>
      <c r="N45" s="214">
        <v>-1</v>
      </c>
      <c r="O45" s="214">
        <f t="shared" si="0"/>
        <v>1</v>
      </c>
    </row>
    <row r="46" spans="1:15" x14ac:dyDescent="0.25">
      <c r="A46" s="155" t="s">
        <v>372</v>
      </c>
      <c r="B46" t="s">
        <v>373</v>
      </c>
      <c r="D46" t="s">
        <v>626</v>
      </c>
      <c r="E46" t="s">
        <v>786</v>
      </c>
      <c r="F46" t="s">
        <v>874</v>
      </c>
      <c r="G46" t="s">
        <v>473</v>
      </c>
      <c r="H46">
        <f>VLOOKUP(G46,MARGIN!$E$1:$F$9,2)</f>
        <v>0.89711845552086711</v>
      </c>
      <c r="I46">
        <v>10</v>
      </c>
      <c r="J46">
        <v>0.1</v>
      </c>
      <c r="K46" t="s">
        <v>297</v>
      </c>
      <c r="L46" s="133" t="s">
        <v>624</v>
      </c>
      <c r="N46" s="214">
        <v>-1</v>
      </c>
      <c r="O46" s="214">
        <f t="shared" si="0"/>
        <v>1</v>
      </c>
    </row>
    <row r="47" spans="1:15" x14ac:dyDescent="0.25">
      <c r="A47" s="154" t="s">
        <v>374</v>
      </c>
      <c r="B47" t="s">
        <v>375</v>
      </c>
      <c r="C47" t="s">
        <v>960</v>
      </c>
      <c r="D47" t="s">
        <v>263</v>
      </c>
      <c r="E47" t="s">
        <v>851</v>
      </c>
      <c r="F47" t="s">
        <v>852</v>
      </c>
      <c r="G47" t="s">
        <v>476</v>
      </c>
      <c r="H47">
        <f>VLOOKUP(G47,MARGIN!$E$1:$F$9,2)</f>
        <v>1</v>
      </c>
      <c r="I47" s="131">
        <v>500000</v>
      </c>
      <c r="J47">
        <v>9.9999999999999995E-7</v>
      </c>
      <c r="K47" t="s">
        <v>292</v>
      </c>
      <c r="L47" s="133" t="s">
        <v>639</v>
      </c>
      <c r="M47" t="s">
        <v>853</v>
      </c>
      <c r="N47" s="214">
        <v>-1</v>
      </c>
      <c r="O47" s="214">
        <f t="shared" si="0"/>
        <v>1</v>
      </c>
    </row>
    <row r="48" spans="1:15" x14ac:dyDescent="0.25">
      <c r="A48" s="156" t="s">
        <v>992</v>
      </c>
      <c r="B48" t="s">
        <v>994</v>
      </c>
      <c r="D48" t="s">
        <v>617</v>
      </c>
      <c r="E48" t="s">
        <v>791</v>
      </c>
      <c r="F48" t="s">
        <v>792</v>
      </c>
      <c r="G48" t="s">
        <v>476</v>
      </c>
      <c r="H48">
        <f>VLOOKUP(G48,MARGIN!$E$1:$F$9,2)</f>
        <v>1</v>
      </c>
      <c r="I48">
        <v>50</v>
      </c>
      <c r="J48">
        <v>0.25</v>
      </c>
      <c r="K48" t="s">
        <v>300</v>
      </c>
      <c r="L48" s="133" t="s">
        <v>615</v>
      </c>
      <c r="N48" s="214">
        <v>-1</v>
      </c>
      <c r="O48" s="214">
        <f t="shared" si="0"/>
        <v>1</v>
      </c>
    </row>
    <row r="49" spans="1:15" x14ac:dyDescent="0.25">
      <c r="A49" s="155" t="s">
        <v>376</v>
      </c>
      <c r="B49" s="113" t="s">
        <v>377</v>
      </c>
      <c r="C49" s="113" t="s">
        <v>961</v>
      </c>
      <c r="D49" s="113" t="s">
        <v>263</v>
      </c>
      <c r="E49" s="113" t="s">
        <v>783</v>
      </c>
      <c r="F49" s="113" t="s">
        <v>855</v>
      </c>
      <c r="G49" s="113" t="s">
        <v>476</v>
      </c>
      <c r="H49">
        <f>VLOOKUP(G49,MARGIN!$E$1:$F$9,2)</f>
        <v>1</v>
      </c>
      <c r="I49" s="145">
        <v>100000</v>
      </c>
      <c r="J49" s="113">
        <v>1E-4</v>
      </c>
      <c r="K49" s="113" t="s">
        <v>292</v>
      </c>
      <c r="L49" s="146" t="s">
        <v>696</v>
      </c>
      <c r="M49" s="113" t="s">
        <v>781</v>
      </c>
      <c r="N49" s="214">
        <v>-1</v>
      </c>
      <c r="O49" s="214">
        <f t="shared" si="0"/>
        <v>1</v>
      </c>
    </row>
    <row r="50" spans="1:15" x14ac:dyDescent="0.25">
      <c r="A50" s="154" t="s">
        <v>1046</v>
      </c>
      <c r="B50" t="s">
        <v>379</v>
      </c>
      <c r="C50" t="s">
        <v>962</v>
      </c>
      <c r="D50" t="s">
        <v>265</v>
      </c>
      <c r="E50" t="s">
        <v>786</v>
      </c>
      <c r="F50" t="s">
        <v>856</v>
      </c>
      <c r="G50" t="s">
        <v>476</v>
      </c>
      <c r="H50">
        <f>VLOOKUP(G50,MARGIN!$E$1:$F$9,2)</f>
        <v>1</v>
      </c>
      <c r="I50" s="131">
        <v>10000</v>
      </c>
      <c r="J50">
        <v>1E-3</v>
      </c>
      <c r="K50" t="s">
        <v>291</v>
      </c>
      <c r="L50" s="133" t="s">
        <v>694</v>
      </c>
      <c r="M50" t="s">
        <v>378</v>
      </c>
      <c r="N50" s="214">
        <v>-1</v>
      </c>
      <c r="O50" s="214">
        <f t="shared" si="0"/>
        <v>1</v>
      </c>
    </row>
    <row r="51" spans="1:15" x14ac:dyDescent="0.25">
      <c r="A51" s="155" t="s">
        <v>380</v>
      </c>
      <c r="B51" s="113" t="s">
        <v>381</v>
      </c>
      <c r="C51" s="113" t="s">
        <v>963</v>
      </c>
      <c r="D51" s="113" t="s">
        <v>263</v>
      </c>
      <c r="E51" s="113" t="s">
        <v>783</v>
      </c>
      <c r="F51" s="113" t="s">
        <v>857</v>
      </c>
      <c r="G51" s="113" t="s">
        <v>444</v>
      </c>
      <c r="H51">
        <f>VLOOKUP(G51,MARGIN!$E$1:$F$9,2)</f>
        <v>102.498</v>
      </c>
      <c r="I51" s="145">
        <f>500</f>
        <v>500</v>
      </c>
      <c r="J51" s="113">
        <v>0.01</v>
      </c>
      <c r="K51" s="113" t="s">
        <v>297</v>
      </c>
      <c r="L51" s="146" t="s">
        <v>698</v>
      </c>
      <c r="M51" s="113" t="s">
        <v>380</v>
      </c>
      <c r="N51" s="214">
        <v>-1</v>
      </c>
      <c r="O51" s="214">
        <f t="shared" si="0"/>
        <v>1</v>
      </c>
    </row>
    <row r="52" spans="1:15" x14ac:dyDescent="0.25">
      <c r="A52" s="154" t="s">
        <v>382</v>
      </c>
      <c r="B52" t="s">
        <v>383</v>
      </c>
      <c r="C52" t="s">
        <v>964</v>
      </c>
      <c r="D52" t="s">
        <v>263</v>
      </c>
      <c r="E52" t="s">
        <v>783</v>
      </c>
      <c r="F52" t="s">
        <v>858</v>
      </c>
      <c r="G52" t="s">
        <v>476</v>
      </c>
      <c r="H52">
        <f>VLOOKUP(G52,MARGIN!$E$1:$F$9,2)</f>
        <v>1</v>
      </c>
      <c r="I52">
        <v>20</v>
      </c>
      <c r="J52">
        <v>0.01</v>
      </c>
      <c r="K52" t="s">
        <v>297</v>
      </c>
      <c r="L52" s="133" t="s">
        <v>554</v>
      </c>
      <c r="M52" t="s">
        <v>382</v>
      </c>
      <c r="N52" s="214">
        <v>-1</v>
      </c>
      <c r="O52" s="214">
        <f t="shared" si="0"/>
        <v>1</v>
      </c>
    </row>
    <row r="53" spans="1:15" x14ac:dyDescent="0.25">
      <c r="A53" s="154" t="s">
        <v>384</v>
      </c>
      <c r="B53" t="s">
        <v>385</v>
      </c>
      <c r="C53" t="s">
        <v>965</v>
      </c>
      <c r="D53" t="s">
        <v>264</v>
      </c>
      <c r="E53" t="s">
        <v>791</v>
      </c>
      <c r="F53">
        <v>5000</v>
      </c>
      <c r="G53" t="s">
        <v>476</v>
      </c>
      <c r="H53">
        <f>VLOOKUP(G53,MARGIN!$E$1:$F$9,2)</f>
        <v>1</v>
      </c>
      <c r="I53">
        <v>50</v>
      </c>
      <c r="J53" s="132">
        <v>42377</v>
      </c>
      <c r="K53" t="s">
        <v>300</v>
      </c>
      <c r="L53" s="133" t="s">
        <v>704</v>
      </c>
      <c r="M53" t="s">
        <v>859</v>
      </c>
      <c r="N53" s="214">
        <v>-1</v>
      </c>
      <c r="O53" s="214">
        <f t="shared" si="0"/>
        <v>1</v>
      </c>
    </row>
    <row r="54" spans="1:15" x14ac:dyDescent="0.25">
      <c r="A54" s="154" t="s">
        <v>0</v>
      </c>
      <c r="B54" t="s">
        <v>386</v>
      </c>
      <c r="C54" t="s">
        <v>966</v>
      </c>
      <c r="D54" t="s">
        <v>798</v>
      </c>
      <c r="E54" t="s">
        <v>840</v>
      </c>
      <c r="F54" t="s">
        <v>860</v>
      </c>
      <c r="G54" t="s">
        <v>476</v>
      </c>
      <c r="H54">
        <f>VLOOKUP(G54,MARGIN!$E$1:$F$9,2)</f>
        <v>1</v>
      </c>
      <c r="I54">
        <v>150</v>
      </c>
      <c r="J54">
        <v>0.01</v>
      </c>
      <c r="K54" t="s">
        <v>307</v>
      </c>
      <c r="L54" s="133" t="s">
        <v>706</v>
      </c>
      <c r="M54" t="s">
        <v>0</v>
      </c>
      <c r="N54" s="246">
        <v>-1</v>
      </c>
      <c r="O54" s="214">
        <f t="shared" si="0"/>
        <v>1</v>
      </c>
    </row>
    <row r="55" spans="1:15" x14ac:dyDescent="0.25">
      <c r="A55" s="154" t="s">
        <v>1047</v>
      </c>
      <c r="B55" t="s">
        <v>388</v>
      </c>
      <c r="C55" t="s">
        <v>967</v>
      </c>
      <c r="D55" t="s">
        <v>265</v>
      </c>
      <c r="E55" t="s">
        <v>783</v>
      </c>
      <c r="F55" t="s">
        <v>830</v>
      </c>
      <c r="G55" t="s">
        <v>476</v>
      </c>
      <c r="H55">
        <f>VLOOKUP(G55,MARGIN!$E$1:$F$9,2)</f>
        <v>1</v>
      </c>
      <c r="I55">
        <v>100</v>
      </c>
      <c r="J55">
        <v>0.01</v>
      </c>
      <c r="K55" t="s">
        <v>350</v>
      </c>
      <c r="L55" s="133" t="s">
        <v>708</v>
      </c>
      <c r="M55" t="s">
        <v>387</v>
      </c>
      <c r="N55" s="214">
        <v>-1</v>
      </c>
      <c r="O55" s="214">
        <f t="shared" si="0"/>
        <v>1</v>
      </c>
    </row>
    <row r="56" spans="1:15" x14ac:dyDescent="0.25">
      <c r="A56" s="154" t="s">
        <v>1048</v>
      </c>
      <c r="B56" t="s">
        <v>390</v>
      </c>
      <c r="C56" t="s">
        <v>968</v>
      </c>
      <c r="D56" t="s">
        <v>265</v>
      </c>
      <c r="E56" t="s">
        <v>861</v>
      </c>
      <c r="F56" t="s">
        <v>862</v>
      </c>
      <c r="G56" t="s">
        <v>476</v>
      </c>
      <c r="H56">
        <f>VLOOKUP(G56,MARGIN!$E$1:$F$9,2)</f>
        <v>1</v>
      </c>
      <c r="I56">
        <v>50</v>
      </c>
      <c r="J56">
        <v>0.1</v>
      </c>
      <c r="K56" t="s">
        <v>350</v>
      </c>
      <c r="L56" s="133" t="s">
        <v>710</v>
      </c>
      <c r="M56" t="s">
        <v>389</v>
      </c>
      <c r="N56" s="214">
        <v>1</v>
      </c>
      <c r="O56" s="214">
        <f t="shared" si="0"/>
        <v>-1</v>
      </c>
    </row>
    <row r="57" spans="1:15" x14ac:dyDescent="0.25">
      <c r="A57" s="154" t="s">
        <v>1038</v>
      </c>
      <c r="B57" t="s">
        <v>837</v>
      </c>
      <c r="C57" t="s">
        <v>952</v>
      </c>
      <c r="D57" t="s">
        <v>265</v>
      </c>
      <c r="E57" t="s">
        <v>786</v>
      </c>
      <c r="F57" t="s">
        <v>835</v>
      </c>
      <c r="G57" t="s">
        <v>476</v>
      </c>
      <c r="H57">
        <f>VLOOKUP(G57,MARGIN!$E$1:$F$9,2)</f>
        <v>1</v>
      </c>
      <c r="I57" s="131">
        <v>42000</v>
      </c>
      <c r="J57">
        <v>1E-4</v>
      </c>
      <c r="K57" t="s">
        <v>291</v>
      </c>
      <c r="L57" s="133" t="s">
        <v>714</v>
      </c>
      <c r="M57" t="s">
        <v>391</v>
      </c>
      <c r="N57" s="246">
        <v>-1</v>
      </c>
      <c r="O57" s="214">
        <f t="shared" si="0"/>
        <v>1</v>
      </c>
    </row>
    <row r="58" spans="1:15" x14ac:dyDescent="0.25">
      <c r="A58" s="155" t="s">
        <v>1021</v>
      </c>
      <c r="B58" t="s">
        <v>393</v>
      </c>
      <c r="C58" t="s">
        <v>969</v>
      </c>
      <c r="D58" t="s">
        <v>264</v>
      </c>
      <c r="E58" t="s">
        <v>840</v>
      </c>
      <c r="F58">
        <v>2000</v>
      </c>
      <c r="G58" t="s">
        <v>476</v>
      </c>
      <c r="H58">
        <f>VLOOKUP(G58,MARGIN!$E$1:$F$9,2)</f>
        <v>1</v>
      </c>
      <c r="I58" s="131">
        <v>2000</v>
      </c>
      <c r="J58">
        <v>1E-3</v>
      </c>
      <c r="K58" t="s">
        <v>300</v>
      </c>
      <c r="L58" s="133" t="s">
        <v>716</v>
      </c>
      <c r="M58" t="s">
        <v>863</v>
      </c>
      <c r="N58" s="214">
        <v>-1</v>
      </c>
      <c r="O58" s="214">
        <f t="shared" si="0"/>
        <v>1</v>
      </c>
    </row>
    <row r="59" spans="1:15" x14ac:dyDescent="0.25">
      <c r="A59" s="155" t="s">
        <v>394</v>
      </c>
      <c r="B59" s="113" t="s">
        <v>395</v>
      </c>
      <c r="C59" s="113"/>
      <c r="D59" s="113" t="s">
        <v>482</v>
      </c>
      <c r="E59" s="113" t="s">
        <v>1022</v>
      </c>
      <c r="F59" s="113" t="s">
        <v>1023</v>
      </c>
      <c r="G59" s="113" t="s">
        <v>491</v>
      </c>
      <c r="H59">
        <f>VLOOKUP(G59,MARGIN!$E$1:$F$9,2)</f>
        <v>1.28542</v>
      </c>
      <c r="I59" s="148">
        <v>20</v>
      </c>
      <c r="J59" s="113">
        <v>0.1</v>
      </c>
      <c r="K59" s="113" t="s">
        <v>300</v>
      </c>
      <c r="L59" s="146" t="s">
        <v>494</v>
      </c>
      <c r="M59" s="113"/>
      <c r="N59" s="214">
        <v>-1</v>
      </c>
      <c r="O59" s="214">
        <f t="shared" si="0"/>
        <v>1</v>
      </c>
    </row>
    <row r="60" spans="1:15" x14ac:dyDescent="0.25">
      <c r="A60" s="154" t="s">
        <v>1024</v>
      </c>
      <c r="B60" t="s">
        <v>396</v>
      </c>
      <c r="C60" t="s">
        <v>970</v>
      </c>
      <c r="D60" t="s">
        <v>264</v>
      </c>
      <c r="E60" t="s">
        <v>864</v>
      </c>
      <c r="F60" t="s">
        <v>865</v>
      </c>
      <c r="G60" t="s">
        <v>476</v>
      </c>
      <c r="H60">
        <f>VLOOKUP(G60,MARGIN!$E$1:$F$9,2)</f>
        <v>1</v>
      </c>
      <c r="I60">
        <v>50</v>
      </c>
      <c r="J60" s="132">
        <v>42377</v>
      </c>
      <c r="K60" t="s">
        <v>300</v>
      </c>
      <c r="L60" s="133" t="s">
        <v>734</v>
      </c>
      <c r="M60" t="s">
        <v>866</v>
      </c>
      <c r="N60" s="214">
        <v>-1</v>
      </c>
      <c r="O60" s="214">
        <f t="shared" si="0"/>
        <v>1</v>
      </c>
    </row>
    <row r="61" spans="1:15" x14ac:dyDescent="0.25">
      <c r="A61" s="154" t="s">
        <v>996</v>
      </c>
      <c r="B61" t="s">
        <v>398</v>
      </c>
      <c r="C61" t="s">
        <v>971</v>
      </c>
      <c r="D61" t="s">
        <v>798</v>
      </c>
      <c r="E61" t="s">
        <v>867</v>
      </c>
      <c r="F61" t="s">
        <v>868</v>
      </c>
      <c r="G61" t="s">
        <v>476</v>
      </c>
      <c r="H61">
        <f>VLOOKUP(G61,MARGIN!$E$1:$F$9,2)</f>
        <v>1</v>
      </c>
      <c r="I61" s="131">
        <v>1120</v>
      </c>
      <c r="J61">
        <v>0.01</v>
      </c>
      <c r="K61" t="s">
        <v>307</v>
      </c>
      <c r="L61" s="133" t="s">
        <v>746</v>
      </c>
      <c r="M61" t="s">
        <v>397</v>
      </c>
      <c r="N61" s="214">
        <v>-1</v>
      </c>
      <c r="O61" s="214">
        <f t="shared" si="0"/>
        <v>1</v>
      </c>
    </row>
    <row r="62" spans="1:15" x14ac:dyDescent="0.25">
      <c r="A62" s="154" t="s">
        <v>399</v>
      </c>
      <c r="B62" t="s">
        <v>400</v>
      </c>
      <c r="C62" t="s">
        <v>972</v>
      </c>
      <c r="D62" t="s">
        <v>263</v>
      </c>
      <c r="E62" t="s">
        <v>783</v>
      </c>
      <c r="F62" t="s">
        <v>869</v>
      </c>
      <c r="G62" t="s">
        <v>476</v>
      </c>
      <c r="H62">
        <f>VLOOKUP(G62,MARGIN!$E$1:$F$9,2)</f>
        <v>1</v>
      </c>
      <c r="I62" s="131">
        <v>125000</v>
      </c>
      <c r="J62">
        <v>1E-4</v>
      </c>
      <c r="K62" t="s">
        <v>292</v>
      </c>
      <c r="L62" s="133" t="s">
        <v>748</v>
      </c>
      <c r="M62" t="s">
        <v>539</v>
      </c>
      <c r="N62" s="214">
        <v>-1</v>
      </c>
      <c r="O62" s="214">
        <f t="shared" si="0"/>
        <v>1</v>
      </c>
    </row>
    <row r="63" spans="1:15" x14ac:dyDescent="0.25">
      <c r="A63" s="154" t="s">
        <v>1049</v>
      </c>
      <c r="B63" t="s">
        <v>402</v>
      </c>
      <c r="C63" t="s">
        <v>973</v>
      </c>
      <c r="D63" t="s">
        <v>828</v>
      </c>
      <c r="E63" t="s">
        <v>791</v>
      </c>
      <c r="F63" t="s">
        <v>870</v>
      </c>
      <c r="G63" t="s">
        <v>476</v>
      </c>
      <c r="H63">
        <f>VLOOKUP(G63,MARGIN!$E$1:$F$9,2)</f>
        <v>1</v>
      </c>
      <c r="I63">
        <v>5000</v>
      </c>
      <c r="J63">
        <v>0.1</v>
      </c>
      <c r="K63" t="s">
        <v>350</v>
      </c>
      <c r="L63" s="133" t="s">
        <v>726</v>
      </c>
      <c r="M63" t="s">
        <v>401</v>
      </c>
      <c r="N63" s="214">
        <v>1</v>
      </c>
      <c r="O63" s="214">
        <f t="shared" si="0"/>
        <v>-1</v>
      </c>
    </row>
    <row r="64" spans="1:15" x14ac:dyDescent="0.25">
      <c r="A64" s="155" t="s">
        <v>403</v>
      </c>
      <c r="B64" s="113" t="s">
        <v>1000</v>
      </c>
      <c r="C64" s="113"/>
      <c r="D64" s="113" t="s">
        <v>271</v>
      </c>
      <c r="E64" s="113" t="s">
        <v>786</v>
      </c>
      <c r="F64" s="113" t="s">
        <v>1036</v>
      </c>
      <c r="G64" s="113" t="s">
        <v>476</v>
      </c>
      <c r="H64">
        <f>VLOOKUP(G64,MARGIN!$E$1:$F$9,2)</f>
        <v>1</v>
      </c>
      <c r="I64" s="113">
        <v>2</v>
      </c>
      <c r="J64" s="113">
        <v>0.05</v>
      </c>
      <c r="K64" s="113" t="s">
        <v>297</v>
      </c>
      <c r="L64" s="146" t="s">
        <v>736</v>
      </c>
      <c r="M64" s="113"/>
      <c r="N64" s="214">
        <v>-1</v>
      </c>
      <c r="O64" s="214">
        <f t="shared" si="0"/>
        <v>1</v>
      </c>
    </row>
    <row r="65" spans="1:15" x14ac:dyDescent="0.25">
      <c r="A65" s="155" t="s">
        <v>1001</v>
      </c>
      <c r="B65" s="113" t="s">
        <v>1002</v>
      </c>
      <c r="C65" s="113"/>
      <c r="D65" s="113" t="s">
        <v>271</v>
      </c>
      <c r="E65" s="113" t="s">
        <v>783</v>
      </c>
      <c r="F65" s="113" t="s">
        <v>1030</v>
      </c>
      <c r="G65" s="113" t="s">
        <v>444</v>
      </c>
      <c r="H65">
        <f>VLOOKUP(G65,MARGIN!$E$1:$F$9,2)</f>
        <v>102.498</v>
      </c>
      <c r="I65" s="113">
        <v>100000</v>
      </c>
      <c r="J65" s="113">
        <v>0.01</v>
      </c>
      <c r="K65" s="113" t="s">
        <v>292</v>
      </c>
      <c r="L65" s="146" t="s">
        <v>447</v>
      </c>
      <c r="M65" s="113"/>
      <c r="N65" s="214">
        <v>1</v>
      </c>
      <c r="O65" s="214">
        <f t="shared" si="0"/>
        <v>-1</v>
      </c>
    </row>
    <row r="66" spans="1:15" x14ac:dyDescent="0.25">
      <c r="A66" s="154" t="s">
        <v>1025</v>
      </c>
      <c r="B66" t="s">
        <v>405</v>
      </c>
      <c r="C66" t="s">
        <v>974</v>
      </c>
      <c r="D66" t="s">
        <v>264</v>
      </c>
      <c r="E66" t="s">
        <v>787</v>
      </c>
      <c r="F66" t="s">
        <v>871</v>
      </c>
      <c r="G66" t="s">
        <v>476</v>
      </c>
      <c r="H66">
        <f>VLOOKUP(G66,MARGIN!$E$1:$F$9,2)</f>
        <v>1</v>
      </c>
      <c r="I66">
        <v>100</v>
      </c>
      <c r="J66">
        <v>0.1</v>
      </c>
      <c r="K66" t="s">
        <v>300</v>
      </c>
      <c r="L66" s="133" t="s">
        <v>730</v>
      </c>
      <c r="M66" t="s">
        <v>872</v>
      </c>
      <c r="N66" s="214">
        <v>-1</v>
      </c>
      <c r="O66" s="214">
        <f t="shared" si="0"/>
        <v>1</v>
      </c>
    </row>
    <row r="67" spans="1:15" x14ac:dyDescent="0.25">
      <c r="A67" s="155" t="s">
        <v>873</v>
      </c>
      <c r="B67" s="113" t="s">
        <v>410</v>
      </c>
      <c r="C67" s="113" t="s">
        <v>977</v>
      </c>
      <c r="D67" s="113" t="s">
        <v>530</v>
      </c>
      <c r="E67" s="113" t="s">
        <v>783</v>
      </c>
      <c r="F67" s="113">
        <v>10</v>
      </c>
      <c r="G67" s="113" t="s">
        <v>539</v>
      </c>
      <c r="H67">
        <f>VLOOKUP(G67,MARGIN!$E$1:$F$9,2)</f>
        <v>0.97099000000000002</v>
      </c>
      <c r="I67" s="113">
        <v>10</v>
      </c>
      <c r="J67" s="113">
        <v>1</v>
      </c>
      <c r="K67" s="113" t="s">
        <v>297</v>
      </c>
      <c r="L67" s="146" t="s">
        <v>750</v>
      </c>
      <c r="M67" s="113" t="s">
        <v>873</v>
      </c>
      <c r="N67" s="214">
        <v>-1</v>
      </c>
      <c r="O67" s="214">
        <f t="shared" si="0"/>
        <v>1</v>
      </c>
    </row>
    <row r="68" spans="1:15" x14ac:dyDescent="0.25">
      <c r="A68" s="155" t="s">
        <v>406</v>
      </c>
      <c r="B68" s="113" t="s">
        <v>407</v>
      </c>
      <c r="C68" s="113" t="s">
        <v>975</v>
      </c>
      <c r="D68" s="113" t="s">
        <v>271</v>
      </c>
      <c r="E68" s="113" t="s">
        <v>786</v>
      </c>
      <c r="F68" s="113">
        <v>200</v>
      </c>
      <c r="G68" s="113" t="s">
        <v>687</v>
      </c>
      <c r="H68">
        <f>VLOOKUP(G68,MARGIN!$E$1:$F$9,2)</f>
        <v>1.38320239017373</v>
      </c>
      <c r="I68" s="113">
        <v>200</v>
      </c>
      <c r="J68" s="113">
        <v>0.1</v>
      </c>
      <c r="K68" s="113" t="s">
        <v>297</v>
      </c>
      <c r="L68" s="146" t="s">
        <v>685</v>
      </c>
      <c r="M68" s="113" t="s">
        <v>406</v>
      </c>
      <c r="N68" s="214">
        <v>-1</v>
      </c>
      <c r="O68" s="214">
        <f t="shared" ref="O68:O81" si="1">IF(N68=-1,1,-1)</f>
        <v>1</v>
      </c>
    </row>
    <row r="69" spans="1:15" x14ac:dyDescent="0.25">
      <c r="A69" s="155" t="s">
        <v>408</v>
      </c>
      <c r="B69" s="113" t="s">
        <v>409</v>
      </c>
      <c r="C69" s="113" t="s">
        <v>976</v>
      </c>
      <c r="D69" s="113" t="s">
        <v>271</v>
      </c>
      <c r="E69" s="113" t="s">
        <v>786</v>
      </c>
      <c r="F69" s="113" t="s">
        <v>854</v>
      </c>
      <c r="G69" s="113" t="s">
        <v>476</v>
      </c>
      <c r="H69">
        <f>VLOOKUP(G69,MARGIN!$E$1:$F$9,2)</f>
        <v>1</v>
      </c>
      <c r="I69" s="113">
        <v>100</v>
      </c>
      <c r="J69" s="113">
        <v>0.1</v>
      </c>
      <c r="K69" s="113" t="s">
        <v>297</v>
      </c>
      <c r="L69" s="146" t="s">
        <v>690</v>
      </c>
      <c r="M69" s="113" t="s">
        <v>408</v>
      </c>
      <c r="N69" s="214">
        <v>-1</v>
      </c>
      <c r="O69" s="214">
        <f t="shared" si="1"/>
        <v>1</v>
      </c>
    </row>
    <row r="70" spans="1:15" x14ac:dyDescent="0.25">
      <c r="A70" s="155" t="s">
        <v>411</v>
      </c>
      <c r="B70" t="s">
        <v>412</v>
      </c>
      <c r="C70" t="s">
        <v>978</v>
      </c>
      <c r="D70" t="s">
        <v>530</v>
      </c>
      <c r="E70" t="s">
        <v>783</v>
      </c>
      <c r="F70" t="s">
        <v>874</v>
      </c>
      <c r="G70" t="s">
        <v>473</v>
      </c>
      <c r="H70">
        <f>VLOOKUP(G70,MARGIN!$E$1:$F$9,2)</f>
        <v>0.89711845552086711</v>
      </c>
      <c r="I70">
        <v>10</v>
      </c>
      <c r="J70">
        <v>1</v>
      </c>
      <c r="K70" t="s">
        <v>297</v>
      </c>
      <c r="L70" s="133" t="s">
        <v>531</v>
      </c>
      <c r="M70" t="s">
        <v>875</v>
      </c>
      <c r="N70" s="214">
        <v>-1</v>
      </c>
      <c r="O70" s="214">
        <f t="shared" si="1"/>
        <v>1</v>
      </c>
    </row>
    <row r="71" spans="1:15" x14ac:dyDescent="0.25">
      <c r="A71" s="155" t="s">
        <v>1026</v>
      </c>
      <c r="B71" t="s">
        <v>414</v>
      </c>
      <c r="C71" t="s">
        <v>979</v>
      </c>
      <c r="D71" t="s">
        <v>876</v>
      </c>
      <c r="E71" t="s">
        <v>783</v>
      </c>
      <c r="F71" t="s">
        <v>854</v>
      </c>
      <c r="G71" t="s">
        <v>476</v>
      </c>
      <c r="H71">
        <f>VLOOKUP(G71,MARGIN!$E$1:$F$9,2)</f>
        <v>1</v>
      </c>
      <c r="I71">
        <v>100</v>
      </c>
      <c r="J71">
        <v>0.1</v>
      </c>
      <c r="K71" t="s">
        <v>297</v>
      </c>
      <c r="L71" s="133" t="s">
        <v>560</v>
      </c>
      <c r="M71" t="s">
        <v>413</v>
      </c>
      <c r="N71" s="214">
        <v>-1</v>
      </c>
      <c r="O71" s="214">
        <f t="shared" si="1"/>
        <v>1</v>
      </c>
    </row>
    <row r="72" spans="1:15" x14ac:dyDescent="0.25">
      <c r="A72" s="154" t="s">
        <v>415</v>
      </c>
      <c r="B72" t="s">
        <v>877</v>
      </c>
      <c r="C72" t="s">
        <v>980</v>
      </c>
      <c r="D72" t="s">
        <v>264</v>
      </c>
      <c r="E72" t="s">
        <v>783</v>
      </c>
      <c r="F72">
        <v>200000</v>
      </c>
      <c r="G72" t="s">
        <v>476</v>
      </c>
      <c r="H72">
        <f>VLOOKUP(G72,MARGIN!$E$1:$F$9,2)</f>
        <v>1</v>
      </c>
      <c r="I72" s="131">
        <v>2000</v>
      </c>
      <c r="J72" t="s">
        <v>826</v>
      </c>
      <c r="K72" t="s">
        <v>292</v>
      </c>
      <c r="L72" s="133" t="s">
        <v>767</v>
      </c>
      <c r="M72" t="s">
        <v>878</v>
      </c>
      <c r="N72" s="214">
        <v>1</v>
      </c>
      <c r="O72" s="214">
        <f t="shared" si="1"/>
        <v>-1</v>
      </c>
    </row>
    <row r="73" spans="1:15" x14ac:dyDescent="0.25">
      <c r="A73" s="154" t="s">
        <v>1027</v>
      </c>
      <c r="B73" t="s">
        <v>1028</v>
      </c>
      <c r="C73" t="s">
        <v>981</v>
      </c>
      <c r="D73" t="s">
        <v>264</v>
      </c>
      <c r="E73" t="s">
        <v>783</v>
      </c>
      <c r="F73" s="109">
        <v>100000</v>
      </c>
      <c r="G73" t="s">
        <v>476</v>
      </c>
      <c r="H73">
        <f>VLOOKUP(G73,MARGIN!$E$1:$F$9,2)</f>
        <v>1</v>
      </c>
      <c r="I73" s="131">
        <v>1000</v>
      </c>
      <c r="J73" t="s">
        <v>880</v>
      </c>
      <c r="K73" t="s">
        <v>292</v>
      </c>
      <c r="L73" s="133" t="s">
        <v>765</v>
      </c>
      <c r="M73" t="s">
        <v>879</v>
      </c>
      <c r="N73" s="214">
        <v>1</v>
      </c>
      <c r="O73" s="214">
        <f t="shared" si="1"/>
        <v>-1</v>
      </c>
    </row>
    <row r="74" spans="1:15" x14ac:dyDescent="0.25">
      <c r="A74" s="154" t="s">
        <v>417</v>
      </c>
      <c r="B74" t="s">
        <v>418</v>
      </c>
      <c r="C74" t="s">
        <v>982</v>
      </c>
      <c r="D74" t="s">
        <v>264</v>
      </c>
      <c r="E74" t="s">
        <v>783</v>
      </c>
      <c r="F74" s="109">
        <v>100000</v>
      </c>
      <c r="G74" t="s">
        <v>476</v>
      </c>
      <c r="H74">
        <f>VLOOKUP(G74,MARGIN!$E$1:$F$9,2)</f>
        <v>1</v>
      </c>
      <c r="I74" s="131">
        <v>1000</v>
      </c>
      <c r="J74" t="s">
        <v>880</v>
      </c>
      <c r="K74" t="s">
        <v>292</v>
      </c>
      <c r="L74" s="133" t="s">
        <v>763</v>
      </c>
      <c r="M74" t="s">
        <v>881</v>
      </c>
      <c r="N74" s="214">
        <v>1</v>
      </c>
      <c r="O74" s="214">
        <f t="shared" si="1"/>
        <v>-1</v>
      </c>
    </row>
    <row r="75" spans="1:15" x14ac:dyDescent="0.25">
      <c r="A75" s="155" t="s">
        <v>419</v>
      </c>
      <c r="B75" s="113" t="s">
        <v>420</v>
      </c>
      <c r="C75" s="113" t="s">
        <v>983</v>
      </c>
      <c r="D75" s="113" t="s">
        <v>500</v>
      </c>
      <c r="E75" s="113" t="s">
        <v>786</v>
      </c>
      <c r="F75" s="113">
        <v>1000</v>
      </c>
      <c r="G75" s="113" t="s">
        <v>476</v>
      </c>
      <c r="H75">
        <f>VLOOKUP(G75,MARGIN!$E$1:$F$9,2)</f>
        <v>1</v>
      </c>
      <c r="I75" s="145">
        <v>1000</v>
      </c>
      <c r="J75" s="113">
        <v>0.01</v>
      </c>
      <c r="K75" s="113" t="s">
        <v>297</v>
      </c>
      <c r="L75" s="146" t="s">
        <v>498</v>
      </c>
      <c r="M75" s="113" t="s">
        <v>882</v>
      </c>
      <c r="N75" s="214">
        <v>1</v>
      </c>
      <c r="O75" s="214">
        <f t="shared" si="1"/>
        <v>-1</v>
      </c>
    </row>
    <row r="76" spans="1:15" x14ac:dyDescent="0.25">
      <c r="A76" s="154" t="s">
        <v>1050</v>
      </c>
      <c r="B76" t="s">
        <v>422</v>
      </c>
      <c r="C76" t="s">
        <v>984</v>
      </c>
      <c r="D76" t="s">
        <v>264</v>
      </c>
      <c r="E76" t="s">
        <v>791</v>
      </c>
      <c r="F76" t="s">
        <v>792</v>
      </c>
      <c r="G76" t="s">
        <v>476</v>
      </c>
      <c r="H76">
        <f>VLOOKUP(G76,MARGIN!$E$1:$F$9,2)</f>
        <v>1</v>
      </c>
      <c r="I76">
        <v>50</v>
      </c>
      <c r="J76" s="132">
        <v>42377</v>
      </c>
      <c r="K76" t="s">
        <v>300</v>
      </c>
      <c r="L76" s="133" t="s">
        <v>771</v>
      </c>
      <c r="M76" t="s">
        <v>883</v>
      </c>
      <c r="N76" s="214">
        <v>-1</v>
      </c>
      <c r="O76" s="214">
        <f t="shared" si="1"/>
        <v>1</v>
      </c>
    </row>
    <row r="77" spans="1:15" x14ac:dyDescent="0.25">
      <c r="A77" s="155" t="s">
        <v>1029</v>
      </c>
      <c r="B77" s="113" t="s">
        <v>423</v>
      </c>
      <c r="C77" s="113" t="s">
        <v>985</v>
      </c>
      <c r="D77" s="113" t="s">
        <v>453</v>
      </c>
      <c r="E77" s="113" t="s">
        <v>783</v>
      </c>
      <c r="F77" s="113" t="s">
        <v>884</v>
      </c>
      <c r="G77" s="113" t="s">
        <v>454</v>
      </c>
      <c r="H77">
        <f>VLOOKUP(G77,MARGIN!$E$1:$F$9,2)</f>
        <v>1.3266118333775536</v>
      </c>
      <c r="I77" s="113">
        <v>25</v>
      </c>
      <c r="J77" s="113">
        <v>0.1</v>
      </c>
      <c r="K77" s="113" t="s">
        <v>297</v>
      </c>
      <c r="L77" s="146" t="s">
        <v>742</v>
      </c>
      <c r="M77" s="113" t="s">
        <v>885</v>
      </c>
      <c r="N77" s="214">
        <v>-1</v>
      </c>
      <c r="O77" s="214">
        <f t="shared" si="1"/>
        <v>1</v>
      </c>
    </row>
    <row r="78" spans="1:15" x14ac:dyDescent="0.25">
      <c r="A78" s="155" t="s">
        <v>1031</v>
      </c>
      <c r="B78" t="s">
        <v>424</v>
      </c>
      <c r="C78" t="s">
        <v>986</v>
      </c>
      <c r="D78" t="s">
        <v>453</v>
      </c>
      <c r="E78" t="s">
        <v>783</v>
      </c>
      <c r="F78" t="s">
        <v>886</v>
      </c>
      <c r="G78" t="s">
        <v>454</v>
      </c>
      <c r="H78">
        <f>VLOOKUP(G78,MARGIN!$E$1:$F$9,2)</f>
        <v>1.3266118333775536</v>
      </c>
      <c r="I78" s="147">
        <v>2400</v>
      </c>
      <c r="J78">
        <v>0.01</v>
      </c>
      <c r="K78" t="s">
        <v>292</v>
      </c>
      <c r="L78" s="133" t="s">
        <v>467</v>
      </c>
      <c r="M78" t="s">
        <v>887</v>
      </c>
      <c r="N78" s="214">
        <v>1</v>
      </c>
      <c r="O78" s="214">
        <f t="shared" si="1"/>
        <v>-1</v>
      </c>
    </row>
    <row r="79" spans="1:15" x14ac:dyDescent="0.25">
      <c r="A79" s="154" t="s">
        <v>425</v>
      </c>
      <c r="B79" t="s">
        <v>426</v>
      </c>
      <c r="C79" t="s">
        <v>987</v>
      </c>
      <c r="D79" t="s">
        <v>264</v>
      </c>
      <c r="E79" t="s">
        <v>783</v>
      </c>
      <c r="F79" t="s">
        <v>888</v>
      </c>
      <c r="G79" t="s">
        <v>476</v>
      </c>
      <c r="H79">
        <f>VLOOKUP(G79,MARGIN!$E$1:$F$9,2)</f>
        <v>1</v>
      </c>
      <c r="I79">
        <v>5</v>
      </c>
      <c r="J79">
        <v>1</v>
      </c>
      <c r="K79" t="s">
        <v>297</v>
      </c>
      <c r="L79" s="133" t="s">
        <v>643</v>
      </c>
      <c r="M79" t="s">
        <v>425</v>
      </c>
      <c r="N79" s="214">
        <v>-1</v>
      </c>
      <c r="O79" s="214">
        <f t="shared" si="1"/>
        <v>1</v>
      </c>
    </row>
    <row r="80" spans="1:15" x14ac:dyDescent="0.25">
      <c r="A80" s="155" t="s">
        <v>1034</v>
      </c>
      <c r="B80" t="s">
        <v>428</v>
      </c>
      <c r="C80" t="s">
        <v>989</v>
      </c>
      <c r="D80" t="s">
        <v>453</v>
      </c>
      <c r="E80" t="s">
        <v>783</v>
      </c>
      <c r="F80" t="s">
        <v>889</v>
      </c>
      <c r="G80" t="s">
        <v>454</v>
      </c>
      <c r="H80">
        <f>VLOOKUP(G80,MARGIN!$E$1:$F$9,2)</f>
        <v>1.3266118333775536</v>
      </c>
      <c r="I80" s="147">
        <v>2800</v>
      </c>
      <c r="J80">
        <v>0.1</v>
      </c>
      <c r="K80" t="s">
        <v>292</v>
      </c>
      <c r="L80" s="133" t="s">
        <v>463</v>
      </c>
      <c r="M80" t="s">
        <v>891</v>
      </c>
      <c r="N80" s="214">
        <v>1</v>
      </c>
      <c r="O80" s="214">
        <f t="shared" si="1"/>
        <v>-1</v>
      </c>
    </row>
    <row r="81" spans="1:15" ht="15.75" thickBot="1" x14ac:dyDescent="0.3">
      <c r="A81" s="155" t="s">
        <v>1035</v>
      </c>
      <c r="B81" t="s">
        <v>427</v>
      </c>
      <c r="C81" t="s">
        <v>988</v>
      </c>
      <c r="D81" t="s">
        <v>453</v>
      </c>
      <c r="E81" t="s">
        <v>783</v>
      </c>
      <c r="F81" t="s">
        <v>889</v>
      </c>
      <c r="G81" t="s">
        <v>454</v>
      </c>
      <c r="H81">
        <f>VLOOKUP(G81,MARGIN!$E$1:$F$9,2)</f>
        <v>1.3266118333775536</v>
      </c>
      <c r="I81" s="147">
        <v>8000</v>
      </c>
      <c r="J81">
        <v>1E-3</v>
      </c>
      <c r="K81" t="s">
        <v>292</v>
      </c>
      <c r="L81" s="133" t="s">
        <v>451</v>
      </c>
      <c r="M81" t="s">
        <v>890</v>
      </c>
      <c r="N81" s="215">
        <v>1</v>
      </c>
      <c r="O81" s="214">
        <f t="shared" si="1"/>
        <v>-1</v>
      </c>
    </row>
  </sheetData>
  <sortState ref="A2:M80">
    <sortCondition ref="A2:A80"/>
  </sortState>
  <conditionalFormatting sqref="N71:N81 N3:N13">
    <cfRule type="colorScale" priority="4">
      <colorScale>
        <cfvo type="min"/>
        <cfvo type="percentile" val="50"/>
        <cfvo type="max"/>
        <color rgb="FFF8696B"/>
        <color rgb="FFFFEB84"/>
        <color rgb="FF63BE7B"/>
      </colorScale>
    </cfRule>
  </conditionalFormatting>
  <conditionalFormatting sqref="N14:N70">
    <cfRule type="colorScale" priority="5">
      <colorScale>
        <cfvo type="min"/>
        <cfvo type="percentile" val="50"/>
        <cfvo type="max"/>
        <color rgb="FFF8696B"/>
        <color rgb="FFFFEB84"/>
        <color rgb="FF63BE7B"/>
      </colorScale>
    </cfRule>
  </conditionalFormatting>
  <conditionalFormatting sqref="O3:O8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2016-07-05T01:27:45Z</dcterms:modified>
</cp:coreProperties>
</file>