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1" i="11" l="1"/>
  <c r="E51" i="11"/>
  <c r="VG123" i="1"/>
  <c r="VB123" i="1"/>
  <c r="UZ123" i="1"/>
  <c r="UQ123" i="1"/>
  <c r="VG122" i="1"/>
  <c r="VB122" i="1"/>
  <c r="UZ122" i="1"/>
  <c r="UQ122" i="1"/>
  <c r="VG121" i="1"/>
  <c r="VB121" i="1"/>
  <c r="UZ121" i="1"/>
  <c r="UQ121" i="1"/>
  <c r="VG120" i="1"/>
  <c r="VB120" i="1"/>
  <c r="UZ120" i="1"/>
  <c r="UQ120" i="1"/>
  <c r="VG119" i="1"/>
  <c r="VB119" i="1"/>
  <c r="UZ119" i="1"/>
  <c r="UQ119" i="1"/>
  <c r="VG118" i="1"/>
  <c r="VB118" i="1"/>
  <c r="UZ118" i="1"/>
  <c r="UQ118" i="1"/>
  <c r="VG117" i="1"/>
  <c r="VB117" i="1"/>
  <c r="UZ117" i="1"/>
  <c r="UQ117" i="1"/>
  <c r="VG116" i="1"/>
  <c r="VB116" i="1"/>
  <c r="UZ116" i="1"/>
  <c r="UQ116" i="1"/>
  <c r="VG115" i="1"/>
  <c r="VB115" i="1"/>
  <c r="UZ115" i="1"/>
  <c r="UQ115" i="1"/>
  <c r="VG114" i="1"/>
  <c r="VB114" i="1"/>
  <c r="UZ114" i="1"/>
  <c r="UQ114" i="1"/>
  <c r="VG113" i="1"/>
  <c r="VB113" i="1"/>
  <c r="UZ113" i="1"/>
  <c r="UQ113" i="1"/>
  <c r="VG112" i="1"/>
  <c r="VB112" i="1"/>
  <c r="UZ112" i="1"/>
  <c r="UQ112" i="1"/>
  <c r="VG111" i="1"/>
  <c r="VB111" i="1"/>
  <c r="UZ111" i="1"/>
  <c r="UQ111" i="1"/>
  <c r="VG110" i="1"/>
  <c r="VB110" i="1"/>
  <c r="UZ110" i="1"/>
  <c r="UQ110" i="1"/>
  <c r="VG109" i="1"/>
  <c r="VB109" i="1"/>
  <c r="UZ109" i="1"/>
  <c r="UQ109" i="1"/>
  <c r="VG108" i="1"/>
  <c r="VB108" i="1"/>
  <c r="UZ108" i="1"/>
  <c r="UQ108" i="1"/>
  <c r="VG107" i="1"/>
  <c r="VB107" i="1"/>
  <c r="UZ107" i="1"/>
  <c r="UQ107" i="1"/>
  <c r="VG106" i="1"/>
  <c r="VB106" i="1"/>
  <c r="UZ106" i="1"/>
  <c r="UQ106" i="1"/>
  <c r="VG105" i="1"/>
  <c r="VB105" i="1"/>
  <c r="UZ105" i="1"/>
  <c r="UQ105" i="1"/>
  <c r="VG104" i="1"/>
  <c r="VB104" i="1"/>
  <c r="UZ104" i="1"/>
  <c r="UQ104" i="1"/>
  <c r="VG103" i="1"/>
  <c r="VB103" i="1"/>
  <c r="UZ103" i="1"/>
  <c r="UQ103" i="1"/>
  <c r="VG102" i="1"/>
  <c r="VB102" i="1"/>
  <c r="UZ102" i="1"/>
  <c r="UQ102" i="1"/>
  <c r="VG101" i="1"/>
  <c r="VB101" i="1"/>
  <c r="UZ101" i="1"/>
  <c r="UQ101" i="1"/>
  <c r="VG100" i="1"/>
  <c r="VB100" i="1"/>
  <c r="UZ100" i="1"/>
  <c r="UQ100" i="1"/>
  <c r="VG99" i="1"/>
  <c r="VB99" i="1"/>
  <c r="UZ99" i="1"/>
  <c r="UQ99" i="1"/>
  <c r="VG98" i="1"/>
  <c r="VB98" i="1"/>
  <c r="UZ98" i="1"/>
  <c r="UQ98" i="1"/>
  <c r="VG97" i="1"/>
  <c r="VB97" i="1"/>
  <c r="UZ97" i="1"/>
  <c r="UQ97" i="1"/>
  <c r="VG96" i="1"/>
  <c r="VB96" i="1"/>
  <c r="UZ96" i="1"/>
  <c r="UQ96" i="1"/>
  <c r="UY95" i="1"/>
  <c r="UW95" i="1"/>
  <c r="UU95" i="1"/>
  <c r="UR95" i="1"/>
  <c r="VQ94" i="1"/>
  <c r="VP94" i="1"/>
  <c r="VM94" i="1"/>
  <c r="VK94" i="1"/>
  <c r="VJ94" i="1"/>
  <c r="VI94" i="1"/>
  <c r="VH94" i="1"/>
  <c r="VG94" i="1"/>
  <c r="VF94" i="1"/>
  <c r="VE94" i="1"/>
  <c r="VD94" i="1"/>
  <c r="UY94" i="1"/>
  <c r="UW94" i="1"/>
  <c r="UU94" i="1"/>
  <c r="UR94" i="1"/>
  <c r="UQ94" i="1"/>
  <c r="VG92" i="1"/>
  <c r="VF92" i="1"/>
  <c r="VC92" i="1"/>
  <c r="VA92" i="1"/>
  <c r="UZ92" i="1"/>
  <c r="UX92" i="1"/>
  <c r="UW92" i="1"/>
  <c r="VB92" i="1" s="1"/>
  <c r="UQ92" i="1"/>
  <c r="VG91" i="1"/>
  <c r="VF91" i="1"/>
  <c r="VA91" i="1"/>
  <c r="UZ91" i="1"/>
  <c r="UX91" i="1"/>
  <c r="VC91" i="1" s="1"/>
  <c r="UW91" i="1"/>
  <c r="VB91" i="1" s="1"/>
  <c r="UQ91" i="1"/>
  <c r="VG90" i="1"/>
  <c r="VA90" i="1"/>
  <c r="UZ90" i="1"/>
  <c r="UX90" i="1"/>
  <c r="VF90" i="1" s="1"/>
  <c r="UW90" i="1"/>
  <c r="VB90" i="1" s="1"/>
  <c r="UQ90" i="1"/>
  <c r="VH89" i="1"/>
  <c r="VJ89" i="1" s="1"/>
  <c r="VG89" i="1"/>
  <c r="VA89" i="1"/>
  <c r="UZ89" i="1"/>
  <c r="UX89" i="1"/>
  <c r="UW89" i="1"/>
  <c r="VB89" i="1" s="1"/>
  <c r="UQ89" i="1"/>
  <c r="VG88" i="1"/>
  <c r="VB88" i="1"/>
  <c r="VA88" i="1"/>
  <c r="UZ88" i="1"/>
  <c r="UX88" i="1"/>
  <c r="VF88" i="1" s="1"/>
  <c r="UW88" i="1"/>
  <c r="UQ88" i="1"/>
  <c r="VG87" i="1"/>
  <c r="VC87" i="1"/>
  <c r="VB87" i="1"/>
  <c r="VA87" i="1"/>
  <c r="UZ87" i="1"/>
  <c r="UX87" i="1"/>
  <c r="VF87" i="1" s="1"/>
  <c r="UW87" i="1"/>
  <c r="UQ87" i="1"/>
  <c r="VG86" i="1"/>
  <c r="VF86" i="1"/>
  <c r="VC86" i="1"/>
  <c r="VB86" i="1"/>
  <c r="VA86" i="1"/>
  <c r="UZ86" i="1"/>
  <c r="UX86" i="1"/>
  <c r="UW86" i="1"/>
  <c r="UQ86" i="1"/>
  <c r="VG85" i="1"/>
  <c r="VF85" i="1"/>
  <c r="VC85" i="1"/>
  <c r="VB85" i="1"/>
  <c r="VA85" i="1"/>
  <c r="UZ85" i="1"/>
  <c r="UX85" i="1"/>
  <c r="UW85" i="1"/>
  <c r="UQ85" i="1"/>
  <c r="VG84" i="1"/>
  <c r="VF84" i="1"/>
  <c r="VC84" i="1"/>
  <c r="VA84" i="1"/>
  <c r="UZ84" i="1"/>
  <c r="UX84" i="1"/>
  <c r="UW84" i="1"/>
  <c r="VB84" i="1" s="1"/>
  <c r="UQ84" i="1"/>
  <c r="VG83" i="1"/>
  <c r="VF83" i="1"/>
  <c r="VA83" i="1"/>
  <c r="UZ83" i="1"/>
  <c r="UX83" i="1"/>
  <c r="VC83" i="1" s="1"/>
  <c r="UW83" i="1"/>
  <c r="VB83" i="1" s="1"/>
  <c r="UQ83" i="1"/>
  <c r="VG82" i="1"/>
  <c r="VA82" i="1"/>
  <c r="UZ82" i="1"/>
  <c r="UX82" i="1"/>
  <c r="VF82" i="1" s="1"/>
  <c r="UW82" i="1"/>
  <c r="VB82" i="1" s="1"/>
  <c r="UQ82" i="1"/>
  <c r="VG81" i="1"/>
  <c r="VA81" i="1"/>
  <c r="UZ81" i="1"/>
  <c r="UX81" i="1"/>
  <c r="UW81" i="1"/>
  <c r="VB81" i="1" s="1"/>
  <c r="UQ81" i="1"/>
  <c r="VG80" i="1"/>
  <c r="VB80" i="1"/>
  <c r="VA80" i="1"/>
  <c r="UZ80" i="1"/>
  <c r="UX80" i="1"/>
  <c r="UW80" i="1"/>
  <c r="UQ80" i="1"/>
  <c r="VG79" i="1"/>
  <c r="VC79" i="1"/>
  <c r="VB79" i="1"/>
  <c r="VA79" i="1"/>
  <c r="UZ79" i="1"/>
  <c r="UX79" i="1"/>
  <c r="VF79" i="1" s="1"/>
  <c r="UW79" i="1"/>
  <c r="UQ79" i="1"/>
  <c r="VG78" i="1"/>
  <c r="VF78" i="1"/>
  <c r="VC78" i="1"/>
  <c r="VB78" i="1"/>
  <c r="VA78" i="1"/>
  <c r="UZ78" i="1"/>
  <c r="UX78" i="1"/>
  <c r="UW78" i="1"/>
  <c r="UQ78" i="1"/>
  <c r="VG77" i="1"/>
  <c r="VF77" i="1"/>
  <c r="VC77" i="1"/>
  <c r="VB77" i="1"/>
  <c r="VA77" i="1"/>
  <c r="UZ77" i="1"/>
  <c r="UX77" i="1"/>
  <c r="UW77" i="1"/>
  <c r="UQ77" i="1"/>
  <c r="VG76" i="1"/>
  <c r="VF76" i="1"/>
  <c r="VC76" i="1"/>
  <c r="VA76" i="1"/>
  <c r="UZ76" i="1"/>
  <c r="UX76" i="1"/>
  <c r="UW76" i="1"/>
  <c r="VB76" i="1" s="1"/>
  <c r="UQ76" i="1"/>
  <c r="VG75" i="1"/>
  <c r="VF75" i="1"/>
  <c r="VA75" i="1"/>
  <c r="UZ75" i="1"/>
  <c r="UX75" i="1"/>
  <c r="VC75" i="1" s="1"/>
  <c r="UW75" i="1"/>
  <c r="VB75" i="1" s="1"/>
  <c r="UQ75" i="1"/>
  <c r="VG74" i="1"/>
  <c r="VA74" i="1"/>
  <c r="UZ74" i="1"/>
  <c r="UX74" i="1"/>
  <c r="VF74" i="1" s="1"/>
  <c r="UW74" i="1"/>
  <c r="VB74" i="1" s="1"/>
  <c r="UQ74" i="1"/>
  <c r="VG73" i="1"/>
  <c r="VA73" i="1"/>
  <c r="UZ73" i="1"/>
  <c r="UX73" i="1"/>
  <c r="UW73" i="1"/>
  <c r="VB73" i="1" s="1"/>
  <c r="UQ73" i="1"/>
  <c r="VG72" i="1"/>
  <c r="VB72" i="1"/>
  <c r="VA72" i="1"/>
  <c r="UZ72" i="1"/>
  <c r="UX72" i="1"/>
  <c r="UW72" i="1"/>
  <c r="UQ72" i="1"/>
  <c r="VG71" i="1"/>
  <c r="VC71" i="1"/>
  <c r="VB71" i="1"/>
  <c r="VA71" i="1"/>
  <c r="UZ71" i="1"/>
  <c r="UX71" i="1"/>
  <c r="VF71" i="1" s="1"/>
  <c r="UW71" i="1"/>
  <c r="UQ71" i="1"/>
  <c r="VG70" i="1"/>
  <c r="VF70" i="1"/>
  <c r="VC70" i="1"/>
  <c r="VB70" i="1"/>
  <c r="VA70" i="1"/>
  <c r="UZ70" i="1"/>
  <c r="UX70" i="1"/>
  <c r="UW70" i="1"/>
  <c r="UQ70" i="1"/>
  <c r="VG69" i="1"/>
  <c r="VF69" i="1"/>
  <c r="VC69" i="1"/>
  <c r="VB69" i="1"/>
  <c r="VA69" i="1"/>
  <c r="UZ69" i="1"/>
  <c r="UX69" i="1"/>
  <c r="UW69" i="1"/>
  <c r="UQ69" i="1"/>
  <c r="VG68" i="1"/>
  <c r="VF68" i="1"/>
  <c r="VC68" i="1"/>
  <c r="VB68" i="1"/>
  <c r="VA68" i="1"/>
  <c r="UZ68" i="1"/>
  <c r="UX68" i="1"/>
  <c r="UW68" i="1"/>
  <c r="UQ68" i="1"/>
  <c r="VG67" i="1"/>
  <c r="VF67" i="1"/>
  <c r="VA67" i="1"/>
  <c r="UZ67" i="1"/>
  <c r="UX67" i="1"/>
  <c r="VC67" i="1" s="1"/>
  <c r="UW67" i="1"/>
  <c r="VB67" i="1" s="1"/>
  <c r="UQ67" i="1"/>
  <c r="VG66" i="1"/>
  <c r="VF66" i="1"/>
  <c r="VA66" i="1"/>
  <c r="UZ66" i="1"/>
  <c r="UX66" i="1"/>
  <c r="VC66" i="1" s="1"/>
  <c r="UW66" i="1"/>
  <c r="VB66" i="1" s="1"/>
  <c r="UQ66" i="1"/>
  <c r="VG65" i="1"/>
  <c r="VA65" i="1"/>
  <c r="UZ65" i="1"/>
  <c r="UX65" i="1"/>
  <c r="UW65" i="1"/>
  <c r="VB65" i="1" s="1"/>
  <c r="UQ65" i="1"/>
  <c r="VG64" i="1"/>
  <c r="VB64" i="1"/>
  <c r="VA64" i="1"/>
  <c r="UZ64" i="1"/>
  <c r="UX64" i="1"/>
  <c r="UW64" i="1"/>
  <c r="UQ64" i="1"/>
  <c r="VG63" i="1"/>
  <c r="VF63" i="1"/>
  <c r="VC63" i="1"/>
  <c r="VA63" i="1"/>
  <c r="UZ63" i="1"/>
  <c r="UX63" i="1"/>
  <c r="UW63" i="1"/>
  <c r="VB63" i="1" s="1"/>
  <c r="UQ63" i="1"/>
  <c r="VG62" i="1"/>
  <c r="VB62" i="1"/>
  <c r="VA62" i="1"/>
  <c r="UZ62" i="1"/>
  <c r="UX62" i="1"/>
  <c r="VF62" i="1" s="1"/>
  <c r="UW62" i="1"/>
  <c r="UQ62" i="1"/>
  <c r="VG61" i="1"/>
  <c r="VC61" i="1"/>
  <c r="VB61" i="1"/>
  <c r="VA61" i="1"/>
  <c r="UZ61" i="1"/>
  <c r="UX61" i="1"/>
  <c r="VF61" i="1" s="1"/>
  <c r="UW61" i="1"/>
  <c r="UQ61" i="1"/>
  <c r="VG60" i="1"/>
  <c r="VF60" i="1"/>
  <c r="VC60" i="1"/>
  <c r="VA60" i="1"/>
  <c r="UZ60" i="1"/>
  <c r="UX60" i="1"/>
  <c r="UW60" i="1"/>
  <c r="VB60" i="1" s="1"/>
  <c r="UQ60" i="1"/>
  <c r="VG59" i="1"/>
  <c r="VF59" i="1"/>
  <c r="VB59" i="1"/>
  <c r="VA59" i="1"/>
  <c r="UZ59" i="1"/>
  <c r="UX59" i="1"/>
  <c r="VC59" i="1" s="1"/>
  <c r="UW59" i="1"/>
  <c r="UQ59" i="1"/>
  <c r="VG58" i="1"/>
  <c r="VF58" i="1"/>
  <c r="VC58" i="1"/>
  <c r="VA58" i="1"/>
  <c r="UZ58" i="1"/>
  <c r="UX58" i="1"/>
  <c r="UW58" i="1"/>
  <c r="VB58" i="1" s="1"/>
  <c r="UQ58" i="1"/>
  <c r="VG57" i="1"/>
  <c r="VA57" i="1"/>
  <c r="UZ57" i="1"/>
  <c r="UX57" i="1"/>
  <c r="VC57" i="1" s="1"/>
  <c r="UW57" i="1"/>
  <c r="VB57" i="1" s="1"/>
  <c r="UQ57" i="1"/>
  <c r="VG56" i="1"/>
  <c r="VA56" i="1"/>
  <c r="UZ56" i="1"/>
  <c r="UX56" i="1"/>
  <c r="UW56" i="1"/>
  <c r="VB56" i="1" s="1"/>
  <c r="UQ56" i="1"/>
  <c r="VG55" i="1"/>
  <c r="VF55" i="1"/>
  <c r="VA55" i="1"/>
  <c r="UZ55" i="1"/>
  <c r="UX55" i="1"/>
  <c r="VC55" i="1" s="1"/>
  <c r="UW55" i="1"/>
  <c r="VB55" i="1" s="1"/>
  <c r="UQ55" i="1"/>
  <c r="VG54" i="1"/>
  <c r="VB54" i="1"/>
  <c r="VA54" i="1"/>
  <c r="UZ54" i="1"/>
  <c r="UX54" i="1"/>
  <c r="VF54" i="1" s="1"/>
  <c r="UW54" i="1"/>
  <c r="UQ54" i="1"/>
  <c r="VG53" i="1"/>
  <c r="VC53" i="1"/>
  <c r="VB53" i="1"/>
  <c r="VA53" i="1"/>
  <c r="UZ53" i="1"/>
  <c r="UX53" i="1"/>
  <c r="VF53" i="1" s="1"/>
  <c r="UW53" i="1"/>
  <c r="UQ53" i="1"/>
  <c r="VG52" i="1"/>
  <c r="VF52" i="1"/>
  <c r="VC52" i="1"/>
  <c r="VA52" i="1"/>
  <c r="UZ52" i="1"/>
  <c r="UX52" i="1"/>
  <c r="UW52" i="1"/>
  <c r="VB52" i="1" s="1"/>
  <c r="UQ52" i="1"/>
  <c r="VG51" i="1"/>
  <c r="VF51" i="1"/>
  <c r="VB51" i="1"/>
  <c r="VA51" i="1"/>
  <c r="UZ51" i="1"/>
  <c r="UX51" i="1"/>
  <c r="VC51" i="1" s="1"/>
  <c r="UW51" i="1"/>
  <c r="UQ51" i="1"/>
  <c r="VG50" i="1"/>
  <c r="VF50" i="1"/>
  <c r="VC50" i="1"/>
  <c r="VA50" i="1"/>
  <c r="UZ50" i="1"/>
  <c r="UX50" i="1"/>
  <c r="UW50" i="1"/>
  <c r="VB50" i="1" s="1"/>
  <c r="UQ50" i="1"/>
  <c r="VG49" i="1"/>
  <c r="VA49" i="1"/>
  <c r="UZ49" i="1"/>
  <c r="UX49" i="1"/>
  <c r="UW49" i="1"/>
  <c r="VB49" i="1" s="1"/>
  <c r="UQ49" i="1"/>
  <c r="VG48" i="1"/>
  <c r="VA48" i="1"/>
  <c r="UZ48" i="1"/>
  <c r="UX48" i="1"/>
  <c r="UW48" i="1"/>
  <c r="VB48" i="1" s="1"/>
  <c r="UQ48" i="1"/>
  <c r="VG47" i="1"/>
  <c r="VF47" i="1"/>
  <c r="VA47" i="1"/>
  <c r="UZ47" i="1"/>
  <c r="UX47" i="1"/>
  <c r="VC47" i="1" s="1"/>
  <c r="UW47" i="1"/>
  <c r="VB47" i="1" s="1"/>
  <c r="UQ47" i="1"/>
  <c r="VG46" i="1"/>
  <c r="VB46" i="1"/>
  <c r="VA46" i="1"/>
  <c r="UZ46" i="1"/>
  <c r="UX46" i="1"/>
  <c r="VF46" i="1" s="1"/>
  <c r="UW46" i="1"/>
  <c r="UQ46" i="1"/>
  <c r="VG45" i="1"/>
  <c r="VC45" i="1"/>
  <c r="VB45" i="1"/>
  <c r="VA45" i="1"/>
  <c r="UZ45" i="1"/>
  <c r="UX45" i="1"/>
  <c r="VF45" i="1" s="1"/>
  <c r="UW45" i="1"/>
  <c r="UQ45" i="1"/>
  <c r="VG44" i="1"/>
  <c r="VF44" i="1"/>
  <c r="VC44" i="1"/>
  <c r="VB44" i="1"/>
  <c r="VA44" i="1"/>
  <c r="UZ44" i="1"/>
  <c r="UX44" i="1"/>
  <c r="UW44" i="1"/>
  <c r="UQ44" i="1"/>
  <c r="VG43" i="1"/>
  <c r="VF43" i="1"/>
  <c r="VB43" i="1"/>
  <c r="VA43" i="1"/>
  <c r="UZ43" i="1"/>
  <c r="UX43" i="1"/>
  <c r="VC43" i="1" s="1"/>
  <c r="UW43" i="1"/>
  <c r="UQ43" i="1"/>
  <c r="VG42" i="1"/>
  <c r="VF42" i="1"/>
  <c r="VC42" i="1"/>
  <c r="VA42" i="1"/>
  <c r="UZ42" i="1"/>
  <c r="UX42" i="1"/>
  <c r="UW42" i="1"/>
  <c r="VB42" i="1" s="1"/>
  <c r="UQ42" i="1"/>
  <c r="VG41" i="1"/>
  <c r="VF41" i="1"/>
  <c r="VA41" i="1"/>
  <c r="UZ41" i="1"/>
  <c r="UX41" i="1"/>
  <c r="VC41" i="1" s="1"/>
  <c r="UW41" i="1"/>
  <c r="VB41" i="1" s="1"/>
  <c r="UQ41" i="1"/>
  <c r="VG40" i="1"/>
  <c r="VA40" i="1"/>
  <c r="UZ40" i="1"/>
  <c r="UX40" i="1"/>
  <c r="VF40" i="1" s="1"/>
  <c r="UW40" i="1"/>
  <c r="VB40" i="1" s="1"/>
  <c r="UQ40" i="1"/>
  <c r="VH39" i="1"/>
  <c r="VJ39" i="1" s="1"/>
  <c r="VG39" i="1"/>
  <c r="VF39" i="1"/>
  <c r="VA39" i="1"/>
  <c r="UZ39" i="1"/>
  <c r="UX39" i="1"/>
  <c r="VC39" i="1" s="1"/>
  <c r="UW39" i="1"/>
  <c r="VB39" i="1" s="1"/>
  <c r="UQ39" i="1"/>
  <c r="VG38" i="1"/>
  <c r="VB38" i="1"/>
  <c r="VA38" i="1"/>
  <c r="UZ38" i="1"/>
  <c r="UX38" i="1"/>
  <c r="UW38" i="1"/>
  <c r="UQ38" i="1"/>
  <c r="VG37" i="1"/>
  <c r="VB37" i="1"/>
  <c r="VA37" i="1"/>
  <c r="UZ37" i="1"/>
  <c r="UX37" i="1"/>
  <c r="VF37" i="1" s="1"/>
  <c r="UW37" i="1"/>
  <c r="UQ37" i="1"/>
  <c r="VH36" i="1"/>
  <c r="VJ36" i="1" s="1"/>
  <c r="VG36" i="1"/>
  <c r="VF36" i="1"/>
  <c r="VC36" i="1"/>
  <c r="VA36" i="1"/>
  <c r="UZ36" i="1"/>
  <c r="UX36" i="1"/>
  <c r="UW36" i="1"/>
  <c r="VB36" i="1" s="1"/>
  <c r="UQ36" i="1"/>
  <c r="VG35" i="1"/>
  <c r="VF35" i="1"/>
  <c r="VB35" i="1"/>
  <c r="VA35" i="1"/>
  <c r="UZ35" i="1"/>
  <c r="UX35" i="1"/>
  <c r="VC35" i="1" s="1"/>
  <c r="UW35" i="1"/>
  <c r="UQ35" i="1"/>
  <c r="VG34" i="1"/>
  <c r="VC34" i="1"/>
  <c r="VB34" i="1"/>
  <c r="VA34" i="1"/>
  <c r="UZ34" i="1"/>
  <c r="UX34" i="1"/>
  <c r="VF34" i="1" s="1"/>
  <c r="UW34" i="1"/>
  <c r="UQ34" i="1"/>
  <c r="VG33" i="1"/>
  <c r="VF33" i="1"/>
  <c r="VC33" i="1"/>
  <c r="VA33" i="1"/>
  <c r="UZ33" i="1"/>
  <c r="UX33" i="1"/>
  <c r="UW33" i="1"/>
  <c r="VB33" i="1" s="1"/>
  <c r="UQ33" i="1"/>
  <c r="VG32" i="1"/>
  <c r="VB32" i="1"/>
  <c r="VA32" i="1"/>
  <c r="UZ32" i="1"/>
  <c r="UX32" i="1"/>
  <c r="VF32" i="1" s="1"/>
  <c r="UW32" i="1"/>
  <c r="UQ32" i="1"/>
  <c r="VG31" i="1"/>
  <c r="VC31" i="1"/>
  <c r="VA31" i="1"/>
  <c r="UZ31" i="1"/>
  <c r="UX31" i="1"/>
  <c r="VF31" i="1" s="1"/>
  <c r="UW31" i="1"/>
  <c r="VB31" i="1" s="1"/>
  <c r="UQ31" i="1"/>
  <c r="VH30" i="1"/>
  <c r="VG30" i="1"/>
  <c r="VA30" i="1"/>
  <c r="UZ30" i="1"/>
  <c r="UX30" i="1"/>
  <c r="VF30" i="1" s="1"/>
  <c r="UW30" i="1"/>
  <c r="VB30" i="1" s="1"/>
  <c r="UQ30" i="1"/>
  <c r="VH29" i="1"/>
  <c r="VJ29" i="1" s="1"/>
  <c r="VG29" i="1"/>
  <c r="VB29" i="1"/>
  <c r="VA29" i="1"/>
  <c r="UZ29" i="1"/>
  <c r="UX29" i="1"/>
  <c r="VF29" i="1" s="1"/>
  <c r="UW29" i="1"/>
  <c r="UQ29" i="1"/>
  <c r="VG28" i="1"/>
  <c r="VC28" i="1"/>
  <c r="VA28" i="1"/>
  <c r="UZ28" i="1"/>
  <c r="UX28" i="1"/>
  <c r="VF28" i="1" s="1"/>
  <c r="UW28" i="1"/>
  <c r="VB28" i="1" s="1"/>
  <c r="UQ28" i="1"/>
  <c r="VG27" i="1"/>
  <c r="VF27" i="1"/>
  <c r="VB27" i="1"/>
  <c r="VA27" i="1"/>
  <c r="UZ27" i="1"/>
  <c r="UX27" i="1"/>
  <c r="VC27" i="1" s="1"/>
  <c r="UW27" i="1"/>
  <c r="UQ27" i="1"/>
  <c r="VG26" i="1"/>
  <c r="VC26" i="1"/>
  <c r="VB26" i="1"/>
  <c r="VA26" i="1"/>
  <c r="UZ26" i="1"/>
  <c r="UX26" i="1"/>
  <c r="VF26" i="1" s="1"/>
  <c r="UW26" i="1"/>
  <c r="UQ26" i="1"/>
  <c r="VG25" i="1"/>
  <c r="VF25" i="1"/>
  <c r="VC25" i="1"/>
  <c r="VA25" i="1"/>
  <c r="UZ25" i="1"/>
  <c r="UX25" i="1"/>
  <c r="UW25" i="1"/>
  <c r="VB25" i="1" s="1"/>
  <c r="UQ25" i="1"/>
  <c r="VG24" i="1"/>
  <c r="VA24" i="1"/>
  <c r="UZ24" i="1"/>
  <c r="UX24" i="1"/>
  <c r="VF24" i="1" s="1"/>
  <c r="UW24" i="1"/>
  <c r="VB24" i="1" s="1"/>
  <c r="UQ24" i="1"/>
  <c r="VG23" i="1"/>
  <c r="VA23" i="1"/>
  <c r="UZ23" i="1"/>
  <c r="UX23" i="1"/>
  <c r="VF23" i="1" s="1"/>
  <c r="UW23" i="1"/>
  <c r="VB23" i="1" s="1"/>
  <c r="UQ23" i="1"/>
  <c r="VH22" i="1"/>
  <c r="VJ22" i="1" s="1"/>
  <c r="VG22" i="1"/>
  <c r="VA22" i="1"/>
  <c r="UZ22" i="1"/>
  <c r="UX22" i="1"/>
  <c r="VF22" i="1" s="1"/>
  <c r="UW22" i="1"/>
  <c r="VB22" i="1" s="1"/>
  <c r="UQ22" i="1"/>
  <c r="VG21" i="1"/>
  <c r="VB21" i="1"/>
  <c r="VA21" i="1"/>
  <c r="UZ21" i="1"/>
  <c r="UX21" i="1"/>
  <c r="VF21" i="1" s="1"/>
  <c r="UW21" i="1"/>
  <c r="UQ21" i="1"/>
  <c r="VG20" i="1"/>
  <c r="VC20" i="1"/>
  <c r="VA20" i="1"/>
  <c r="UZ20" i="1"/>
  <c r="UX20" i="1"/>
  <c r="VF20" i="1" s="1"/>
  <c r="UW20" i="1"/>
  <c r="VB20" i="1" s="1"/>
  <c r="UQ20" i="1"/>
  <c r="VG19" i="1"/>
  <c r="VF19" i="1"/>
  <c r="VB19" i="1"/>
  <c r="VA19" i="1"/>
  <c r="UZ19" i="1"/>
  <c r="UX19" i="1"/>
  <c r="VC19" i="1" s="1"/>
  <c r="UW19" i="1"/>
  <c r="UQ19" i="1"/>
  <c r="VG18" i="1"/>
  <c r="VC18" i="1"/>
  <c r="VB18" i="1"/>
  <c r="VA18" i="1"/>
  <c r="UZ18" i="1"/>
  <c r="UX18" i="1"/>
  <c r="VF18" i="1" s="1"/>
  <c r="UW18" i="1"/>
  <c r="UQ18" i="1"/>
  <c r="VG17" i="1"/>
  <c r="VF17" i="1"/>
  <c r="VC17" i="1"/>
  <c r="VA17" i="1"/>
  <c r="UZ17" i="1"/>
  <c r="UX17" i="1"/>
  <c r="UW17" i="1"/>
  <c r="UQ17" i="1"/>
  <c r="VG16" i="1"/>
  <c r="VA16" i="1"/>
  <c r="UZ16" i="1"/>
  <c r="UX16" i="1"/>
  <c r="UW16" i="1"/>
  <c r="VB16" i="1" s="1"/>
  <c r="UQ16" i="1"/>
  <c r="VG15" i="1"/>
  <c r="VF15" i="1"/>
  <c r="VA15" i="1"/>
  <c r="UZ15" i="1"/>
  <c r="UZ13" i="1" s="1"/>
  <c r="UX15" i="1"/>
  <c r="VC15" i="1" s="1"/>
  <c r="UW15" i="1"/>
  <c r="VB15" i="1" s="1"/>
  <c r="UQ15" i="1"/>
  <c r="VH14" i="1"/>
  <c r="VJ14" i="1" s="1"/>
  <c r="VG14" i="1"/>
  <c r="VA14" i="1"/>
  <c r="UZ14" i="1"/>
  <c r="UX14" i="1"/>
  <c r="VF14" i="1" s="1"/>
  <c r="UW14" i="1"/>
  <c r="VB14" i="1" s="1"/>
  <c r="UQ14" i="1"/>
  <c r="UY13" i="1"/>
  <c r="UU13" i="1"/>
  <c r="UT13" i="1"/>
  <c r="US13" i="1"/>
  <c r="UR13" i="1"/>
  <c r="VS12" i="1"/>
  <c r="VR12" i="1"/>
  <c r="VC12" i="1"/>
  <c r="VB12" i="1"/>
  <c r="VB94" i="1" s="1"/>
  <c r="UZ12" i="1"/>
  <c r="UZ94" i="1" s="1"/>
  <c r="VS11" i="1"/>
  <c r="VR11" i="1"/>
  <c r="VM9" i="1"/>
  <c r="VK9" i="1"/>
  <c r="VI9" i="1"/>
  <c r="VG9" i="1"/>
  <c r="VF9" i="1"/>
  <c r="VM8" i="1"/>
  <c r="VK8" i="1"/>
  <c r="VI8" i="1"/>
  <c r="VG8" i="1"/>
  <c r="VF8" i="1"/>
  <c r="VM7" i="1"/>
  <c r="VP7" i="1" s="1"/>
  <c r="VK7" i="1"/>
  <c r="VI7" i="1"/>
  <c r="VG7" i="1"/>
  <c r="VF7" i="1"/>
  <c r="VM6" i="1"/>
  <c r="VK6" i="1"/>
  <c r="VI6" i="1"/>
  <c r="VG6" i="1"/>
  <c r="VF6" i="1"/>
  <c r="VM5" i="1"/>
  <c r="VK5" i="1"/>
  <c r="VI5" i="1"/>
  <c r="VG5" i="1"/>
  <c r="VF5" i="1"/>
  <c r="VM4" i="1"/>
  <c r="VP4" i="1" s="1"/>
  <c r="VK4" i="1"/>
  <c r="VI4" i="1"/>
  <c r="VG4" i="1"/>
  <c r="VF4" i="1"/>
  <c r="VM3" i="1"/>
  <c r="VK3" i="1"/>
  <c r="VI3" i="1"/>
  <c r="VG3" i="1"/>
  <c r="VF3" i="1"/>
  <c r="VM2" i="1"/>
  <c r="VK2" i="1"/>
  <c r="VI2" i="1"/>
  <c r="VG2" i="1"/>
  <c r="VF2" i="1"/>
  <c r="VB1" i="1"/>
  <c r="UW1" i="1"/>
  <c r="VP6" i="1" l="1"/>
  <c r="VP8" i="1"/>
  <c r="VP3" i="1"/>
  <c r="VO3" i="1"/>
  <c r="VN3" i="1" s="1"/>
  <c r="VO2" i="1"/>
  <c r="VH2" i="1" s="1"/>
  <c r="VO4" i="1"/>
  <c r="VI10" i="1"/>
  <c r="VO6" i="1"/>
  <c r="VH6" i="1" s="1"/>
  <c r="VO8" i="1"/>
  <c r="VJ30" i="1"/>
  <c r="VK10" i="1"/>
  <c r="VH3" i="1"/>
  <c r="VF16" i="1"/>
  <c r="VC16" i="1"/>
  <c r="VB17" i="1"/>
  <c r="UW13" i="1"/>
  <c r="VJ8" i="1"/>
  <c r="VH8" i="1"/>
  <c r="VL8" i="1"/>
  <c r="VG10" i="1"/>
  <c r="VL6" i="1"/>
  <c r="VJ6" i="1"/>
  <c r="VP5" i="1"/>
  <c r="UQ13" i="1"/>
  <c r="VP2" i="1"/>
  <c r="VM10" i="1"/>
  <c r="VL3" i="1"/>
  <c r="VN6" i="1"/>
  <c r="VB13" i="1"/>
  <c r="VJ3" i="1"/>
  <c r="VN8" i="1"/>
  <c r="VA13" i="1"/>
  <c r="VO9" i="1"/>
  <c r="VH9" i="1" s="1"/>
  <c r="VF64" i="1"/>
  <c r="VC64" i="1"/>
  <c r="VF80" i="1"/>
  <c r="VC80" i="1"/>
  <c r="VO5" i="1"/>
  <c r="VL5" i="1" s="1"/>
  <c r="VP9" i="1"/>
  <c r="UX13" i="1"/>
  <c r="VF38" i="1"/>
  <c r="VC38" i="1"/>
  <c r="VC21" i="1"/>
  <c r="VC29" i="1"/>
  <c r="VC37" i="1"/>
  <c r="VC65" i="1"/>
  <c r="VF65" i="1"/>
  <c r="VC14" i="1"/>
  <c r="VC22" i="1"/>
  <c r="VC30" i="1"/>
  <c r="VC40" i="1"/>
  <c r="VF48" i="1"/>
  <c r="VC48" i="1"/>
  <c r="VF56" i="1"/>
  <c r="VC56" i="1"/>
  <c r="VC23" i="1"/>
  <c r="VO7" i="1"/>
  <c r="VH7" i="1" s="1"/>
  <c r="VC24" i="1"/>
  <c r="VC32" i="1"/>
  <c r="VC49" i="1"/>
  <c r="VF49" i="1"/>
  <c r="VF57" i="1"/>
  <c r="VB95" i="1"/>
  <c r="VF73" i="1"/>
  <c r="VC73" i="1"/>
  <c r="VF89" i="1"/>
  <c r="VC89" i="1"/>
  <c r="VC46" i="1"/>
  <c r="VC54" i="1"/>
  <c r="VC62" i="1"/>
  <c r="VF72" i="1"/>
  <c r="VC72" i="1"/>
  <c r="UZ95" i="1"/>
  <c r="VF81" i="1"/>
  <c r="VC81" i="1"/>
  <c r="VC88" i="1"/>
  <c r="VC74" i="1"/>
  <c r="VC82" i="1"/>
  <c r="VC90" i="1"/>
  <c r="B44" i="11"/>
  <c r="VL2" i="1" l="1"/>
  <c r="VJ2" i="1"/>
  <c r="VN2" i="1"/>
  <c r="VN4" i="1"/>
  <c r="VJ4" i="1"/>
  <c r="VH4" i="1"/>
  <c r="VL4" i="1"/>
  <c r="VP10" i="1"/>
  <c r="VC13" i="1"/>
  <c r="VN7" i="1"/>
  <c r="VJ9" i="1"/>
  <c r="VL9" i="1"/>
  <c r="VH5" i="1"/>
  <c r="VJ5" i="1"/>
  <c r="VF13" i="1"/>
  <c r="VJ7" i="1"/>
  <c r="VN5" i="1"/>
  <c r="VO10" i="1"/>
  <c r="VJ10" i="1" s="1"/>
  <c r="VN9" i="1"/>
  <c r="VL7" i="1"/>
  <c r="S50" i="11"/>
  <c r="D51" i="11"/>
  <c r="C52" i="11"/>
  <c r="D52" i="11"/>
  <c r="C53" i="11"/>
  <c r="D53" i="11"/>
  <c r="C54" i="11"/>
  <c r="D54" i="11"/>
  <c r="E50" i="11"/>
  <c r="AU37" i="11"/>
  <c r="AV37" i="11"/>
  <c r="AW37" i="11"/>
  <c r="AU38" i="11"/>
  <c r="AV38" i="11"/>
  <c r="AW38" i="11"/>
  <c r="AU39" i="11"/>
  <c r="AV39" i="11"/>
  <c r="AW39" i="11"/>
  <c r="AU40" i="11"/>
  <c r="AV40" i="11"/>
  <c r="AW40" i="11"/>
  <c r="AU41" i="11"/>
  <c r="AV41" i="11"/>
  <c r="AW41" i="11"/>
  <c r="AU36" i="11"/>
  <c r="AV36" i="11"/>
  <c r="AW36" i="11"/>
  <c r="VH10" i="1" l="1"/>
  <c r="VL10" i="1"/>
  <c r="VN10" i="1"/>
  <c r="TX123" i="1"/>
  <c r="TS123" i="1"/>
  <c r="TQ123" i="1"/>
  <c r="TH123" i="1"/>
  <c r="TX122" i="1"/>
  <c r="TS122" i="1"/>
  <c r="TQ122" i="1"/>
  <c r="TH122" i="1"/>
  <c r="TX121" i="1"/>
  <c r="TS121" i="1"/>
  <c r="TQ121" i="1"/>
  <c r="TH121" i="1"/>
  <c r="TX120" i="1"/>
  <c r="TS120" i="1"/>
  <c r="TQ120" i="1"/>
  <c r="TH120" i="1"/>
  <c r="TX119" i="1"/>
  <c r="TS119" i="1"/>
  <c r="TQ119" i="1"/>
  <c r="TH119" i="1"/>
  <c r="TX118" i="1"/>
  <c r="TS118" i="1"/>
  <c r="TQ118" i="1"/>
  <c r="TH118" i="1"/>
  <c r="TX117" i="1"/>
  <c r="TS117" i="1"/>
  <c r="TQ117" i="1"/>
  <c r="TH117" i="1"/>
  <c r="TX116" i="1"/>
  <c r="TS116" i="1"/>
  <c r="TQ116" i="1"/>
  <c r="TH116" i="1"/>
  <c r="TX115" i="1"/>
  <c r="TS115" i="1"/>
  <c r="TQ115" i="1"/>
  <c r="TH115" i="1"/>
  <c r="TX114" i="1"/>
  <c r="TS114" i="1"/>
  <c r="TQ114" i="1"/>
  <c r="TH114" i="1"/>
  <c r="TX113" i="1"/>
  <c r="TS113" i="1"/>
  <c r="TQ113" i="1"/>
  <c r="TH113" i="1"/>
  <c r="TX112" i="1"/>
  <c r="TS112" i="1"/>
  <c r="TQ112" i="1"/>
  <c r="TH112" i="1"/>
  <c r="TX111" i="1"/>
  <c r="TS111" i="1"/>
  <c r="TQ111" i="1"/>
  <c r="TH111" i="1"/>
  <c r="TX110" i="1"/>
  <c r="TS110" i="1"/>
  <c r="TQ110" i="1"/>
  <c r="TH110" i="1"/>
  <c r="TX109" i="1"/>
  <c r="TS109" i="1"/>
  <c r="TQ109" i="1"/>
  <c r="TH109" i="1"/>
  <c r="TX108" i="1"/>
  <c r="TS108" i="1"/>
  <c r="TQ108" i="1"/>
  <c r="TH108" i="1"/>
  <c r="TX107" i="1"/>
  <c r="TS107" i="1"/>
  <c r="TQ107" i="1"/>
  <c r="TH107" i="1"/>
  <c r="TX106" i="1"/>
  <c r="TS106" i="1"/>
  <c r="TQ106" i="1"/>
  <c r="TH106" i="1"/>
  <c r="TX105" i="1"/>
  <c r="TS105" i="1"/>
  <c r="TQ105" i="1"/>
  <c r="TH105" i="1"/>
  <c r="TX104" i="1"/>
  <c r="TS104" i="1"/>
  <c r="TQ104" i="1"/>
  <c r="TH104" i="1"/>
  <c r="TX103" i="1"/>
  <c r="TS103" i="1"/>
  <c r="TQ103" i="1"/>
  <c r="TH103" i="1"/>
  <c r="TX102" i="1"/>
  <c r="TS102" i="1"/>
  <c r="TQ102" i="1"/>
  <c r="TH102" i="1"/>
  <c r="TX101" i="1"/>
  <c r="TS101" i="1"/>
  <c r="TQ101" i="1"/>
  <c r="TH101" i="1"/>
  <c r="TX100" i="1"/>
  <c r="TS100" i="1"/>
  <c r="TQ100" i="1"/>
  <c r="TH100" i="1"/>
  <c r="TX99" i="1"/>
  <c r="TS99" i="1"/>
  <c r="TQ99" i="1"/>
  <c r="TH99" i="1"/>
  <c r="TX98" i="1"/>
  <c r="TS98" i="1"/>
  <c r="TQ98" i="1"/>
  <c r="TH98" i="1"/>
  <c r="TX97" i="1"/>
  <c r="TS97" i="1"/>
  <c r="TQ97" i="1"/>
  <c r="TH97" i="1"/>
  <c r="TX96" i="1"/>
  <c r="TS96" i="1"/>
  <c r="TQ96" i="1"/>
  <c r="TH96" i="1"/>
  <c r="TP95" i="1"/>
  <c r="TN95" i="1"/>
  <c r="TL95" i="1"/>
  <c r="TI95" i="1"/>
  <c r="UH94" i="1"/>
  <c r="UG94" i="1"/>
  <c r="UD94" i="1"/>
  <c r="UB94" i="1"/>
  <c r="UA94" i="1"/>
  <c r="TZ94" i="1"/>
  <c r="TY94" i="1"/>
  <c r="TX94" i="1"/>
  <c r="TW94" i="1"/>
  <c r="TV94" i="1"/>
  <c r="TU94" i="1"/>
  <c r="TP94" i="1"/>
  <c r="TN94" i="1"/>
  <c r="TL94" i="1"/>
  <c r="TI94" i="1"/>
  <c r="TH94" i="1"/>
  <c r="TX92" i="1"/>
  <c r="TR92" i="1"/>
  <c r="TQ92" i="1"/>
  <c r="TO92" i="1"/>
  <c r="TW92" i="1" s="1"/>
  <c r="TN92" i="1"/>
  <c r="TS92" i="1" s="1"/>
  <c r="TH92" i="1"/>
  <c r="TX91" i="1"/>
  <c r="TS91" i="1"/>
  <c r="TR91" i="1"/>
  <c r="TQ91" i="1"/>
  <c r="TO91" i="1"/>
  <c r="TW91" i="1" s="1"/>
  <c r="TN91" i="1"/>
  <c r="TH91" i="1"/>
  <c r="TX90" i="1"/>
  <c r="TR90" i="1"/>
  <c r="TQ90" i="1"/>
  <c r="TO90" i="1"/>
  <c r="TW90" i="1" s="1"/>
  <c r="TN90" i="1"/>
  <c r="TS90" i="1" s="1"/>
  <c r="TH90" i="1"/>
  <c r="TY89" i="1"/>
  <c r="TX89" i="1"/>
  <c r="TR89" i="1"/>
  <c r="TQ89" i="1"/>
  <c r="TO89" i="1"/>
  <c r="TT89" i="1" s="1"/>
  <c r="TN89" i="1"/>
  <c r="TS89" i="1" s="1"/>
  <c r="TH89" i="1"/>
  <c r="TX88" i="1"/>
  <c r="TR88" i="1"/>
  <c r="TQ88" i="1"/>
  <c r="TO88" i="1"/>
  <c r="TN88" i="1"/>
  <c r="TS88" i="1" s="1"/>
  <c r="TH88" i="1"/>
  <c r="TX87" i="1"/>
  <c r="TR87" i="1"/>
  <c r="TQ87" i="1"/>
  <c r="TO87" i="1"/>
  <c r="TW87" i="1" s="1"/>
  <c r="TN87" i="1"/>
  <c r="TS87" i="1" s="1"/>
  <c r="TH87" i="1"/>
  <c r="TX86" i="1"/>
  <c r="TR86" i="1"/>
  <c r="TQ86" i="1"/>
  <c r="TO86" i="1"/>
  <c r="TT86" i="1" s="1"/>
  <c r="TN86" i="1"/>
  <c r="TS86" i="1" s="1"/>
  <c r="TH86" i="1"/>
  <c r="TX85" i="1"/>
  <c r="TW85" i="1"/>
  <c r="TS85" i="1"/>
  <c r="TR85" i="1"/>
  <c r="TQ85" i="1"/>
  <c r="TO85" i="1"/>
  <c r="TT85" i="1" s="1"/>
  <c r="TN85" i="1"/>
  <c r="TH85" i="1"/>
  <c r="TX84" i="1"/>
  <c r="TT84" i="1"/>
  <c r="TS84" i="1"/>
  <c r="TR84" i="1"/>
  <c r="TQ84" i="1"/>
  <c r="TO84" i="1"/>
  <c r="TW84" i="1" s="1"/>
  <c r="TN84" i="1"/>
  <c r="TH84" i="1"/>
  <c r="TX83" i="1"/>
  <c r="TW83" i="1"/>
  <c r="TT83" i="1"/>
  <c r="TR83" i="1"/>
  <c r="TQ83" i="1"/>
  <c r="TO83" i="1"/>
  <c r="TN83" i="1"/>
  <c r="TS83" i="1" s="1"/>
  <c r="TH83" i="1"/>
  <c r="TX82" i="1"/>
  <c r="TW82" i="1"/>
  <c r="TR82" i="1"/>
  <c r="TQ82" i="1"/>
  <c r="TO82" i="1"/>
  <c r="TT82" i="1" s="1"/>
  <c r="TN82" i="1"/>
  <c r="TS82" i="1" s="1"/>
  <c r="TH82" i="1"/>
  <c r="TX81" i="1"/>
  <c r="TW81" i="1"/>
  <c r="TR81" i="1"/>
  <c r="TQ81" i="1"/>
  <c r="TO81" i="1"/>
  <c r="TT81" i="1" s="1"/>
  <c r="TN81" i="1"/>
  <c r="TS81" i="1" s="1"/>
  <c r="TH81" i="1"/>
  <c r="TX80" i="1"/>
  <c r="TR80" i="1"/>
  <c r="TQ80" i="1"/>
  <c r="TO80" i="1"/>
  <c r="TN80" i="1"/>
  <c r="TS80" i="1" s="1"/>
  <c r="TH80" i="1"/>
  <c r="TX79" i="1"/>
  <c r="TR79" i="1"/>
  <c r="TQ79" i="1"/>
  <c r="TO79" i="1"/>
  <c r="TW79" i="1" s="1"/>
  <c r="TN79" i="1"/>
  <c r="TS79" i="1" s="1"/>
  <c r="TH79" i="1"/>
  <c r="TX78" i="1"/>
  <c r="TR78" i="1"/>
  <c r="TQ78" i="1"/>
  <c r="TO78" i="1"/>
  <c r="TT78" i="1" s="1"/>
  <c r="TN78" i="1"/>
  <c r="TS78" i="1" s="1"/>
  <c r="TH78" i="1"/>
  <c r="TX77" i="1"/>
  <c r="TR77" i="1"/>
  <c r="TQ77" i="1"/>
  <c r="TO77" i="1"/>
  <c r="TW77" i="1" s="1"/>
  <c r="TN77" i="1"/>
  <c r="TS77" i="1" s="1"/>
  <c r="TH77" i="1"/>
  <c r="TX76" i="1"/>
  <c r="TS76" i="1"/>
  <c r="TR76" i="1"/>
  <c r="TQ76" i="1"/>
  <c r="TO76" i="1"/>
  <c r="TW76" i="1" s="1"/>
  <c r="TN76" i="1"/>
  <c r="TH76" i="1"/>
  <c r="TX75" i="1"/>
  <c r="TW75" i="1"/>
  <c r="TT75" i="1"/>
  <c r="TR75" i="1"/>
  <c r="TQ75" i="1"/>
  <c r="TO75" i="1"/>
  <c r="TN75" i="1"/>
  <c r="TS75" i="1" s="1"/>
  <c r="TH75" i="1"/>
  <c r="TX74" i="1"/>
  <c r="TW74" i="1"/>
  <c r="TR74" i="1"/>
  <c r="TQ74" i="1"/>
  <c r="TO74" i="1"/>
  <c r="TT74" i="1" s="1"/>
  <c r="TN74" i="1"/>
  <c r="TS74" i="1" s="1"/>
  <c r="TH74" i="1"/>
  <c r="TX73" i="1"/>
  <c r="TR73" i="1"/>
  <c r="TQ73" i="1"/>
  <c r="TO73" i="1"/>
  <c r="TT73" i="1" s="1"/>
  <c r="TN73" i="1"/>
  <c r="TS73" i="1" s="1"/>
  <c r="TH73" i="1"/>
  <c r="TX72" i="1"/>
  <c r="TR72" i="1"/>
  <c r="TQ72" i="1"/>
  <c r="TO72" i="1"/>
  <c r="TN72" i="1"/>
  <c r="TS72" i="1" s="1"/>
  <c r="TH72" i="1"/>
  <c r="TX71" i="1"/>
  <c r="TR71" i="1"/>
  <c r="TQ71" i="1"/>
  <c r="TO71" i="1"/>
  <c r="TW71" i="1" s="1"/>
  <c r="TN71" i="1"/>
  <c r="TS71" i="1" s="1"/>
  <c r="TH71" i="1"/>
  <c r="TX70" i="1"/>
  <c r="TR70" i="1"/>
  <c r="TQ70" i="1"/>
  <c r="TO70" i="1"/>
  <c r="TN70" i="1"/>
  <c r="TS70" i="1" s="1"/>
  <c r="TH70" i="1"/>
  <c r="TX69" i="1"/>
  <c r="TR69" i="1"/>
  <c r="TQ69" i="1"/>
  <c r="TO69" i="1"/>
  <c r="TW69" i="1" s="1"/>
  <c r="TN69" i="1"/>
  <c r="TS69" i="1" s="1"/>
  <c r="TH69" i="1"/>
  <c r="TX68" i="1"/>
  <c r="TT68" i="1"/>
  <c r="TR68" i="1"/>
  <c r="TQ68" i="1"/>
  <c r="TO68" i="1"/>
  <c r="TW68" i="1" s="1"/>
  <c r="TN68" i="1"/>
  <c r="TS68" i="1" s="1"/>
  <c r="TH68" i="1"/>
  <c r="TX67" i="1"/>
  <c r="TW67" i="1"/>
  <c r="TS67" i="1"/>
  <c r="TR67" i="1"/>
  <c r="TQ67" i="1"/>
  <c r="TO67" i="1"/>
  <c r="TT67" i="1" s="1"/>
  <c r="TN67" i="1"/>
  <c r="TH67" i="1"/>
  <c r="TX66" i="1"/>
  <c r="TT66" i="1"/>
  <c r="TR66" i="1"/>
  <c r="TQ66" i="1"/>
  <c r="TO66" i="1"/>
  <c r="TW66" i="1" s="1"/>
  <c r="TN66" i="1"/>
  <c r="TS66" i="1" s="1"/>
  <c r="TH66" i="1"/>
  <c r="TX65" i="1"/>
  <c r="TR65" i="1"/>
  <c r="TQ65" i="1"/>
  <c r="TO65" i="1"/>
  <c r="TT65" i="1" s="1"/>
  <c r="TN65" i="1"/>
  <c r="TS65" i="1" s="1"/>
  <c r="TH65" i="1"/>
  <c r="TX64" i="1"/>
  <c r="TS64" i="1"/>
  <c r="TR64" i="1"/>
  <c r="TQ64" i="1"/>
  <c r="TO64" i="1"/>
  <c r="TN64" i="1"/>
  <c r="TH64" i="1"/>
  <c r="TX63" i="1"/>
  <c r="TR63" i="1"/>
  <c r="TQ63" i="1"/>
  <c r="TO63" i="1"/>
  <c r="TW63" i="1" s="1"/>
  <c r="TN63" i="1"/>
  <c r="TS63" i="1" s="1"/>
  <c r="TH63" i="1"/>
  <c r="TX62" i="1"/>
  <c r="TR62" i="1"/>
  <c r="TQ62" i="1"/>
  <c r="TO62" i="1"/>
  <c r="TT62" i="1" s="1"/>
  <c r="TN62" i="1"/>
  <c r="TS62" i="1" s="1"/>
  <c r="TH62" i="1"/>
  <c r="TX61" i="1"/>
  <c r="TR61" i="1"/>
  <c r="TQ61" i="1"/>
  <c r="TO61" i="1"/>
  <c r="TW61" i="1" s="1"/>
  <c r="TN61" i="1"/>
  <c r="TS61" i="1" s="1"/>
  <c r="TH61" i="1"/>
  <c r="TX60" i="1"/>
  <c r="TR60" i="1"/>
  <c r="TQ60" i="1"/>
  <c r="TO60" i="1"/>
  <c r="TW60" i="1" s="1"/>
  <c r="TN60" i="1"/>
  <c r="TS60" i="1" s="1"/>
  <c r="TH60" i="1"/>
  <c r="TX59" i="1"/>
  <c r="TR59" i="1"/>
  <c r="TQ59" i="1"/>
  <c r="TO59" i="1"/>
  <c r="TW59" i="1" s="1"/>
  <c r="TN59" i="1"/>
  <c r="TS59" i="1" s="1"/>
  <c r="TH59" i="1"/>
  <c r="TX58" i="1"/>
  <c r="TR58" i="1"/>
  <c r="TQ58" i="1"/>
  <c r="TO58" i="1"/>
  <c r="TW58" i="1" s="1"/>
  <c r="TN58" i="1"/>
  <c r="TS58" i="1" s="1"/>
  <c r="TH58" i="1"/>
  <c r="TX57" i="1"/>
  <c r="TR57" i="1"/>
  <c r="TQ57" i="1"/>
  <c r="TO57" i="1"/>
  <c r="TW57" i="1" s="1"/>
  <c r="TN57" i="1"/>
  <c r="TS57" i="1" s="1"/>
  <c r="TH57" i="1"/>
  <c r="TX56" i="1"/>
  <c r="TR56" i="1"/>
  <c r="TQ56" i="1"/>
  <c r="TO56" i="1"/>
  <c r="TW56" i="1" s="1"/>
  <c r="TN56" i="1"/>
  <c r="TS56" i="1" s="1"/>
  <c r="TH56" i="1"/>
  <c r="TX55" i="1"/>
  <c r="TR55" i="1"/>
  <c r="TQ55" i="1"/>
  <c r="TO55" i="1"/>
  <c r="TW55" i="1" s="1"/>
  <c r="TN55" i="1"/>
  <c r="TS55" i="1" s="1"/>
  <c r="TH55" i="1"/>
  <c r="TX54" i="1"/>
  <c r="TW54" i="1"/>
  <c r="TR54" i="1"/>
  <c r="TQ54" i="1"/>
  <c r="TO54" i="1"/>
  <c r="TT54" i="1" s="1"/>
  <c r="TN54" i="1"/>
  <c r="TS54" i="1" s="1"/>
  <c r="TH54" i="1"/>
  <c r="TX53" i="1"/>
  <c r="TT53" i="1"/>
  <c r="TR53" i="1"/>
  <c r="TQ53" i="1"/>
  <c r="TO53" i="1"/>
  <c r="TW53" i="1" s="1"/>
  <c r="TN53" i="1"/>
  <c r="TS53" i="1" s="1"/>
  <c r="TH53" i="1"/>
  <c r="TX52" i="1"/>
  <c r="TW52" i="1"/>
  <c r="TR52" i="1"/>
  <c r="TQ52" i="1"/>
  <c r="TO52" i="1"/>
  <c r="TT52" i="1" s="1"/>
  <c r="TN52" i="1"/>
  <c r="TS52" i="1" s="1"/>
  <c r="TH52" i="1"/>
  <c r="TX51" i="1"/>
  <c r="TS51" i="1"/>
  <c r="TR51" i="1"/>
  <c r="TQ51" i="1"/>
  <c r="TO51" i="1"/>
  <c r="TW51" i="1" s="1"/>
  <c r="TN51" i="1"/>
  <c r="TH51" i="1"/>
  <c r="TX50" i="1"/>
  <c r="TR50" i="1"/>
  <c r="TQ50" i="1"/>
  <c r="TO50" i="1"/>
  <c r="TW50" i="1" s="1"/>
  <c r="TN50" i="1"/>
  <c r="TS50" i="1" s="1"/>
  <c r="TH50" i="1"/>
  <c r="TX49" i="1"/>
  <c r="TR49" i="1"/>
  <c r="TQ49" i="1"/>
  <c r="TO49" i="1"/>
  <c r="TW49" i="1" s="1"/>
  <c r="TN49" i="1"/>
  <c r="TS49" i="1" s="1"/>
  <c r="TH49" i="1"/>
  <c r="TX48" i="1"/>
  <c r="TR48" i="1"/>
  <c r="TQ48" i="1"/>
  <c r="TO48" i="1"/>
  <c r="TW48" i="1" s="1"/>
  <c r="TN48" i="1"/>
  <c r="TS48" i="1" s="1"/>
  <c r="TH48" i="1"/>
  <c r="TX47" i="1"/>
  <c r="TR47" i="1"/>
  <c r="TQ47" i="1"/>
  <c r="TO47" i="1"/>
  <c r="TW47" i="1" s="1"/>
  <c r="TN47" i="1"/>
  <c r="TS47" i="1" s="1"/>
  <c r="TH47" i="1"/>
  <c r="TX46" i="1"/>
  <c r="TW46" i="1"/>
  <c r="TR46" i="1"/>
  <c r="TQ46" i="1"/>
  <c r="TO46" i="1"/>
  <c r="TT46" i="1" s="1"/>
  <c r="TN46" i="1"/>
  <c r="TS46" i="1" s="1"/>
  <c r="TH46" i="1"/>
  <c r="TX45" i="1"/>
  <c r="TT45" i="1"/>
  <c r="TR45" i="1"/>
  <c r="TQ45" i="1"/>
  <c r="TO45" i="1"/>
  <c r="TW45" i="1" s="1"/>
  <c r="TN45" i="1"/>
  <c r="TS45" i="1" s="1"/>
  <c r="TH45" i="1"/>
  <c r="TX44" i="1"/>
  <c r="TR44" i="1"/>
  <c r="TQ44" i="1"/>
  <c r="TO44" i="1"/>
  <c r="TT44" i="1" s="1"/>
  <c r="TN44" i="1"/>
  <c r="TS44" i="1" s="1"/>
  <c r="TH44" i="1"/>
  <c r="TX43" i="1"/>
  <c r="TR43" i="1"/>
  <c r="TQ43" i="1"/>
  <c r="TO43" i="1"/>
  <c r="TW43" i="1" s="1"/>
  <c r="TN43" i="1"/>
  <c r="TS43" i="1" s="1"/>
  <c r="TH43" i="1"/>
  <c r="TX42" i="1"/>
  <c r="TR42" i="1"/>
  <c r="TQ42" i="1"/>
  <c r="TO42" i="1"/>
  <c r="TW42" i="1" s="1"/>
  <c r="TN42" i="1"/>
  <c r="TS42" i="1" s="1"/>
  <c r="TH42" i="1"/>
  <c r="TX41" i="1"/>
  <c r="TR41" i="1"/>
  <c r="TQ41" i="1"/>
  <c r="TO41" i="1"/>
  <c r="TN41" i="1"/>
  <c r="TS41" i="1" s="1"/>
  <c r="TH41" i="1"/>
  <c r="TX40" i="1"/>
  <c r="TR40" i="1"/>
  <c r="TQ40" i="1"/>
  <c r="TO40" i="1"/>
  <c r="TW40" i="1" s="1"/>
  <c r="TN40" i="1"/>
  <c r="TS40" i="1" s="1"/>
  <c r="TH40" i="1"/>
  <c r="TY39" i="1"/>
  <c r="TX39" i="1"/>
  <c r="TR39" i="1"/>
  <c r="TQ39" i="1"/>
  <c r="TO39" i="1"/>
  <c r="TN39" i="1"/>
  <c r="TS39" i="1" s="1"/>
  <c r="TH39" i="1"/>
  <c r="TX38" i="1"/>
  <c r="TS38" i="1"/>
  <c r="TR38" i="1"/>
  <c r="TQ38" i="1"/>
  <c r="TO38" i="1"/>
  <c r="TT38" i="1" s="1"/>
  <c r="TN38" i="1"/>
  <c r="TH38" i="1"/>
  <c r="TX37" i="1"/>
  <c r="TS37" i="1"/>
  <c r="TR37" i="1"/>
  <c r="TQ37" i="1"/>
  <c r="TO37" i="1"/>
  <c r="TW37" i="1" s="1"/>
  <c r="TN37" i="1"/>
  <c r="TH37" i="1"/>
  <c r="TY36" i="1"/>
  <c r="TX36" i="1"/>
  <c r="TW36" i="1"/>
  <c r="TR36" i="1"/>
  <c r="TQ36" i="1"/>
  <c r="TO36" i="1"/>
  <c r="TT36" i="1" s="1"/>
  <c r="TN36" i="1"/>
  <c r="TS36" i="1" s="1"/>
  <c r="TH36" i="1"/>
  <c r="TX35" i="1"/>
  <c r="TW35" i="1"/>
  <c r="TR35" i="1"/>
  <c r="TQ35" i="1"/>
  <c r="TO35" i="1"/>
  <c r="TT35" i="1" s="1"/>
  <c r="TN35" i="1"/>
  <c r="TS35" i="1" s="1"/>
  <c r="TH35" i="1"/>
  <c r="TX34" i="1"/>
  <c r="TR34" i="1"/>
  <c r="TQ34" i="1"/>
  <c r="TO34" i="1"/>
  <c r="TW34" i="1" s="1"/>
  <c r="TN34" i="1"/>
  <c r="TS34" i="1" s="1"/>
  <c r="TH34" i="1"/>
  <c r="TX33" i="1"/>
  <c r="TR33" i="1"/>
  <c r="TQ33" i="1"/>
  <c r="TO33" i="1"/>
  <c r="TT33" i="1" s="1"/>
  <c r="TN33" i="1"/>
  <c r="TS33" i="1" s="1"/>
  <c r="TH33" i="1"/>
  <c r="TX32" i="1"/>
  <c r="TR32" i="1"/>
  <c r="TQ32" i="1"/>
  <c r="TO32" i="1"/>
  <c r="TW32" i="1" s="1"/>
  <c r="TN32" i="1"/>
  <c r="TS32" i="1" s="1"/>
  <c r="TH32" i="1"/>
  <c r="TX31" i="1"/>
  <c r="TT31" i="1"/>
  <c r="TR31" i="1"/>
  <c r="TQ31" i="1"/>
  <c r="TO31" i="1"/>
  <c r="TW31" i="1" s="1"/>
  <c r="TN31" i="1"/>
  <c r="TS31" i="1" s="1"/>
  <c r="TH31" i="1"/>
  <c r="TY30" i="1"/>
  <c r="TX30" i="1"/>
  <c r="TR30" i="1"/>
  <c r="TQ30" i="1"/>
  <c r="TO30" i="1"/>
  <c r="TW30" i="1" s="1"/>
  <c r="TN30" i="1"/>
  <c r="TS30" i="1" s="1"/>
  <c r="TH30" i="1"/>
  <c r="TY29" i="1"/>
  <c r="UA29" i="1" s="1"/>
  <c r="TX29" i="1"/>
  <c r="TR29" i="1"/>
  <c r="TQ29" i="1"/>
  <c r="TO29" i="1"/>
  <c r="TT29" i="1" s="1"/>
  <c r="TN29" i="1"/>
  <c r="TS29" i="1" s="1"/>
  <c r="TH29" i="1"/>
  <c r="TX28" i="1"/>
  <c r="TR28" i="1"/>
  <c r="TQ28" i="1"/>
  <c r="TO28" i="1"/>
  <c r="TW28" i="1" s="1"/>
  <c r="TN28" i="1"/>
  <c r="TS28" i="1" s="1"/>
  <c r="TH28" i="1"/>
  <c r="TX27" i="1"/>
  <c r="TR27" i="1"/>
  <c r="TQ27" i="1"/>
  <c r="TO27" i="1"/>
  <c r="TT27" i="1" s="1"/>
  <c r="TN27" i="1"/>
  <c r="TS27" i="1" s="1"/>
  <c r="TH27" i="1"/>
  <c r="TX26" i="1"/>
  <c r="TS26" i="1"/>
  <c r="TR26" i="1"/>
  <c r="TQ26" i="1"/>
  <c r="TO26" i="1"/>
  <c r="TW26" i="1" s="1"/>
  <c r="TN26" i="1"/>
  <c r="TH26" i="1"/>
  <c r="TX25" i="1"/>
  <c r="TR25" i="1"/>
  <c r="TQ25" i="1"/>
  <c r="TO25" i="1"/>
  <c r="TW25" i="1" s="1"/>
  <c r="TN25" i="1"/>
  <c r="TS25" i="1" s="1"/>
  <c r="TH25" i="1"/>
  <c r="TX24" i="1"/>
  <c r="TR24" i="1"/>
  <c r="TQ24" i="1"/>
  <c r="TO24" i="1"/>
  <c r="TT24" i="1" s="1"/>
  <c r="TN24" i="1"/>
  <c r="TS24" i="1" s="1"/>
  <c r="TH24" i="1"/>
  <c r="TX23" i="1"/>
  <c r="TS23" i="1"/>
  <c r="TR23" i="1"/>
  <c r="TQ23" i="1"/>
  <c r="TO23" i="1"/>
  <c r="TW23" i="1" s="1"/>
  <c r="TN23" i="1"/>
  <c r="TH23" i="1"/>
  <c r="TY22" i="1"/>
  <c r="TX22" i="1"/>
  <c r="TR22" i="1"/>
  <c r="TQ22" i="1"/>
  <c r="TO22" i="1"/>
  <c r="TW22" i="1" s="1"/>
  <c r="TN22" i="1"/>
  <c r="TS22" i="1" s="1"/>
  <c r="TH22" i="1"/>
  <c r="TX21" i="1"/>
  <c r="TS21" i="1"/>
  <c r="TR21" i="1"/>
  <c r="TQ21" i="1"/>
  <c r="TO21" i="1"/>
  <c r="TT21" i="1" s="1"/>
  <c r="TN21" i="1"/>
  <c r="TH21" i="1"/>
  <c r="TX20" i="1"/>
  <c r="TR20" i="1"/>
  <c r="TQ20" i="1"/>
  <c r="TO20" i="1"/>
  <c r="TW20" i="1" s="1"/>
  <c r="TN20" i="1"/>
  <c r="TS20" i="1" s="1"/>
  <c r="TH20" i="1"/>
  <c r="TX19" i="1"/>
  <c r="TR19" i="1"/>
  <c r="TQ19" i="1"/>
  <c r="TO19" i="1"/>
  <c r="TT19" i="1" s="1"/>
  <c r="TN19" i="1"/>
  <c r="TS19" i="1" s="1"/>
  <c r="TH19" i="1"/>
  <c r="TX18" i="1"/>
  <c r="TR18" i="1"/>
  <c r="TQ18" i="1"/>
  <c r="TO18" i="1"/>
  <c r="TW18" i="1" s="1"/>
  <c r="TN18" i="1"/>
  <c r="TS18" i="1" s="1"/>
  <c r="TH18" i="1"/>
  <c r="TX17" i="1"/>
  <c r="TR17" i="1"/>
  <c r="TQ17" i="1"/>
  <c r="TO17" i="1"/>
  <c r="TW17" i="1" s="1"/>
  <c r="TN17" i="1"/>
  <c r="TS17" i="1" s="1"/>
  <c r="TH17" i="1"/>
  <c r="TX16" i="1"/>
  <c r="TW16" i="1"/>
  <c r="TR16" i="1"/>
  <c r="TQ16" i="1"/>
  <c r="TO16" i="1"/>
  <c r="TT16" i="1" s="1"/>
  <c r="TN16" i="1"/>
  <c r="TS16" i="1" s="1"/>
  <c r="TH16" i="1"/>
  <c r="TX15" i="1"/>
  <c r="TS15" i="1"/>
  <c r="TR15" i="1"/>
  <c r="TQ15" i="1"/>
  <c r="TO15" i="1"/>
  <c r="TW15" i="1" s="1"/>
  <c r="TN15" i="1"/>
  <c r="TH15" i="1"/>
  <c r="TY14" i="1"/>
  <c r="TX14" i="1"/>
  <c r="TT14" i="1"/>
  <c r="TR14" i="1"/>
  <c r="TR13" i="1" s="1"/>
  <c r="TQ14" i="1"/>
  <c r="TO14" i="1"/>
  <c r="TN14" i="1"/>
  <c r="TS14" i="1" s="1"/>
  <c r="TH14" i="1"/>
  <c r="TP13" i="1"/>
  <c r="TL13" i="1"/>
  <c r="TK13" i="1"/>
  <c r="TJ13" i="1"/>
  <c r="TI13" i="1"/>
  <c r="UJ12" i="1"/>
  <c r="UI12" i="1"/>
  <c r="TT12" i="1"/>
  <c r="TS12" i="1"/>
  <c r="TS94" i="1" s="1"/>
  <c r="TQ12" i="1"/>
  <c r="TQ94" i="1" s="1"/>
  <c r="UJ11" i="1"/>
  <c r="UI11" i="1"/>
  <c r="UD9" i="1"/>
  <c r="UB9" i="1"/>
  <c r="TZ9" i="1"/>
  <c r="TX9" i="1"/>
  <c r="TW9" i="1"/>
  <c r="UD8" i="1"/>
  <c r="UB8" i="1"/>
  <c r="TZ8" i="1"/>
  <c r="TX8" i="1"/>
  <c r="TW8" i="1"/>
  <c r="UD7" i="1"/>
  <c r="UB7" i="1"/>
  <c r="TZ7" i="1"/>
  <c r="TX7" i="1"/>
  <c r="TW7" i="1"/>
  <c r="UD6" i="1"/>
  <c r="UB6" i="1"/>
  <c r="TZ6" i="1"/>
  <c r="TX6" i="1"/>
  <c r="TW6" i="1"/>
  <c r="UD5" i="1"/>
  <c r="UB5" i="1"/>
  <c r="TZ5" i="1"/>
  <c r="TX5" i="1"/>
  <c r="TW5" i="1"/>
  <c r="UD4" i="1"/>
  <c r="UB4" i="1"/>
  <c r="TZ4" i="1"/>
  <c r="TX4" i="1"/>
  <c r="TW4" i="1"/>
  <c r="UD3" i="1"/>
  <c r="UB3" i="1"/>
  <c r="TZ3" i="1"/>
  <c r="TX3" i="1"/>
  <c r="TW3" i="1"/>
  <c r="UD2" i="1"/>
  <c r="UB2" i="1"/>
  <c r="TZ2" i="1"/>
  <c r="TX2" i="1"/>
  <c r="TW2" i="1"/>
  <c r="TS1" i="1"/>
  <c r="TN1" i="1"/>
  <c r="U50" i="11"/>
  <c r="U51" i="11"/>
  <c r="U52" i="11"/>
  <c r="TW44" i="1" l="1"/>
  <c r="TT28" i="1"/>
  <c r="TT34" i="1"/>
  <c r="TT50" i="1"/>
  <c r="TW27" i="1"/>
  <c r="TW29" i="1"/>
  <c r="TT30" i="1"/>
  <c r="TW33" i="1"/>
  <c r="TT51" i="1"/>
  <c r="TW65" i="1"/>
  <c r="TT20" i="1"/>
  <c r="TT22" i="1"/>
  <c r="TT32" i="1"/>
  <c r="TW73" i="1"/>
  <c r="TQ13" i="1"/>
  <c r="TW19" i="1"/>
  <c r="TW21" i="1"/>
  <c r="TT23" i="1"/>
  <c r="TT25" i="1"/>
  <c r="TT37" i="1"/>
  <c r="TW38" i="1"/>
  <c r="TT58" i="1"/>
  <c r="TT76" i="1"/>
  <c r="UG3" i="1"/>
  <c r="TO13" i="1"/>
  <c r="TW24" i="1"/>
  <c r="TT59" i="1"/>
  <c r="TT60" i="1"/>
  <c r="TT77" i="1"/>
  <c r="TW89" i="1"/>
  <c r="TT90" i="1"/>
  <c r="TT17" i="1"/>
  <c r="TT42" i="1"/>
  <c r="TT61" i="1"/>
  <c r="TW62" i="1"/>
  <c r="TT91" i="1"/>
  <c r="TT43" i="1"/>
  <c r="TT92" i="1"/>
  <c r="TH13" i="1"/>
  <c r="TX10" i="1"/>
  <c r="UD10" i="1"/>
  <c r="UG2" i="1"/>
  <c r="UG5" i="1"/>
  <c r="UG9" i="1"/>
  <c r="UG4" i="1"/>
  <c r="UG8" i="1"/>
  <c r="UG6" i="1"/>
  <c r="UG7" i="1"/>
  <c r="UA39" i="1"/>
  <c r="UF5" i="1"/>
  <c r="UA5" i="1" s="1"/>
  <c r="UF8" i="1"/>
  <c r="UE8" i="1" s="1"/>
  <c r="UE5" i="1"/>
  <c r="UC5" i="1"/>
  <c r="TS13" i="1"/>
  <c r="UF2" i="1"/>
  <c r="UC2" i="1" s="1"/>
  <c r="TY5" i="1"/>
  <c r="TW14" i="1"/>
  <c r="TT15" i="1"/>
  <c r="UA36" i="1"/>
  <c r="UF7" i="1"/>
  <c r="TY7" i="1" s="1"/>
  <c r="UB10" i="1"/>
  <c r="TW39" i="1"/>
  <c r="TT39" i="1"/>
  <c r="TW41" i="1"/>
  <c r="TT41" i="1"/>
  <c r="UF4" i="1"/>
  <c r="TY4" i="1" s="1"/>
  <c r="UF9" i="1"/>
  <c r="UE9" i="1" s="1"/>
  <c r="TN13" i="1"/>
  <c r="UA14" i="1"/>
  <c r="TT18" i="1"/>
  <c r="UA22" i="1"/>
  <c r="TT26" i="1"/>
  <c r="UA30" i="1"/>
  <c r="UF6" i="1"/>
  <c r="TZ10" i="1"/>
  <c r="UF3" i="1"/>
  <c r="UE3" i="1" s="1"/>
  <c r="TT47" i="1"/>
  <c r="TT55" i="1"/>
  <c r="TT63" i="1"/>
  <c r="UA89" i="1"/>
  <c r="TT40" i="1"/>
  <c r="TT48" i="1"/>
  <c r="TT56" i="1"/>
  <c r="TT49" i="1"/>
  <c r="TT57" i="1"/>
  <c r="TW80" i="1"/>
  <c r="TT80" i="1"/>
  <c r="TW88" i="1"/>
  <c r="TT88" i="1"/>
  <c r="TW64" i="1"/>
  <c r="TT64" i="1"/>
  <c r="TW72" i="1"/>
  <c r="TT72" i="1"/>
  <c r="TQ95" i="1"/>
  <c r="TT70" i="1"/>
  <c r="TW70" i="1"/>
  <c r="TS95" i="1"/>
  <c r="TT71" i="1"/>
  <c r="TW78" i="1"/>
  <c r="TT79" i="1"/>
  <c r="TW86" i="1"/>
  <c r="TT87" i="1"/>
  <c r="TT69"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EG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13" i="1" s="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JQ13"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MI13"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13" i="1" s="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GK92" i="1"/>
  <c r="GK91" i="1"/>
  <c r="GK90" i="1"/>
  <c r="GK89" i="1"/>
  <c r="GK88" i="1"/>
  <c r="GK87" i="1"/>
  <c r="GK86" i="1"/>
  <c r="GK85" i="1"/>
  <c r="GY85" i="1" s="1"/>
  <c r="GK84" i="1"/>
  <c r="GK83" i="1"/>
  <c r="GK82" i="1"/>
  <c r="GK81" i="1"/>
  <c r="GK80" i="1"/>
  <c r="GK79" i="1"/>
  <c r="GK78" i="1"/>
  <c r="GK77" i="1"/>
  <c r="GY77" i="1" s="1"/>
  <c r="GK76" i="1"/>
  <c r="GK75" i="1"/>
  <c r="GK74" i="1"/>
  <c r="GK73" i="1"/>
  <c r="GK72" i="1"/>
  <c r="GK71" i="1"/>
  <c r="GK70" i="1"/>
  <c r="GK69" i="1"/>
  <c r="GY69" i="1" s="1"/>
  <c r="GK68" i="1"/>
  <c r="GK67" i="1"/>
  <c r="GK66" i="1"/>
  <c r="GK65" i="1"/>
  <c r="GK64" i="1"/>
  <c r="GK63" i="1"/>
  <c r="GK62" i="1"/>
  <c r="GK61" i="1"/>
  <c r="GY61" i="1" s="1"/>
  <c r="GK60" i="1"/>
  <c r="GK59" i="1"/>
  <c r="GK58" i="1"/>
  <c r="GK57" i="1"/>
  <c r="GK56" i="1"/>
  <c r="GK55" i="1"/>
  <c r="GK54" i="1"/>
  <c r="GK53" i="1"/>
  <c r="GY53" i="1" s="1"/>
  <c r="GK52" i="1"/>
  <c r="GK51" i="1"/>
  <c r="GK50" i="1"/>
  <c r="GK49" i="1"/>
  <c r="GK48" i="1"/>
  <c r="GK47" i="1"/>
  <c r="GK46" i="1"/>
  <c r="GK45" i="1"/>
  <c r="GY45" i="1" s="1"/>
  <c r="GK44" i="1"/>
  <c r="GK43" i="1"/>
  <c r="GK42" i="1"/>
  <c r="GK41" i="1"/>
  <c r="GK40" i="1"/>
  <c r="GK39" i="1"/>
  <c r="GK38" i="1"/>
  <c r="GK37" i="1"/>
  <c r="GY37" i="1" s="1"/>
  <c r="GK36" i="1"/>
  <c r="GK35" i="1"/>
  <c r="GK34" i="1"/>
  <c r="GK33" i="1"/>
  <c r="GK32" i="1"/>
  <c r="GK31" i="1"/>
  <c r="GK30" i="1"/>
  <c r="GK29" i="1"/>
  <c r="GY29" i="1" s="1"/>
  <c r="GK28" i="1"/>
  <c r="GK27" i="1"/>
  <c r="GK26" i="1"/>
  <c r="GK25" i="1"/>
  <c r="GK24" i="1"/>
  <c r="GK23" i="1"/>
  <c r="GK22" i="1"/>
  <c r="GK21" i="1"/>
  <c r="GY21" i="1" s="1"/>
  <c r="GK20" i="1"/>
  <c r="GK19" i="1"/>
  <c r="GK18" i="1"/>
  <c r="GK17" i="1"/>
  <c r="GK16" i="1"/>
  <c r="GK15" i="1"/>
  <c r="GK14" i="1"/>
  <c r="GK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GY92" i="1"/>
  <c r="GY91" i="1"/>
  <c r="GY90" i="1"/>
  <c r="GY89" i="1"/>
  <c r="GY88" i="1"/>
  <c r="GY87" i="1"/>
  <c r="GY86" i="1"/>
  <c r="GY84" i="1"/>
  <c r="GY83" i="1"/>
  <c r="GY82" i="1"/>
  <c r="GY81" i="1"/>
  <c r="GY80" i="1"/>
  <c r="GY79" i="1"/>
  <c r="GY78" i="1"/>
  <c r="GY76" i="1"/>
  <c r="GY75" i="1"/>
  <c r="GY74" i="1"/>
  <c r="GY73" i="1"/>
  <c r="GY72" i="1"/>
  <c r="GY71" i="1"/>
  <c r="GY70" i="1"/>
  <c r="GY68" i="1"/>
  <c r="GY67" i="1"/>
  <c r="GY66" i="1"/>
  <c r="GY65" i="1"/>
  <c r="GY64" i="1"/>
  <c r="GY63" i="1"/>
  <c r="GY62" i="1"/>
  <c r="GY60" i="1"/>
  <c r="GY59" i="1"/>
  <c r="GY58" i="1"/>
  <c r="GY57" i="1"/>
  <c r="GY56" i="1"/>
  <c r="GY55" i="1"/>
  <c r="GY54" i="1"/>
  <c r="GY52" i="1"/>
  <c r="GY51" i="1"/>
  <c r="GY50" i="1"/>
  <c r="GY49" i="1"/>
  <c r="GY48" i="1"/>
  <c r="GY47" i="1"/>
  <c r="GY46" i="1"/>
  <c r="GY44" i="1"/>
  <c r="GY43" i="1"/>
  <c r="GY42" i="1"/>
  <c r="GY41" i="1"/>
  <c r="GY40" i="1"/>
  <c r="GY39" i="1"/>
  <c r="GY38" i="1"/>
  <c r="GY36" i="1"/>
  <c r="GY35" i="1"/>
  <c r="GY34" i="1"/>
  <c r="GY33" i="1"/>
  <c r="GY32" i="1"/>
  <c r="GY31" i="1"/>
  <c r="GY30" i="1"/>
  <c r="GY28" i="1"/>
  <c r="GY27" i="1"/>
  <c r="GY26" i="1"/>
  <c r="GY25" i="1"/>
  <c r="GY24" i="1"/>
  <c r="GY23" i="1"/>
  <c r="GY22" i="1"/>
  <c r="GY20" i="1"/>
  <c r="GY19" i="1"/>
  <c r="GY18" i="1"/>
  <c r="GY17" i="1"/>
  <c r="GY16" i="1"/>
  <c r="GY15" i="1"/>
  <c r="GY14" i="1"/>
  <c r="FJ17" i="1"/>
  <c r="AA14" i="1"/>
  <c r="AA13" i="1" s="1"/>
  <c r="AF14" i="1"/>
  <c r="AF13" i="1" s="1"/>
  <c r="AA15" i="1"/>
  <c r="AF15" i="1"/>
  <c r="AA16" i="1"/>
  <c r="AF16" i="1"/>
  <c r="AA17" i="1"/>
  <c r="AF17" i="1"/>
  <c r="AA18" i="1"/>
  <c r="AF18" i="1"/>
  <c r="AA19" i="1"/>
  <c r="AF19" i="1"/>
  <c r="AA20" i="1"/>
  <c r="AF20" i="1"/>
  <c r="AA21" i="1"/>
  <c r="AF21" i="1"/>
  <c r="AA22" i="1"/>
  <c r="AF22" i="1"/>
  <c r="AA23" i="1"/>
  <c r="AF23" i="1"/>
  <c r="AA24" i="1"/>
  <c r="AF24" i="1"/>
  <c r="AA25" i="1"/>
  <c r="AF25" i="1"/>
  <c r="AA26" i="1"/>
  <c r="AF26" i="1"/>
  <c r="AA27" i="1"/>
  <c r="AF27" i="1"/>
  <c r="AA28" i="1"/>
  <c r="AF28" i="1"/>
  <c r="AA29" i="1"/>
  <c r="AF29" i="1"/>
  <c r="AA30" i="1"/>
  <c r="AF30" i="1"/>
  <c r="AA31" i="1"/>
  <c r="AF31" i="1"/>
  <c r="AA32" i="1"/>
  <c r="AF32" i="1"/>
  <c r="AA33" i="1"/>
  <c r="AF33" i="1"/>
  <c r="AA34" i="1"/>
  <c r="AF34" i="1"/>
  <c r="AA35" i="1"/>
  <c r="AF35" i="1"/>
  <c r="AA36" i="1"/>
  <c r="AF36" i="1"/>
  <c r="AA37" i="1"/>
  <c r="AF37" i="1"/>
  <c r="AA38" i="1"/>
  <c r="AF38" i="1"/>
  <c r="AA39" i="1"/>
  <c r="AF39" i="1"/>
  <c r="AA40" i="1"/>
  <c r="AF40" i="1"/>
  <c r="AA41" i="1"/>
  <c r="AF41" i="1"/>
  <c r="AA42" i="1"/>
  <c r="AF42" i="1"/>
  <c r="AA43" i="1"/>
  <c r="AF43" i="1"/>
  <c r="AA44" i="1"/>
  <c r="AF44" i="1"/>
  <c r="AA45" i="1"/>
  <c r="AF45" i="1"/>
  <c r="AA46" i="1"/>
  <c r="AF46" i="1"/>
  <c r="AA47" i="1"/>
  <c r="AF47" i="1"/>
  <c r="AA48" i="1"/>
  <c r="AF48" i="1"/>
  <c r="AA49" i="1"/>
  <c r="AF49" i="1"/>
  <c r="AA50" i="1"/>
  <c r="AF50" i="1"/>
  <c r="AA51" i="1"/>
  <c r="AF51" i="1"/>
  <c r="AA52" i="1"/>
  <c r="AF52" i="1"/>
  <c r="AA53" i="1"/>
  <c r="AF53" i="1"/>
  <c r="AA54" i="1"/>
  <c r="AF54" i="1"/>
  <c r="AA55" i="1"/>
  <c r="AF55" i="1"/>
  <c r="AA56" i="1"/>
  <c r="AF56" i="1"/>
  <c r="AA57" i="1"/>
  <c r="AF57" i="1"/>
  <c r="AA58" i="1"/>
  <c r="AF58" i="1"/>
  <c r="AA59" i="1"/>
  <c r="AF59" i="1"/>
  <c r="AA60" i="1"/>
  <c r="AF60" i="1"/>
  <c r="AA61" i="1"/>
  <c r="AF61" i="1"/>
  <c r="AA62" i="1"/>
  <c r="AF62" i="1"/>
  <c r="AA63" i="1"/>
  <c r="AF63" i="1"/>
  <c r="AA64" i="1"/>
  <c r="AF64" i="1"/>
  <c r="AA65" i="1"/>
  <c r="AF65" i="1"/>
  <c r="AA66" i="1"/>
  <c r="AF66" i="1"/>
  <c r="AA67" i="1"/>
  <c r="AF67" i="1"/>
  <c r="AA68" i="1"/>
  <c r="AF68" i="1"/>
  <c r="AA69" i="1"/>
  <c r="AF69" i="1"/>
  <c r="AA70" i="1"/>
  <c r="AF70" i="1"/>
  <c r="AA71" i="1"/>
  <c r="AF71" i="1"/>
  <c r="AA72" i="1"/>
  <c r="AF72" i="1"/>
  <c r="AA73" i="1"/>
  <c r="AF73" i="1"/>
  <c r="AA74" i="1"/>
  <c r="AF74" i="1"/>
  <c r="AA75" i="1"/>
  <c r="AF75" i="1"/>
  <c r="AA76" i="1"/>
  <c r="AF76" i="1"/>
  <c r="AA77" i="1"/>
  <c r="AF77" i="1"/>
  <c r="AA78" i="1"/>
  <c r="AF78" i="1"/>
  <c r="AA79" i="1"/>
  <c r="AF79" i="1"/>
  <c r="AA80" i="1"/>
  <c r="AF80" i="1"/>
  <c r="AA81" i="1"/>
  <c r="AF81" i="1"/>
  <c r="AA82" i="1"/>
  <c r="AF82" i="1"/>
  <c r="AA83" i="1"/>
  <c r="AF83" i="1"/>
  <c r="AA84" i="1"/>
  <c r="AF84" i="1"/>
  <c r="AA85" i="1"/>
  <c r="AF85" i="1"/>
  <c r="AA86" i="1"/>
  <c r="AF86" i="1"/>
  <c r="AA87" i="1"/>
  <c r="AF87" i="1"/>
  <c r="AA88" i="1"/>
  <c r="AF88" i="1"/>
  <c r="AA89" i="1"/>
  <c r="AF89" i="1"/>
  <c r="AA90" i="1"/>
  <c r="AF90" i="1"/>
  <c r="AA91" i="1"/>
  <c r="AF91" i="1"/>
  <c r="AA92" i="1"/>
  <c r="AF92" i="1"/>
  <c r="TY8" i="1" l="1"/>
  <c r="UA8" i="1"/>
  <c r="TY6" i="1"/>
  <c r="UE6" i="1"/>
  <c r="UE7" i="1"/>
  <c r="UC8" i="1"/>
  <c r="UG10" i="1"/>
  <c r="UA4" i="1"/>
  <c r="TT13" i="1"/>
  <c r="UA3" i="1"/>
  <c r="TY3" i="1"/>
  <c r="UE2" i="1"/>
  <c r="TY2" i="1"/>
  <c r="UC6" i="1"/>
  <c r="UA6" i="1"/>
  <c r="UC7" i="1"/>
  <c r="UA7" i="1"/>
  <c r="UF10" i="1"/>
  <c r="UC10" i="1" s="1"/>
  <c r="TW13" i="1"/>
  <c r="UC3" i="1"/>
  <c r="TY9" i="1"/>
  <c r="UA2" i="1"/>
  <c r="UC4" i="1"/>
  <c r="UE4" i="1"/>
  <c r="UC9" i="1"/>
  <c r="UA9" i="1"/>
  <c r="FB13" i="1"/>
  <c r="GY13" i="1"/>
  <c r="Q81" i="10"/>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O101" i="5"/>
  <c r="P101" i="5" s="1"/>
  <c r="N101" i="5"/>
  <c r="N100" i="5"/>
  <c r="O100" i="5" s="1"/>
  <c r="P100" i="5" s="1"/>
  <c r="N99" i="5"/>
  <c r="O99" i="5" s="1"/>
  <c r="P99" i="5" s="1"/>
  <c r="N98" i="5"/>
  <c r="O98" i="5" s="1"/>
  <c r="N97" i="5"/>
  <c r="O97" i="5" s="1"/>
  <c r="P97" i="5" s="1"/>
  <c r="N96" i="5"/>
  <c r="O96" i="5" s="1"/>
  <c r="N95" i="5"/>
  <c r="O95" i="5" s="1"/>
  <c r="N93" i="5"/>
  <c r="O93" i="5" s="1"/>
  <c r="P93" i="5" s="1"/>
  <c r="N92" i="5"/>
  <c r="O92" i="5" s="1"/>
  <c r="P92" i="5" s="1"/>
  <c r="O91" i="5"/>
  <c r="P91" i="5" s="1"/>
  <c r="N91" i="5"/>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O53" i="5"/>
  <c r="P53" i="5" s="1"/>
  <c r="N53" i="5"/>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C20" i="5"/>
  <c r="P19" i="5"/>
  <c r="H19" i="5"/>
  <c r="G19" i="5"/>
  <c r="N34" i="5" s="1"/>
  <c r="C19" i="5"/>
  <c r="P18" i="5"/>
  <c r="N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F3" i="5"/>
  <c r="D20" i="5" s="1"/>
  <c r="J20" i="5" s="1"/>
  <c r="VH103" i="1" s="1"/>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H66" i="9"/>
  <c r="AG66" i="9" s="1"/>
  <c r="AH66" i="9" s="1"/>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SO123" i="1"/>
  <c r="SJ123" i="1"/>
  <c r="SH123" i="1"/>
  <c r="RY123" i="1"/>
  <c r="SO122" i="1"/>
  <c r="SJ122" i="1"/>
  <c r="SH122" i="1"/>
  <c r="RY122" i="1"/>
  <c r="SO121" i="1"/>
  <c r="SJ121" i="1"/>
  <c r="SH121" i="1"/>
  <c r="RY121" i="1"/>
  <c r="SO120" i="1"/>
  <c r="SJ120" i="1"/>
  <c r="SH120" i="1"/>
  <c r="RY120" i="1"/>
  <c r="SO119" i="1"/>
  <c r="SJ119" i="1"/>
  <c r="SH119" i="1"/>
  <c r="RY119" i="1"/>
  <c r="SO118" i="1"/>
  <c r="SJ118" i="1"/>
  <c r="SH118" i="1"/>
  <c r="RY118" i="1"/>
  <c r="SO117" i="1"/>
  <c r="SJ117" i="1"/>
  <c r="SH117" i="1"/>
  <c r="RY117" i="1"/>
  <c r="SO116" i="1"/>
  <c r="SJ116" i="1"/>
  <c r="SH116" i="1"/>
  <c r="RY116" i="1"/>
  <c r="SO115" i="1"/>
  <c r="SJ115" i="1"/>
  <c r="SH115" i="1"/>
  <c r="RY115" i="1"/>
  <c r="SO114" i="1"/>
  <c r="SJ114" i="1"/>
  <c r="SH114" i="1"/>
  <c r="RY114" i="1"/>
  <c r="SO113" i="1"/>
  <c r="SJ113" i="1"/>
  <c r="SH113" i="1"/>
  <c r="RY113" i="1"/>
  <c r="SO112" i="1"/>
  <c r="SJ112" i="1"/>
  <c r="SH112" i="1"/>
  <c r="RY112" i="1"/>
  <c r="SO111" i="1"/>
  <c r="SJ111" i="1"/>
  <c r="SH111" i="1"/>
  <c r="RY111" i="1"/>
  <c r="SO110" i="1"/>
  <c r="SJ110" i="1"/>
  <c r="SH110" i="1"/>
  <c r="RY110" i="1"/>
  <c r="SO109" i="1"/>
  <c r="SJ109" i="1"/>
  <c r="SH109" i="1"/>
  <c r="RY109" i="1"/>
  <c r="SO108" i="1"/>
  <c r="SJ108" i="1"/>
  <c r="SH108" i="1"/>
  <c r="RY108" i="1"/>
  <c r="SO107" i="1"/>
  <c r="SJ107" i="1"/>
  <c r="SH107" i="1"/>
  <c r="RY107" i="1"/>
  <c r="SO106" i="1"/>
  <c r="SJ106" i="1"/>
  <c r="SH106" i="1"/>
  <c r="RY106" i="1"/>
  <c r="SO105" i="1"/>
  <c r="SJ105" i="1"/>
  <c r="SH105" i="1"/>
  <c r="RY105" i="1"/>
  <c r="SO104" i="1"/>
  <c r="SJ104" i="1"/>
  <c r="SH104" i="1"/>
  <c r="RY104" i="1"/>
  <c r="SP103" i="1"/>
  <c r="SO103" i="1"/>
  <c r="SJ103" i="1"/>
  <c r="SH103" i="1"/>
  <c r="RY103" i="1"/>
  <c r="SO102" i="1"/>
  <c r="SJ102" i="1"/>
  <c r="SH102" i="1"/>
  <c r="RY102" i="1"/>
  <c r="SO101" i="1"/>
  <c r="SJ101" i="1"/>
  <c r="SH101" i="1"/>
  <c r="RY101" i="1"/>
  <c r="SO100" i="1"/>
  <c r="SJ100" i="1"/>
  <c r="SH100" i="1"/>
  <c r="RY100" i="1"/>
  <c r="SO99" i="1"/>
  <c r="SJ99" i="1"/>
  <c r="SH99" i="1"/>
  <c r="RY99" i="1"/>
  <c r="SO98" i="1"/>
  <c r="SJ98" i="1"/>
  <c r="SH98" i="1"/>
  <c r="RY98" i="1"/>
  <c r="SO97" i="1"/>
  <c r="SJ97" i="1"/>
  <c r="SH97" i="1"/>
  <c r="RY97" i="1"/>
  <c r="SO96" i="1"/>
  <c r="SJ96" i="1"/>
  <c r="SH96" i="1"/>
  <c r="RY96" i="1"/>
  <c r="SG95" i="1"/>
  <c r="SE95" i="1"/>
  <c r="SC95" i="1"/>
  <c r="RZ95" i="1"/>
  <c r="SY94" i="1"/>
  <c r="SX94" i="1"/>
  <c r="SU94" i="1"/>
  <c r="SS94" i="1"/>
  <c r="SR94" i="1"/>
  <c r="SQ94" i="1"/>
  <c r="SP94" i="1"/>
  <c r="SO94" i="1"/>
  <c r="SN94" i="1"/>
  <c r="SM94" i="1"/>
  <c r="SL94" i="1"/>
  <c r="SG94" i="1"/>
  <c r="SE94" i="1"/>
  <c r="SC94" i="1"/>
  <c r="RZ94" i="1"/>
  <c r="RY94" i="1"/>
  <c r="SO92" i="1"/>
  <c r="SI92" i="1"/>
  <c r="SH92" i="1"/>
  <c r="SF92" i="1"/>
  <c r="SN92" i="1" s="1"/>
  <c r="SE92" i="1"/>
  <c r="SJ92" i="1" s="1"/>
  <c r="RY92" i="1"/>
  <c r="JK92" i="1"/>
  <c r="IB92" i="1"/>
  <c r="GS92" i="1"/>
  <c r="FJ92" i="1"/>
  <c r="EA92" i="1"/>
  <c r="CR92" i="1"/>
  <c r="BI92" i="1"/>
  <c r="C92" i="1"/>
  <c r="B92" i="1"/>
  <c r="SO91" i="1"/>
  <c r="SI91" i="1"/>
  <c r="SH91" i="1"/>
  <c r="SF91" i="1"/>
  <c r="SN91" i="1" s="1"/>
  <c r="SE91" i="1"/>
  <c r="SJ91" i="1" s="1"/>
  <c r="RY91" i="1"/>
  <c r="JK91" i="1"/>
  <c r="IB91" i="1"/>
  <c r="GS91" i="1"/>
  <c r="FJ91" i="1"/>
  <c r="EA91" i="1"/>
  <c r="CR91" i="1"/>
  <c r="BI91" i="1"/>
  <c r="C91" i="1"/>
  <c r="B91" i="1"/>
  <c r="SO90" i="1"/>
  <c r="SI90" i="1"/>
  <c r="SH90" i="1"/>
  <c r="SF90" i="1"/>
  <c r="SN90" i="1" s="1"/>
  <c r="SE90" i="1"/>
  <c r="SJ90" i="1" s="1"/>
  <c r="RY90" i="1"/>
  <c r="JK90" i="1"/>
  <c r="IB90" i="1"/>
  <c r="GS90" i="1"/>
  <c r="FJ90" i="1"/>
  <c r="EA90" i="1"/>
  <c r="CR90" i="1"/>
  <c r="BI90" i="1"/>
  <c r="C90" i="1"/>
  <c r="B90" i="1"/>
  <c r="SP89" i="1"/>
  <c r="SO89" i="1"/>
  <c r="SI89" i="1"/>
  <c r="SH89" i="1"/>
  <c r="SF89" i="1"/>
  <c r="SN89" i="1" s="1"/>
  <c r="SE89" i="1"/>
  <c r="SJ89" i="1" s="1"/>
  <c r="RY89" i="1"/>
  <c r="JK89" i="1"/>
  <c r="IB89" i="1"/>
  <c r="GS89" i="1"/>
  <c r="FJ89" i="1"/>
  <c r="EA89" i="1"/>
  <c r="CR89" i="1"/>
  <c r="BI89" i="1"/>
  <c r="C89" i="1"/>
  <c r="B89" i="1"/>
  <c r="SO88" i="1"/>
  <c r="SI88" i="1"/>
  <c r="SH88" i="1"/>
  <c r="SF88" i="1"/>
  <c r="SN88" i="1" s="1"/>
  <c r="SE88" i="1"/>
  <c r="SJ88" i="1" s="1"/>
  <c r="RY88" i="1"/>
  <c r="JK88" i="1"/>
  <c r="IB88" i="1"/>
  <c r="GS88" i="1"/>
  <c r="FJ88" i="1"/>
  <c r="EA88" i="1"/>
  <c r="CR88" i="1"/>
  <c r="BI88" i="1"/>
  <c r="C88" i="1"/>
  <c r="B88" i="1"/>
  <c r="SO87" i="1"/>
  <c r="SI87" i="1"/>
  <c r="SH87" i="1"/>
  <c r="SF87" i="1"/>
  <c r="SN87" i="1" s="1"/>
  <c r="SE87" i="1"/>
  <c r="SJ87" i="1" s="1"/>
  <c r="RY87" i="1"/>
  <c r="JK87" i="1"/>
  <c r="IB87" i="1"/>
  <c r="GS87" i="1"/>
  <c r="FJ87" i="1"/>
  <c r="EA87" i="1"/>
  <c r="CR87" i="1"/>
  <c r="BI87" i="1"/>
  <c r="C87" i="1"/>
  <c r="B87" i="1"/>
  <c r="SO86" i="1"/>
  <c r="SI86" i="1"/>
  <c r="SH86" i="1"/>
  <c r="SF86" i="1"/>
  <c r="SN86" i="1" s="1"/>
  <c r="SE86" i="1"/>
  <c r="SJ86" i="1" s="1"/>
  <c r="RY86" i="1"/>
  <c r="JK86" i="1"/>
  <c r="IB86" i="1"/>
  <c r="GS86" i="1"/>
  <c r="FJ86" i="1"/>
  <c r="EA86" i="1"/>
  <c r="CR86" i="1"/>
  <c r="BI86" i="1"/>
  <c r="C86" i="1"/>
  <c r="B86" i="1"/>
  <c r="SO85" i="1"/>
  <c r="SI85" i="1"/>
  <c r="SH85" i="1"/>
  <c r="SF85" i="1"/>
  <c r="SN85" i="1" s="1"/>
  <c r="SE85" i="1"/>
  <c r="SJ85" i="1" s="1"/>
  <c r="RY85" i="1"/>
  <c r="JK85" i="1"/>
  <c r="IB85" i="1"/>
  <c r="GS85" i="1"/>
  <c r="FJ85" i="1"/>
  <c r="EA85" i="1"/>
  <c r="CR85" i="1"/>
  <c r="BI85" i="1"/>
  <c r="C85" i="1"/>
  <c r="B85" i="1"/>
  <c r="SO84" i="1"/>
  <c r="SI84" i="1"/>
  <c r="SH84" i="1"/>
  <c r="SF84" i="1"/>
  <c r="SN84" i="1" s="1"/>
  <c r="SE84" i="1"/>
  <c r="SJ84" i="1" s="1"/>
  <c r="RY84" i="1"/>
  <c r="JK84" i="1"/>
  <c r="IB84" i="1"/>
  <c r="GS84" i="1"/>
  <c r="FJ84" i="1"/>
  <c r="EA84" i="1"/>
  <c r="CR84" i="1"/>
  <c r="BI84" i="1"/>
  <c r="C84" i="1"/>
  <c r="B84" i="1"/>
  <c r="SO83" i="1"/>
  <c r="SI83" i="1"/>
  <c r="SH83" i="1"/>
  <c r="SF83" i="1"/>
  <c r="SN83" i="1" s="1"/>
  <c r="SE83" i="1"/>
  <c r="SJ83" i="1" s="1"/>
  <c r="RY83" i="1"/>
  <c r="JK83" i="1"/>
  <c r="IB83" i="1"/>
  <c r="GS83" i="1"/>
  <c r="FJ83" i="1"/>
  <c r="EA83" i="1"/>
  <c r="CR83" i="1"/>
  <c r="BI83" i="1"/>
  <c r="C83" i="1"/>
  <c r="B83" i="1"/>
  <c r="SO82" i="1"/>
  <c r="SI82" i="1"/>
  <c r="SH82" i="1"/>
  <c r="SF82" i="1"/>
  <c r="SE82" i="1"/>
  <c r="SJ82" i="1" s="1"/>
  <c r="RY82" i="1"/>
  <c r="JK82" i="1"/>
  <c r="IB82" i="1"/>
  <c r="GS82" i="1"/>
  <c r="FJ82" i="1"/>
  <c r="EA82" i="1"/>
  <c r="CR82" i="1"/>
  <c r="BI82" i="1"/>
  <c r="C82" i="1"/>
  <c r="B82" i="1"/>
  <c r="SO81" i="1"/>
  <c r="SI81" i="1"/>
  <c r="SH81" i="1"/>
  <c r="SF81" i="1"/>
  <c r="SN81" i="1" s="1"/>
  <c r="SE81" i="1"/>
  <c r="SJ81" i="1" s="1"/>
  <c r="RY81" i="1"/>
  <c r="JK81" i="1"/>
  <c r="IB81" i="1"/>
  <c r="GS81" i="1"/>
  <c r="FJ81" i="1"/>
  <c r="EA81" i="1"/>
  <c r="CR81" i="1"/>
  <c r="BI81" i="1"/>
  <c r="C81" i="1"/>
  <c r="B81" i="1"/>
  <c r="SO80" i="1"/>
  <c r="SI80" i="1"/>
  <c r="SH80" i="1"/>
  <c r="SF80" i="1"/>
  <c r="SN80" i="1" s="1"/>
  <c r="SE80" i="1"/>
  <c r="SJ80" i="1" s="1"/>
  <c r="RY80" i="1"/>
  <c r="JK80" i="1"/>
  <c r="IB80" i="1"/>
  <c r="GS80" i="1"/>
  <c r="FJ80" i="1"/>
  <c r="EA80" i="1"/>
  <c r="CR80" i="1"/>
  <c r="BI80" i="1"/>
  <c r="C80" i="1"/>
  <c r="B80" i="1"/>
  <c r="SO79" i="1"/>
  <c r="SI79" i="1"/>
  <c r="SH79" i="1"/>
  <c r="SF79" i="1"/>
  <c r="SN79" i="1" s="1"/>
  <c r="SE79" i="1"/>
  <c r="SJ79" i="1" s="1"/>
  <c r="RY79" i="1"/>
  <c r="JK79" i="1"/>
  <c r="IB79" i="1"/>
  <c r="GS79" i="1"/>
  <c r="FJ79" i="1"/>
  <c r="EA79" i="1"/>
  <c r="CR79" i="1"/>
  <c r="BI79" i="1"/>
  <c r="C79" i="1"/>
  <c r="B79" i="1"/>
  <c r="SO78" i="1"/>
  <c r="SJ78" i="1"/>
  <c r="SI78" i="1"/>
  <c r="SH78" i="1"/>
  <c r="SF78" i="1"/>
  <c r="SN78" i="1" s="1"/>
  <c r="SE78" i="1"/>
  <c r="RY78" i="1"/>
  <c r="JK78" i="1"/>
  <c r="IB78" i="1"/>
  <c r="GS78" i="1"/>
  <c r="FJ78" i="1"/>
  <c r="EA78" i="1"/>
  <c r="CR78" i="1"/>
  <c r="BI78" i="1"/>
  <c r="C78" i="1"/>
  <c r="B78" i="1"/>
  <c r="SO77" i="1"/>
  <c r="SI77" i="1"/>
  <c r="SH77" i="1"/>
  <c r="SF77" i="1"/>
  <c r="SE77" i="1"/>
  <c r="SJ77" i="1" s="1"/>
  <c r="RY77" i="1"/>
  <c r="JK77" i="1"/>
  <c r="IB77" i="1"/>
  <c r="GS77" i="1"/>
  <c r="FJ77" i="1"/>
  <c r="EA77" i="1"/>
  <c r="CR77" i="1"/>
  <c r="BI77" i="1"/>
  <c r="C77" i="1"/>
  <c r="B77" i="1"/>
  <c r="SO76" i="1"/>
  <c r="SI76" i="1"/>
  <c r="SH76" i="1"/>
  <c r="SF76" i="1"/>
  <c r="SN76" i="1" s="1"/>
  <c r="SE76" i="1"/>
  <c r="SJ76" i="1" s="1"/>
  <c r="RY76" i="1"/>
  <c r="JK76" i="1"/>
  <c r="IB76" i="1"/>
  <c r="GS76" i="1"/>
  <c r="FJ76" i="1"/>
  <c r="EA76" i="1"/>
  <c r="CR76" i="1"/>
  <c r="BI76" i="1"/>
  <c r="C76" i="1"/>
  <c r="B76" i="1"/>
  <c r="SO75" i="1"/>
  <c r="SI75" i="1"/>
  <c r="SH75" i="1"/>
  <c r="SF75" i="1"/>
  <c r="SN75" i="1" s="1"/>
  <c r="SE75" i="1"/>
  <c r="SJ75" i="1" s="1"/>
  <c r="RY75" i="1"/>
  <c r="JK75" i="1"/>
  <c r="IB75" i="1"/>
  <c r="GS75" i="1"/>
  <c r="FJ75" i="1"/>
  <c r="EA75" i="1"/>
  <c r="CR75" i="1"/>
  <c r="BI75" i="1"/>
  <c r="C75" i="1"/>
  <c r="B75" i="1"/>
  <c r="SO74" i="1"/>
  <c r="SI74" i="1"/>
  <c r="SH74" i="1"/>
  <c r="SF74" i="1"/>
  <c r="SE74" i="1"/>
  <c r="SJ74" i="1" s="1"/>
  <c r="RY74" i="1"/>
  <c r="JK74" i="1"/>
  <c r="IB74" i="1"/>
  <c r="GS74" i="1"/>
  <c r="FJ74" i="1"/>
  <c r="EA74" i="1"/>
  <c r="CR74" i="1"/>
  <c r="BI74" i="1"/>
  <c r="C74" i="1"/>
  <c r="B74" i="1"/>
  <c r="SO73" i="1"/>
  <c r="SI73" i="1"/>
  <c r="SH73" i="1"/>
  <c r="SF73" i="1"/>
  <c r="SN73" i="1" s="1"/>
  <c r="SE73" i="1"/>
  <c r="SJ73" i="1" s="1"/>
  <c r="RY73" i="1"/>
  <c r="JK73" i="1"/>
  <c r="IB73" i="1"/>
  <c r="GS73" i="1"/>
  <c r="FJ73" i="1"/>
  <c r="EA73" i="1"/>
  <c r="CR73" i="1"/>
  <c r="BI73" i="1"/>
  <c r="C73" i="1"/>
  <c r="B73" i="1"/>
  <c r="SO72" i="1"/>
  <c r="SI72" i="1"/>
  <c r="SH72" i="1"/>
  <c r="SF72" i="1"/>
  <c r="SN72" i="1" s="1"/>
  <c r="SE72" i="1"/>
  <c r="SJ72" i="1" s="1"/>
  <c r="RY72" i="1"/>
  <c r="JK72" i="1"/>
  <c r="IB72" i="1"/>
  <c r="GS72" i="1"/>
  <c r="FJ72" i="1"/>
  <c r="EA72" i="1"/>
  <c r="CR72" i="1"/>
  <c r="BI72" i="1"/>
  <c r="C72" i="1"/>
  <c r="B72" i="1"/>
  <c r="SO71" i="1"/>
  <c r="SI71" i="1"/>
  <c r="SH71" i="1"/>
  <c r="SF71" i="1"/>
  <c r="SN71" i="1" s="1"/>
  <c r="SE71" i="1"/>
  <c r="SJ71" i="1" s="1"/>
  <c r="RY71" i="1"/>
  <c r="JK71" i="1"/>
  <c r="IB71" i="1"/>
  <c r="GS71" i="1"/>
  <c r="FJ71" i="1"/>
  <c r="EA71" i="1"/>
  <c r="CR71" i="1"/>
  <c r="BI71" i="1"/>
  <c r="C71" i="1"/>
  <c r="B71" i="1"/>
  <c r="SO70" i="1"/>
  <c r="SK70" i="1"/>
  <c r="SI70" i="1"/>
  <c r="SH70" i="1"/>
  <c r="SF70" i="1"/>
  <c r="SN70" i="1" s="1"/>
  <c r="SE70" i="1"/>
  <c r="SJ70" i="1" s="1"/>
  <c r="RY70" i="1"/>
  <c r="JK70" i="1"/>
  <c r="IB70" i="1"/>
  <c r="GS70" i="1"/>
  <c r="FJ70" i="1"/>
  <c r="EA70" i="1"/>
  <c r="CR70" i="1"/>
  <c r="BI70" i="1"/>
  <c r="C70" i="1"/>
  <c r="B70" i="1"/>
  <c r="SO69" i="1"/>
  <c r="SI69" i="1"/>
  <c r="SH69" i="1"/>
  <c r="SF69" i="1"/>
  <c r="SN69" i="1" s="1"/>
  <c r="SE69" i="1"/>
  <c r="SJ69" i="1" s="1"/>
  <c r="RY69" i="1"/>
  <c r="JK69" i="1"/>
  <c r="IB69" i="1"/>
  <c r="GS69" i="1"/>
  <c r="FJ69" i="1"/>
  <c r="EA69" i="1"/>
  <c r="CR69" i="1"/>
  <c r="BI69" i="1"/>
  <c r="C69" i="1"/>
  <c r="B69" i="1"/>
  <c r="SO68" i="1"/>
  <c r="SI68" i="1"/>
  <c r="SH68" i="1"/>
  <c r="SF68" i="1"/>
  <c r="SN68" i="1" s="1"/>
  <c r="SE68" i="1"/>
  <c r="SJ68" i="1" s="1"/>
  <c r="RY68" i="1"/>
  <c r="JK68" i="1"/>
  <c r="IB68" i="1"/>
  <c r="GS68" i="1"/>
  <c r="FJ68" i="1"/>
  <c r="EA68" i="1"/>
  <c r="CR68" i="1"/>
  <c r="BI68" i="1"/>
  <c r="C68" i="1"/>
  <c r="B68" i="1"/>
  <c r="SO67" i="1"/>
  <c r="SI67" i="1"/>
  <c r="SH67" i="1"/>
  <c r="SF67" i="1"/>
  <c r="SE67" i="1"/>
  <c r="SJ67" i="1" s="1"/>
  <c r="RY67" i="1"/>
  <c r="JK67" i="1"/>
  <c r="IB67" i="1"/>
  <c r="GS67" i="1"/>
  <c r="FJ67" i="1"/>
  <c r="EA67" i="1"/>
  <c r="CR67" i="1"/>
  <c r="BI67" i="1"/>
  <c r="C67" i="1"/>
  <c r="B67" i="1"/>
  <c r="SO66" i="1"/>
  <c r="SI66" i="1"/>
  <c r="SH66" i="1"/>
  <c r="SF66" i="1"/>
  <c r="SE66" i="1"/>
  <c r="SJ66" i="1" s="1"/>
  <c r="RY66" i="1"/>
  <c r="JK66" i="1"/>
  <c r="IB66" i="1"/>
  <c r="GS66" i="1"/>
  <c r="FJ66" i="1"/>
  <c r="EA66" i="1"/>
  <c r="CR66" i="1"/>
  <c r="BI66" i="1"/>
  <c r="C66" i="1"/>
  <c r="B66" i="1"/>
  <c r="SO65" i="1"/>
  <c r="SI65" i="1"/>
  <c r="SH65" i="1"/>
  <c r="SF65" i="1"/>
  <c r="SE65" i="1"/>
  <c r="SJ65" i="1" s="1"/>
  <c r="RY65" i="1"/>
  <c r="JK65" i="1"/>
  <c r="IB65" i="1"/>
  <c r="GS65" i="1"/>
  <c r="FJ65" i="1"/>
  <c r="EA65" i="1"/>
  <c r="CR65" i="1"/>
  <c r="BI65" i="1"/>
  <c r="C65" i="1"/>
  <c r="B65" i="1"/>
  <c r="SO64" i="1"/>
  <c r="SI64" i="1"/>
  <c r="SH64" i="1"/>
  <c r="SF64" i="1"/>
  <c r="SE64" i="1"/>
  <c r="SJ64" i="1" s="1"/>
  <c r="RY64" i="1"/>
  <c r="JK64" i="1"/>
  <c r="IB64" i="1"/>
  <c r="GS64" i="1"/>
  <c r="FJ64" i="1"/>
  <c r="EA64" i="1"/>
  <c r="CR64" i="1"/>
  <c r="BI64" i="1"/>
  <c r="C64" i="1"/>
  <c r="B64" i="1"/>
  <c r="SO63" i="1"/>
  <c r="SI63" i="1"/>
  <c r="SH63" i="1"/>
  <c r="SF63" i="1"/>
  <c r="SN63" i="1" s="1"/>
  <c r="SE63" i="1"/>
  <c r="SJ63" i="1" s="1"/>
  <c r="RY63" i="1"/>
  <c r="JK63" i="1"/>
  <c r="IB63" i="1"/>
  <c r="GS63" i="1"/>
  <c r="FJ63" i="1"/>
  <c r="EA63" i="1"/>
  <c r="CR63" i="1"/>
  <c r="BI63" i="1"/>
  <c r="C63" i="1"/>
  <c r="B63" i="1"/>
  <c r="SO62" i="1"/>
  <c r="SI62" i="1"/>
  <c r="SH62" i="1"/>
  <c r="SF62" i="1"/>
  <c r="SN62" i="1" s="1"/>
  <c r="SE62" i="1"/>
  <c r="SJ62" i="1" s="1"/>
  <c r="RY62" i="1"/>
  <c r="JK62" i="1"/>
  <c r="IB62" i="1"/>
  <c r="GS62" i="1"/>
  <c r="FJ62" i="1"/>
  <c r="EA62" i="1"/>
  <c r="CR62" i="1"/>
  <c r="BI62" i="1"/>
  <c r="C62" i="1"/>
  <c r="B62" i="1"/>
  <c r="SO61" i="1"/>
  <c r="SI61" i="1"/>
  <c r="SH61" i="1"/>
  <c r="SF61" i="1"/>
  <c r="SE61" i="1"/>
  <c r="SJ61" i="1" s="1"/>
  <c r="RY61" i="1"/>
  <c r="JK61" i="1"/>
  <c r="IB61" i="1"/>
  <c r="GS61" i="1"/>
  <c r="FJ61" i="1"/>
  <c r="EA61" i="1"/>
  <c r="CR61" i="1"/>
  <c r="BI61" i="1"/>
  <c r="C61" i="1"/>
  <c r="B61" i="1"/>
  <c r="SO60" i="1"/>
  <c r="SI60" i="1"/>
  <c r="SH60" i="1"/>
  <c r="SF60" i="1"/>
  <c r="SE60" i="1"/>
  <c r="SJ60" i="1" s="1"/>
  <c r="RY60" i="1"/>
  <c r="JK60" i="1"/>
  <c r="IB60" i="1"/>
  <c r="GS60" i="1"/>
  <c r="FJ60" i="1"/>
  <c r="EA60" i="1"/>
  <c r="CR60" i="1"/>
  <c r="BI60" i="1"/>
  <c r="C60" i="1"/>
  <c r="B60" i="1"/>
  <c r="SO59" i="1"/>
  <c r="SI59" i="1"/>
  <c r="SH59" i="1"/>
  <c r="SF59" i="1"/>
  <c r="SN59" i="1" s="1"/>
  <c r="SE59" i="1"/>
  <c r="SJ59" i="1" s="1"/>
  <c r="RY59" i="1"/>
  <c r="JK59" i="1"/>
  <c r="IB59" i="1"/>
  <c r="GS59" i="1"/>
  <c r="FJ59" i="1"/>
  <c r="EA59" i="1"/>
  <c r="CR59" i="1"/>
  <c r="BI59" i="1"/>
  <c r="C59" i="1"/>
  <c r="B59" i="1"/>
  <c r="SO58" i="1"/>
  <c r="SJ58" i="1"/>
  <c r="SI58" i="1"/>
  <c r="SH58" i="1"/>
  <c r="SF58" i="1"/>
  <c r="SN58" i="1" s="1"/>
  <c r="SE58" i="1"/>
  <c r="RY58" i="1"/>
  <c r="JK58" i="1"/>
  <c r="IB58" i="1"/>
  <c r="GS58" i="1"/>
  <c r="FJ58" i="1"/>
  <c r="EA58" i="1"/>
  <c r="CR58" i="1"/>
  <c r="BI58" i="1"/>
  <c r="C58" i="1"/>
  <c r="B58" i="1"/>
  <c r="SO57" i="1"/>
  <c r="SI57" i="1"/>
  <c r="SH57" i="1"/>
  <c r="SF57" i="1"/>
  <c r="SE57" i="1"/>
  <c r="SJ57" i="1" s="1"/>
  <c r="RY57" i="1"/>
  <c r="JK57" i="1"/>
  <c r="IB57" i="1"/>
  <c r="GS57" i="1"/>
  <c r="FJ57" i="1"/>
  <c r="EA57" i="1"/>
  <c r="CR57" i="1"/>
  <c r="BI57" i="1"/>
  <c r="C57" i="1"/>
  <c r="B57" i="1"/>
  <c r="SO56" i="1"/>
  <c r="SI56" i="1"/>
  <c r="SH56" i="1"/>
  <c r="SF56" i="1"/>
  <c r="SN56" i="1" s="1"/>
  <c r="SE56" i="1"/>
  <c r="SJ56" i="1" s="1"/>
  <c r="RY56" i="1"/>
  <c r="JK56" i="1"/>
  <c r="IB56" i="1"/>
  <c r="GS56" i="1"/>
  <c r="FJ56" i="1"/>
  <c r="EA56" i="1"/>
  <c r="CR56" i="1"/>
  <c r="BI56" i="1"/>
  <c r="C56" i="1"/>
  <c r="B56" i="1"/>
  <c r="SO55" i="1"/>
  <c r="SI55" i="1"/>
  <c r="SH55" i="1"/>
  <c r="SF55" i="1"/>
  <c r="SE55" i="1"/>
  <c r="SJ55" i="1" s="1"/>
  <c r="RY55" i="1"/>
  <c r="JK55" i="1"/>
  <c r="IB55" i="1"/>
  <c r="GS55" i="1"/>
  <c r="FJ55" i="1"/>
  <c r="EA55" i="1"/>
  <c r="CR55" i="1"/>
  <c r="BI55" i="1"/>
  <c r="C55" i="1"/>
  <c r="B55" i="1"/>
  <c r="SO54" i="1"/>
  <c r="SI54" i="1"/>
  <c r="SH54" i="1"/>
  <c r="SF54" i="1"/>
  <c r="SN54" i="1" s="1"/>
  <c r="SE54" i="1"/>
  <c r="SJ54" i="1" s="1"/>
  <c r="RY54" i="1"/>
  <c r="JK54" i="1"/>
  <c r="IB54" i="1"/>
  <c r="GS54" i="1"/>
  <c r="FJ54" i="1"/>
  <c r="EA54" i="1"/>
  <c r="CR54" i="1"/>
  <c r="BI54" i="1"/>
  <c r="C54" i="1"/>
  <c r="B54" i="1"/>
  <c r="SO53" i="1"/>
  <c r="SI53" i="1"/>
  <c r="SH53" i="1"/>
  <c r="SF53" i="1"/>
  <c r="SN53" i="1" s="1"/>
  <c r="SE53" i="1"/>
  <c r="SJ53" i="1" s="1"/>
  <c r="RY53" i="1"/>
  <c r="JK53" i="1"/>
  <c r="IB53" i="1"/>
  <c r="GS53" i="1"/>
  <c r="FJ53" i="1"/>
  <c r="EA53" i="1"/>
  <c r="CR53" i="1"/>
  <c r="BI53" i="1"/>
  <c r="C53" i="1"/>
  <c r="B53" i="1"/>
  <c r="SO52" i="1"/>
  <c r="SI52" i="1"/>
  <c r="SH52" i="1"/>
  <c r="SF52" i="1"/>
  <c r="SN52" i="1" s="1"/>
  <c r="SE52" i="1"/>
  <c r="SJ52" i="1" s="1"/>
  <c r="RY52" i="1"/>
  <c r="JK52" i="1"/>
  <c r="IB52" i="1"/>
  <c r="GS52" i="1"/>
  <c r="FJ52" i="1"/>
  <c r="EA52" i="1"/>
  <c r="CR52" i="1"/>
  <c r="BI52" i="1"/>
  <c r="C52" i="1"/>
  <c r="SO51" i="1"/>
  <c r="SI51" i="1"/>
  <c r="SH51" i="1"/>
  <c r="SF51" i="1"/>
  <c r="SN51" i="1" s="1"/>
  <c r="SE51" i="1"/>
  <c r="SJ51" i="1" s="1"/>
  <c r="RY51" i="1"/>
  <c r="JK51" i="1"/>
  <c r="IB51" i="1"/>
  <c r="GS51" i="1"/>
  <c r="FJ51" i="1"/>
  <c r="EA51" i="1"/>
  <c r="CR51" i="1"/>
  <c r="BI51" i="1"/>
  <c r="C51" i="1"/>
  <c r="B51" i="1"/>
  <c r="SO50" i="1"/>
  <c r="SI50" i="1"/>
  <c r="SH50" i="1"/>
  <c r="SF50" i="1"/>
  <c r="SN50" i="1" s="1"/>
  <c r="SE50" i="1"/>
  <c r="SJ50" i="1" s="1"/>
  <c r="RY50" i="1"/>
  <c r="JK50" i="1"/>
  <c r="IB50" i="1"/>
  <c r="GS50" i="1"/>
  <c r="FJ50" i="1"/>
  <c r="EA50" i="1"/>
  <c r="CR50" i="1"/>
  <c r="BI50" i="1"/>
  <c r="C50" i="1"/>
  <c r="B50" i="1"/>
  <c r="SO49" i="1"/>
  <c r="SI49" i="1"/>
  <c r="SH49" i="1"/>
  <c r="SF49" i="1"/>
  <c r="SN49" i="1" s="1"/>
  <c r="SE49" i="1"/>
  <c r="SJ49" i="1" s="1"/>
  <c r="RY49" i="1"/>
  <c r="JK49" i="1"/>
  <c r="IB49" i="1"/>
  <c r="GS49" i="1"/>
  <c r="FJ49" i="1"/>
  <c r="EA49" i="1"/>
  <c r="CR49" i="1"/>
  <c r="BI49" i="1"/>
  <c r="C49" i="1"/>
  <c r="B49" i="1"/>
  <c r="SO48" i="1"/>
  <c r="SI48" i="1"/>
  <c r="SH48" i="1"/>
  <c r="SF48" i="1"/>
  <c r="SN48" i="1" s="1"/>
  <c r="SE48" i="1"/>
  <c r="SJ48" i="1" s="1"/>
  <c r="RY48" i="1"/>
  <c r="JK48" i="1"/>
  <c r="IB48" i="1"/>
  <c r="GS48" i="1"/>
  <c r="FJ48" i="1"/>
  <c r="EA48" i="1"/>
  <c r="CR48" i="1"/>
  <c r="BI48" i="1"/>
  <c r="C48" i="1"/>
  <c r="B48" i="1"/>
  <c r="SO47" i="1"/>
  <c r="SI47" i="1"/>
  <c r="SH47" i="1"/>
  <c r="SF47" i="1"/>
  <c r="SN47" i="1" s="1"/>
  <c r="SE47" i="1"/>
  <c r="SJ47" i="1" s="1"/>
  <c r="RY47" i="1"/>
  <c r="JK47" i="1"/>
  <c r="IB47" i="1"/>
  <c r="GS47" i="1"/>
  <c r="FJ47" i="1"/>
  <c r="EA47" i="1"/>
  <c r="CR47" i="1"/>
  <c r="BI47" i="1"/>
  <c r="C47" i="1"/>
  <c r="B47" i="1"/>
  <c r="SO46" i="1"/>
  <c r="SI46" i="1"/>
  <c r="SH46" i="1"/>
  <c r="SF46" i="1"/>
  <c r="SE46" i="1"/>
  <c r="SJ46" i="1" s="1"/>
  <c r="RY46" i="1"/>
  <c r="JK46" i="1"/>
  <c r="IB46" i="1"/>
  <c r="GS46" i="1"/>
  <c r="FJ46" i="1"/>
  <c r="EA46" i="1"/>
  <c r="CR46" i="1"/>
  <c r="BI46" i="1"/>
  <c r="C46" i="1"/>
  <c r="B46" i="1"/>
  <c r="SO45" i="1"/>
  <c r="SI45" i="1"/>
  <c r="SH45" i="1"/>
  <c r="SF45" i="1"/>
  <c r="SN45" i="1" s="1"/>
  <c r="SE45" i="1"/>
  <c r="SJ45" i="1" s="1"/>
  <c r="RY45" i="1"/>
  <c r="JK45" i="1"/>
  <c r="IB45" i="1"/>
  <c r="GS45" i="1"/>
  <c r="FJ45" i="1"/>
  <c r="EA45" i="1"/>
  <c r="CR45" i="1"/>
  <c r="BI45" i="1"/>
  <c r="C45" i="1"/>
  <c r="B45" i="1"/>
  <c r="SO44" i="1"/>
  <c r="SI44" i="1"/>
  <c r="SH44" i="1"/>
  <c r="SF44" i="1"/>
  <c r="SN44" i="1" s="1"/>
  <c r="SE44" i="1"/>
  <c r="SJ44" i="1" s="1"/>
  <c r="RY44" i="1"/>
  <c r="JK44" i="1"/>
  <c r="IB44" i="1"/>
  <c r="GS44" i="1"/>
  <c r="FJ44" i="1"/>
  <c r="EA44" i="1"/>
  <c r="CR44" i="1"/>
  <c r="BI44" i="1"/>
  <c r="C44" i="1"/>
  <c r="B44" i="1"/>
  <c r="SO43" i="1"/>
  <c r="SK43" i="1"/>
  <c r="SI43" i="1"/>
  <c r="SH43" i="1"/>
  <c r="SF43" i="1"/>
  <c r="SN43" i="1" s="1"/>
  <c r="SE43" i="1"/>
  <c r="SJ43" i="1" s="1"/>
  <c r="RY43" i="1"/>
  <c r="JK43" i="1"/>
  <c r="IB43" i="1"/>
  <c r="GS43" i="1"/>
  <c r="FJ43" i="1"/>
  <c r="EA43" i="1"/>
  <c r="CR43" i="1"/>
  <c r="BI43" i="1"/>
  <c r="C43" i="1"/>
  <c r="B43" i="1"/>
  <c r="SO42" i="1"/>
  <c r="SI42" i="1"/>
  <c r="SH42" i="1"/>
  <c r="SF42" i="1"/>
  <c r="SE42" i="1"/>
  <c r="SJ42" i="1" s="1"/>
  <c r="RY42" i="1"/>
  <c r="JK42" i="1"/>
  <c r="IB42" i="1"/>
  <c r="GS42" i="1"/>
  <c r="FJ42" i="1"/>
  <c r="EA42" i="1"/>
  <c r="CR42" i="1"/>
  <c r="BI42" i="1"/>
  <c r="C42" i="1"/>
  <c r="B42" i="1"/>
  <c r="SO41" i="1"/>
  <c r="SI41" i="1"/>
  <c r="SH41" i="1"/>
  <c r="SF41" i="1"/>
  <c r="SN41" i="1" s="1"/>
  <c r="SE41" i="1"/>
  <c r="SJ41" i="1" s="1"/>
  <c r="RY41" i="1"/>
  <c r="JK41" i="1"/>
  <c r="IB41" i="1"/>
  <c r="GS41" i="1"/>
  <c r="FJ41" i="1"/>
  <c r="EA41" i="1"/>
  <c r="CR41" i="1"/>
  <c r="BI41" i="1"/>
  <c r="C41" i="1"/>
  <c r="B41" i="1"/>
  <c r="SO40" i="1"/>
  <c r="SI40" i="1"/>
  <c r="SH40" i="1"/>
  <c r="SF40" i="1"/>
  <c r="SN40" i="1" s="1"/>
  <c r="SE40" i="1"/>
  <c r="SJ40" i="1" s="1"/>
  <c r="RY40" i="1"/>
  <c r="JK40" i="1"/>
  <c r="IB40" i="1"/>
  <c r="GS40" i="1"/>
  <c r="FJ40" i="1"/>
  <c r="EA40" i="1"/>
  <c r="CR40" i="1"/>
  <c r="BI40" i="1"/>
  <c r="C40" i="1"/>
  <c r="B40" i="1"/>
  <c r="SP39" i="1"/>
  <c r="SO39" i="1"/>
  <c r="SI39" i="1"/>
  <c r="SH39" i="1"/>
  <c r="SF39" i="1"/>
  <c r="SN39" i="1" s="1"/>
  <c r="SE39" i="1"/>
  <c r="SJ39" i="1" s="1"/>
  <c r="RY39" i="1"/>
  <c r="JK39" i="1"/>
  <c r="IB39" i="1"/>
  <c r="GS39" i="1"/>
  <c r="FJ39" i="1"/>
  <c r="EA39" i="1"/>
  <c r="CR39" i="1"/>
  <c r="BI39" i="1"/>
  <c r="C39" i="1"/>
  <c r="B39" i="1"/>
  <c r="SO38" i="1"/>
  <c r="SI38" i="1"/>
  <c r="SH38" i="1"/>
  <c r="SF38" i="1"/>
  <c r="SN38" i="1" s="1"/>
  <c r="SE38" i="1"/>
  <c r="SJ38" i="1" s="1"/>
  <c r="RY38" i="1"/>
  <c r="JK38" i="1"/>
  <c r="IB38" i="1"/>
  <c r="GS38" i="1"/>
  <c r="FJ38" i="1"/>
  <c r="EA38" i="1"/>
  <c r="CR38" i="1"/>
  <c r="BI38" i="1"/>
  <c r="C38" i="1"/>
  <c r="B38" i="1"/>
  <c r="SO37" i="1"/>
  <c r="SI37" i="1"/>
  <c r="SH37" i="1"/>
  <c r="SF37" i="1"/>
  <c r="SE37" i="1"/>
  <c r="SJ37" i="1" s="1"/>
  <c r="RY37" i="1"/>
  <c r="JK37" i="1"/>
  <c r="IB37" i="1"/>
  <c r="GS37" i="1"/>
  <c r="FJ37" i="1"/>
  <c r="EA37" i="1"/>
  <c r="CR37" i="1"/>
  <c r="BI37" i="1"/>
  <c r="C37" i="1"/>
  <c r="B37" i="1"/>
  <c r="SP36" i="1"/>
  <c r="SO36" i="1"/>
  <c r="SI36" i="1"/>
  <c r="SH36" i="1"/>
  <c r="SF36" i="1"/>
  <c r="SN36" i="1" s="1"/>
  <c r="SE36" i="1"/>
  <c r="SJ36" i="1" s="1"/>
  <c r="RY36" i="1"/>
  <c r="JK36" i="1"/>
  <c r="IB36" i="1"/>
  <c r="GS36" i="1"/>
  <c r="FJ36" i="1"/>
  <c r="EA36" i="1"/>
  <c r="CR36" i="1"/>
  <c r="BI36" i="1"/>
  <c r="C36" i="1"/>
  <c r="B36" i="1"/>
  <c r="SO35" i="1"/>
  <c r="SI35" i="1"/>
  <c r="SH35" i="1"/>
  <c r="SF35" i="1"/>
  <c r="SN35" i="1" s="1"/>
  <c r="SE35" i="1"/>
  <c r="SJ35" i="1" s="1"/>
  <c r="RY35" i="1"/>
  <c r="JK35" i="1"/>
  <c r="IB35" i="1"/>
  <c r="GS35" i="1"/>
  <c r="FJ35" i="1"/>
  <c r="EA35" i="1"/>
  <c r="CR35" i="1"/>
  <c r="BI35" i="1"/>
  <c r="C35" i="1"/>
  <c r="SO34" i="1"/>
  <c r="SI34" i="1"/>
  <c r="SH34" i="1"/>
  <c r="SF34" i="1"/>
  <c r="SN34" i="1" s="1"/>
  <c r="SE34" i="1"/>
  <c r="SJ34" i="1" s="1"/>
  <c r="RY34" i="1"/>
  <c r="JK34" i="1"/>
  <c r="IB34" i="1"/>
  <c r="GS34" i="1"/>
  <c r="FJ34" i="1"/>
  <c r="EA34" i="1"/>
  <c r="CR34" i="1"/>
  <c r="BI34" i="1"/>
  <c r="C34" i="1"/>
  <c r="B34" i="1"/>
  <c r="SO33" i="1"/>
  <c r="SI33" i="1"/>
  <c r="SH33" i="1"/>
  <c r="SF33" i="1"/>
  <c r="SE33" i="1"/>
  <c r="SJ33" i="1" s="1"/>
  <c r="RY33" i="1"/>
  <c r="JK33" i="1"/>
  <c r="IB33" i="1"/>
  <c r="GS33" i="1"/>
  <c r="FJ33" i="1"/>
  <c r="EA33" i="1"/>
  <c r="CR33" i="1"/>
  <c r="BI33" i="1"/>
  <c r="C33" i="1"/>
  <c r="B33" i="1"/>
  <c r="SO32" i="1"/>
  <c r="SI32" i="1"/>
  <c r="SH32" i="1"/>
  <c r="SF32" i="1"/>
  <c r="SN32" i="1" s="1"/>
  <c r="SE32" i="1"/>
  <c r="SJ32" i="1" s="1"/>
  <c r="RY32" i="1"/>
  <c r="JK32" i="1"/>
  <c r="IB32" i="1"/>
  <c r="GS32" i="1"/>
  <c r="FJ32" i="1"/>
  <c r="EA32" i="1"/>
  <c r="CR32" i="1"/>
  <c r="BI32" i="1"/>
  <c r="C32" i="1"/>
  <c r="B32" i="1"/>
  <c r="SO31" i="1"/>
  <c r="SI31" i="1"/>
  <c r="SH31" i="1"/>
  <c r="SF31" i="1"/>
  <c r="SN31" i="1" s="1"/>
  <c r="SE31" i="1"/>
  <c r="SJ31" i="1" s="1"/>
  <c r="RY31" i="1"/>
  <c r="JK31" i="1"/>
  <c r="IB31" i="1"/>
  <c r="GS31" i="1"/>
  <c r="FJ31" i="1"/>
  <c r="EA31" i="1"/>
  <c r="CR31" i="1"/>
  <c r="BI31" i="1"/>
  <c r="C31" i="1"/>
  <c r="B31" i="1"/>
  <c r="SP30" i="1"/>
  <c r="SO30" i="1"/>
  <c r="SI30" i="1"/>
  <c r="SH30" i="1"/>
  <c r="SF30" i="1"/>
  <c r="SN30" i="1" s="1"/>
  <c r="SE30" i="1"/>
  <c r="SJ30" i="1" s="1"/>
  <c r="RY30" i="1"/>
  <c r="JK30" i="1"/>
  <c r="IB30" i="1"/>
  <c r="GS30" i="1"/>
  <c r="FJ30" i="1"/>
  <c r="EA30" i="1"/>
  <c r="CR30" i="1"/>
  <c r="BI30" i="1"/>
  <c r="C30" i="1"/>
  <c r="B30" i="1"/>
  <c r="SP29" i="1"/>
  <c r="SR29" i="1" s="1"/>
  <c r="SO29" i="1"/>
  <c r="SI29" i="1"/>
  <c r="SH29" i="1"/>
  <c r="SF29" i="1"/>
  <c r="SE29" i="1"/>
  <c r="SJ29" i="1" s="1"/>
  <c r="RY29" i="1"/>
  <c r="JK29" i="1"/>
  <c r="IB29" i="1"/>
  <c r="GS29" i="1"/>
  <c r="FJ29" i="1"/>
  <c r="EA29" i="1"/>
  <c r="CR29" i="1"/>
  <c r="BI29" i="1"/>
  <c r="C29" i="1"/>
  <c r="B29" i="1"/>
  <c r="SO28" i="1"/>
  <c r="SI28" i="1"/>
  <c r="SH28" i="1"/>
  <c r="SF28" i="1"/>
  <c r="SN28" i="1" s="1"/>
  <c r="SE28" i="1"/>
  <c r="SJ28" i="1" s="1"/>
  <c r="RY28" i="1"/>
  <c r="JK28" i="1"/>
  <c r="IB28" i="1"/>
  <c r="GS28" i="1"/>
  <c r="FJ28" i="1"/>
  <c r="EA28" i="1"/>
  <c r="CR28" i="1"/>
  <c r="BI28" i="1"/>
  <c r="C28" i="1"/>
  <c r="B28" i="1"/>
  <c r="SO27" i="1"/>
  <c r="SI27" i="1"/>
  <c r="SH27" i="1"/>
  <c r="SF27" i="1"/>
  <c r="SN27" i="1" s="1"/>
  <c r="SE27" i="1"/>
  <c r="SJ27" i="1" s="1"/>
  <c r="RY27" i="1"/>
  <c r="JK27" i="1"/>
  <c r="IB27" i="1"/>
  <c r="GS27" i="1"/>
  <c r="FJ27" i="1"/>
  <c r="EA27" i="1"/>
  <c r="CR27" i="1"/>
  <c r="BI27" i="1"/>
  <c r="C27" i="1"/>
  <c r="SO9" i="1" s="1"/>
  <c r="B27" i="1"/>
  <c r="SO26" i="1"/>
  <c r="SI26" i="1"/>
  <c r="SH26" i="1"/>
  <c r="SF26" i="1"/>
  <c r="SN26" i="1" s="1"/>
  <c r="SE26" i="1"/>
  <c r="SJ26" i="1" s="1"/>
  <c r="RY26" i="1"/>
  <c r="JK26" i="1"/>
  <c r="IB26" i="1"/>
  <c r="GS26" i="1"/>
  <c r="FJ26" i="1"/>
  <c r="EA26" i="1"/>
  <c r="CR26" i="1"/>
  <c r="BI26" i="1"/>
  <c r="C26" i="1"/>
  <c r="B26" i="1"/>
  <c r="SO25" i="1"/>
  <c r="SI25" i="1"/>
  <c r="SH25" i="1"/>
  <c r="SF25" i="1"/>
  <c r="SN25" i="1" s="1"/>
  <c r="SE25" i="1"/>
  <c r="SJ25" i="1" s="1"/>
  <c r="RY25" i="1"/>
  <c r="JK25" i="1"/>
  <c r="IB25" i="1"/>
  <c r="GS25" i="1"/>
  <c r="FJ25" i="1"/>
  <c r="EA25" i="1"/>
  <c r="CR25" i="1"/>
  <c r="BI25" i="1"/>
  <c r="C25" i="1"/>
  <c r="B25" i="1"/>
  <c r="SO24" i="1"/>
  <c r="SI24" i="1"/>
  <c r="SH24" i="1"/>
  <c r="SF24" i="1"/>
  <c r="SN24" i="1" s="1"/>
  <c r="SE24" i="1"/>
  <c r="SJ24" i="1" s="1"/>
  <c r="RY24" i="1"/>
  <c r="JK24" i="1"/>
  <c r="IB24" i="1"/>
  <c r="GS24" i="1"/>
  <c r="FJ24" i="1"/>
  <c r="EA24" i="1"/>
  <c r="CR24" i="1"/>
  <c r="BI24" i="1"/>
  <c r="C24" i="1"/>
  <c r="B24" i="1"/>
  <c r="SO23" i="1"/>
  <c r="SI23" i="1"/>
  <c r="SH23" i="1"/>
  <c r="SF23" i="1"/>
  <c r="SN23" i="1" s="1"/>
  <c r="SE23" i="1"/>
  <c r="SJ23" i="1" s="1"/>
  <c r="RY23" i="1"/>
  <c r="JK23" i="1"/>
  <c r="IB23" i="1"/>
  <c r="GS23" i="1"/>
  <c r="FJ23" i="1"/>
  <c r="EA23" i="1"/>
  <c r="CR23" i="1"/>
  <c r="BI23" i="1"/>
  <c r="C23" i="1"/>
  <c r="B23" i="1"/>
  <c r="SP22" i="1"/>
  <c r="SO22" i="1"/>
  <c r="SI22" i="1"/>
  <c r="SH22" i="1"/>
  <c r="SF22" i="1"/>
  <c r="SN22" i="1" s="1"/>
  <c r="SE22" i="1"/>
  <c r="SJ22" i="1" s="1"/>
  <c r="RY22" i="1"/>
  <c r="JK22" i="1"/>
  <c r="IB22" i="1"/>
  <c r="GS22" i="1"/>
  <c r="FJ22" i="1"/>
  <c r="EA22" i="1"/>
  <c r="CR22" i="1"/>
  <c r="BI22" i="1"/>
  <c r="C22" i="1"/>
  <c r="B22" i="1"/>
  <c r="SO21" i="1"/>
  <c r="SI21" i="1"/>
  <c r="SH21" i="1"/>
  <c r="SF21" i="1"/>
  <c r="SE21" i="1"/>
  <c r="SJ21" i="1" s="1"/>
  <c r="RY21" i="1"/>
  <c r="JK21" i="1"/>
  <c r="IB21" i="1"/>
  <c r="GS21" i="1"/>
  <c r="FJ21" i="1"/>
  <c r="EA21" i="1"/>
  <c r="CR21" i="1"/>
  <c r="BI21" i="1"/>
  <c r="C21" i="1"/>
  <c r="B21" i="1"/>
  <c r="SO20" i="1"/>
  <c r="SI20" i="1"/>
  <c r="SH20" i="1"/>
  <c r="SF20" i="1"/>
  <c r="SN20" i="1" s="1"/>
  <c r="SE20" i="1"/>
  <c r="SJ20" i="1" s="1"/>
  <c r="RY20" i="1"/>
  <c r="JK20" i="1"/>
  <c r="IB20" i="1"/>
  <c r="GS20" i="1"/>
  <c r="FJ20" i="1"/>
  <c r="EA20" i="1"/>
  <c r="CR20" i="1"/>
  <c r="BI20" i="1"/>
  <c r="C20" i="1"/>
  <c r="SQ7" i="1" s="1"/>
  <c r="B20" i="1"/>
  <c r="SO19" i="1"/>
  <c r="SI19" i="1"/>
  <c r="SH19" i="1"/>
  <c r="SF19" i="1"/>
  <c r="SN19" i="1" s="1"/>
  <c r="SE19" i="1"/>
  <c r="SJ19" i="1" s="1"/>
  <c r="RY19" i="1"/>
  <c r="JK19" i="1"/>
  <c r="IB19" i="1"/>
  <c r="GS19" i="1"/>
  <c r="FJ19" i="1"/>
  <c r="EA19" i="1"/>
  <c r="CR19" i="1"/>
  <c r="BI19" i="1"/>
  <c r="C19" i="1"/>
  <c r="B19" i="1"/>
  <c r="SO18" i="1"/>
  <c r="SI18" i="1"/>
  <c r="SH18" i="1"/>
  <c r="SF18" i="1"/>
  <c r="SN18" i="1" s="1"/>
  <c r="SE18" i="1"/>
  <c r="SJ18" i="1" s="1"/>
  <c r="RY18" i="1"/>
  <c r="JK18" i="1"/>
  <c r="IB18" i="1"/>
  <c r="GS18" i="1"/>
  <c r="FJ18" i="1"/>
  <c r="EA18" i="1"/>
  <c r="CR18" i="1"/>
  <c r="BI18" i="1"/>
  <c r="C18" i="1"/>
  <c r="SS2" i="1" s="1"/>
  <c r="B18" i="1"/>
  <c r="SO17" i="1"/>
  <c r="SI17" i="1"/>
  <c r="SH17" i="1"/>
  <c r="SF17" i="1"/>
  <c r="SN17" i="1" s="1"/>
  <c r="SE17" i="1"/>
  <c r="SJ17" i="1" s="1"/>
  <c r="RY17" i="1"/>
  <c r="JK17" i="1"/>
  <c r="IB17" i="1"/>
  <c r="GS17" i="1"/>
  <c r="EA17" i="1"/>
  <c r="CR17" i="1"/>
  <c r="BI17" i="1"/>
  <c r="BI13" i="1" s="1"/>
  <c r="G36" i="11" s="1"/>
  <c r="C17" i="1"/>
  <c r="B17" i="1"/>
  <c r="SO16" i="1"/>
  <c r="SI16" i="1"/>
  <c r="SH16" i="1"/>
  <c r="SF16" i="1"/>
  <c r="SN16" i="1" s="1"/>
  <c r="SE16" i="1"/>
  <c r="SJ16" i="1" s="1"/>
  <c r="RY16" i="1"/>
  <c r="JK16" i="1"/>
  <c r="IB16" i="1"/>
  <c r="GS16" i="1"/>
  <c r="GS13" i="1" s="1"/>
  <c r="G40" i="11" s="1"/>
  <c r="H40" i="11" s="1"/>
  <c r="FJ16" i="1"/>
  <c r="EA16" i="1"/>
  <c r="CR16" i="1"/>
  <c r="BI16" i="1"/>
  <c r="C16" i="1"/>
  <c r="B16" i="1"/>
  <c r="SO15" i="1"/>
  <c r="SI15" i="1"/>
  <c r="SH15" i="1"/>
  <c r="SF15" i="1"/>
  <c r="SN15" i="1" s="1"/>
  <c r="SE15" i="1"/>
  <c r="SJ15" i="1" s="1"/>
  <c r="RY15" i="1"/>
  <c r="JK15" i="1"/>
  <c r="IB15" i="1"/>
  <c r="GS15" i="1"/>
  <c r="FJ15" i="1"/>
  <c r="EA15" i="1"/>
  <c r="CR15" i="1"/>
  <c r="BI15" i="1"/>
  <c r="C15" i="1"/>
  <c r="B15" i="1"/>
  <c r="SP14" i="1"/>
  <c r="SO14" i="1"/>
  <c r="SI14" i="1"/>
  <c r="SH14" i="1"/>
  <c r="SF14" i="1"/>
  <c r="SN14" i="1" s="1"/>
  <c r="SE14" i="1"/>
  <c r="RY14" i="1"/>
  <c r="JK14" i="1"/>
  <c r="IB14" i="1"/>
  <c r="GS14" i="1"/>
  <c r="FJ14" i="1"/>
  <c r="EA14" i="1"/>
  <c r="CR14" i="1"/>
  <c r="BI14" i="1"/>
  <c r="C14" i="1"/>
  <c r="SU5" i="1" s="1"/>
  <c r="B14" i="1"/>
  <c r="SG13" i="1"/>
  <c r="S49" i="11" s="1"/>
  <c r="SC13" i="1"/>
  <c r="SB13" i="1"/>
  <c r="SA13" i="1"/>
  <c r="RZ13" i="1"/>
  <c r="S48" i="11"/>
  <c r="TA12" i="1"/>
  <c r="SZ12" i="1"/>
  <c r="SK12" i="1"/>
  <c r="SJ12" i="1"/>
  <c r="SJ94" i="1" s="1"/>
  <c r="SH12" i="1"/>
  <c r="SH94" i="1" s="1"/>
  <c r="TA11" i="1"/>
  <c r="SZ11" i="1"/>
  <c r="SN9" i="1"/>
  <c r="SN8" i="1"/>
  <c r="SN7" i="1"/>
  <c r="SN6" i="1"/>
  <c r="SN5" i="1"/>
  <c r="SN4" i="1"/>
  <c r="SN3" i="1"/>
  <c r="SN2" i="1"/>
  <c r="SJ1" i="1"/>
  <c r="SE1" i="1"/>
  <c r="AH49" i="11"/>
  <c r="E49" i="11"/>
  <c r="U49" i="11" s="1"/>
  <c r="AH48" i="11"/>
  <c r="E48" i="11"/>
  <c r="U48" i="11" s="1"/>
  <c r="AH47" i="11"/>
  <c r="S47" i="11"/>
  <c r="E47" i="11"/>
  <c r="U47" i="11" s="1"/>
  <c r="AH46" i="11"/>
  <c r="T46" i="11"/>
  <c r="S46" i="11"/>
  <c r="R46" i="11"/>
  <c r="Q46" i="11"/>
  <c r="P46" i="11"/>
  <c r="O46" i="11"/>
  <c r="A46" i="11" s="1"/>
  <c r="D46" i="11" s="1"/>
  <c r="N46" i="11"/>
  <c r="M46" i="11"/>
  <c r="L46" i="11"/>
  <c r="K46" i="11"/>
  <c r="J46" i="11"/>
  <c r="I46" i="11"/>
  <c r="G46" i="11"/>
  <c r="H46" i="11" s="1"/>
  <c r="F46" i="11"/>
  <c r="E46" i="11"/>
  <c r="U46" i="11" s="1"/>
  <c r="AH45" i="11"/>
  <c r="T45" i="11"/>
  <c r="S45" i="11"/>
  <c r="R45" i="11"/>
  <c r="Q45" i="11"/>
  <c r="P45" i="11"/>
  <c r="O45" i="11"/>
  <c r="N45" i="11"/>
  <c r="AD46" i="11" s="1"/>
  <c r="M45" i="11"/>
  <c r="A45" i="11" s="1"/>
  <c r="D45" i="11" s="1"/>
  <c r="L45" i="11"/>
  <c r="K45" i="11"/>
  <c r="J45" i="11"/>
  <c r="B45" i="11" s="1"/>
  <c r="I45" i="11"/>
  <c r="Y46" i="11" s="1"/>
  <c r="G45" i="11"/>
  <c r="H45" i="11" s="1"/>
  <c r="F45" i="11"/>
  <c r="E45" i="11"/>
  <c r="U45" i="11" s="1"/>
  <c r="AH44" i="11"/>
  <c r="T44" i="11"/>
  <c r="S44" i="11"/>
  <c r="R44" i="11"/>
  <c r="Q44" i="11"/>
  <c r="P44" i="11"/>
  <c r="O44" i="11"/>
  <c r="A44" i="11" s="1"/>
  <c r="N44" i="11"/>
  <c r="M44" i="11"/>
  <c r="AC45" i="11" s="1"/>
  <c r="L44" i="11"/>
  <c r="K44" i="11"/>
  <c r="AA45" i="11" s="1"/>
  <c r="J44" i="11"/>
  <c r="I44" i="11"/>
  <c r="G44" i="11"/>
  <c r="F44" i="11"/>
  <c r="E44" i="11"/>
  <c r="U44" i="11" s="1"/>
  <c r="AH43" i="11"/>
  <c r="S43" i="11"/>
  <c r="R43" i="11"/>
  <c r="Q43" i="11"/>
  <c r="P43" i="11"/>
  <c r="D43" i="11" s="1"/>
  <c r="O43" i="11"/>
  <c r="N43" i="11"/>
  <c r="M43" i="11"/>
  <c r="L43" i="11"/>
  <c r="C43" i="11" s="1"/>
  <c r="K43" i="11"/>
  <c r="J43" i="11"/>
  <c r="B43" i="11" s="1"/>
  <c r="I43" i="11"/>
  <c r="G43" i="11"/>
  <c r="H43" i="11" s="1"/>
  <c r="F43" i="11"/>
  <c r="E43" i="11"/>
  <c r="U43" i="11" s="1"/>
  <c r="AH42" i="11"/>
  <c r="S42" i="11"/>
  <c r="R42" i="11"/>
  <c r="Q42" i="11"/>
  <c r="P42" i="11"/>
  <c r="O42" i="11"/>
  <c r="M42" i="11"/>
  <c r="L42" i="11"/>
  <c r="C42" i="11" s="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J35" i="11"/>
  <c r="I35" i="11"/>
  <c r="G35" i="11"/>
  <c r="H35" i="11" s="1"/>
  <c r="F35" i="11"/>
  <c r="E35" i="11"/>
  <c r="AC34" i="11"/>
  <c r="AB34" i="11"/>
  <c r="Z34" i="11"/>
  <c r="Y34" i="11"/>
  <c r="W34" i="11"/>
  <c r="O21" i="11"/>
  <c r="O20" i="11"/>
  <c r="A3" i="11"/>
  <c r="A1" i="11"/>
  <c r="Q42" i="9" l="1"/>
  <c r="R42" i="9" s="1"/>
  <c r="O48" i="9"/>
  <c r="SU8" i="1"/>
  <c r="SS5" i="1"/>
  <c r="O71" i="9"/>
  <c r="N27" i="5"/>
  <c r="M27" i="5" s="1"/>
  <c r="O27" i="5" s="1"/>
  <c r="J33" i="5"/>
  <c r="O32" i="9"/>
  <c r="SO4" i="1"/>
  <c r="Q32" i="9"/>
  <c r="R32" i="9" s="1"/>
  <c r="T32" i="9" s="1"/>
  <c r="U32" i="9" s="1"/>
  <c r="Q34" i="9"/>
  <c r="R34" i="9" s="1"/>
  <c r="Q3" i="9"/>
  <c r="R3" i="9" s="1"/>
  <c r="O18" i="9"/>
  <c r="O20" i="9"/>
  <c r="O31" i="9"/>
  <c r="O59" i="9"/>
  <c r="Q71" i="9"/>
  <c r="R71" i="9" s="1"/>
  <c r="J24" i="5"/>
  <c r="VH107" i="1" s="1"/>
  <c r="SS7" i="1"/>
  <c r="SS4" i="1"/>
  <c r="SO6" i="1"/>
  <c r="SU7" i="1"/>
  <c r="SX7" i="1" s="1"/>
  <c r="SQ9" i="1"/>
  <c r="Q18" i="9"/>
  <c r="R18" i="9" s="1"/>
  <c r="T18" i="9" s="1"/>
  <c r="U18" i="9" s="1"/>
  <c r="Q57" i="9"/>
  <c r="R57" i="9" s="1"/>
  <c r="T57" i="9" s="1"/>
  <c r="U57" i="9" s="1"/>
  <c r="Q75" i="9"/>
  <c r="R75" i="9" s="1"/>
  <c r="T75" i="9" s="1"/>
  <c r="SO3" i="1"/>
  <c r="SU4" i="1"/>
  <c r="SQ6" i="1"/>
  <c r="SS9" i="1"/>
  <c r="SW9" i="1" s="1"/>
  <c r="SV9" i="1" s="1"/>
  <c r="VB2" i="1"/>
  <c r="UW4" i="1"/>
  <c r="VB9" i="1"/>
  <c r="UW9" i="1"/>
  <c r="VB7" i="1"/>
  <c r="UW6" i="1"/>
  <c r="UW2" i="1"/>
  <c r="UW7" i="1"/>
  <c r="VB6" i="1"/>
  <c r="VB5" i="1"/>
  <c r="VB4" i="1"/>
  <c r="UW5" i="1"/>
  <c r="VB8" i="1"/>
  <c r="UW3" i="1"/>
  <c r="UW8" i="1"/>
  <c r="VB3" i="1"/>
  <c r="VJ103" i="1"/>
  <c r="VK103" i="1" s="1"/>
  <c r="VI103" i="1"/>
  <c r="SQ4" i="1"/>
  <c r="SQ3" i="1"/>
  <c r="SS6" i="1"/>
  <c r="SO8" i="1"/>
  <c r="SW8" i="1" s="1"/>
  <c r="ST8" i="1" s="1"/>
  <c r="SU9" i="1"/>
  <c r="O2" i="9"/>
  <c r="F8" i="5"/>
  <c r="D27" i="5" s="1"/>
  <c r="J27" i="5" s="1"/>
  <c r="SS3" i="1"/>
  <c r="SW3" i="1" s="1"/>
  <c r="SP3" i="1" s="1"/>
  <c r="SO5" i="1"/>
  <c r="SU6" i="1"/>
  <c r="SQ8" i="1"/>
  <c r="Q8" i="9"/>
  <c r="R8" i="9" s="1"/>
  <c r="T8" i="9" s="1"/>
  <c r="Q52" i="9"/>
  <c r="R52" i="9" s="1"/>
  <c r="T52" i="9" s="1"/>
  <c r="O60" i="9"/>
  <c r="SO2" i="1"/>
  <c r="SU3" i="1"/>
  <c r="SQ5" i="1"/>
  <c r="SS8" i="1"/>
  <c r="N33" i="5"/>
  <c r="SU2" i="1"/>
  <c r="SX2" i="1" s="1"/>
  <c r="SQ2" i="1"/>
  <c r="SO7" i="1"/>
  <c r="F2" i="5"/>
  <c r="J15" i="5"/>
  <c r="VH98" i="1" s="1"/>
  <c r="SK59" i="1"/>
  <c r="SK26" i="1"/>
  <c r="SK78" i="1"/>
  <c r="SX9" i="1"/>
  <c r="SK45" i="1"/>
  <c r="SK47" i="1"/>
  <c r="SK50" i="1"/>
  <c r="SK56" i="1"/>
  <c r="Q44" i="9"/>
  <c r="R44" i="9" s="1"/>
  <c r="O8" i="9"/>
  <c r="O75" i="9"/>
  <c r="Q31" i="9"/>
  <c r="R31" i="9" s="1"/>
  <c r="S31" i="9" s="1"/>
  <c r="TY107" i="1"/>
  <c r="SP107" i="1"/>
  <c r="SR107" i="1" s="1"/>
  <c r="SS107" i="1" s="1"/>
  <c r="SX107" i="1" s="1"/>
  <c r="I24" i="5"/>
  <c r="H26" i="9"/>
  <c r="AG26" i="9" s="1"/>
  <c r="AH26" i="9" s="1"/>
  <c r="H27" i="9"/>
  <c r="AG27" i="9" s="1"/>
  <c r="AH27" i="9" s="1"/>
  <c r="H25" i="9"/>
  <c r="AG25" i="9" s="1"/>
  <c r="AH25" i="9" s="1"/>
  <c r="D14" i="5"/>
  <c r="J14" i="5" s="1"/>
  <c r="VH97" i="1" s="1"/>
  <c r="H76" i="9"/>
  <c r="AG76" i="9" s="1"/>
  <c r="AH76" i="9" s="1"/>
  <c r="H80" i="9"/>
  <c r="AG80" i="9" s="1"/>
  <c r="AH80" i="9" s="1"/>
  <c r="O3" i="9"/>
  <c r="Q38" i="9"/>
  <c r="R38" i="9" s="1"/>
  <c r="Q40" i="9"/>
  <c r="R40" i="9" s="1"/>
  <c r="T40" i="9" s="1"/>
  <c r="V40" i="9" s="1"/>
  <c r="Q43" i="9"/>
  <c r="R43" i="9" s="1"/>
  <c r="T43" i="9" s="1"/>
  <c r="O57" i="9"/>
  <c r="Q60" i="9"/>
  <c r="R60" i="9" s="1"/>
  <c r="Q62" i="9"/>
  <c r="R62" i="9" s="1"/>
  <c r="D13" i="5"/>
  <c r="J13" i="5" s="1"/>
  <c r="VH96" i="1" s="1"/>
  <c r="J17" i="5"/>
  <c r="VH100" i="1" s="1"/>
  <c r="J37" i="5"/>
  <c r="VH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O67" i="9"/>
  <c r="O74" i="9"/>
  <c r="AG75" i="9"/>
  <c r="AH75" i="9" s="1"/>
  <c r="N40" i="5"/>
  <c r="Q7" i="9"/>
  <c r="R7" i="9" s="1"/>
  <c r="T7" i="9" s="1"/>
  <c r="Q46" i="9"/>
  <c r="R46" i="9" s="1"/>
  <c r="S46" i="9" s="1"/>
  <c r="Q51" i="9"/>
  <c r="R51" i="9" s="1"/>
  <c r="T51" i="9" s="1"/>
  <c r="Q56" i="9"/>
  <c r="R56" i="9" s="1"/>
  <c r="Q67" i="9"/>
  <c r="R67" i="9" s="1"/>
  <c r="T67" i="9" s="1"/>
  <c r="H69" i="9"/>
  <c r="AG69" i="9" s="1"/>
  <c r="AH69" i="9" s="1"/>
  <c r="Q74" i="9"/>
  <c r="R74" i="9" s="1"/>
  <c r="N17" i="5"/>
  <c r="M17" i="5" s="1"/>
  <c r="D22" i="5"/>
  <c r="J22" i="5" s="1"/>
  <c r="VH105" i="1" s="1"/>
  <c r="M37" i="5"/>
  <c r="O37" i="5" s="1"/>
  <c r="SW2" i="1"/>
  <c r="SP2" i="1" s="1"/>
  <c r="SP110" i="1"/>
  <c r="SR110" i="1" s="1"/>
  <c r="SS110" i="1" s="1"/>
  <c r="H15" i="9"/>
  <c r="AG15" i="9" s="1"/>
  <c r="AH15" i="9" s="1"/>
  <c r="H22" i="9"/>
  <c r="AG22" i="9" s="1"/>
  <c r="AH22" i="9" s="1"/>
  <c r="H24" i="9"/>
  <c r="AG24" i="9" s="1"/>
  <c r="AH24" i="9" s="1"/>
  <c r="H45" i="9"/>
  <c r="AG45" i="9" s="1"/>
  <c r="AH45" i="9" s="1"/>
  <c r="Q16" i="5"/>
  <c r="M16" i="5" s="1"/>
  <c r="O16" i="5" s="1"/>
  <c r="Q11" i="9"/>
  <c r="R11" i="9" s="1"/>
  <c r="T11" i="9" s="1"/>
  <c r="U11" i="9" s="1"/>
  <c r="H17" i="9"/>
  <c r="AG17" i="9" s="1"/>
  <c r="AH17" i="9" s="1"/>
  <c r="Q20" i="9"/>
  <c r="R20" i="9" s="1"/>
  <c r="Q29" i="9"/>
  <c r="R29" i="9" s="1"/>
  <c r="Q36" i="9"/>
  <c r="R36" i="9" s="1"/>
  <c r="T36" i="9" s="1"/>
  <c r="V36" i="9" s="1"/>
  <c r="O40" i="9"/>
  <c r="O62" i="9"/>
  <c r="M33" i="5"/>
  <c r="O33" i="5" s="1"/>
  <c r="N122" i="5"/>
  <c r="O122" i="5" s="1"/>
  <c r="P122" i="5" s="1"/>
  <c r="SQ110" i="1"/>
  <c r="I14" i="5"/>
  <c r="K15" i="5"/>
  <c r="UB30" i="1"/>
  <c r="UC30" i="1"/>
  <c r="I17" i="5"/>
  <c r="O30" i="9"/>
  <c r="AG30" i="9"/>
  <c r="AH30" i="9" s="1"/>
  <c r="O6" i="9"/>
  <c r="O11" i="9"/>
  <c r="Q39" i="9"/>
  <c r="R39" i="9" s="1"/>
  <c r="AG39" i="9"/>
  <c r="AH39" i="9" s="1"/>
  <c r="Q14" i="9"/>
  <c r="R14" i="9" s="1"/>
  <c r="T14" i="9" s="1"/>
  <c r="O44" i="9"/>
  <c r="AG44" i="9"/>
  <c r="AH44" i="9" s="1"/>
  <c r="TY103" i="1"/>
  <c r="K20" i="5"/>
  <c r="I20" i="5"/>
  <c r="O9" i="9"/>
  <c r="O13" i="9"/>
  <c r="TN9" i="1"/>
  <c r="TN8" i="1"/>
  <c r="TN7" i="1"/>
  <c r="TN6" i="1"/>
  <c r="TN3" i="1"/>
  <c r="TS2" i="1"/>
  <c r="TS6" i="1"/>
  <c r="TS7" i="1"/>
  <c r="TS3" i="1"/>
  <c r="TS8" i="1"/>
  <c r="TS4" i="1"/>
  <c r="TN5" i="1"/>
  <c r="TS5" i="1"/>
  <c r="TN2" i="1"/>
  <c r="TN4" i="1"/>
  <c r="TS9" i="1"/>
  <c r="Q9" i="9"/>
  <c r="R9" i="9" s="1"/>
  <c r="S9" i="9" s="1"/>
  <c r="Q13" i="9"/>
  <c r="R13" i="9" s="1"/>
  <c r="T13" i="9" s="1"/>
  <c r="O21" i="9"/>
  <c r="Q22" i="9"/>
  <c r="R22" i="9" s="1"/>
  <c r="T22" i="9" s="1"/>
  <c r="O27" i="9"/>
  <c r="SS39" i="1" s="1"/>
  <c r="TD39" i="1" s="1"/>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H79" i="9"/>
  <c r="AG79" i="9" s="1"/>
  <c r="AH79" i="9" s="1"/>
  <c r="Q80" i="9"/>
  <c r="R80" i="9" s="1"/>
  <c r="Q19" i="5"/>
  <c r="M19" i="5" s="1"/>
  <c r="O19" i="5" s="1"/>
  <c r="O22" i="9"/>
  <c r="O28" i="9"/>
  <c r="O33" i="9"/>
  <c r="O37" i="9"/>
  <c r="Q4" i="9"/>
  <c r="R4" i="9" s="1"/>
  <c r="T4" i="9" s="1"/>
  <c r="Q17" i="9"/>
  <c r="R17" i="9" s="1"/>
  <c r="T17" i="9" s="1"/>
  <c r="U17" i="9" s="1"/>
  <c r="Q21" i="9"/>
  <c r="R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VH115" i="1" s="1"/>
  <c r="H27" i="10"/>
  <c r="N152" i="5"/>
  <c r="O152" i="5" s="1"/>
  <c r="P152" i="5" s="1"/>
  <c r="TY96" i="1"/>
  <c r="K13" i="5"/>
  <c r="Q14" i="5"/>
  <c r="M14" i="5" s="1"/>
  <c r="O14" i="5" s="1"/>
  <c r="O24" i="9"/>
  <c r="O25" i="9"/>
  <c r="O35" i="9"/>
  <c r="O39" i="9"/>
  <c r="O61" i="9"/>
  <c r="O66" i="9"/>
  <c r="O70" i="9"/>
  <c r="S70" i="9" s="1"/>
  <c r="N146" i="5"/>
  <c r="O146" i="5" s="1"/>
  <c r="P146" i="5" s="1"/>
  <c r="Q39" i="5"/>
  <c r="M39" i="5" s="1"/>
  <c r="O39" i="5" s="1"/>
  <c r="Q35" i="5"/>
  <c r="M35" i="5" s="1"/>
  <c r="Q23" i="5"/>
  <c r="M23" i="5" s="1"/>
  <c r="O23" i="5" s="1"/>
  <c r="D31" i="5"/>
  <c r="J31" i="5" s="1"/>
  <c r="VH114" i="1" s="1"/>
  <c r="N167" i="5"/>
  <c r="O167" i="5" s="1"/>
  <c r="P167" i="5" s="1"/>
  <c r="Q30" i="5"/>
  <c r="M30" i="5" s="1"/>
  <c r="O30" i="5" s="1"/>
  <c r="D38" i="5"/>
  <c r="J38" i="5" s="1"/>
  <c r="VH121" i="1" s="1"/>
  <c r="H67" i="10"/>
  <c r="D21" i="5"/>
  <c r="J21" i="5" s="1"/>
  <c r="VH104" i="1" s="1"/>
  <c r="D23" i="5"/>
  <c r="J23" i="5" s="1"/>
  <c r="VH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VH111" i="1" s="1"/>
  <c r="H81" i="10"/>
  <c r="H77" i="10"/>
  <c r="N133" i="5"/>
  <c r="O133" i="5" s="1"/>
  <c r="P133" i="5" s="1"/>
  <c r="N119" i="5"/>
  <c r="O119" i="5" s="1"/>
  <c r="P119" i="5" s="1"/>
  <c r="Q31" i="5"/>
  <c r="M31" i="5" s="1"/>
  <c r="O31" i="5" s="1"/>
  <c r="Q25" i="5"/>
  <c r="M25" i="5" s="1"/>
  <c r="O25" i="5" s="1"/>
  <c r="N151" i="5"/>
  <c r="O151" i="5" s="1"/>
  <c r="P151" i="5" s="1"/>
  <c r="D35" i="5"/>
  <c r="J35" i="5" s="1"/>
  <c r="VH118" i="1" s="1"/>
  <c r="D25" i="5"/>
  <c r="J25" i="5" s="1"/>
  <c r="VH108" i="1" s="1"/>
  <c r="N71" i="5"/>
  <c r="O71" i="5" s="1"/>
  <c r="P71" i="5" s="1"/>
  <c r="Q40" i="5"/>
  <c r="M40" i="5" s="1"/>
  <c r="O40" i="5" s="1"/>
  <c r="Q36" i="5"/>
  <c r="M36" i="5" s="1"/>
  <c r="O36" i="5" s="1"/>
  <c r="Q20" i="5"/>
  <c r="M20" i="5" s="1"/>
  <c r="O20" i="5" s="1"/>
  <c r="N54" i="5"/>
  <c r="O54" i="5" s="1"/>
  <c r="P54" i="5" s="1"/>
  <c r="D40" i="5"/>
  <c r="J40" i="5" s="1"/>
  <c r="VH123" i="1" s="1"/>
  <c r="D36" i="5"/>
  <c r="J36" i="5" s="1"/>
  <c r="VH119" i="1" s="1"/>
  <c r="D34" i="5"/>
  <c r="J34" i="5" s="1"/>
  <c r="VH117" i="1" s="1"/>
  <c r="D30" i="5"/>
  <c r="J30" i="5" s="1"/>
  <c r="VH113" i="1" s="1"/>
  <c r="H65" i="10"/>
  <c r="H51" i="10"/>
  <c r="N141" i="5"/>
  <c r="O141" i="5" s="1"/>
  <c r="P141" i="5" s="1"/>
  <c r="Q15" i="5"/>
  <c r="M15" i="5" s="1"/>
  <c r="O15" i="5" s="1"/>
  <c r="D18" i="5"/>
  <c r="J18" i="5" s="1"/>
  <c r="VH101" i="1" s="1"/>
  <c r="TY116" i="1"/>
  <c r="K33" i="5"/>
  <c r="Q24" i="9"/>
  <c r="Q25" i="9"/>
  <c r="R25" i="9" s="1"/>
  <c r="T25" i="9" s="1"/>
  <c r="V25" i="9" s="1"/>
  <c r="Q45" i="9"/>
  <c r="R45" i="9" s="1"/>
  <c r="T45" i="9" s="1"/>
  <c r="U45" i="9" s="1"/>
  <c r="Q61" i="9"/>
  <c r="R61" i="9" s="1"/>
  <c r="T61" i="9" s="1"/>
  <c r="U61" i="9" s="1"/>
  <c r="Q66" i="9"/>
  <c r="R66" i="9" s="1"/>
  <c r="T66" i="9" s="1"/>
  <c r="Q70" i="9"/>
  <c r="R70" i="9" s="1"/>
  <c r="T70" i="9" s="1"/>
  <c r="Q2" i="9"/>
  <c r="R2" i="9" s="1"/>
  <c r="Q6" i="9"/>
  <c r="R6" i="9" s="1"/>
  <c r="T6" i="9" s="1"/>
  <c r="O14" i="9"/>
  <c r="Q19" i="9"/>
  <c r="R19" i="9" s="1"/>
  <c r="S19" i="9" s="1"/>
  <c r="O23" i="9"/>
  <c r="O29" i="9"/>
  <c r="Q30" i="9"/>
  <c r="R30" i="9" s="1"/>
  <c r="S30" i="9" s="1"/>
  <c r="O34" i="9"/>
  <c r="S34" i="9" s="1"/>
  <c r="O38" i="9"/>
  <c r="S38" i="9" s="1"/>
  <c r="O43" i="9"/>
  <c r="Q49" i="9"/>
  <c r="R49" i="9" s="1"/>
  <c r="S49" i="9" s="1"/>
  <c r="O54" i="9"/>
  <c r="Q55" i="9"/>
  <c r="R55" i="9" s="1"/>
  <c r="H64" i="9"/>
  <c r="O64" i="9" s="1"/>
  <c r="O65" i="9"/>
  <c r="O69" i="9"/>
  <c r="O73" i="9"/>
  <c r="Q78" i="9"/>
  <c r="R78" i="9" s="1"/>
  <c r="T78" i="9" s="1"/>
  <c r="Q18" i="5"/>
  <c r="M18" i="5" s="1"/>
  <c r="O18" i="5" s="1"/>
  <c r="O35" i="5"/>
  <c r="Q65" i="9"/>
  <c r="R65" i="9" s="1"/>
  <c r="T65" i="9" s="1"/>
  <c r="V65" i="9" s="1"/>
  <c r="Q69" i="9"/>
  <c r="R69" i="9" s="1"/>
  <c r="T69" i="9" s="1"/>
  <c r="V69" i="9" s="1"/>
  <c r="Q73" i="9"/>
  <c r="R73" i="9" s="1"/>
  <c r="T73" i="9" s="1"/>
  <c r="TY110" i="1"/>
  <c r="K27" i="5"/>
  <c r="D16" i="5"/>
  <c r="J16" i="5" s="1"/>
  <c r="VH99" i="1" s="1"/>
  <c r="TY120" i="1"/>
  <c r="K37" i="5"/>
  <c r="O47" i="9"/>
  <c r="S47" i="9" s="1"/>
  <c r="Q48" i="9"/>
  <c r="R48" i="9" s="1"/>
  <c r="S48" i="9" s="1"/>
  <c r="O53" i="9"/>
  <c r="Q59" i="9"/>
  <c r="R59" i="9" s="1"/>
  <c r="T59" i="9" s="1"/>
  <c r="O68" i="9"/>
  <c r="O72" i="9"/>
  <c r="S72" i="9" s="1"/>
  <c r="Q29" i="5"/>
  <c r="M29" i="5" s="1"/>
  <c r="O29" i="5" s="1"/>
  <c r="N124" i="5"/>
  <c r="O124" i="5" s="1"/>
  <c r="P124" i="5" s="1"/>
  <c r="D39" i="5"/>
  <c r="J39" i="5" s="1"/>
  <c r="VH122" i="1" s="1"/>
  <c r="D29" i="5"/>
  <c r="J29" i="5" s="1"/>
  <c r="VH112" i="1" s="1"/>
  <c r="N164" i="5"/>
  <c r="O164" i="5" s="1"/>
  <c r="P164" i="5" s="1"/>
  <c r="Q38" i="5"/>
  <c r="M38" i="5" s="1"/>
  <c r="O38" i="5" s="1"/>
  <c r="Q34" i="5"/>
  <c r="M34" i="5" s="1"/>
  <c r="O34" i="5" s="1"/>
  <c r="Q22" i="5"/>
  <c r="M22" i="5" s="1"/>
  <c r="O22" i="5" s="1"/>
  <c r="H59" i="10"/>
  <c r="D26" i="5"/>
  <c r="J26" i="5" s="1"/>
  <c r="VH109" i="1" s="1"/>
  <c r="H11" i="10"/>
  <c r="D19" i="5"/>
  <c r="J19" i="5" s="1"/>
  <c r="VH102" i="1" s="1"/>
  <c r="I33" i="5"/>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UA107" i="1"/>
  <c r="UB107" i="1" s="1"/>
  <c r="TZ107" i="1"/>
  <c r="N121" i="5"/>
  <c r="O121" i="5" s="1"/>
  <c r="P121" i="5" s="1"/>
  <c r="N129" i="5"/>
  <c r="O129" i="5" s="1"/>
  <c r="N170" i="5"/>
  <c r="O170" i="5" s="1"/>
  <c r="P170" i="5" s="1"/>
  <c r="O80" i="9"/>
  <c r="K24" i="5"/>
  <c r="N165" i="5"/>
  <c r="O165" i="5" s="1"/>
  <c r="P165" i="5" s="1"/>
  <c r="N130" i="5"/>
  <c r="O130" i="5" s="1"/>
  <c r="P130" i="5" s="1"/>
  <c r="N138" i="5"/>
  <c r="O138" i="5" s="1"/>
  <c r="P138" i="5" s="1"/>
  <c r="AV43" i="11"/>
  <c r="AV45" i="11"/>
  <c r="AV42" i="11"/>
  <c r="W44" i="11"/>
  <c r="AF45" i="11"/>
  <c r="D44" i="11"/>
  <c r="D42" i="11"/>
  <c r="W40" i="11"/>
  <c r="B42" i="11"/>
  <c r="C44" i="11"/>
  <c r="AV44" i="11" s="1"/>
  <c r="AB46" i="11"/>
  <c r="C45" i="11"/>
  <c r="B46" i="11"/>
  <c r="C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TY10" i="1"/>
  <c r="UE10" i="1"/>
  <c r="UA10" i="1"/>
  <c r="AC43" i="11"/>
  <c r="AE43" i="11"/>
  <c r="A42" i="11"/>
  <c r="AE44" i="11"/>
  <c r="A43" i="11"/>
  <c r="X45" i="11"/>
  <c r="H44" i="11"/>
  <c r="W38" i="11"/>
  <c r="AB38" i="11"/>
  <c r="A38" i="11"/>
  <c r="W43" i="11"/>
  <c r="H36" i="11"/>
  <c r="A36" i="11"/>
  <c r="Y36" i="11"/>
  <c r="Z38" i="11"/>
  <c r="AA38" i="11"/>
  <c r="AF42" i="11"/>
  <c r="A41" i="11"/>
  <c r="AE40" i="11"/>
  <c r="AB42" i="11"/>
  <c r="AB44" i="11"/>
  <c r="T29" i="9"/>
  <c r="T20" i="9"/>
  <c r="T38" i="9"/>
  <c r="T39" i="9"/>
  <c r="T74" i="9"/>
  <c r="T71" i="9"/>
  <c r="S71" i="9"/>
  <c r="T72" i="9"/>
  <c r="S75" i="9"/>
  <c r="T42" i="9"/>
  <c r="S42" i="9"/>
  <c r="T54" i="9"/>
  <c r="T34" i="9"/>
  <c r="V57" i="9"/>
  <c r="T56" i="9"/>
  <c r="S56" i="9"/>
  <c r="T21" i="9"/>
  <c r="T44" i="9"/>
  <c r="T80" i="9"/>
  <c r="AD44" i="11"/>
  <c r="AA42" i="11"/>
  <c r="V41" i="11"/>
  <c r="AB36" i="11"/>
  <c r="Y38" i="11"/>
  <c r="Z37" i="11"/>
  <c r="AE42" i="11"/>
  <c r="AF37" i="11"/>
  <c r="W37" i="11"/>
  <c r="AF39" i="11"/>
  <c r="AC41" i="11"/>
  <c r="AC36" i="11"/>
  <c r="Z43" i="11"/>
  <c r="AD45" i="11"/>
  <c r="AA37" i="11"/>
  <c r="AE39" i="11"/>
  <c r="AF40" i="11"/>
  <c r="W41" i="11"/>
  <c r="X44" i="11"/>
  <c r="AF44" i="11"/>
  <c r="W45" i="11"/>
  <c r="AE45" i="11"/>
  <c r="C3" i="1"/>
  <c r="SR22" i="1"/>
  <c r="SK24" i="1"/>
  <c r="AE38" i="11"/>
  <c r="Z40" i="11"/>
  <c r="AB43" i="11"/>
  <c r="Y44" i="11"/>
  <c r="SK25" i="1"/>
  <c r="SK38" i="1"/>
  <c r="SK69" i="1"/>
  <c r="SQ107" i="1"/>
  <c r="AF38" i="11"/>
  <c r="AA40" i="11"/>
  <c r="Z45" i="11"/>
  <c r="JK13" i="1"/>
  <c r="G42" i="11" s="1"/>
  <c r="X43" i="11" s="1"/>
  <c r="SK71" i="1"/>
  <c r="Z36" i="11"/>
  <c r="W39" i="11"/>
  <c r="Z46" i="11"/>
  <c r="EA13" i="1"/>
  <c r="G38" i="11" s="1"/>
  <c r="H38" i="11" s="1"/>
  <c r="SK18" i="1"/>
  <c r="SK91" i="1"/>
  <c r="AA39" i="11"/>
  <c r="AB40" i="11"/>
  <c r="AC44" i="11"/>
  <c r="AB45" i="11"/>
  <c r="SE4" i="1"/>
  <c r="IB13" i="1"/>
  <c r="G41" i="11" s="1"/>
  <c r="CR13" i="1"/>
  <c r="G37" i="11" s="1"/>
  <c r="SK52" i="1"/>
  <c r="N41" i="11"/>
  <c r="Y40" i="11"/>
  <c r="AB41" i="11"/>
  <c r="V40" i="11"/>
  <c r="AC42" i="11"/>
  <c r="X46" i="11"/>
  <c r="SE2" i="1"/>
  <c r="SE3" i="1"/>
  <c r="C6" i="1"/>
  <c r="SK23" i="1"/>
  <c r="Z44" i="11"/>
  <c r="V44" i="11"/>
  <c r="C2" i="1"/>
  <c r="SN37" i="1"/>
  <c r="SK37" i="1"/>
  <c r="Y39" i="11"/>
  <c r="AA41" i="11"/>
  <c r="N40" i="11"/>
  <c r="SR14" i="1"/>
  <c r="SK17" i="1"/>
  <c r="SK35" i="1"/>
  <c r="AE37" i="11"/>
  <c r="AC38" i="11"/>
  <c r="V39" i="11"/>
  <c r="V43" i="11"/>
  <c r="SN57" i="1"/>
  <c r="SK57" i="1"/>
  <c r="SH13" i="1"/>
  <c r="FJ13" i="1"/>
  <c r="G39" i="11" s="1"/>
  <c r="H39" i="11" s="1"/>
  <c r="N37" i="11"/>
  <c r="Y45" i="11"/>
  <c r="SN64" i="1"/>
  <c r="SK64" i="1"/>
  <c r="AA44" i="11"/>
  <c r="Z42" i="11"/>
  <c r="AC39" i="11"/>
  <c r="C4" i="1"/>
  <c r="SK15" i="1"/>
  <c r="N39" i="11"/>
  <c r="SK53" i="1"/>
  <c r="SN77" i="1"/>
  <c r="SK77" i="1"/>
  <c r="SK48" i="1"/>
  <c r="SK49" i="1"/>
  <c r="SU107" i="1"/>
  <c r="SY107" i="1" s="1"/>
  <c r="SR39" i="1"/>
  <c r="SK51" i="1"/>
  <c r="SN65" i="1"/>
  <c r="SK65" i="1"/>
  <c r="SK88" i="1"/>
  <c r="SK87" i="1"/>
  <c r="SR89" i="1"/>
  <c r="SK79" i="1"/>
  <c r="AC37" i="11"/>
  <c r="W46" i="11"/>
  <c r="AE46" i="11"/>
  <c r="N36" i="11"/>
  <c r="SX6" i="1"/>
  <c r="SX8" i="1"/>
  <c r="Y43" i="11"/>
  <c r="SE5" i="1"/>
  <c r="SE6" i="1"/>
  <c r="SE8" i="1"/>
  <c r="RY13" i="1"/>
  <c r="SO10" i="1"/>
  <c r="SX5" i="1"/>
  <c r="AF46" i="11"/>
  <c r="SQ10" i="1"/>
  <c r="SR2" i="1"/>
  <c r="SX4" i="1"/>
  <c r="AA36" i="11"/>
  <c r="AF43" i="11"/>
  <c r="Y37" i="11"/>
  <c r="Z41" i="11"/>
  <c r="AB39" i="11"/>
  <c r="C9" i="1"/>
  <c r="C8" i="1"/>
  <c r="C7" i="1"/>
  <c r="SJ9" i="1"/>
  <c r="SJ8" i="1"/>
  <c r="SJ7" i="1"/>
  <c r="SJ6" i="1"/>
  <c r="SJ5" i="1"/>
  <c r="SJ4" i="1"/>
  <c r="SJ3" i="1"/>
  <c r="SJ2" i="1"/>
  <c r="N38" i="11"/>
  <c r="AB37" i="11"/>
  <c r="X36" i="11"/>
  <c r="AA46" i="11"/>
  <c r="Y41" i="11"/>
  <c r="V46" i="11"/>
  <c r="ST2" i="1"/>
  <c r="SX3" i="1"/>
  <c r="SW4" i="1"/>
  <c r="SP4" i="1" s="1"/>
  <c r="V37" i="11"/>
  <c r="Y42" i="11"/>
  <c r="AC46" i="11"/>
  <c r="V45" i="11"/>
  <c r="C5" i="1"/>
  <c r="SE7" i="1"/>
  <c r="SE9" i="1"/>
  <c r="SN61" i="1"/>
  <c r="SK61" i="1"/>
  <c r="SJ14" i="1"/>
  <c r="SE13" i="1"/>
  <c r="SN21" i="1"/>
  <c r="SK21" i="1"/>
  <c r="SF13" i="1"/>
  <c r="SN29" i="1"/>
  <c r="SK29" i="1"/>
  <c r="SW5" i="1"/>
  <c r="SV5" i="1" s="1"/>
  <c r="SW6" i="1"/>
  <c r="ST6" i="1" s="1"/>
  <c r="SW7" i="1"/>
  <c r="ST7" i="1" s="1"/>
  <c r="SI13" i="1"/>
  <c r="N42" i="11"/>
  <c r="SS36" i="1"/>
  <c r="SW36" i="1" s="1"/>
  <c r="SR36" i="1"/>
  <c r="SK16" i="1"/>
  <c r="SS30" i="1"/>
  <c r="TB30" i="1" s="1"/>
  <c r="SR30" i="1"/>
  <c r="ST30" i="1" s="1"/>
  <c r="SN42" i="1"/>
  <c r="SK42" i="1"/>
  <c r="SK19" i="1"/>
  <c r="SK20" i="1"/>
  <c r="SK28" i="1"/>
  <c r="SK14" i="1"/>
  <c r="SK22" i="1"/>
  <c r="SN33" i="1"/>
  <c r="SK33" i="1"/>
  <c r="SK30" i="1"/>
  <c r="SK39" i="1"/>
  <c r="SK31" i="1"/>
  <c r="SK40" i="1"/>
  <c r="SN66" i="1"/>
  <c r="SK66" i="1"/>
  <c r="SK32" i="1"/>
  <c r="SK41" i="1"/>
  <c r="SN46" i="1"/>
  <c r="SK46" i="1"/>
  <c r="SK34" i="1"/>
  <c r="SN55" i="1"/>
  <c r="SK55" i="1"/>
  <c r="SN60" i="1"/>
  <c r="SK60" i="1"/>
  <c r="SK27" i="1"/>
  <c r="SK36" i="1"/>
  <c r="SK44" i="1"/>
  <c r="SK58" i="1"/>
  <c r="SN67" i="1"/>
  <c r="SK67" i="1"/>
  <c r="SN74" i="1"/>
  <c r="SK74" i="1"/>
  <c r="SK54" i="1"/>
  <c r="SK62" i="1"/>
  <c r="SK63" i="1"/>
  <c r="SN82" i="1"/>
  <c r="SK82" i="1"/>
  <c r="SK72" i="1"/>
  <c r="SK73" i="1"/>
  <c r="SK75" i="1"/>
  <c r="SK68" i="1"/>
  <c r="SK80" i="1"/>
  <c r="SK81" i="1"/>
  <c r="SK83" i="1"/>
  <c r="SK76" i="1"/>
  <c r="SK84" i="1"/>
  <c r="SJ95" i="1"/>
  <c r="SK89" i="1"/>
  <c r="SK90" i="1"/>
  <c r="SK92" i="1"/>
  <c r="SK85" i="1"/>
  <c r="SK86" i="1"/>
  <c r="SH95" i="1"/>
  <c r="SR103" i="1"/>
  <c r="SS103" i="1" s="1"/>
  <c r="SX103" i="1" s="1"/>
  <c r="SQ103" i="1"/>
  <c r="S37" i="9" l="1"/>
  <c r="T30" i="9"/>
  <c r="S3" i="9"/>
  <c r="T3" i="9"/>
  <c r="V32" i="9"/>
  <c r="S32" i="9"/>
  <c r="S11" i="9"/>
  <c r="U53" i="9"/>
  <c r="T48" i="9"/>
  <c r="W18" i="9"/>
  <c r="V45" i="9"/>
  <c r="SP57" i="1" s="1"/>
  <c r="U69" i="9"/>
  <c r="W2" i="9"/>
  <c r="S36" i="9"/>
  <c r="U36" i="9"/>
  <c r="S18" i="9"/>
  <c r="S62" i="9"/>
  <c r="S8" i="9"/>
  <c r="U40" i="9"/>
  <c r="S60" i="9"/>
  <c r="V61" i="9"/>
  <c r="ST36" i="1"/>
  <c r="T46" i="9"/>
  <c r="U46" i="9" s="1"/>
  <c r="T37" i="9"/>
  <c r="V37" i="9" s="1"/>
  <c r="T9" i="9"/>
  <c r="O17" i="9"/>
  <c r="SS29" i="1" s="1"/>
  <c r="S20" i="9"/>
  <c r="VC5" i="1"/>
  <c r="UX4" i="1"/>
  <c r="V11" i="9"/>
  <c r="O45" i="9"/>
  <c r="VH116" i="1"/>
  <c r="SP116" i="1"/>
  <c r="T62" i="9"/>
  <c r="S13" i="9"/>
  <c r="S14" i="9"/>
  <c r="SS10" i="1"/>
  <c r="SW10" i="1" s="1"/>
  <c r="SP10" i="1" s="1"/>
  <c r="ST39" i="1"/>
  <c r="K14" i="5"/>
  <c r="T31" i="9"/>
  <c r="V31" i="9" s="1"/>
  <c r="U25" i="9"/>
  <c r="Q27" i="9"/>
  <c r="TY97" i="1"/>
  <c r="TY81" i="1"/>
  <c r="VH81" i="1"/>
  <c r="VJ81" i="1" s="1"/>
  <c r="VL81" i="1" s="1"/>
  <c r="TY69" i="1"/>
  <c r="VH69" i="1"/>
  <c r="VJ69" i="1" s="1"/>
  <c r="VL69" i="1" s="1"/>
  <c r="VI114" i="1"/>
  <c r="VJ114" i="1"/>
  <c r="VK114" i="1" s="1"/>
  <c r="VL14" i="1"/>
  <c r="VK14" i="1"/>
  <c r="SU10" i="1"/>
  <c r="SK9" i="1"/>
  <c r="SS14" i="1"/>
  <c r="K22" i="5"/>
  <c r="Q15" i="9"/>
  <c r="R15" i="9" s="1"/>
  <c r="T15" i="9" s="1"/>
  <c r="U15" i="9" s="1"/>
  <c r="VK39" i="1"/>
  <c r="VL39" i="1"/>
  <c r="K17" i="5"/>
  <c r="TY98" i="1"/>
  <c r="S57" i="9"/>
  <c r="VI97" i="1"/>
  <c r="VJ97" i="1"/>
  <c r="VK97" i="1" s="1"/>
  <c r="VP103" i="1"/>
  <c r="VM103" i="1"/>
  <c r="VQ103" i="1" s="1"/>
  <c r="VC6" i="1"/>
  <c r="VC2" i="1"/>
  <c r="VB10" i="1"/>
  <c r="VJ107" i="1"/>
  <c r="VK107" i="1" s="1"/>
  <c r="VI107" i="1"/>
  <c r="VI105" i="1"/>
  <c r="VJ105" i="1"/>
  <c r="VK105" i="1" s="1"/>
  <c r="SV2" i="1"/>
  <c r="ST14" i="1"/>
  <c r="TY105" i="1"/>
  <c r="UA105" i="1" s="1"/>
  <c r="UB105" i="1" s="1"/>
  <c r="VJ99" i="1"/>
  <c r="VK99" i="1" s="1"/>
  <c r="VI99" i="1"/>
  <c r="S43" i="9"/>
  <c r="VI106" i="1"/>
  <c r="VJ106" i="1"/>
  <c r="VK106" i="1" s="1"/>
  <c r="TY100" i="1"/>
  <c r="S40" i="9"/>
  <c r="VC3" i="1"/>
  <c r="UX7" i="1"/>
  <c r="SK3" i="1"/>
  <c r="VH57" i="1"/>
  <c r="VJ57" i="1" s="1"/>
  <c r="VL57" i="1" s="1"/>
  <c r="S7" i="9"/>
  <c r="VJ102" i="1"/>
  <c r="VK102" i="1" s="1"/>
  <c r="VI102" i="1"/>
  <c r="VJ112" i="1"/>
  <c r="VK112" i="1" s="1"/>
  <c r="VI112" i="1"/>
  <c r="TY37" i="1"/>
  <c r="UA37" i="1" s="1"/>
  <c r="UC37" i="1" s="1"/>
  <c r="VH37" i="1"/>
  <c r="VJ37" i="1" s="1"/>
  <c r="VL37" i="1" s="1"/>
  <c r="VJ104" i="1"/>
  <c r="VK104" i="1" s="1"/>
  <c r="VI104" i="1"/>
  <c r="S52" i="9"/>
  <c r="S74" i="9"/>
  <c r="UX8" i="1"/>
  <c r="UW10" i="1"/>
  <c r="UX2" i="1"/>
  <c r="TY48" i="1"/>
  <c r="UA48" i="1" s="1"/>
  <c r="UC48" i="1" s="1"/>
  <c r="VH48" i="1"/>
  <c r="TY23" i="1"/>
  <c r="VH23" i="1"/>
  <c r="VJ23" i="1" s="1"/>
  <c r="VL23" i="1" s="1"/>
  <c r="Q76" i="9"/>
  <c r="R76" i="9" s="1"/>
  <c r="T76" i="9" s="1"/>
  <c r="V76" i="9" s="1"/>
  <c r="VI122" i="1"/>
  <c r="VJ122" i="1"/>
  <c r="VK122" i="1" s="1"/>
  <c r="S53" i="9"/>
  <c r="VI113" i="1"/>
  <c r="VJ113" i="1"/>
  <c r="VK113" i="1" s="1"/>
  <c r="VK36" i="1"/>
  <c r="VL36" i="1"/>
  <c r="VI115" i="1"/>
  <c r="VJ115" i="1"/>
  <c r="VK115" i="1" s="1"/>
  <c r="VK29" i="1"/>
  <c r="VL29" i="1"/>
  <c r="VJ120" i="1"/>
  <c r="VK120" i="1" s="1"/>
  <c r="VI120" i="1"/>
  <c r="VI98" i="1"/>
  <c r="VJ98" i="1"/>
  <c r="VK98" i="1" s="1"/>
  <c r="UX3" i="1"/>
  <c r="UX6" i="1"/>
  <c r="SF3" i="1"/>
  <c r="TY65" i="1"/>
  <c r="VH65" i="1"/>
  <c r="VJ65" i="1" s="1"/>
  <c r="VL65" i="1" s="1"/>
  <c r="S54" i="9"/>
  <c r="VJ109" i="1"/>
  <c r="VK109" i="1" s="1"/>
  <c r="VI109" i="1"/>
  <c r="VJ117" i="1"/>
  <c r="VK117" i="1" s="1"/>
  <c r="VI117" i="1"/>
  <c r="VJ108" i="1"/>
  <c r="VK108" i="1" s="1"/>
  <c r="VI108" i="1"/>
  <c r="VJ121" i="1"/>
  <c r="VK121" i="1" s="1"/>
  <c r="VI121" i="1"/>
  <c r="Q79" i="9"/>
  <c r="R79" i="9" s="1"/>
  <c r="T79" i="9" s="1"/>
  <c r="V79" i="9" s="1"/>
  <c r="O79" i="9"/>
  <c r="O76" i="9"/>
  <c r="UC14" i="1"/>
  <c r="VJ100" i="1"/>
  <c r="VK100" i="1" s="1"/>
  <c r="VI100" i="1"/>
  <c r="N94" i="5"/>
  <c r="O94" i="5" s="1"/>
  <c r="P94" i="5" s="1"/>
  <c r="Q13" i="5"/>
  <c r="M13" i="5" s="1"/>
  <c r="O13" i="5" s="1"/>
  <c r="H58" i="9"/>
  <c r="H10" i="9"/>
  <c r="VC8" i="1"/>
  <c r="VC7" i="1"/>
  <c r="TY73" i="1"/>
  <c r="UB73" i="1" s="1"/>
  <c r="VH73" i="1"/>
  <c r="TY44" i="1"/>
  <c r="UB44" i="1" s="1"/>
  <c r="VH44" i="1"/>
  <c r="VJ119" i="1"/>
  <c r="VK119" i="1" s="1"/>
  <c r="VI119" i="1"/>
  <c r="VJ118" i="1"/>
  <c r="VK118" i="1" s="1"/>
  <c r="VI118" i="1"/>
  <c r="VJ111" i="1"/>
  <c r="VK111" i="1" s="1"/>
  <c r="VI111" i="1"/>
  <c r="S44" i="9"/>
  <c r="O15" i="9"/>
  <c r="UB14" i="1"/>
  <c r="UJ14" i="1" s="1"/>
  <c r="VJ96" i="1"/>
  <c r="VK96" i="1" s="1"/>
  <c r="VI96" i="1"/>
  <c r="SP98" i="1"/>
  <c r="I27" i="5"/>
  <c r="VH110" i="1"/>
  <c r="UX5" i="1"/>
  <c r="UX9" i="1"/>
  <c r="VL30" i="1"/>
  <c r="VK30" i="1"/>
  <c r="TY52" i="1"/>
  <c r="UB52" i="1" s="1"/>
  <c r="VH52" i="1"/>
  <c r="TY77" i="1"/>
  <c r="UA77" i="1" s="1"/>
  <c r="UC77" i="1" s="1"/>
  <c r="VH77" i="1"/>
  <c r="VJ77" i="1" s="1"/>
  <c r="VL77" i="1" s="1"/>
  <c r="VJ101" i="1"/>
  <c r="VK101" i="1" s="1"/>
  <c r="VI101" i="1"/>
  <c r="VJ123" i="1"/>
  <c r="VK123" i="1" s="1"/>
  <c r="VI123" i="1"/>
  <c r="O4" i="9"/>
  <c r="S4" i="9" s="1"/>
  <c r="I15" i="5"/>
  <c r="VC4" i="1"/>
  <c r="VC9" i="1"/>
  <c r="SX29" i="1"/>
  <c r="TA29" i="1"/>
  <c r="S69" i="9"/>
  <c r="S39" i="9"/>
  <c r="S12" i="9"/>
  <c r="TD29" i="1"/>
  <c r="TE29" i="1"/>
  <c r="S17" i="9"/>
  <c r="TF29" i="1"/>
  <c r="TA14" i="1"/>
  <c r="SW14" i="1"/>
  <c r="SY29" i="1"/>
  <c r="SU29" i="1"/>
  <c r="SU14" i="1"/>
  <c r="ST29" i="1"/>
  <c r="TD14" i="1"/>
  <c r="TB29" i="1"/>
  <c r="SV29" i="1"/>
  <c r="TC29" i="1"/>
  <c r="TB14" i="1"/>
  <c r="TF14" i="1"/>
  <c r="TC14" i="1"/>
  <c r="S61" i="9"/>
  <c r="S6" i="9"/>
  <c r="S5" i="9"/>
  <c r="S45" i="9"/>
  <c r="S35" i="9"/>
  <c r="S67" i="9"/>
  <c r="S55" i="9"/>
  <c r="S78" i="9"/>
  <c r="S66" i="9"/>
  <c r="S68" i="9"/>
  <c r="T19" i="9"/>
  <c r="V19" i="9" s="1"/>
  <c r="S63" i="9"/>
  <c r="S29" i="9"/>
  <c r="S41" i="9"/>
  <c r="SU110" i="1"/>
  <c r="SY110" i="1" s="1"/>
  <c r="SX110" i="1"/>
  <c r="T60" i="9"/>
  <c r="U65" i="9"/>
  <c r="S33" i="9"/>
  <c r="SP97" i="1"/>
  <c r="SU39" i="1"/>
  <c r="SF4" i="1"/>
  <c r="S65" i="9"/>
  <c r="SK4" i="1"/>
  <c r="S51" i="9"/>
  <c r="S73" i="9"/>
  <c r="TT3" i="1"/>
  <c r="TO9" i="1"/>
  <c r="I22" i="5"/>
  <c r="SP105" i="1"/>
  <c r="Q23" i="9"/>
  <c r="R23" i="9" s="1"/>
  <c r="R77" i="9"/>
  <c r="T5" i="9"/>
  <c r="O17" i="5"/>
  <c r="Q16" i="9"/>
  <c r="R16" i="9" s="1"/>
  <c r="Q26" i="9"/>
  <c r="R26" i="9" s="1"/>
  <c r="SP100" i="1"/>
  <c r="O16" i="9"/>
  <c r="I37" i="5"/>
  <c r="SP120" i="1"/>
  <c r="O50" i="9"/>
  <c r="S22" i="9"/>
  <c r="O26" i="9"/>
  <c r="S80" i="9"/>
  <c r="I13" i="5"/>
  <c r="SP96" i="1"/>
  <c r="U73" i="9"/>
  <c r="V73" i="9"/>
  <c r="UB77" i="1"/>
  <c r="T55" i="9"/>
  <c r="U55" i="9" s="1"/>
  <c r="TY109" i="1"/>
  <c r="K26" i="5"/>
  <c r="I26" i="5"/>
  <c r="SP109" i="1"/>
  <c r="TY118" i="1"/>
  <c r="K35" i="5"/>
  <c r="I35" i="5"/>
  <c r="SP118" i="1"/>
  <c r="TT2" i="1"/>
  <c r="TS10" i="1"/>
  <c r="TE39" i="1"/>
  <c r="TE14" i="1"/>
  <c r="SW39" i="1"/>
  <c r="S25" i="9"/>
  <c r="T49" i="9"/>
  <c r="V49" i="9" s="1"/>
  <c r="SP37" i="1"/>
  <c r="SR37" i="1" s="1"/>
  <c r="ST37" i="1" s="1"/>
  <c r="S28" i="9"/>
  <c r="TY101" i="1"/>
  <c r="K18" i="5"/>
  <c r="I18" i="5"/>
  <c r="SP101" i="1"/>
  <c r="TY123" i="1"/>
  <c r="K40" i="5"/>
  <c r="I40" i="5"/>
  <c r="SP123" i="1"/>
  <c r="UB29" i="1"/>
  <c r="UC29" i="1"/>
  <c r="TT5" i="1"/>
  <c r="TO3" i="1"/>
  <c r="UA98" i="1"/>
  <c r="UB98" i="1" s="1"/>
  <c r="TZ98" i="1"/>
  <c r="TF39" i="1"/>
  <c r="UD107" i="1"/>
  <c r="UH107" i="1" s="1"/>
  <c r="UG107" i="1"/>
  <c r="O77" i="9"/>
  <c r="AG77" i="9"/>
  <c r="AH77" i="9" s="1"/>
  <c r="TY121" i="1"/>
  <c r="K38" i="5"/>
  <c r="I38" i="5"/>
  <c r="SP121" i="1"/>
  <c r="UB36" i="1"/>
  <c r="UC36" i="1"/>
  <c r="TO5" i="1"/>
  <c r="TO6" i="1"/>
  <c r="UN30" i="1"/>
  <c r="UF30" i="1"/>
  <c r="UL30" i="1"/>
  <c r="UD30" i="1"/>
  <c r="UJ30" i="1"/>
  <c r="UH30" i="1"/>
  <c r="UM30" i="1"/>
  <c r="UI30" i="1"/>
  <c r="UG30" i="1"/>
  <c r="UO30" i="1"/>
  <c r="UE30" i="1"/>
  <c r="UK30" i="1"/>
  <c r="SY39" i="1"/>
  <c r="SZ39" i="1"/>
  <c r="SF7" i="1"/>
  <c r="SV39" i="1"/>
  <c r="UB81" i="1"/>
  <c r="UA81" i="1"/>
  <c r="UC81" i="1" s="1"/>
  <c r="W25" i="9"/>
  <c r="UA120" i="1"/>
  <c r="UB120" i="1" s="1"/>
  <c r="TZ120" i="1"/>
  <c r="Q50" i="9"/>
  <c r="R50" i="9" s="1"/>
  <c r="UA96" i="1"/>
  <c r="UB96" i="1" s="1"/>
  <c r="TZ96" i="1"/>
  <c r="TT4" i="1"/>
  <c r="TO7" i="1"/>
  <c r="TA39" i="1"/>
  <c r="UA44" i="1"/>
  <c r="UC44" i="1" s="1"/>
  <c r="UA69" i="1"/>
  <c r="UC69" i="1" s="1"/>
  <c r="UB69" i="1"/>
  <c r="W17" i="9"/>
  <c r="AG64" i="9"/>
  <c r="AH64" i="9" s="1"/>
  <c r="Q64" i="9"/>
  <c r="R64" i="9" s="1"/>
  <c r="UB37" i="1"/>
  <c r="S21" i="9"/>
  <c r="TT8" i="1"/>
  <c r="TO8" i="1"/>
  <c r="UE14" i="1"/>
  <c r="UD14" i="1"/>
  <c r="UA103" i="1"/>
  <c r="UB103" i="1" s="1"/>
  <c r="TZ103" i="1"/>
  <c r="TC39" i="1"/>
  <c r="SX39" i="1"/>
  <c r="TB39" i="1"/>
  <c r="S59" i="9"/>
  <c r="UB23" i="1"/>
  <c r="UA23" i="1"/>
  <c r="UC23" i="1" s="1"/>
  <c r="V28" i="9"/>
  <c r="TY102" i="1"/>
  <c r="K19" i="5"/>
  <c r="I19" i="5"/>
  <c r="SP102" i="1"/>
  <c r="TY112" i="1"/>
  <c r="K29" i="5"/>
  <c r="I29" i="5"/>
  <c r="SP112" i="1"/>
  <c r="TY113" i="1"/>
  <c r="K30" i="5"/>
  <c r="I30" i="5"/>
  <c r="SP113" i="1"/>
  <c r="TY115" i="1"/>
  <c r="K32" i="5"/>
  <c r="SP115" i="1"/>
  <c r="I32" i="5"/>
  <c r="UB39" i="1"/>
  <c r="UC39" i="1"/>
  <c r="TT9" i="1"/>
  <c r="TT7" i="1"/>
  <c r="UA97" i="1"/>
  <c r="UB97" i="1" s="1"/>
  <c r="TZ97" i="1"/>
  <c r="TY99" i="1"/>
  <c r="K16" i="5"/>
  <c r="I16" i="5"/>
  <c r="SP99" i="1"/>
  <c r="R24" i="9"/>
  <c r="W24" i="9"/>
  <c r="TY114" i="1"/>
  <c r="K31" i="5"/>
  <c r="I31" i="5"/>
  <c r="SP114" i="1"/>
  <c r="TY122" i="1"/>
  <c r="K39" i="5"/>
  <c r="I39" i="5"/>
  <c r="SP122" i="1"/>
  <c r="UA110" i="1"/>
  <c r="UB110" i="1" s="1"/>
  <c r="TZ110" i="1"/>
  <c r="UA116" i="1"/>
  <c r="UB116" i="1" s="1"/>
  <c r="TZ116" i="1"/>
  <c r="TY117" i="1"/>
  <c r="K34" i="5"/>
  <c r="I34" i="5"/>
  <c r="SP117" i="1"/>
  <c r="TY108" i="1"/>
  <c r="K25" i="5"/>
  <c r="I25" i="5"/>
  <c r="SP108" i="1"/>
  <c r="TY106" i="1"/>
  <c r="K23" i="5"/>
  <c r="I23" i="5"/>
  <c r="SP106" i="1"/>
  <c r="TO4" i="1"/>
  <c r="TT6" i="1"/>
  <c r="SY36" i="1"/>
  <c r="UB65" i="1"/>
  <c r="UA65" i="1"/>
  <c r="UC65" i="1" s="1"/>
  <c r="TY119" i="1"/>
  <c r="K36" i="5"/>
  <c r="I36" i="5"/>
  <c r="SP119" i="1"/>
  <c r="TY111" i="1"/>
  <c r="K28" i="5"/>
  <c r="I28" i="5"/>
  <c r="SP111" i="1"/>
  <c r="TY104" i="1"/>
  <c r="K21" i="5"/>
  <c r="I21" i="5"/>
  <c r="SP104" i="1"/>
  <c r="TO2" i="1"/>
  <c r="TN10" i="1"/>
  <c r="UA100" i="1"/>
  <c r="UB100" i="1" s="1"/>
  <c r="TZ100" i="1"/>
  <c r="AU43" i="1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W57" i="9"/>
  <c r="SP69" i="1"/>
  <c r="SP85" i="1"/>
  <c r="U38" i="9"/>
  <c r="V38" i="9"/>
  <c r="V43" i="9"/>
  <c r="U43" i="9"/>
  <c r="U75" i="9"/>
  <c r="V75" i="9"/>
  <c r="V60" i="9"/>
  <c r="U60" i="9"/>
  <c r="T77" i="9"/>
  <c r="U77" i="9" s="1"/>
  <c r="V66" i="9"/>
  <c r="U66" i="9"/>
  <c r="U42" i="9"/>
  <c r="V42" i="9"/>
  <c r="U30" i="9"/>
  <c r="V30" i="9"/>
  <c r="W65" i="9"/>
  <c r="SP77" i="1"/>
  <c r="V29" i="9"/>
  <c r="U29" i="9"/>
  <c r="V80" i="9"/>
  <c r="U80" i="9"/>
  <c r="V47" i="9"/>
  <c r="U47" i="9"/>
  <c r="V41" i="9"/>
  <c r="U41" i="9"/>
  <c r="W36" i="9"/>
  <c r="SP48" i="1"/>
  <c r="SP23" i="1"/>
  <c r="W11" i="9"/>
  <c r="W40" i="9"/>
  <c r="SP52" i="1"/>
  <c r="V56" i="9"/>
  <c r="U56" i="9"/>
  <c r="W32" i="9"/>
  <c r="SP44" i="1"/>
  <c r="V35" i="9"/>
  <c r="U35" i="9"/>
  <c r="U59" i="9"/>
  <c r="V59" i="9"/>
  <c r="V72" i="9"/>
  <c r="U72" i="9"/>
  <c r="W61" i="9"/>
  <c r="SP73" i="1"/>
  <c r="V48" i="9"/>
  <c r="U48" i="9"/>
  <c r="U13" i="9"/>
  <c r="V13" i="9"/>
  <c r="V6" i="9"/>
  <c r="U6" i="9"/>
  <c r="U31" i="9"/>
  <c r="U22" i="9"/>
  <c r="V22" i="9"/>
  <c r="U12" i="9"/>
  <c r="V12" i="9"/>
  <c r="T2" i="9"/>
  <c r="U2" i="9" s="1"/>
  <c r="S2" i="9"/>
  <c r="U21" i="9"/>
  <c r="V21" i="9"/>
  <c r="V68" i="9"/>
  <c r="U68" i="9"/>
  <c r="U34" i="9"/>
  <c r="V34" i="9"/>
  <c r="V54" i="9"/>
  <c r="U54" i="9"/>
  <c r="U71" i="9"/>
  <c r="V71" i="9"/>
  <c r="V52" i="9"/>
  <c r="U52" i="9"/>
  <c r="W45" i="9"/>
  <c r="V9" i="9"/>
  <c r="U9" i="9"/>
  <c r="V4" i="9"/>
  <c r="U4" i="9"/>
  <c r="V5" i="9"/>
  <c r="U5" i="9"/>
  <c r="V7" i="9"/>
  <c r="U7" i="9"/>
  <c r="U63" i="9"/>
  <c r="V63" i="9"/>
  <c r="V44" i="9"/>
  <c r="U44" i="9"/>
  <c r="U14" i="9"/>
  <c r="V14" i="9"/>
  <c r="V33" i="9"/>
  <c r="U33" i="9"/>
  <c r="V70" i="9"/>
  <c r="U70" i="9"/>
  <c r="V74" i="9"/>
  <c r="U74" i="9"/>
  <c r="U20" i="9"/>
  <c r="V20" i="9"/>
  <c r="V62" i="9"/>
  <c r="U62" i="9"/>
  <c r="W53" i="9"/>
  <c r="SP65" i="1"/>
  <c r="U67" i="9"/>
  <c r="V67" i="9"/>
  <c r="W69" i="9"/>
  <c r="SP81" i="1"/>
  <c r="U78" i="9"/>
  <c r="V78" i="9"/>
  <c r="U51" i="9"/>
  <c r="V51" i="9"/>
  <c r="V39" i="9"/>
  <c r="U39" i="9"/>
  <c r="V8" i="9"/>
  <c r="U8" i="9"/>
  <c r="V3" i="9"/>
  <c r="U3" i="9"/>
  <c r="AG45" i="11"/>
  <c r="AD39" i="11"/>
  <c r="AG44" i="11"/>
  <c r="X40" i="11"/>
  <c r="X38" i="11"/>
  <c r="SW30" i="1"/>
  <c r="SX30" i="1"/>
  <c r="SK8" i="1"/>
  <c r="SF2" i="1"/>
  <c r="SY30" i="1"/>
  <c r="C10" i="1"/>
  <c r="AD40" i="11"/>
  <c r="SU103" i="1"/>
  <c r="SY103" i="1" s="1"/>
  <c r="SK6" i="1"/>
  <c r="SF6" i="1"/>
  <c r="AD41" i="11"/>
  <c r="X39" i="11"/>
  <c r="SK7" i="1"/>
  <c r="ST5" i="1"/>
  <c r="SF9" i="1"/>
  <c r="ST4" i="1"/>
  <c r="AD43" i="11"/>
  <c r="AG43" i="11" s="1"/>
  <c r="V42" i="11"/>
  <c r="AD42" i="11"/>
  <c r="AD37" i="11"/>
  <c r="AD36" i="11"/>
  <c r="AG36" i="11" s="1"/>
  <c r="TA30" i="1"/>
  <c r="SZ30" i="1"/>
  <c r="TF30" i="1"/>
  <c r="TE30" i="1"/>
  <c r="TD30" i="1"/>
  <c r="TC30" i="1"/>
  <c r="SV30" i="1"/>
  <c r="SU30" i="1"/>
  <c r="SV4" i="1"/>
  <c r="SR7" i="1"/>
  <c r="SF5" i="1"/>
  <c r="SV6" i="1"/>
  <c r="SN13" i="1"/>
  <c r="SP6" i="1"/>
  <c r="SE10" i="1"/>
  <c r="SF10" i="1" s="1"/>
  <c r="ST9" i="1"/>
  <c r="SP9" i="1"/>
  <c r="AG46" i="11"/>
  <c r="SJ10" i="1"/>
  <c r="SK2" i="1"/>
  <c r="ST3" i="1"/>
  <c r="SR3" i="1"/>
  <c r="SR4" i="1"/>
  <c r="SR6" i="1"/>
  <c r="TF36" i="1"/>
  <c r="SX36" i="1"/>
  <c r="TE36" i="1"/>
  <c r="TD36" i="1"/>
  <c r="TC36" i="1"/>
  <c r="SU36" i="1"/>
  <c r="TB36" i="1"/>
  <c r="TA36" i="1"/>
  <c r="SZ36" i="1"/>
  <c r="SK5" i="1"/>
  <c r="SR9" i="1"/>
  <c r="SF8" i="1"/>
  <c r="SR5" i="1"/>
  <c r="SV36" i="1"/>
  <c r="SX10" i="1"/>
  <c r="SV3" i="1"/>
  <c r="SR8" i="1"/>
  <c r="SP7" i="1"/>
  <c r="SV8" i="1"/>
  <c r="SP5" i="1"/>
  <c r="SY14" i="1"/>
  <c r="SK13" i="1"/>
  <c r="SX14" i="1"/>
  <c r="SJ13" i="1"/>
  <c r="SP8" i="1"/>
  <c r="SV7" i="1"/>
  <c r="AD38" i="11"/>
  <c r="UB48" i="1" l="1"/>
  <c r="TY57" i="1"/>
  <c r="V46" i="9"/>
  <c r="U37" i="9"/>
  <c r="S76" i="9"/>
  <c r="VK69" i="1"/>
  <c r="UA52" i="1"/>
  <c r="UC52" i="1" s="1"/>
  <c r="UH14" i="1"/>
  <c r="VK37" i="1"/>
  <c r="UN14" i="1"/>
  <c r="UO14" i="1"/>
  <c r="UG14" i="1"/>
  <c r="UK14" i="1"/>
  <c r="UI14" i="1"/>
  <c r="VK57" i="1"/>
  <c r="VQ57" i="1" s="1"/>
  <c r="UF14" i="1"/>
  <c r="UM14" i="1"/>
  <c r="UL14" i="1"/>
  <c r="U76" i="9"/>
  <c r="U49" i="9"/>
  <c r="R27" i="9"/>
  <c r="W27" i="9"/>
  <c r="SW29" i="1"/>
  <c r="SZ29" i="1"/>
  <c r="VK81" i="1"/>
  <c r="SR116" i="1"/>
  <c r="SS116" i="1" s="1"/>
  <c r="SQ116" i="1"/>
  <c r="VJ116" i="1"/>
  <c r="VK116" i="1" s="1"/>
  <c r="VI116" i="1"/>
  <c r="TZ105" i="1"/>
  <c r="VK77" i="1"/>
  <c r="VU77" i="1" s="1"/>
  <c r="TY91" i="1"/>
  <c r="UB91" i="1" s="1"/>
  <c r="VH91" i="1"/>
  <c r="TY66" i="1"/>
  <c r="VH66" i="1"/>
  <c r="TY72" i="1"/>
  <c r="VH72" i="1"/>
  <c r="VM122" i="1"/>
  <c r="VQ122" i="1" s="1"/>
  <c r="VP122" i="1"/>
  <c r="TY79" i="1"/>
  <c r="VH79" i="1"/>
  <c r="U79" i="9"/>
  <c r="TY46" i="1"/>
  <c r="UB46" i="1" s="1"/>
  <c r="VH46" i="1"/>
  <c r="TY24" i="1"/>
  <c r="VH24" i="1"/>
  <c r="TY58" i="1"/>
  <c r="UA58" i="1" s="1"/>
  <c r="UC58" i="1" s="1"/>
  <c r="VH58" i="1"/>
  <c r="TY87" i="1"/>
  <c r="VH87" i="1"/>
  <c r="VL89" i="1"/>
  <c r="VK89" i="1"/>
  <c r="VK52" i="1"/>
  <c r="VJ52" i="1"/>
  <c r="VL52" i="1" s="1"/>
  <c r="SQ98" i="1"/>
  <c r="SR98" i="1"/>
  <c r="SS98" i="1" s="1"/>
  <c r="VM100" i="1"/>
  <c r="VQ100" i="1" s="1"/>
  <c r="VP100" i="1"/>
  <c r="S15" i="9"/>
  <c r="TY20" i="1"/>
  <c r="UA20" i="1" s="1"/>
  <c r="UC20" i="1" s="1"/>
  <c r="VH20" i="1"/>
  <c r="TY51" i="1"/>
  <c r="VH51" i="1"/>
  <c r="TY86" i="1"/>
  <c r="VH86" i="1"/>
  <c r="TY56" i="1"/>
  <c r="VH56" i="1"/>
  <c r="TY16" i="1"/>
  <c r="UA16" i="1" s="1"/>
  <c r="UC16" i="1" s="1"/>
  <c r="VH16" i="1"/>
  <c r="TY49" i="1"/>
  <c r="VH49" i="1"/>
  <c r="TY92" i="1"/>
  <c r="VH92" i="1"/>
  <c r="TY54" i="1"/>
  <c r="VH54" i="1"/>
  <c r="U19" i="9"/>
  <c r="TY85" i="1"/>
  <c r="VH85" i="1"/>
  <c r="VM119" i="1"/>
  <c r="VQ119" i="1" s="1"/>
  <c r="VP119" i="1"/>
  <c r="VP105" i="1"/>
  <c r="VM105" i="1"/>
  <c r="VQ105" i="1" s="1"/>
  <c r="VP114" i="1"/>
  <c r="VM114" i="1"/>
  <c r="VQ114" i="1" s="1"/>
  <c r="TY43" i="1"/>
  <c r="VH43" i="1"/>
  <c r="TY31" i="1"/>
  <c r="UA31" i="1" s="1"/>
  <c r="UC31" i="1" s="1"/>
  <c r="VH31" i="1"/>
  <c r="TY63" i="1"/>
  <c r="VH63" i="1"/>
  <c r="TY75" i="1"/>
  <c r="VH75" i="1"/>
  <c r="TY83" i="1"/>
  <c r="UA83" i="1" s="1"/>
  <c r="UC83" i="1" s="1"/>
  <c r="VH83" i="1"/>
  <c r="TY34" i="1"/>
  <c r="VH34" i="1"/>
  <c r="VM123" i="1"/>
  <c r="VQ123" i="1" s="1"/>
  <c r="VP123" i="1"/>
  <c r="VX30" i="1"/>
  <c r="VW30" i="1"/>
  <c r="VV30" i="1"/>
  <c r="VT30" i="1"/>
  <c r="VN30" i="1"/>
  <c r="VP30" i="1"/>
  <c r="VU30" i="1"/>
  <c r="VM30" i="1"/>
  <c r="VS30" i="1"/>
  <c r="VO30" i="1"/>
  <c r="VR30" i="1"/>
  <c r="VQ30" i="1"/>
  <c r="VM96" i="1"/>
  <c r="VP96" i="1"/>
  <c r="AG10" i="9"/>
  <c r="AH10" i="9" s="1"/>
  <c r="Q10" i="9"/>
  <c r="O10" i="9"/>
  <c r="VP121" i="1"/>
  <c r="VM121" i="1"/>
  <c r="VQ121" i="1" s="1"/>
  <c r="VM109" i="1"/>
  <c r="VQ109" i="1" s="1"/>
  <c r="VP109" i="1"/>
  <c r="VR29" i="1"/>
  <c r="VU29" i="1"/>
  <c r="VM29" i="1"/>
  <c r="VO29" i="1"/>
  <c r="VN29" i="1"/>
  <c r="VX29" i="1"/>
  <c r="VS29" i="1"/>
  <c r="VV29" i="1"/>
  <c r="VP29" i="1"/>
  <c r="VT29" i="1"/>
  <c r="VW29" i="1"/>
  <c r="VQ29" i="1"/>
  <c r="UX10" i="1"/>
  <c r="TY64" i="1"/>
  <c r="UB64" i="1" s="1"/>
  <c r="VH64" i="1"/>
  <c r="TY59" i="1"/>
  <c r="VH59" i="1"/>
  <c r="TY40" i="1"/>
  <c r="VH40" i="1"/>
  <c r="VM118" i="1"/>
  <c r="VQ118" i="1" s="1"/>
  <c r="VP118" i="1"/>
  <c r="TY15" i="1"/>
  <c r="UB15" i="1" s="1"/>
  <c r="VH15" i="1"/>
  <c r="TY82" i="1"/>
  <c r="VH82" i="1"/>
  <c r="TY21" i="1"/>
  <c r="VH21" i="1"/>
  <c r="TY80" i="1"/>
  <c r="VH80" i="1"/>
  <c r="TY18" i="1"/>
  <c r="UA18" i="1" s="1"/>
  <c r="UC18" i="1" s="1"/>
  <c r="VH18" i="1"/>
  <c r="TY84" i="1"/>
  <c r="VH84" i="1"/>
  <c r="TY68" i="1"/>
  <c r="VH68" i="1"/>
  <c r="TY41" i="1"/>
  <c r="VH41" i="1"/>
  <c r="TY55" i="1"/>
  <c r="UA55" i="1" s="1"/>
  <c r="UC55" i="1" s="1"/>
  <c r="VH55" i="1"/>
  <c r="S79" i="9"/>
  <c r="VK44" i="1"/>
  <c r="VJ44" i="1"/>
  <c r="VL44" i="1" s="1"/>
  <c r="AG58" i="9"/>
  <c r="AH58" i="9" s="1"/>
  <c r="O58" i="9"/>
  <c r="Q58" i="9"/>
  <c r="R58" i="9" s="1"/>
  <c r="T58" i="9" s="1"/>
  <c r="VP98" i="1"/>
  <c r="VM98" i="1"/>
  <c r="VQ98" i="1" s="1"/>
  <c r="VP115" i="1"/>
  <c r="VM115" i="1"/>
  <c r="VQ115" i="1" s="1"/>
  <c r="VO81" i="1"/>
  <c r="VN81" i="1"/>
  <c r="VP81" i="1"/>
  <c r="VT81" i="1"/>
  <c r="VU81" i="1"/>
  <c r="VM81" i="1"/>
  <c r="VR81" i="1"/>
  <c r="VX81" i="1"/>
  <c r="VV81" i="1"/>
  <c r="VQ81" i="1"/>
  <c r="VS81" i="1"/>
  <c r="VW81" i="1"/>
  <c r="VN37" i="1"/>
  <c r="VP37" i="1"/>
  <c r="VU37" i="1"/>
  <c r="VT37" i="1"/>
  <c r="VO37" i="1"/>
  <c r="VX37" i="1"/>
  <c r="VM37" i="1"/>
  <c r="VW37" i="1"/>
  <c r="VR37" i="1"/>
  <c r="VV37" i="1"/>
  <c r="VS37" i="1"/>
  <c r="VQ37" i="1"/>
  <c r="SZ14" i="1"/>
  <c r="SV14" i="1"/>
  <c r="TY17" i="1"/>
  <c r="UA17" i="1" s="1"/>
  <c r="UC17" i="1" s="1"/>
  <c r="VH17" i="1"/>
  <c r="TY60" i="1"/>
  <c r="UB60" i="1" s="1"/>
  <c r="VH60" i="1"/>
  <c r="SK10" i="1"/>
  <c r="TY90" i="1"/>
  <c r="UA90" i="1" s="1"/>
  <c r="UC90" i="1" s="1"/>
  <c r="VH90" i="1"/>
  <c r="TY33" i="1"/>
  <c r="UB33" i="1" s="1"/>
  <c r="VH33" i="1"/>
  <c r="TY25" i="1"/>
  <c r="VH25" i="1"/>
  <c r="TY71" i="1"/>
  <c r="VH71" i="1"/>
  <c r="TY78" i="1"/>
  <c r="UB78" i="1" s="1"/>
  <c r="VH78" i="1"/>
  <c r="TY50" i="1"/>
  <c r="UA50" i="1" s="1"/>
  <c r="UC50" i="1" s="1"/>
  <c r="VH50" i="1"/>
  <c r="UA73" i="1"/>
  <c r="UC73" i="1" s="1"/>
  <c r="TY61" i="1"/>
  <c r="UB61" i="1" s="1"/>
  <c r="VH61" i="1"/>
  <c r="VM101" i="1"/>
  <c r="VQ101" i="1" s="1"/>
  <c r="VP101" i="1"/>
  <c r="VM108" i="1"/>
  <c r="VQ108" i="1" s="1"/>
  <c r="VP108" i="1"/>
  <c r="VK65" i="1"/>
  <c r="VJ48" i="1"/>
  <c r="VL48" i="1" s="1"/>
  <c r="VK48" i="1"/>
  <c r="VP112" i="1"/>
  <c r="VM112" i="1"/>
  <c r="VQ112" i="1" s="1"/>
  <c r="VP99" i="1"/>
  <c r="VM99" i="1"/>
  <c r="VQ99" i="1" s="1"/>
  <c r="VP107" i="1"/>
  <c r="VM107" i="1"/>
  <c r="VQ107" i="1" s="1"/>
  <c r="VP97" i="1"/>
  <c r="VM97" i="1"/>
  <c r="VQ97" i="1" s="1"/>
  <c r="TY47" i="1"/>
  <c r="VH47" i="1"/>
  <c r="VP106" i="1"/>
  <c r="VM106" i="1"/>
  <c r="VQ106" i="1" s="1"/>
  <c r="TY74" i="1"/>
  <c r="UA74" i="1" s="1"/>
  <c r="UC74" i="1" s="1"/>
  <c r="VH74" i="1"/>
  <c r="TY45" i="1"/>
  <c r="VH45" i="1"/>
  <c r="TY19" i="1"/>
  <c r="VH19" i="1"/>
  <c r="TY88" i="1"/>
  <c r="UB88" i="1" s="1"/>
  <c r="VH88" i="1"/>
  <c r="VJ88" i="1" s="1"/>
  <c r="VL88" i="1" s="1"/>
  <c r="TY53" i="1"/>
  <c r="UB53" i="1" s="1"/>
  <c r="VH53" i="1"/>
  <c r="VP111" i="1"/>
  <c r="VM111" i="1"/>
  <c r="VQ111" i="1" s="1"/>
  <c r="VM104" i="1"/>
  <c r="VQ104" i="1" s="1"/>
  <c r="VP104" i="1"/>
  <c r="VK23" i="1"/>
  <c r="VC10" i="1"/>
  <c r="VP113" i="1"/>
  <c r="VM113" i="1"/>
  <c r="VQ113" i="1" s="1"/>
  <c r="TY32" i="1"/>
  <c r="VH32" i="1"/>
  <c r="TY26" i="1"/>
  <c r="VH26" i="1"/>
  <c r="TY42" i="1"/>
  <c r="UA42" i="1" s="1"/>
  <c r="UC42" i="1" s="1"/>
  <c r="VH42" i="1"/>
  <c r="VJ110" i="1"/>
  <c r="VK110" i="1" s="1"/>
  <c r="VI110" i="1"/>
  <c r="VK73" i="1"/>
  <c r="VJ73" i="1"/>
  <c r="VL73" i="1" s="1"/>
  <c r="VM117" i="1"/>
  <c r="VQ117" i="1" s="1"/>
  <c r="VP117" i="1"/>
  <c r="VM120" i="1"/>
  <c r="VQ120" i="1" s="1"/>
  <c r="VP120" i="1"/>
  <c r="VS36" i="1"/>
  <c r="VV36" i="1"/>
  <c r="VT36" i="1"/>
  <c r="VN36" i="1"/>
  <c r="VR36" i="1"/>
  <c r="VM36" i="1"/>
  <c r="VX36" i="1"/>
  <c r="VU36" i="1"/>
  <c r="VQ36" i="1"/>
  <c r="VO36" i="1"/>
  <c r="VP36" i="1"/>
  <c r="VW36" i="1"/>
  <c r="VM102" i="1"/>
  <c r="VQ102" i="1" s="1"/>
  <c r="VP102" i="1"/>
  <c r="VS69" i="1"/>
  <c r="VU69" i="1"/>
  <c r="VT69" i="1"/>
  <c r="VX69" i="1"/>
  <c r="VW69" i="1"/>
  <c r="VV69" i="1"/>
  <c r="VM69" i="1"/>
  <c r="VN69" i="1"/>
  <c r="VO69" i="1"/>
  <c r="VQ69" i="1"/>
  <c r="VP69" i="1"/>
  <c r="VR69" i="1"/>
  <c r="VO39" i="1"/>
  <c r="VQ39" i="1"/>
  <c r="VX39" i="1"/>
  <c r="VV39" i="1"/>
  <c r="VN39" i="1"/>
  <c r="VU39" i="1"/>
  <c r="VM39" i="1"/>
  <c r="VT39" i="1"/>
  <c r="VR39" i="1"/>
  <c r="VS39" i="1"/>
  <c r="VP39" i="1"/>
  <c r="VW39" i="1"/>
  <c r="VW14" i="1"/>
  <c r="VP14" i="1"/>
  <c r="VV14" i="1"/>
  <c r="VT14" i="1"/>
  <c r="VU14" i="1"/>
  <c r="VM14" i="1"/>
  <c r="VN14" i="1"/>
  <c r="VO14" i="1"/>
  <c r="VS14" i="1"/>
  <c r="VR14" i="1"/>
  <c r="VX14" i="1"/>
  <c r="VQ14" i="1"/>
  <c r="W73" i="9"/>
  <c r="V15" i="9"/>
  <c r="SP27" i="1" s="1"/>
  <c r="SP40" i="1"/>
  <c r="W28" i="9"/>
  <c r="S77" i="9"/>
  <c r="SS37" i="1"/>
  <c r="SW37" i="1" s="1"/>
  <c r="SR97" i="1"/>
  <c r="SS97" i="1" s="1"/>
  <c r="SQ97" i="1"/>
  <c r="SR10" i="1"/>
  <c r="SQ96" i="1"/>
  <c r="SR96" i="1"/>
  <c r="SS96" i="1" s="1"/>
  <c r="SQ100" i="1"/>
  <c r="SR100" i="1"/>
  <c r="SS100" i="1" s="1"/>
  <c r="ST89" i="1"/>
  <c r="SR105" i="1"/>
  <c r="SS105" i="1" s="1"/>
  <c r="SQ105" i="1"/>
  <c r="V55" i="9"/>
  <c r="S23" i="9"/>
  <c r="T23" i="9"/>
  <c r="T16" i="9"/>
  <c r="S16" i="9"/>
  <c r="SQ120" i="1"/>
  <c r="SR120" i="1"/>
  <c r="SS120" i="1" s="1"/>
  <c r="S26" i="9"/>
  <c r="T26" i="9"/>
  <c r="UB63" i="1"/>
  <c r="UA63" i="1"/>
  <c r="UC63" i="1" s="1"/>
  <c r="UB43" i="1"/>
  <c r="UA43" i="1"/>
  <c r="UC43" i="1" s="1"/>
  <c r="UA25" i="1"/>
  <c r="UC25" i="1" s="1"/>
  <c r="UB25" i="1"/>
  <c r="UG100" i="1"/>
  <c r="UD100" i="1"/>
  <c r="UH100" i="1" s="1"/>
  <c r="UA104" i="1"/>
  <c r="UB104" i="1" s="1"/>
  <c r="TZ104" i="1"/>
  <c r="UK65" i="1"/>
  <c r="UM65" i="1"/>
  <c r="UE65" i="1"/>
  <c r="UL65" i="1"/>
  <c r="UH65" i="1"/>
  <c r="UD65" i="1"/>
  <c r="UO65" i="1"/>
  <c r="UN65" i="1"/>
  <c r="UG65" i="1"/>
  <c r="UJ65" i="1"/>
  <c r="UI65" i="1"/>
  <c r="UF65" i="1"/>
  <c r="SR106" i="1"/>
  <c r="SS106" i="1" s="1"/>
  <c r="SQ106" i="1"/>
  <c r="UA114" i="1"/>
  <c r="UB114" i="1" s="1"/>
  <c r="TZ114" i="1"/>
  <c r="UA99" i="1"/>
  <c r="UB99" i="1" s="1"/>
  <c r="TZ99" i="1"/>
  <c r="UL39" i="1"/>
  <c r="UI39" i="1"/>
  <c r="UM39" i="1"/>
  <c r="UE39" i="1"/>
  <c r="UF39" i="1"/>
  <c r="UG39" i="1"/>
  <c r="UN39" i="1"/>
  <c r="UO39" i="1"/>
  <c r="UD39" i="1"/>
  <c r="UJ39" i="1"/>
  <c r="UK39" i="1"/>
  <c r="UH39" i="1"/>
  <c r="UA102" i="1"/>
  <c r="UB102" i="1" s="1"/>
  <c r="TZ102" i="1"/>
  <c r="UD96" i="1"/>
  <c r="UG96" i="1"/>
  <c r="UG81" i="1"/>
  <c r="UE81" i="1"/>
  <c r="UK81" i="1"/>
  <c r="UO81" i="1"/>
  <c r="UN81" i="1"/>
  <c r="UF81" i="1"/>
  <c r="UM81" i="1"/>
  <c r="UL81" i="1"/>
  <c r="UD81" i="1"/>
  <c r="UJ81" i="1"/>
  <c r="UH81" i="1"/>
  <c r="UI81" i="1"/>
  <c r="SR121" i="1"/>
  <c r="SS121" i="1" s="1"/>
  <c r="SQ121" i="1"/>
  <c r="UD105" i="1"/>
  <c r="UH105" i="1" s="1"/>
  <c r="UG105" i="1"/>
  <c r="UA118" i="1"/>
  <c r="UB118" i="1" s="1"/>
  <c r="TZ118" i="1"/>
  <c r="UB79" i="1"/>
  <c r="UA79" i="1"/>
  <c r="UC79" i="1" s="1"/>
  <c r="UB86" i="1"/>
  <c r="UA86" i="1"/>
  <c r="UC86" i="1" s="1"/>
  <c r="UA56" i="1"/>
  <c r="UC56" i="1" s="1"/>
  <c r="UB56" i="1"/>
  <c r="UB24" i="1"/>
  <c r="UA24" i="1"/>
  <c r="UC24" i="1" s="1"/>
  <c r="UB84" i="1"/>
  <c r="UA84" i="1"/>
  <c r="UC84" i="1" s="1"/>
  <c r="TO10" i="1"/>
  <c r="UA108" i="1"/>
  <c r="UB108" i="1" s="1"/>
  <c r="TZ108" i="1"/>
  <c r="UG116" i="1"/>
  <c r="UD116" i="1"/>
  <c r="UH116" i="1" s="1"/>
  <c r="TZ122" i="1"/>
  <c r="UA122" i="1"/>
  <c r="UB122" i="1" s="1"/>
  <c r="SR113" i="1"/>
  <c r="SS113" i="1" s="1"/>
  <c r="SQ113" i="1"/>
  <c r="S50" i="9"/>
  <c r="T50" i="9"/>
  <c r="SR123" i="1"/>
  <c r="SS123" i="1" s="1"/>
  <c r="SQ123" i="1"/>
  <c r="TT10" i="1"/>
  <c r="SQ109" i="1"/>
  <c r="SR109" i="1"/>
  <c r="SS109" i="1" s="1"/>
  <c r="UB75" i="1"/>
  <c r="UA75" i="1"/>
  <c r="UC75" i="1" s="1"/>
  <c r="UB71" i="1"/>
  <c r="UA71" i="1"/>
  <c r="UC71" i="1" s="1"/>
  <c r="SR111" i="1"/>
  <c r="SS111" i="1" s="1"/>
  <c r="SQ111" i="1"/>
  <c r="SQ117" i="1"/>
  <c r="SR117" i="1"/>
  <c r="SS117" i="1" s="1"/>
  <c r="S24" i="9"/>
  <c r="T24" i="9"/>
  <c r="U24" i="9" s="1"/>
  <c r="UA112" i="1"/>
  <c r="UB112" i="1" s="1"/>
  <c r="TZ112" i="1"/>
  <c r="UA40" i="1"/>
  <c r="UC40" i="1" s="1"/>
  <c r="UB40" i="1"/>
  <c r="UL69" i="1"/>
  <c r="UJ69" i="1"/>
  <c r="UD69" i="1"/>
  <c r="UG69" i="1"/>
  <c r="UF69" i="1"/>
  <c r="UE69" i="1"/>
  <c r="UK69" i="1"/>
  <c r="UN69" i="1"/>
  <c r="UM69" i="1"/>
  <c r="UI69" i="1"/>
  <c r="UO69" i="1"/>
  <c r="UH69" i="1"/>
  <c r="UD98" i="1"/>
  <c r="UH98" i="1" s="1"/>
  <c r="UG98" i="1"/>
  <c r="TZ101" i="1"/>
  <c r="UA101" i="1"/>
  <c r="UB101" i="1" s="1"/>
  <c r="UB82" i="1"/>
  <c r="UA82" i="1"/>
  <c r="UC82" i="1" s="1"/>
  <c r="UB80" i="1"/>
  <c r="UA80" i="1"/>
  <c r="UC80" i="1" s="1"/>
  <c r="UA34" i="1"/>
  <c r="UC34" i="1" s="1"/>
  <c r="UB34" i="1"/>
  <c r="UB68" i="1"/>
  <c r="UA68" i="1"/>
  <c r="UC68" i="1" s="1"/>
  <c r="UB49" i="1"/>
  <c r="UA49" i="1"/>
  <c r="UC49" i="1" s="1"/>
  <c r="UA53" i="1"/>
  <c r="UC53" i="1" s="1"/>
  <c r="UB41" i="1"/>
  <c r="UA41" i="1"/>
  <c r="UC41" i="1" s="1"/>
  <c r="UA106" i="1"/>
  <c r="UB106" i="1" s="1"/>
  <c r="TZ106" i="1"/>
  <c r="UG110" i="1"/>
  <c r="UD110" i="1"/>
  <c r="UH110" i="1" s="1"/>
  <c r="SQ114" i="1"/>
  <c r="SR114" i="1"/>
  <c r="SS114" i="1" s="1"/>
  <c r="UD97" i="1"/>
  <c r="UH97" i="1" s="1"/>
  <c r="UG97" i="1"/>
  <c r="SR102" i="1"/>
  <c r="SS102" i="1" s="1"/>
  <c r="SQ102" i="1"/>
  <c r="UD120" i="1"/>
  <c r="UH120" i="1" s="1"/>
  <c r="UG120" i="1"/>
  <c r="SQ118" i="1"/>
  <c r="SR118" i="1"/>
  <c r="SS118" i="1" s="1"/>
  <c r="UA33" i="1"/>
  <c r="UC33" i="1" s="1"/>
  <c r="UA119" i="1"/>
  <c r="UB119" i="1" s="1"/>
  <c r="TZ119" i="1"/>
  <c r="SR99" i="1"/>
  <c r="SS99" i="1" s="1"/>
  <c r="SQ99" i="1"/>
  <c r="SR115" i="1"/>
  <c r="SS115" i="1" s="1"/>
  <c r="SQ115" i="1"/>
  <c r="UA113" i="1"/>
  <c r="UB113" i="1" s="1"/>
  <c r="TZ113" i="1"/>
  <c r="UN23" i="1"/>
  <c r="UM23" i="1"/>
  <c r="UK23" i="1"/>
  <c r="UD23" i="1"/>
  <c r="UJ23" i="1"/>
  <c r="UL23" i="1"/>
  <c r="UI23" i="1"/>
  <c r="UO23" i="1"/>
  <c r="UF23" i="1"/>
  <c r="UE23" i="1"/>
  <c r="UH23" i="1"/>
  <c r="UG23" i="1"/>
  <c r="UG103" i="1"/>
  <c r="UD103" i="1"/>
  <c r="UH103" i="1" s="1"/>
  <c r="UA123" i="1"/>
  <c r="UB123" i="1" s="1"/>
  <c r="TZ123" i="1"/>
  <c r="UN77" i="1"/>
  <c r="UL77" i="1"/>
  <c r="UD77" i="1"/>
  <c r="UG77" i="1"/>
  <c r="UH77" i="1"/>
  <c r="UF77" i="1"/>
  <c r="UE77" i="1"/>
  <c r="UI77" i="1"/>
  <c r="UJ77" i="1"/>
  <c r="UK77" i="1"/>
  <c r="UM77" i="1"/>
  <c r="UO77" i="1"/>
  <c r="UB74" i="1"/>
  <c r="UA45" i="1"/>
  <c r="UC45" i="1" s="1"/>
  <c r="UB45" i="1"/>
  <c r="UB19" i="1"/>
  <c r="UA19" i="1"/>
  <c r="UC19" i="1" s="1"/>
  <c r="UB66" i="1"/>
  <c r="UA66" i="1"/>
  <c r="UC66" i="1" s="1"/>
  <c r="UB47" i="1"/>
  <c r="UA47" i="1"/>
  <c r="UC47" i="1" s="1"/>
  <c r="UB59" i="1"/>
  <c r="UA59" i="1"/>
  <c r="UC59" i="1" s="1"/>
  <c r="UB72" i="1"/>
  <c r="UA72" i="1"/>
  <c r="UC72" i="1" s="1"/>
  <c r="SQ104" i="1"/>
  <c r="SR104" i="1"/>
  <c r="SS104" i="1" s="1"/>
  <c r="UN37" i="1"/>
  <c r="UM37" i="1"/>
  <c r="UG37" i="1"/>
  <c r="UE37" i="1"/>
  <c r="UD37" i="1"/>
  <c r="UO37" i="1"/>
  <c r="UL37" i="1"/>
  <c r="UK37" i="1"/>
  <c r="UF37" i="1"/>
  <c r="UH37" i="1"/>
  <c r="UI37" i="1"/>
  <c r="UJ37" i="1"/>
  <c r="UO44" i="1"/>
  <c r="UI44" i="1"/>
  <c r="UN44" i="1"/>
  <c r="UH44" i="1"/>
  <c r="UG44" i="1"/>
  <c r="UF44" i="1"/>
  <c r="UM44" i="1"/>
  <c r="UE44" i="1"/>
  <c r="UD44" i="1"/>
  <c r="UL44" i="1"/>
  <c r="UJ44" i="1"/>
  <c r="UK44" i="1"/>
  <c r="UJ48" i="1"/>
  <c r="UK48" i="1"/>
  <c r="UM48" i="1"/>
  <c r="UO48" i="1"/>
  <c r="UF48" i="1"/>
  <c r="UG48" i="1"/>
  <c r="UI48" i="1"/>
  <c r="UE48" i="1"/>
  <c r="UL48" i="1"/>
  <c r="UN48" i="1"/>
  <c r="UD48" i="1"/>
  <c r="UH48" i="1"/>
  <c r="UA121" i="1"/>
  <c r="UB121" i="1" s="1"/>
  <c r="TZ121" i="1"/>
  <c r="UB32" i="1"/>
  <c r="UA32" i="1"/>
  <c r="UC32" i="1" s="1"/>
  <c r="UB26" i="1"/>
  <c r="UA26" i="1"/>
  <c r="UC26" i="1" s="1"/>
  <c r="UB54" i="1"/>
  <c r="UA54" i="1"/>
  <c r="UC54" i="1" s="1"/>
  <c r="UB87" i="1"/>
  <c r="UA87" i="1"/>
  <c r="UC87" i="1" s="1"/>
  <c r="UA111" i="1"/>
  <c r="UB111" i="1" s="1"/>
  <c r="TZ111" i="1"/>
  <c r="UH73" i="1"/>
  <c r="UN73" i="1"/>
  <c r="UG73" i="1"/>
  <c r="UF73" i="1"/>
  <c r="UE73" i="1"/>
  <c r="UM73" i="1"/>
  <c r="UL73" i="1"/>
  <c r="UD73" i="1"/>
  <c r="UJ73" i="1"/>
  <c r="UI73" i="1"/>
  <c r="UK73" i="1"/>
  <c r="UO73" i="1"/>
  <c r="SR108" i="1"/>
  <c r="SS108" i="1" s="1"/>
  <c r="SQ108" i="1"/>
  <c r="SQ122" i="1"/>
  <c r="SR122" i="1"/>
  <c r="SS122" i="1" s="1"/>
  <c r="UA115" i="1"/>
  <c r="UB115" i="1" s="1"/>
  <c r="TZ115" i="1"/>
  <c r="SQ112" i="1"/>
  <c r="SR112" i="1"/>
  <c r="SS112" i="1" s="1"/>
  <c r="UL29" i="1"/>
  <c r="UN29" i="1"/>
  <c r="UM29" i="1"/>
  <c r="UI29" i="1"/>
  <c r="UF29" i="1"/>
  <c r="UE29" i="1"/>
  <c r="UO29" i="1"/>
  <c r="UG29" i="1"/>
  <c r="UD29" i="1"/>
  <c r="UK29" i="1"/>
  <c r="UH29" i="1"/>
  <c r="UJ29" i="1"/>
  <c r="TZ109" i="1"/>
  <c r="UA109" i="1"/>
  <c r="UB109" i="1" s="1"/>
  <c r="UB85" i="1"/>
  <c r="UA85" i="1"/>
  <c r="UC85" i="1" s="1"/>
  <c r="UB51" i="1"/>
  <c r="UA51" i="1"/>
  <c r="UC51" i="1" s="1"/>
  <c r="UB21" i="1"/>
  <c r="UA21" i="1"/>
  <c r="UC21" i="1" s="1"/>
  <c r="UB92" i="1"/>
  <c r="UA92" i="1"/>
  <c r="UC92" i="1" s="1"/>
  <c r="SQ119" i="1"/>
  <c r="SR119" i="1"/>
  <c r="SS119" i="1" s="1"/>
  <c r="TZ117" i="1"/>
  <c r="UA117" i="1"/>
  <c r="UB117" i="1" s="1"/>
  <c r="T64" i="9"/>
  <c r="S64" i="9"/>
  <c r="UM52" i="1"/>
  <c r="UE52" i="1"/>
  <c r="UL52" i="1"/>
  <c r="UD52" i="1"/>
  <c r="UJ52" i="1"/>
  <c r="UG52" i="1"/>
  <c r="UO52" i="1"/>
  <c r="UI52" i="1"/>
  <c r="UF52" i="1"/>
  <c r="UK52" i="1"/>
  <c r="UN52" i="1"/>
  <c r="UH52" i="1"/>
  <c r="UK36" i="1"/>
  <c r="UH36" i="1"/>
  <c r="UO36" i="1"/>
  <c r="UF36" i="1"/>
  <c r="UM36" i="1"/>
  <c r="UD36" i="1"/>
  <c r="UE36" i="1"/>
  <c r="UG36" i="1"/>
  <c r="UJ36" i="1"/>
  <c r="UI36" i="1"/>
  <c r="UN36" i="1"/>
  <c r="UL36" i="1"/>
  <c r="UB89" i="1"/>
  <c r="UC89" i="1"/>
  <c r="SS89" i="1"/>
  <c r="SQ101" i="1"/>
  <c r="SR101" i="1"/>
  <c r="SS101" i="1" s="1"/>
  <c r="AG37" i="11"/>
  <c r="AG38" i="11"/>
  <c r="AG42" i="11"/>
  <c r="AK41" i="11"/>
  <c r="AK43" i="11"/>
  <c r="AK39" i="11"/>
  <c r="AK38" i="11"/>
  <c r="AK46" i="11"/>
  <c r="AK44" i="11"/>
  <c r="AK42" i="11"/>
  <c r="AG40" i="11"/>
  <c r="AG39" i="11"/>
  <c r="AK40" i="11"/>
  <c r="AK45" i="11"/>
  <c r="AG41" i="11"/>
  <c r="SV37" i="1"/>
  <c r="TE37" i="1"/>
  <c r="TF37" i="1"/>
  <c r="SS23" i="1"/>
  <c r="SR23" i="1"/>
  <c r="ST23" i="1" s="1"/>
  <c r="SP16" i="1"/>
  <c r="W4" i="9"/>
  <c r="W52" i="9"/>
  <c r="SP64" i="1"/>
  <c r="W54" i="9"/>
  <c r="SP66" i="1"/>
  <c r="SS77" i="1"/>
  <c r="SR77" i="1"/>
  <c r="ST77" i="1" s="1"/>
  <c r="W74" i="9"/>
  <c r="SP86" i="1"/>
  <c r="W44" i="9"/>
  <c r="SP56" i="1"/>
  <c r="SP67" i="1"/>
  <c r="W71" i="9"/>
  <c r="SP83" i="1"/>
  <c r="SR73" i="1"/>
  <c r="ST73" i="1" s="1"/>
  <c r="SS73" i="1"/>
  <c r="SS44" i="1"/>
  <c r="SR44" i="1"/>
  <c r="ST44" i="1" s="1"/>
  <c r="W66" i="9"/>
  <c r="SP78" i="1"/>
  <c r="W72" i="9"/>
  <c r="SP84" i="1"/>
  <c r="SS85" i="1"/>
  <c r="SR85" i="1"/>
  <c r="ST85" i="1" s="1"/>
  <c r="SS65" i="1"/>
  <c r="SR65" i="1"/>
  <c r="ST65" i="1" s="1"/>
  <c r="SP75" i="1"/>
  <c r="W63" i="9"/>
  <c r="SP46" i="1"/>
  <c r="W34" i="9"/>
  <c r="W22" i="9"/>
  <c r="SP34" i="1"/>
  <c r="SP18" i="1"/>
  <c r="W6" i="9"/>
  <c r="SP50" i="1"/>
  <c r="W38" i="9"/>
  <c r="SP20" i="1"/>
  <c r="W8" i="9"/>
  <c r="SS81" i="1"/>
  <c r="SR81" i="1"/>
  <c r="ST81" i="1" s="1"/>
  <c r="W62" i="9"/>
  <c r="SP74" i="1"/>
  <c r="W70" i="9"/>
  <c r="SP82" i="1"/>
  <c r="SS40" i="1"/>
  <c r="SR40" i="1"/>
  <c r="ST40" i="1" s="1"/>
  <c r="W9" i="9"/>
  <c r="SP21" i="1"/>
  <c r="W79" i="9"/>
  <c r="SP91" i="1"/>
  <c r="W13" i="9"/>
  <c r="SP25" i="1"/>
  <c r="W37" i="9"/>
  <c r="SP49" i="1"/>
  <c r="W41" i="9"/>
  <c r="SP53" i="1"/>
  <c r="W29" i="9"/>
  <c r="SP41" i="1"/>
  <c r="W39" i="9"/>
  <c r="SP51" i="1"/>
  <c r="W33" i="9"/>
  <c r="SP45" i="1"/>
  <c r="SS57" i="1"/>
  <c r="SR57" i="1"/>
  <c r="ST57" i="1" s="1"/>
  <c r="W59" i="9"/>
  <c r="SP71" i="1"/>
  <c r="W49" i="9"/>
  <c r="SP61" i="1"/>
  <c r="W75" i="9"/>
  <c r="SP87" i="1"/>
  <c r="W43" i="9"/>
  <c r="SP55" i="1"/>
  <c r="W51" i="9"/>
  <c r="SP63" i="1"/>
  <c r="W20" i="9"/>
  <c r="SP32" i="1"/>
  <c r="W14" i="9"/>
  <c r="SP26" i="1"/>
  <c r="W48" i="9"/>
  <c r="SP60" i="1"/>
  <c r="W56" i="9"/>
  <c r="SP68" i="1"/>
  <c r="W47" i="9"/>
  <c r="SP59" i="1"/>
  <c r="W42" i="9"/>
  <c r="SP54" i="1"/>
  <c r="W60" i="9"/>
  <c r="SP72" i="1"/>
  <c r="SS69" i="1"/>
  <c r="SR69" i="1"/>
  <c r="ST69" i="1" s="1"/>
  <c r="SP15" i="1"/>
  <c r="W3" i="9"/>
  <c r="W67" i="9"/>
  <c r="SP79" i="1"/>
  <c r="W7" i="9"/>
  <c r="SP19" i="1"/>
  <c r="SP17" i="1"/>
  <c r="W5" i="9"/>
  <c r="W76" i="9"/>
  <c r="SP88" i="1"/>
  <c r="W68" i="9"/>
  <c r="SP80" i="1"/>
  <c r="W31" i="9"/>
  <c r="SP43" i="1"/>
  <c r="SS52" i="1"/>
  <c r="SR52" i="1"/>
  <c r="ST52" i="1" s="1"/>
  <c r="W78" i="9"/>
  <c r="SP90" i="1"/>
  <c r="W21" i="9"/>
  <c r="SP33" i="1"/>
  <c r="W12" i="9"/>
  <c r="SP24" i="1"/>
  <c r="W46" i="9"/>
  <c r="SP58" i="1"/>
  <c r="W35" i="9"/>
  <c r="SP47" i="1"/>
  <c r="W15" i="9"/>
  <c r="SS48" i="1"/>
  <c r="SR48" i="1"/>
  <c r="ST48" i="1" s="1"/>
  <c r="W80" i="9"/>
  <c r="SP92" i="1"/>
  <c r="W30" i="9"/>
  <c r="SP42" i="1"/>
  <c r="W19" i="9"/>
  <c r="SP31" i="1"/>
  <c r="SV10" i="1"/>
  <c r="ST10" i="1"/>
  <c r="UB18" i="1" l="1"/>
  <c r="UB55" i="1"/>
  <c r="UA60" i="1"/>
  <c r="UC60" i="1" s="1"/>
  <c r="UB31" i="1"/>
  <c r="UA15" i="1"/>
  <c r="UC15" i="1" s="1"/>
  <c r="VW57" i="1"/>
  <c r="VV57" i="1"/>
  <c r="VR77" i="1"/>
  <c r="UA61" i="1"/>
  <c r="UC61" i="1" s="1"/>
  <c r="UA64" i="1"/>
  <c r="UC64" i="1" s="1"/>
  <c r="UB50" i="1"/>
  <c r="UB58" i="1"/>
  <c r="UB83" i="1"/>
  <c r="UB57" i="1"/>
  <c r="UA57" i="1"/>
  <c r="UC57" i="1" s="1"/>
  <c r="VM77" i="1"/>
  <c r="VX57" i="1"/>
  <c r="VO57" i="1"/>
  <c r="VT77" i="1"/>
  <c r="VS77" i="1"/>
  <c r="VT57" i="1"/>
  <c r="VP57" i="1"/>
  <c r="VQ77" i="1"/>
  <c r="VR57" i="1"/>
  <c r="VN57" i="1"/>
  <c r="VO77" i="1"/>
  <c r="UB90" i="1"/>
  <c r="VS57" i="1"/>
  <c r="VN77" i="1"/>
  <c r="VM57" i="1"/>
  <c r="VV77" i="1"/>
  <c r="VU57" i="1"/>
  <c r="VW77" i="1"/>
  <c r="VP77" i="1"/>
  <c r="VX77" i="1"/>
  <c r="UB16" i="1"/>
  <c r="UB20" i="1"/>
  <c r="SX116" i="1"/>
  <c r="SU116" i="1"/>
  <c r="SY116" i="1" s="1"/>
  <c r="UA91" i="1"/>
  <c r="UC91" i="1" s="1"/>
  <c r="UA88" i="1"/>
  <c r="UC88" i="1" s="1"/>
  <c r="UA78" i="1"/>
  <c r="UC78" i="1" s="1"/>
  <c r="UB42" i="1"/>
  <c r="S27" i="9"/>
  <c r="T27" i="9"/>
  <c r="U27" i="9" s="1"/>
  <c r="VM116" i="1"/>
  <c r="VQ116" i="1" s="1"/>
  <c r="VP116" i="1"/>
  <c r="VJ50" i="1"/>
  <c r="VL50" i="1" s="1"/>
  <c r="VK50" i="1"/>
  <c r="VK41" i="1"/>
  <c r="VJ41" i="1"/>
  <c r="VL41" i="1" s="1"/>
  <c r="VJ42" i="1"/>
  <c r="VL42" i="1" s="1"/>
  <c r="VK42" i="1"/>
  <c r="VL22" i="1"/>
  <c r="VK22" i="1"/>
  <c r="SS22" i="1"/>
  <c r="UC22" i="1"/>
  <c r="ST22" i="1"/>
  <c r="UB22" i="1"/>
  <c r="VK75" i="1"/>
  <c r="VJ75" i="1"/>
  <c r="VL75" i="1" s="1"/>
  <c r="VJ31" i="1"/>
  <c r="VL31" i="1" s="1"/>
  <c r="VK31" i="1"/>
  <c r="SU98" i="1"/>
  <c r="SY98" i="1" s="1"/>
  <c r="SX98" i="1"/>
  <c r="VJ87" i="1"/>
  <c r="VL87" i="1" s="1"/>
  <c r="VK87" i="1"/>
  <c r="VX65" i="1"/>
  <c r="VR65" i="1"/>
  <c r="VO65" i="1"/>
  <c r="VN65" i="1"/>
  <c r="VP65" i="1"/>
  <c r="VU65" i="1"/>
  <c r="VV65" i="1"/>
  <c r="VM65" i="1"/>
  <c r="VW65" i="1"/>
  <c r="VS65" i="1"/>
  <c r="VT65" i="1"/>
  <c r="VQ65" i="1"/>
  <c r="VX23" i="1"/>
  <c r="VN23" i="1"/>
  <c r="VP23" i="1"/>
  <c r="VS23" i="1"/>
  <c r="VM23" i="1"/>
  <c r="VO23" i="1"/>
  <c r="VT23" i="1"/>
  <c r="VR23" i="1"/>
  <c r="VW23" i="1"/>
  <c r="VV23" i="1"/>
  <c r="VU23" i="1"/>
  <c r="VQ23" i="1"/>
  <c r="VJ78" i="1"/>
  <c r="VL78" i="1" s="1"/>
  <c r="VK78" i="1"/>
  <c r="VJ90" i="1"/>
  <c r="VL90" i="1" s="1"/>
  <c r="VK90" i="1"/>
  <c r="VJ68" i="1"/>
  <c r="VL68" i="1" s="1"/>
  <c r="VK68" i="1"/>
  <c r="VJ21" i="1"/>
  <c r="VL21" i="1" s="1"/>
  <c r="VK21" i="1"/>
  <c r="VJ40" i="1"/>
  <c r="VL40" i="1" s="1"/>
  <c r="VK40" i="1"/>
  <c r="W10" i="9"/>
  <c r="R10" i="9"/>
  <c r="VK49" i="1"/>
  <c r="VJ49" i="1"/>
  <c r="VL49" i="1" s="1"/>
  <c r="VJ51" i="1"/>
  <c r="VL51" i="1" s="1"/>
  <c r="VK51" i="1"/>
  <c r="VJ79" i="1"/>
  <c r="VL79" i="1" s="1"/>
  <c r="VK79" i="1"/>
  <c r="VJ72" i="1"/>
  <c r="VL72" i="1" s="1"/>
  <c r="VK72" i="1"/>
  <c r="TY67" i="1"/>
  <c r="UB67" i="1" s="1"/>
  <c r="UM67" i="1" s="1"/>
  <c r="VH67" i="1"/>
  <c r="TY27" i="1"/>
  <c r="VH27" i="1"/>
  <c r="VK26" i="1"/>
  <c r="VJ26" i="1"/>
  <c r="VL26" i="1" s="1"/>
  <c r="VS44" i="1"/>
  <c r="VR44" i="1"/>
  <c r="VN44" i="1"/>
  <c r="VO44" i="1"/>
  <c r="VP44" i="1"/>
  <c r="VX44" i="1"/>
  <c r="VU44" i="1"/>
  <c r="VM44" i="1"/>
  <c r="VQ44" i="1"/>
  <c r="VT44" i="1"/>
  <c r="VW44" i="1"/>
  <c r="VV44" i="1"/>
  <c r="VJ63" i="1"/>
  <c r="VL63" i="1" s="1"/>
  <c r="VK63" i="1"/>
  <c r="VJ43" i="1"/>
  <c r="VL43" i="1" s="1"/>
  <c r="VK43" i="1"/>
  <c r="VJ85" i="1"/>
  <c r="VL85" i="1" s="1"/>
  <c r="VK85" i="1"/>
  <c r="VK58" i="1"/>
  <c r="VJ58" i="1"/>
  <c r="VL58" i="1" s="1"/>
  <c r="VM110" i="1"/>
  <c r="VQ110" i="1" s="1"/>
  <c r="VP110" i="1"/>
  <c r="VJ86" i="1"/>
  <c r="VL86" i="1" s="1"/>
  <c r="VK86" i="1"/>
  <c r="VJ19" i="1"/>
  <c r="VL19" i="1" s="1"/>
  <c r="VK19" i="1"/>
  <c r="VJ47" i="1"/>
  <c r="VL47" i="1" s="1"/>
  <c r="VK47" i="1"/>
  <c r="VJ71" i="1"/>
  <c r="VL71" i="1" s="1"/>
  <c r="VK71" i="1"/>
  <c r="VK84" i="1"/>
  <c r="VJ84" i="1"/>
  <c r="VL84" i="1" s="1"/>
  <c r="VJ82" i="1"/>
  <c r="VL82" i="1" s="1"/>
  <c r="VK82" i="1"/>
  <c r="VJ59" i="1"/>
  <c r="VL59" i="1" s="1"/>
  <c r="VK59" i="1"/>
  <c r="VK95" i="1"/>
  <c r="VK16" i="1"/>
  <c r="VJ16" i="1"/>
  <c r="VL16" i="1" s="1"/>
  <c r="VJ20" i="1"/>
  <c r="VL20" i="1" s="1"/>
  <c r="VK20" i="1"/>
  <c r="VV52" i="1"/>
  <c r="VO52" i="1"/>
  <c r="VR52" i="1"/>
  <c r="VX52" i="1"/>
  <c r="VW52" i="1"/>
  <c r="VM52" i="1"/>
  <c r="VT52" i="1"/>
  <c r="VP52" i="1"/>
  <c r="VS52" i="1"/>
  <c r="VU52" i="1"/>
  <c r="VN52" i="1"/>
  <c r="VQ52" i="1"/>
  <c r="VJ66" i="1"/>
  <c r="VL66" i="1" s="1"/>
  <c r="VK66" i="1"/>
  <c r="VJ74" i="1"/>
  <c r="VL74" i="1" s="1"/>
  <c r="VK74" i="1"/>
  <c r="VK32" i="1"/>
  <c r="VJ32" i="1"/>
  <c r="VL32" i="1" s="1"/>
  <c r="VK88" i="1"/>
  <c r="VJ61" i="1"/>
  <c r="VL61" i="1" s="1"/>
  <c r="VK61" i="1"/>
  <c r="VK60" i="1"/>
  <c r="VJ60" i="1"/>
  <c r="VL60" i="1" s="1"/>
  <c r="VP95" i="1"/>
  <c r="VJ34" i="1"/>
  <c r="VL34" i="1" s="1"/>
  <c r="VK34" i="1"/>
  <c r="VK24" i="1"/>
  <c r="VJ24" i="1"/>
  <c r="VL24" i="1" s="1"/>
  <c r="VJ80" i="1"/>
  <c r="VL80" i="1" s="1"/>
  <c r="VK80" i="1"/>
  <c r="UA46" i="1"/>
  <c r="UC46" i="1" s="1"/>
  <c r="UB17" i="1"/>
  <c r="VR73" i="1"/>
  <c r="VO73" i="1"/>
  <c r="VP73" i="1"/>
  <c r="VV73" i="1"/>
  <c r="VN73" i="1"/>
  <c r="VS73" i="1"/>
  <c r="VX73" i="1"/>
  <c r="VW73" i="1"/>
  <c r="VU73" i="1"/>
  <c r="VM73" i="1"/>
  <c r="VQ73" i="1"/>
  <c r="VT73" i="1"/>
  <c r="VJ45" i="1"/>
  <c r="VL45" i="1" s="1"/>
  <c r="VK45" i="1"/>
  <c r="VV48" i="1"/>
  <c r="VU48" i="1"/>
  <c r="VM48" i="1"/>
  <c r="VX48" i="1"/>
  <c r="VP48" i="1"/>
  <c r="VS48" i="1"/>
  <c r="VW48" i="1"/>
  <c r="VO48" i="1"/>
  <c r="VN48" i="1"/>
  <c r="VR48" i="1"/>
  <c r="VT48" i="1"/>
  <c r="VQ48" i="1"/>
  <c r="VK25" i="1"/>
  <c r="VJ25" i="1"/>
  <c r="VL25" i="1" s="1"/>
  <c r="VJ55" i="1"/>
  <c r="VL55" i="1" s="1"/>
  <c r="VK55" i="1"/>
  <c r="VK18" i="1"/>
  <c r="VJ18" i="1"/>
  <c r="VL18" i="1" s="1"/>
  <c r="VJ15" i="1"/>
  <c r="VL15" i="1" s="1"/>
  <c r="VK15" i="1"/>
  <c r="VJ64" i="1"/>
  <c r="VL64" i="1" s="1"/>
  <c r="VK64" i="1"/>
  <c r="VQ96" i="1"/>
  <c r="VQ95" i="1" s="1"/>
  <c r="VM95" i="1"/>
  <c r="VJ54" i="1"/>
  <c r="VL54" i="1" s="1"/>
  <c r="VK54" i="1"/>
  <c r="VJ56" i="1"/>
  <c r="VL56" i="1" s="1"/>
  <c r="VK56" i="1"/>
  <c r="VK91" i="1"/>
  <c r="VJ91" i="1"/>
  <c r="VL91" i="1" s="1"/>
  <c r="VJ53" i="1"/>
  <c r="VL53" i="1" s="1"/>
  <c r="VK53" i="1"/>
  <c r="VK33" i="1"/>
  <c r="VJ33" i="1"/>
  <c r="VL33" i="1" s="1"/>
  <c r="S58" i="9"/>
  <c r="VK92" i="1"/>
  <c r="VJ92" i="1"/>
  <c r="VL92" i="1" s="1"/>
  <c r="VJ17" i="1"/>
  <c r="VL17" i="1" s="1"/>
  <c r="VK17" i="1"/>
  <c r="V58" i="9"/>
  <c r="U58" i="9"/>
  <c r="VK83" i="1"/>
  <c r="VJ83" i="1"/>
  <c r="VL83" i="1" s="1"/>
  <c r="VR89" i="1"/>
  <c r="VO89" i="1"/>
  <c r="VP89" i="1"/>
  <c r="VN89" i="1"/>
  <c r="VS89" i="1"/>
  <c r="VX89" i="1"/>
  <c r="VW89" i="1"/>
  <c r="VV89" i="1"/>
  <c r="VU89" i="1"/>
  <c r="VM89" i="1"/>
  <c r="VQ89" i="1"/>
  <c r="VT89" i="1"/>
  <c r="VJ46" i="1"/>
  <c r="VL46" i="1" s="1"/>
  <c r="VK46" i="1"/>
  <c r="W55" i="9"/>
  <c r="U23" i="9"/>
  <c r="V23" i="9"/>
  <c r="VH35" i="1" s="1"/>
  <c r="U26" i="9"/>
  <c r="V26" i="9"/>
  <c r="VH38" i="1" s="1"/>
  <c r="SU100" i="1"/>
  <c r="SY100" i="1" s="1"/>
  <c r="SX100" i="1"/>
  <c r="UB95" i="1"/>
  <c r="SX120" i="1"/>
  <c r="SU120" i="1"/>
  <c r="SY120" i="1" s="1"/>
  <c r="SX96" i="1"/>
  <c r="SU96" i="1"/>
  <c r="SY96" i="1" s="1"/>
  <c r="SU97" i="1"/>
  <c r="SY97" i="1" s="1"/>
  <c r="SX97" i="1"/>
  <c r="SX105" i="1"/>
  <c r="SU105" i="1"/>
  <c r="SY105" i="1" s="1"/>
  <c r="U16" i="9"/>
  <c r="V16" i="9"/>
  <c r="VH28" i="1" s="1"/>
  <c r="SU37" i="1"/>
  <c r="SX37" i="1"/>
  <c r="SY37" i="1"/>
  <c r="TA37" i="1"/>
  <c r="SZ37" i="1"/>
  <c r="TC37" i="1"/>
  <c r="TB37" i="1"/>
  <c r="TD37" i="1"/>
  <c r="UL21" i="1"/>
  <c r="UN21" i="1"/>
  <c r="UM21" i="1"/>
  <c r="UI21" i="1"/>
  <c r="UF21" i="1"/>
  <c r="UE21" i="1"/>
  <c r="UG21" i="1"/>
  <c r="UD21" i="1"/>
  <c r="UH21" i="1"/>
  <c r="UO21" i="1"/>
  <c r="UK21" i="1"/>
  <c r="UJ21" i="1"/>
  <c r="SX112" i="1"/>
  <c r="SU112" i="1"/>
  <c r="SY112" i="1" s="1"/>
  <c r="UN45" i="1"/>
  <c r="UM45" i="1"/>
  <c r="UL45" i="1"/>
  <c r="UG45" i="1"/>
  <c r="UE45" i="1"/>
  <c r="UD45" i="1"/>
  <c r="UO45" i="1"/>
  <c r="UJ45" i="1"/>
  <c r="UH45" i="1"/>
  <c r="UK45" i="1"/>
  <c r="UF45" i="1"/>
  <c r="UI45" i="1"/>
  <c r="UD119" i="1"/>
  <c r="UH119" i="1" s="1"/>
  <c r="UG119" i="1"/>
  <c r="UN67" i="1"/>
  <c r="UI67" i="1"/>
  <c r="SU102" i="1"/>
  <c r="SY102" i="1" s="1"/>
  <c r="SX102" i="1"/>
  <c r="UI41" i="1"/>
  <c r="UG41" i="1"/>
  <c r="UE41" i="1"/>
  <c r="UO41" i="1"/>
  <c r="UF41" i="1"/>
  <c r="UN41" i="1"/>
  <c r="UM41" i="1"/>
  <c r="UL41" i="1"/>
  <c r="UD41" i="1"/>
  <c r="UJ41" i="1"/>
  <c r="UK41" i="1"/>
  <c r="UH41" i="1"/>
  <c r="UO60" i="1"/>
  <c r="UI60" i="1"/>
  <c r="UN60" i="1"/>
  <c r="UH60" i="1"/>
  <c r="UG60" i="1"/>
  <c r="UF60" i="1"/>
  <c r="UM60" i="1"/>
  <c r="UK60" i="1"/>
  <c r="UE60" i="1"/>
  <c r="UD60" i="1"/>
  <c r="UL60" i="1"/>
  <c r="UJ60" i="1"/>
  <c r="UI90" i="1"/>
  <c r="UG90" i="1"/>
  <c r="UO90" i="1"/>
  <c r="UK90" i="1"/>
  <c r="UH90" i="1"/>
  <c r="UM90" i="1"/>
  <c r="UF90" i="1"/>
  <c r="UN90" i="1"/>
  <c r="UL90" i="1"/>
  <c r="UE90" i="1"/>
  <c r="UJ90" i="1"/>
  <c r="UD90" i="1"/>
  <c r="UH96" i="1"/>
  <c r="UF87" i="1"/>
  <c r="UK87" i="1"/>
  <c r="UE87" i="1"/>
  <c r="UL87" i="1"/>
  <c r="UD87" i="1"/>
  <c r="UI87" i="1"/>
  <c r="UO87" i="1"/>
  <c r="UN87" i="1"/>
  <c r="UG87" i="1"/>
  <c r="UM87" i="1"/>
  <c r="UJ87" i="1"/>
  <c r="UH87" i="1"/>
  <c r="UK26" i="1"/>
  <c r="UE26" i="1"/>
  <c r="UF26" i="1"/>
  <c r="UL26" i="1"/>
  <c r="UD26" i="1"/>
  <c r="UG26" i="1"/>
  <c r="UJ26" i="1"/>
  <c r="UI26" i="1"/>
  <c r="UO26" i="1"/>
  <c r="UM26" i="1"/>
  <c r="UN26" i="1"/>
  <c r="UH26" i="1"/>
  <c r="UF72" i="1"/>
  <c r="UD72" i="1"/>
  <c r="UE72" i="1"/>
  <c r="UI72" i="1"/>
  <c r="UG72" i="1"/>
  <c r="UJ72" i="1"/>
  <c r="UO72" i="1"/>
  <c r="UM72" i="1"/>
  <c r="UL72" i="1"/>
  <c r="UN72" i="1"/>
  <c r="UK72" i="1"/>
  <c r="UH72" i="1"/>
  <c r="UI66" i="1"/>
  <c r="UN66" i="1"/>
  <c r="UF66" i="1"/>
  <c r="UE66" i="1"/>
  <c r="UO66" i="1"/>
  <c r="UM66" i="1"/>
  <c r="UK66" i="1"/>
  <c r="UG66" i="1"/>
  <c r="UH66" i="1"/>
  <c r="UJ66" i="1"/>
  <c r="UD66" i="1"/>
  <c r="UL66" i="1"/>
  <c r="SX115" i="1"/>
  <c r="SU115" i="1"/>
  <c r="SY115" i="1" s="1"/>
  <c r="UN53" i="1"/>
  <c r="UM53" i="1"/>
  <c r="UL53" i="1"/>
  <c r="UG53" i="1"/>
  <c r="UE53" i="1"/>
  <c r="UD53" i="1"/>
  <c r="UO53" i="1"/>
  <c r="UI53" i="1"/>
  <c r="UJ53" i="1"/>
  <c r="UH53" i="1"/>
  <c r="UK53" i="1"/>
  <c r="UF53" i="1"/>
  <c r="UK34" i="1"/>
  <c r="UE34" i="1"/>
  <c r="UJ34" i="1"/>
  <c r="UI34" i="1"/>
  <c r="UN34" i="1"/>
  <c r="UM34" i="1"/>
  <c r="UG34" i="1"/>
  <c r="UL34" i="1"/>
  <c r="UD34" i="1"/>
  <c r="UH34" i="1"/>
  <c r="UF34" i="1"/>
  <c r="UO34" i="1"/>
  <c r="V50" i="9"/>
  <c r="VH62" i="1" s="1"/>
  <c r="U50" i="9"/>
  <c r="UL55" i="1"/>
  <c r="UE55" i="1"/>
  <c r="UM55" i="1"/>
  <c r="UI55" i="1"/>
  <c r="UF55" i="1"/>
  <c r="UO55" i="1"/>
  <c r="UK55" i="1"/>
  <c r="UG55" i="1"/>
  <c r="UN55" i="1"/>
  <c r="UD55" i="1"/>
  <c r="UJ55" i="1"/>
  <c r="UH55" i="1"/>
  <c r="UJ24" i="1"/>
  <c r="UN24" i="1"/>
  <c r="UK24" i="1"/>
  <c r="UG24" i="1"/>
  <c r="UO24" i="1"/>
  <c r="UI24" i="1"/>
  <c r="UF24" i="1"/>
  <c r="UE24" i="1"/>
  <c r="UD24" i="1"/>
  <c r="UM24" i="1"/>
  <c r="UL24" i="1"/>
  <c r="UH24" i="1"/>
  <c r="UI15" i="1"/>
  <c r="UE15" i="1"/>
  <c r="UL15" i="1"/>
  <c r="UO15" i="1"/>
  <c r="UN15" i="1"/>
  <c r="UM15" i="1"/>
  <c r="UK15" i="1"/>
  <c r="UF15" i="1"/>
  <c r="UD15" i="1"/>
  <c r="UJ15" i="1"/>
  <c r="UG15" i="1"/>
  <c r="UH15" i="1"/>
  <c r="SU121" i="1"/>
  <c r="SY121" i="1" s="1"/>
  <c r="SX121" i="1"/>
  <c r="UJ43" i="1"/>
  <c r="UG43" i="1"/>
  <c r="UD43" i="1"/>
  <c r="UO43" i="1"/>
  <c r="UN43" i="1"/>
  <c r="UM43" i="1"/>
  <c r="UL43" i="1"/>
  <c r="UI43" i="1"/>
  <c r="UF43" i="1"/>
  <c r="UH43" i="1"/>
  <c r="UK43" i="1"/>
  <c r="UE43" i="1"/>
  <c r="UJ92" i="1"/>
  <c r="UI92" i="1"/>
  <c r="UH92" i="1"/>
  <c r="UO92" i="1"/>
  <c r="UG92" i="1"/>
  <c r="UL92" i="1"/>
  <c r="UE92" i="1"/>
  <c r="UK92" i="1"/>
  <c r="UM92" i="1"/>
  <c r="UN92" i="1"/>
  <c r="UD92" i="1"/>
  <c r="UF92" i="1"/>
  <c r="UL51" i="1"/>
  <c r="UF51" i="1"/>
  <c r="UO51" i="1"/>
  <c r="UN51" i="1"/>
  <c r="UM51" i="1"/>
  <c r="UI51" i="1"/>
  <c r="UD51" i="1"/>
  <c r="UG51" i="1"/>
  <c r="UJ51" i="1"/>
  <c r="UK51" i="1"/>
  <c r="UE51" i="1"/>
  <c r="UH51" i="1"/>
  <c r="UI82" i="1"/>
  <c r="UO82" i="1"/>
  <c r="UM82" i="1"/>
  <c r="UG82" i="1"/>
  <c r="UF82" i="1"/>
  <c r="UN82" i="1"/>
  <c r="UE82" i="1"/>
  <c r="UH82" i="1"/>
  <c r="UJ82" i="1"/>
  <c r="UD82" i="1"/>
  <c r="UL82" i="1"/>
  <c r="UK82" i="1"/>
  <c r="UG112" i="1"/>
  <c r="UD112" i="1"/>
  <c r="UH112" i="1" s="1"/>
  <c r="SX109" i="1"/>
  <c r="SU109" i="1"/>
  <c r="SY109" i="1" s="1"/>
  <c r="UJ56" i="1"/>
  <c r="UE56" i="1"/>
  <c r="UK56" i="1"/>
  <c r="UD56" i="1"/>
  <c r="UF56" i="1"/>
  <c r="UL56" i="1"/>
  <c r="UN56" i="1"/>
  <c r="UG56" i="1"/>
  <c r="UI56" i="1"/>
  <c r="UO56" i="1"/>
  <c r="UM56" i="1"/>
  <c r="UH56" i="1"/>
  <c r="UG102" i="1"/>
  <c r="UD102" i="1"/>
  <c r="UH102" i="1" s="1"/>
  <c r="UD99" i="1"/>
  <c r="UH99" i="1" s="1"/>
  <c r="UG99" i="1"/>
  <c r="UG42" i="1"/>
  <c r="UE42" i="1"/>
  <c r="UL42" i="1"/>
  <c r="UD42" i="1"/>
  <c r="UJ42" i="1"/>
  <c r="UK42" i="1"/>
  <c r="UI42" i="1"/>
  <c r="UH42" i="1"/>
  <c r="UO42" i="1"/>
  <c r="UN42" i="1"/>
  <c r="UF42" i="1"/>
  <c r="UM42" i="1"/>
  <c r="SX101" i="1"/>
  <c r="SU101" i="1"/>
  <c r="SY101" i="1" s="1"/>
  <c r="UG89" i="1"/>
  <c r="UE89" i="1"/>
  <c r="UF89" i="1"/>
  <c r="UK89" i="1"/>
  <c r="UL89" i="1"/>
  <c r="UD89" i="1"/>
  <c r="UJ89" i="1"/>
  <c r="UH89" i="1"/>
  <c r="UI89" i="1"/>
  <c r="UO89" i="1"/>
  <c r="UN89" i="1"/>
  <c r="UM89" i="1"/>
  <c r="UD117" i="1"/>
  <c r="UH117" i="1" s="1"/>
  <c r="UG117" i="1"/>
  <c r="UD115" i="1"/>
  <c r="UH115" i="1" s="1"/>
  <c r="UG115" i="1"/>
  <c r="UM54" i="1"/>
  <c r="UL54" i="1"/>
  <c r="UD54" i="1"/>
  <c r="UH54" i="1"/>
  <c r="UF54" i="1"/>
  <c r="UN54" i="1"/>
  <c r="UG54" i="1"/>
  <c r="UE54" i="1"/>
  <c r="UO54" i="1"/>
  <c r="UI54" i="1"/>
  <c r="UJ54" i="1"/>
  <c r="UK54" i="1"/>
  <c r="UO32" i="1"/>
  <c r="UL32" i="1"/>
  <c r="UK32" i="1"/>
  <c r="UG32" i="1"/>
  <c r="UN32" i="1"/>
  <c r="UM32" i="1"/>
  <c r="UH32" i="1"/>
  <c r="UI32" i="1"/>
  <c r="UD32" i="1"/>
  <c r="UE32" i="1"/>
  <c r="UJ32" i="1"/>
  <c r="UF32" i="1"/>
  <c r="UG121" i="1"/>
  <c r="UD121" i="1"/>
  <c r="UH121" i="1" s="1"/>
  <c r="UO61" i="1"/>
  <c r="UN61" i="1"/>
  <c r="UG61" i="1"/>
  <c r="UM61" i="1"/>
  <c r="UE61" i="1"/>
  <c r="UL61" i="1"/>
  <c r="UD61" i="1"/>
  <c r="UK61" i="1"/>
  <c r="UF61" i="1"/>
  <c r="UI61" i="1"/>
  <c r="UJ61" i="1"/>
  <c r="UH61" i="1"/>
  <c r="UL64" i="1"/>
  <c r="UG64" i="1"/>
  <c r="UJ64" i="1"/>
  <c r="UN64" i="1"/>
  <c r="UM64" i="1"/>
  <c r="UE64" i="1"/>
  <c r="UI64" i="1"/>
  <c r="UD64" i="1"/>
  <c r="UF64" i="1"/>
  <c r="UO64" i="1"/>
  <c r="UK64" i="1"/>
  <c r="UH64" i="1"/>
  <c r="UI74" i="1"/>
  <c r="UO74" i="1"/>
  <c r="UM74" i="1"/>
  <c r="UG74" i="1"/>
  <c r="UF74" i="1"/>
  <c r="UN74" i="1"/>
  <c r="UH74" i="1"/>
  <c r="UK74" i="1"/>
  <c r="UD74" i="1"/>
  <c r="UE74" i="1"/>
  <c r="UL74" i="1"/>
  <c r="UJ74" i="1"/>
  <c r="UD123" i="1"/>
  <c r="UH123" i="1" s="1"/>
  <c r="UG123" i="1"/>
  <c r="UM78" i="1"/>
  <c r="UF78" i="1"/>
  <c r="UG78" i="1"/>
  <c r="UO78" i="1"/>
  <c r="UE78" i="1"/>
  <c r="UH78" i="1"/>
  <c r="UI78" i="1"/>
  <c r="UJ78" i="1"/>
  <c r="UD78" i="1"/>
  <c r="UL78" i="1"/>
  <c r="UN78" i="1"/>
  <c r="UK78" i="1"/>
  <c r="UD118" i="1"/>
  <c r="UH118" i="1" s="1"/>
  <c r="UG118" i="1"/>
  <c r="UN83" i="1"/>
  <c r="UF83" i="1"/>
  <c r="UL83" i="1"/>
  <c r="UH83" i="1"/>
  <c r="UD83" i="1"/>
  <c r="UJ83" i="1"/>
  <c r="UI83" i="1"/>
  <c r="UK83" i="1"/>
  <c r="UM83" i="1"/>
  <c r="UO83" i="1"/>
  <c r="UE83" i="1"/>
  <c r="UG83" i="1"/>
  <c r="UM18" i="1"/>
  <c r="UE18" i="1"/>
  <c r="UG18" i="1"/>
  <c r="UL18" i="1"/>
  <c r="UD18" i="1"/>
  <c r="UJ18" i="1"/>
  <c r="UK18" i="1"/>
  <c r="UO18" i="1"/>
  <c r="UI18" i="1"/>
  <c r="UF18" i="1"/>
  <c r="UN18" i="1"/>
  <c r="UH18" i="1"/>
  <c r="UN85" i="1"/>
  <c r="UL85" i="1"/>
  <c r="UD85" i="1"/>
  <c r="UG85" i="1"/>
  <c r="UF85" i="1"/>
  <c r="UH85" i="1"/>
  <c r="UE85" i="1"/>
  <c r="UO85" i="1"/>
  <c r="UM85" i="1"/>
  <c r="UI85" i="1"/>
  <c r="UJ85" i="1"/>
  <c r="UK85" i="1"/>
  <c r="SX122" i="1"/>
  <c r="SU122" i="1"/>
  <c r="SY122" i="1" s="1"/>
  <c r="UI33" i="1"/>
  <c r="UH33" i="1"/>
  <c r="UF33" i="1"/>
  <c r="UE33" i="1"/>
  <c r="UG33" i="1"/>
  <c r="UJ33" i="1"/>
  <c r="UN33" i="1"/>
  <c r="UM33" i="1"/>
  <c r="UK33" i="1"/>
  <c r="UL33" i="1"/>
  <c r="UO33" i="1"/>
  <c r="UD33" i="1"/>
  <c r="UD106" i="1"/>
  <c r="UH106" i="1" s="1"/>
  <c r="UG106" i="1"/>
  <c r="UE49" i="1"/>
  <c r="UI49" i="1"/>
  <c r="UO49" i="1"/>
  <c r="UK49" i="1"/>
  <c r="UN49" i="1"/>
  <c r="UG49" i="1"/>
  <c r="UM49" i="1"/>
  <c r="UL49" i="1"/>
  <c r="UF49" i="1"/>
  <c r="UD49" i="1"/>
  <c r="UJ49" i="1"/>
  <c r="UH49" i="1"/>
  <c r="UI80" i="1"/>
  <c r="UG80" i="1"/>
  <c r="UE80" i="1"/>
  <c r="UF80" i="1"/>
  <c r="UJ80" i="1"/>
  <c r="UO80" i="1"/>
  <c r="UM80" i="1"/>
  <c r="UD80" i="1"/>
  <c r="UN80" i="1"/>
  <c r="UL80" i="1"/>
  <c r="UH80" i="1"/>
  <c r="UK80" i="1"/>
  <c r="SU111" i="1"/>
  <c r="SY111" i="1" s="1"/>
  <c r="SX111" i="1"/>
  <c r="UN71" i="1"/>
  <c r="UM71" i="1"/>
  <c r="UF71" i="1"/>
  <c r="UE71" i="1"/>
  <c r="UL71" i="1"/>
  <c r="UI71" i="1"/>
  <c r="UG71" i="1"/>
  <c r="UD71" i="1"/>
  <c r="UO71" i="1"/>
  <c r="UK71" i="1"/>
  <c r="UJ71" i="1"/>
  <c r="UH71" i="1"/>
  <c r="SU113" i="1"/>
  <c r="SY113" i="1" s="1"/>
  <c r="SX113" i="1"/>
  <c r="UG108" i="1"/>
  <c r="UD108" i="1"/>
  <c r="UH108" i="1" s="1"/>
  <c r="UD114" i="1"/>
  <c r="UH114" i="1" s="1"/>
  <c r="UG114" i="1"/>
  <c r="V64" i="9"/>
  <c r="VH76" i="1" s="1"/>
  <c r="U64" i="9"/>
  <c r="UD109" i="1"/>
  <c r="UH109" i="1" s="1"/>
  <c r="UG109" i="1"/>
  <c r="UL59" i="1"/>
  <c r="UG59" i="1"/>
  <c r="UO59" i="1"/>
  <c r="UN59" i="1"/>
  <c r="UM59" i="1"/>
  <c r="UI59" i="1"/>
  <c r="UF59" i="1"/>
  <c r="UE59" i="1"/>
  <c r="UJ59" i="1"/>
  <c r="UH59" i="1"/>
  <c r="UK59" i="1"/>
  <c r="UD59" i="1"/>
  <c r="UJ16" i="1"/>
  <c r="UN16" i="1"/>
  <c r="UK16" i="1"/>
  <c r="UF16" i="1"/>
  <c r="UD16" i="1"/>
  <c r="UM16" i="1"/>
  <c r="UL16" i="1"/>
  <c r="UG16" i="1"/>
  <c r="UO16" i="1"/>
  <c r="UE16" i="1"/>
  <c r="UI16" i="1"/>
  <c r="UH16" i="1"/>
  <c r="UN20" i="1"/>
  <c r="UO20" i="1"/>
  <c r="UE20" i="1"/>
  <c r="UK20" i="1"/>
  <c r="UD20" i="1"/>
  <c r="UM20" i="1"/>
  <c r="UL20" i="1"/>
  <c r="UJ20" i="1"/>
  <c r="UF20" i="1"/>
  <c r="UI20" i="1"/>
  <c r="UG20" i="1"/>
  <c r="UH20" i="1"/>
  <c r="SU118" i="1"/>
  <c r="SY118" i="1" s="1"/>
  <c r="SX118" i="1"/>
  <c r="SX114" i="1"/>
  <c r="SU114" i="1"/>
  <c r="SY114" i="1" s="1"/>
  <c r="UD84" i="1"/>
  <c r="UK84" i="1"/>
  <c r="UJ84" i="1"/>
  <c r="UG84" i="1"/>
  <c r="UI84" i="1"/>
  <c r="UE84" i="1"/>
  <c r="UF84" i="1"/>
  <c r="UH84" i="1"/>
  <c r="UN84" i="1"/>
  <c r="UO84" i="1"/>
  <c r="UL84" i="1"/>
  <c r="UM84" i="1"/>
  <c r="UM86" i="1"/>
  <c r="UH86" i="1"/>
  <c r="UF86" i="1"/>
  <c r="UD86" i="1"/>
  <c r="UJ86" i="1"/>
  <c r="UL86" i="1"/>
  <c r="UG86" i="1"/>
  <c r="UN86" i="1"/>
  <c r="UO86" i="1"/>
  <c r="UE86" i="1"/>
  <c r="UI86" i="1"/>
  <c r="UK86" i="1"/>
  <c r="UM63" i="1"/>
  <c r="UE63" i="1"/>
  <c r="UI63" i="1"/>
  <c r="UK63" i="1"/>
  <c r="UN63" i="1"/>
  <c r="UJ63" i="1"/>
  <c r="UF63" i="1"/>
  <c r="UG63" i="1"/>
  <c r="UO63" i="1"/>
  <c r="UL63" i="1"/>
  <c r="UD63" i="1"/>
  <c r="UH63" i="1"/>
  <c r="UF91" i="1"/>
  <c r="UO91" i="1"/>
  <c r="UM91" i="1"/>
  <c r="UE91" i="1"/>
  <c r="UG91" i="1"/>
  <c r="UL91" i="1"/>
  <c r="UD91" i="1"/>
  <c r="UK91" i="1"/>
  <c r="UI91" i="1"/>
  <c r="UH91" i="1"/>
  <c r="UJ91" i="1"/>
  <c r="UN91" i="1"/>
  <c r="SX104" i="1"/>
  <c r="SU104" i="1"/>
  <c r="SY104" i="1" s="1"/>
  <c r="SX99" i="1"/>
  <c r="SU99" i="1"/>
  <c r="SS95" i="1"/>
  <c r="UL68" i="1"/>
  <c r="UE68" i="1"/>
  <c r="UD68" i="1"/>
  <c r="UM68" i="1"/>
  <c r="UF68" i="1"/>
  <c r="UG68" i="1"/>
  <c r="UH68" i="1"/>
  <c r="UK68" i="1"/>
  <c r="UN68" i="1"/>
  <c r="UJ68" i="1"/>
  <c r="UI68" i="1"/>
  <c r="UO68" i="1"/>
  <c r="UI88" i="1"/>
  <c r="UF88" i="1"/>
  <c r="UG88" i="1"/>
  <c r="UJ88" i="1"/>
  <c r="UO88" i="1"/>
  <c r="UE88" i="1"/>
  <c r="UN88" i="1"/>
  <c r="UM88" i="1"/>
  <c r="UL88" i="1"/>
  <c r="UD88" i="1"/>
  <c r="UH88" i="1"/>
  <c r="UK88" i="1"/>
  <c r="UJ31" i="1"/>
  <c r="UG31" i="1"/>
  <c r="UI31" i="1"/>
  <c r="UF31" i="1"/>
  <c r="UH31" i="1"/>
  <c r="UL31" i="1"/>
  <c r="UE31" i="1"/>
  <c r="UK31" i="1"/>
  <c r="UD31" i="1"/>
  <c r="UO31" i="1"/>
  <c r="UM31" i="1"/>
  <c r="UN31" i="1"/>
  <c r="UN75" i="1"/>
  <c r="UG75" i="1"/>
  <c r="UD75" i="1"/>
  <c r="UJ75" i="1"/>
  <c r="UK75" i="1"/>
  <c r="UH75" i="1"/>
  <c r="UO75" i="1"/>
  <c r="UE75" i="1"/>
  <c r="UF75" i="1"/>
  <c r="UM75" i="1"/>
  <c r="UL75" i="1"/>
  <c r="UI75" i="1"/>
  <c r="SX123" i="1"/>
  <c r="SU123" i="1"/>
  <c r="SY123" i="1" s="1"/>
  <c r="UG58" i="1"/>
  <c r="UH58" i="1"/>
  <c r="UO58" i="1"/>
  <c r="UK58" i="1"/>
  <c r="UN58" i="1"/>
  <c r="UF58" i="1"/>
  <c r="UE58" i="1"/>
  <c r="UM58" i="1"/>
  <c r="UL58" i="1"/>
  <c r="UD58" i="1"/>
  <c r="UI58" i="1"/>
  <c r="UJ58" i="1"/>
  <c r="SX106" i="1"/>
  <c r="SU106" i="1"/>
  <c r="SY106" i="1" s="1"/>
  <c r="UG104" i="1"/>
  <c r="UD104" i="1"/>
  <c r="UH104" i="1" s="1"/>
  <c r="UI25" i="1"/>
  <c r="UH25" i="1"/>
  <c r="UF25" i="1"/>
  <c r="UN25" i="1"/>
  <c r="UO25" i="1"/>
  <c r="UG25" i="1"/>
  <c r="UE25" i="1"/>
  <c r="UL25" i="1"/>
  <c r="UD25" i="1"/>
  <c r="UM25" i="1"/>
  <c r="UJ25" i="1"/>
  <c r="UK25" i="1"/>
  <c r="TD89" i="1"/>
  <c r="SX89" i="1"/>
  <c r="TC89" i="1"/>
  <c r="SV89" i="1"/>
  <c r="SW89" i="1"/>
  <c r="TB89" i="1"/>
  <c r="TA89" i="1"/>
  <c r="SZ89" i="1"/>
  <c r="SU89" i="1"/>
  <c r="TF89" i="1"/>
  <c r="TE89" i="1"/>
  <c r="SY89" i="1"/>
  <c r="SX119" i="1"/>
  <c r="SU119" i="1"/>
  <c r="SY119" i="1" s="1"/>
  <c r="SU108" i="1"/>
  <c r="SY108" i="1" s="1"/>
  <c r="SX108" i="1"/>
  <c r="UG111" i="1"/>
  <c r="UD111" i="1"/>
  <c r="UH111" i="1" s="1"/>
  <c r="UM46" i="1"/>
  <c r="UL46" i="1"/>
  <c r="UD46" i="1"/>
  <c r="UG46" i="1"/>
  <c r="UE46" i="1"/>
  <c r="UI46" i="1"/>
  <c r="UK46" i="1"/>
  <c r="UF46" i="1"/>
  <c r="UH46" i="1"/>
  <c r="UN46" i="1"/>
  <c r="UO46" i="1"/>
  <c r="UJ46" i="1"/>
  <c r="UL47" i="1"/>
  <c r="UE47" i="1"/>
  <c r="UM47" i="1"/>
  <c r="UI47" i="1"/>
  <c r="UG47" i="1"/>
  <c r="UK47" i="1"/>
  <c r="UJ47" i="1"/>
  <c r="UF47" i="1"/>
  <c r="UO47" i="1"/>
  <c r="UN47" i="1"/>
  <c r="UD47" i="1"/>
  <c r="UH47" i="1"/>
  <c r="UH19" i="1"/>
  <c r="UL19" i="1"/>
  <c r="UF19" i="1"/>
  <c r="UD19" i="1"/>
  <c r="UE19" i="1"/>
  <c r="UK19" i="1"/>
  <c r="UJ19" i="1"/>
  <c r="UG19" i="1"/>
  <c r="UI19" i="1"/>
  <c r="UO19" i="1"/>
  <c r="UM19" i="1"/>
  <c r="UN19" i="1"/>
  <c r="UD113" i="1"/>
  <c r="UH113" i="1" s="1"/>
  <c r="UG113" i="1"/>
  <c r="UI17" i="1"/>
  <c r="UE17" i="1"/>
  <c r="UD17" i="1"/>
  <c r="UM17" i="1"/>
  <c r="UK17" i="1"/>
  <c r="UL17" i="1"/>
  <c r="UF17" i="1"/>
  <c r="UN17" i="1"/>
  <c r="UH17" i="1"/>
  <c r="UG17" i="1"/>
  <c r="UJ17" i="1"/>
  <c r="UO17" i="1"/>
  <c r="UD101" i="1"/>
  <c r="UH101" i="1" s="1"/>
  <c r="UG101" i="1"/>
  <c r="UG40" i="1"/>
  <c r="UJ40" i="1"/>
  <c r="UK40" i="1"/>
  <c r="UE40" i="1"/>
  <c r="UI40" i="1"/>
  <c r="UO40" i="1"/>
  <c r="UH40" i="1"/>
  <c r="UN40" i="1"/>
  <c r="UM40" i="1"/>
  <c r="UL40" i="1"/>
  <c r="UF40" i="1"/>
  <c r="UD40" i="1"/>
  <c r="SX117" i="1"/>
  <c r="SU117" i="1"/>
  <c r="SY117" i="1" s="1"/>
  <c r="UK50" i="1"/>
  <c r="UG50" i="1"/>
  <c r="UI50" i="1"/>
  <c r="UJ50" i="1"/>
  <c r="UE50" i="1"/>
  <c r="UH50" i="1"/>
  <c r="UO50" i="1"/>
  <c r="UN50" i="1"/>
  <c r="UF50" i="1"/>
  <c r="UM50" i="1"/>
  <c r="UL50" i="1"/>
  <c r="UD50" i="1"/>
  <c r="UD122" i="1"/>
  <c r="UH122" i="1" s="1"/>
  <c r="UG122" i="1"/>
  <c r="UN79" i="1"/>
  <c r="UK79" i="1"/>
  <c r="UM79" i="1"/>
  <c r="UF79" i="1"/>
  <c r="UL79" i="1"/>
  <c r="UI79" i="1"/>
  <c r="UD79" i="1"/>
  <c r="UG79" i="1"/>
  <c r="UO79" i="1"/>
  <c r="UJ79" i="1"/>
  <c r="UE79" i="1"/>
  <c r="UH79" i="1"/>
  <c r="TB48" i="1"/>
  <c r="SZ48" i="1"/>
  <c r="SW48" i="1"/>
  <c r="TA48" i="1"/>
  <c r="SV48" i="1"/>
  <c r="TD48" i="1"/>
  <c r="SU48" i="1"/>
  <c r="TF48" i="1"/>
  <c r="TE48" i="1"/>
  <c r="SX48" i="1"/>
  <c r="TC48" i="1"/>
  <c r="SY48" i="1"/>
  <c r="TE57" i="1"/>
  <c r="TD57" i="1"/>
  <c r="SV57" i="1"/>
  <c r="SX57" i="1"/>
  <c r="SY57" i="1"/>
  <c r="SZ57" i="1"/>
  <c r="TF57" i="1"/>
  <c r="TB57" i="1"/>
  <c r="SW57" i="1"/>
  <c r="TC57" i="1"/>
  <c r="TA57" i="1"/>
  <c r="SU57" i="1"/>
  <c r="SS82" i="1"/>
  <c r="SR82" i="1"/>
  <c r="ST82" i="1" s="1"/>
  <c r="SS46" i="1"/>
  <c r="SR46" i="1"/>
  <c r="ST46" i="1" s="1"/>
  <c r="SX65" i="1"/>
  <c r="TD65" i="1"/>
  <c r="TE65" i="1"/>
  <c r="TC65" i="1"/>
  <c r="SU65" i="1"/>
  <c r="TA65" i="1"/>
  <c r="TF65" i="1"/>
  <c r="SV65" i="1"/>
  <c r="SW65" i="1"/>
  <c r="SZ65" i="1"/>
  <c r="SY65" i="1"/>
  <c r="TB65" i="1"/>
  <c r="SS55" i="1"/>
  <c r="SR55" i="1"/>
  <c r="ST55" i="1" s="1"/>
  <c r="SS66" i="1"/>
  <c r="SR66" i="1"/>
  <c r="ST66" i="1" s="1"/>
  <c r="SS90" i="1"/>
  <c r="SR90" i="1"/>
  <c r="ST90" i="1" s="1"/>
  <c r="SS51" i="1"/>
  <c r="SR51" i="1"/>
  <c r="ST51" i="1" s="1"/>
  <c r="SS34" i="1"/>
  <c r="SR34" i="1"/>
  <c r="ST34" i="1" s="1"/>
  <c r="SS83" i="1"/>
  <c r="SR83" i="1"/>
  <c r="ST83" i="1" s="1"/>
  <c r="SS27" i="1"/>
  <c r="SR27" i="1"/>
  <c r="ST27" i="1" s="1"/>
  <c r="SR24" i="1"/>
  <c r="ST24" i="1" s="1"/>
  <c r="SS24" i="1"/>
  <c r="TF52" i="1"/>
  <c r="TB52" i="1"/>
  <c r="SZ52" i="1"/>
  <c r="SV52" i="1"/>
  <c r="SW52" i="1"/>
  <c r="SX52" i="1"/>
  <c r="SY52" i="1"/>
  <c r="TA52" i="1"/>
  <c r="TE52" i="1"/>
  <c r="TC52" i="1"/>
  <c r="SU52" i="1"/>
  <c r="TD52" i="1"/>
  <c r="TF69" i="1"/>
  <c r="SX69" i="1"/>
  <c r="SV69" i="1"/>
  <c r="TB69" i="1"/>
  <c r="SW69" i="1"/>
  <c r="SZ69" i="1"/>
  <c r="SY69" i="1"/>
  <c r="TE69" i="1"/>
  <c r="TD69" i="1"/>
  <c r="TA69" i="1"/>
  <c r="TC69" i="1"/>
  <c r="SU69" i="1"/>
  <c r="SS61" i="1"/>
  <c r="SR61" i="1"/>
  <c r="ST61" i="1" s="1"/>
  <c r="TE81" i="1"/>
  <c r="TB81" i="1"/>
  <c r="SW81" i="1"/>
  <c r="SV81" i="1"/>
  <c r="TD81" i="1"/>
  <c r="SX81" i="1"/>
  <c r="TC81" i="1"/>
  <c r="SU81" i="1"/>
  <c r="TF81" i="1"/>
  <c r="TA81" i="1"/>
  <c r="SZ81" i="1"/>
  <c r="SY81" i="1"/>
  <c r="TD85" i="1"/>
  <c r="TF85" i="1"/>
  <c r="TB85" i="1"/>
  <c r="TE85" i="1"/>
  <c r="SV85" i="1"/>
  <c r="SX85" i="1"/>
  <c r="SU85" i="1"/>
  <c r="TA85" i="1"/>
  <c r="TC85" i="1"/>
  <c r="SZ85" i="1"/>
  <c r="SW85" i="1"/>
  <c r="SY85" i="1"/>
  <c r="SS80" i="1"/>
  <c r="SR80" i="1"/>
  <c r="ST80" i="1" s="1"/>
  <c r="SR59" i="1"/>
  <c r="ST59" i="1" s="1"/>
  <c r="SS59" i="1"/>
  <c r="SS63" i="1"/>
  <c r="SR63" i="1"/>
  <c r="ST63" i="1" s="1"/>
  <c r="SS21" i="1"/>
  <c r="SR21" i="1"/>
  <c r="ST21" i="1" s="1"/>
  <c r="SS45" i="1"/>
  <c r="SR45" i="1"/>
  <c r="ST45" i="1" s="1"/>
  <c r="SR53" i="1"/>
  <c r="ST53" i="1" s="1"/>
  <c r="SS53" i="1"/>
  <c r="SS54" i="1"/>
  <c r="SR54" i="1"/>
  <c r="ST54" i="1" s="1"/>
  <c r="SS31" i="1"/>
  <c r="SR31" i="1"/>
  <c r="ST31" i="1" s="1"/>
  <c r="SR92" i="1"/>
  <c r="ST92" i="1" s="1"/>
  <c r="SS92" i="1"/>
  <c r="SS17" i="1"/>
  <c r="SR17" i="1"/>
  <c r="ST17" i="1" s="1"/>
  <c r="SS74" i="1"/>
  <c r="SR74" i="1"/>
  <c r="ST74" i="1" s="1"/>
  <c r="SS20" i="1"/>
  <c r="SR20" i="1"/>
  <c r="ST20" i="1" s="1"/>
  <c r="SR75" i="1"/>
  <c r="ST75" i="1" s="1"/>
  <c r="SS75" i="1"/>
  <c r="SS84" i="1"/>
  <c r="SR84" i="1"/>
  <c r="ST84" i="1" s="1"/>
  <c r="SS56" i="1"/>
  <c r="SR56" i="1"/>
  <c r="ST56" i="1" s="1"/>
  <c r="SV77" i="1"/>
  <c r="TD77" i="1"/>
  <c r="SX77" i="1"/>
  <c r="TA77" i="1"/>
  <c r="SW77" i="1"/>
  <c r="SZ77" i="1"/>
  <c r="SY77" i="1"/>
  <c r="TB77" i="1"/>
  <c r="SU77" i="1"/>
  <c r="TF77" i="1"/>
  <c r="TC77" i="1"/>
  <c r="TE77" i="1"/>
  <c r="SR16" i="1"/>
  <c r="ST16" i="1" s="1"/>
  <c r="SS16" i="1"/>
  <c r="SR47" i="1"/>
  <c r="ST47" i="1" s="1"/>
  <c r="SS47" i="1"/>
  <c r="SS79" i="1"/>
  <c r="SR79" i="1"/>
  <c r="ST79" i="1" s="1"/>
  <c r="SS33" i="1"/>
  <c r="SR33" i="1"/>
  <c r="ST33" i="1" s="1"/>
  <c r="SS88" i="1"/>
  <c r="SR88" i="1"/>
  <c r="ST88" i="1" s="1"/>
  <c r="SR87" i="1"/>
  <c r="ST87" i="1" s="1"/>
  <c r="SS87" i="1"/>
  <c r="SS50" i="1"/>
  <c r="SR50" i="1"/>
  <c r="ST50" i="1" s="1"/>
  <c r="SS72" i="1"/>
  <c r="SR72" i="1"/>
  <c r="ST72" i="1" s="1"/>
  <c r="SS60" i="1"/>
  <c r="SR60" i="1"/>
  <c r="ST60" i="1" s="1"/>
  <c r="SR19" i="1"/>
  <c r="ST19" i="1" s="1"/>
  <c r="SS19" i="1"/>
  <c r="SR32" i="1"/>
  <c r="ST32" i="1" s="1"/>
  <c r="SS32" i="1"/>
  <c r="SS25" i="1"/>
  <c r="SR25" i="1"/>
  <c r="ST25" i="1" s="1"/>
  <c r="SS91" i="1"/>
  <c r="SR91" i="1"/>
  <c r="ST91" i="1" s="1"/>
  <c r="TD40" i="1"/>
  <c r="TC40" i="1"/>
  <c r="SU40" i="1"/>
  <c r="TB40" i="1"/>
  <c r="SX40" i="1"/>
  <c r="TA40" i="1"/>
  <c r="TE40" i="1"/>
  <c r="TF40" i="1"/>
  <c r="SV40" i="1"/>
  <c r="SW40" i="1"/>
  <c r="SZ40" i="1"/>
  <c r="SY40" i="1"/>
  <c r="SV44" i="1"/>
  <c r="TE44" i="1"/>
  <c r="TC44" i="1"/>
  <c r="SY44" i="1"/>
  <c r="TA44" i="1"/>
  <c r="TF44" i="1"/>
  <c r="SZ44" i="1"/>
  <c r="SU44" i="1"/>
  <c r="TB44" i="1"/>
  <c r="SW44" i="1"/>
  <c r="TD44" i="1"/>
  <c r="SX44" i="1"/>
  <c r="SS67" i="1"/>
  <c r="SR67" i="1"/>
  <c r="ST67" i="1" s="1"/>
  <c r="SS26" i="1"/>
  <c r="SR26" i="1"/>
  <c r="ST26" i="1" s="1"/>
  <c r="SS42" i="1"/>
  <c r="SR42" i="1"/>
  <c r="ST42" i="1" s="1"/>
  <c r="SS58" i="1"/>
  <c r="SR58" i="1"/>
  <c r="ST58" i="1" s="1"/>
  <c r="SS43" i="1"/>
  <c r="SR43" i="1"/>
  <c r="ST43" i="1" s="1"/>
  <c r="SS15" i="1"/>
  <c r="SR15" i="1"/>
  <c r="ST15" i="1" s="1"/>
  <c r="SS68" i="1"/>
  <c r="SR68" i="1"/>
  <c r="ST68" i="1" s="1"/>
  <c r="SS71" i="1"/>
  <c r="SR71" i="1"/>
  <c r="ST71" i="1" s="1"/>
  <c r="SR41" i="1"/>
  <c r="ST41" i="1" s="1"/>
  <c r="SS41" i="1"/>
  <c r="SS49" i="1"/>
  <c r="SR49" i="1"/>
  <c r="ST49" i="1" s="1"/>
  <c r="SS18" i="1"/>
  <c r="SR18" i="1"/>
  <c r="ST18" i="1" s="1"/>
  <c r="SS78" i="1"/>
  <c r="SR78" i="1"/>
  <c r="ST78" i="1" s="1"/>
  <c r="TD73" i="1"/>
  <c r="SX73" i="1"/>
  <c r="TE73" i="1"/>
  <c r="SZ73" i="1"/>
  <c r="SW73" i="1"/>
  <c r="TA73" i="1"/>
  <c r="SV73" i="1"/>
  <c r="TF73" i="1"/>
  <c r="TB73" i="1"/>
  <c r="SY73" i="1"/>
  <c r="SU73" i="1"/>
  <c r="TC73" i="1"/>
  <c r="SS86" i="1"/>
  <c r="SR86" i="1"/>
  <c r="ST86" i="1" s="1"/>
  <c r="SS64" i="1"/>
  <c r="SR64" i="1"/>
  <c r="ST64" i="1" s="1"/>
  <c r="SX23" i="1"/>
  <c r="SW23" i="1"/>
  <c r="SV23" i="1"/>
  <c r="SZ23" i="1"/>
  <c r="TA23" i="1"/>
  <c r="TF23" i="1"/>
  <c r="SY23" i="1"/>
  <c r="TE23" i="1"/>
  <c r="TB23" i="1"/>
  <c r="TD23" i="1"/>
  <c r="TC23" i="1"/>
  <c r="SU23" i="1"/>
  <c r="UN57" i="1" l="1"/>
  <c r="UJ57" i="1"/>
  <c r="UI57" i="1"/>
  <c r="UE57" i="1"/>
  <c r="UH57" i="1"/>
  <c r="UM57" i="1"/>
  <c r="UO57" i="1"/>
  <c r="UL57" i="1"/>
  <c r="UD57" i="1"/>
  <c r="UG57" i="1"/>
  <c r="UF57" i="1"/>
  <c r="UK57" i="1"/>
  <c r="TU6" i="1"/>
  <c r="TV6" i="1" s="1"/>
  <c r="UR6" i="1" s="1"/>
  <c r="UJ67" i="1"/>
  <c r="UD67" i="1"/>
  <c r="UA67" i="1"/>
  <c r="UC67" i="1" s="1"/>
  <c r="UO67" i="1"/>
  <c r="UE67" i="1"/>
  <c r="UK67" i="1"/>
  <c r="UL67" i="1"/>
  <c r="UH67" i="1"/>
  <c r="TQ6" i="1"/>
  <c r="TR6" i="1" s="1"/>
  <c r="UG67" i="1"/>
  <c r="UF67" i="1"/>
  <c r="TU7" i="1" s="1"/>
  <c r="TV7" i="1" s="1"/>
  <c r="UR7" i="1" s="1"/>
  <c r="TP6" i="1"/>
  <c r="VO92" i="1"/>
  <c r="VT92" i="1"/>
  <c r="VM92" i="1"/>
  <c r="VN92" i="1"/>
  <c r="VU92" i="1"/>
  <c r="VP92" i="1"/>
  <c r="VS92" i="1"/>
  <c r="VR92" i="1"/>
  <c r="VV92" i="1"/>
  <c r="VW92" i="1"/>
  <c r="VQ92" i="1"/>
  <c r="VX92" i="1"/>
  <c r="VW64" i="1"/>
  <c r="VR64" i="1"/>
  <c r="VN64" i="1"/>
  <c r="VO64" i="1"/>
  <c r="VS64" i="1"/>
  <c r="VX64" i="1"/>
  <c r="VU64" i="1"/>
  <c r="VP64" i="1"/>
  <c r="VV64" i="1"/>
  <c r="VM64" i="1"/>
  <c r="VQ64" i="1"/>
  <c r="VT64" i="1"/>
  <c r="VR61" i="1"/>
  <c r="VV61" i="1"/>
  <c r="VU61" i="1"/>
  <c r="VN61" i="1"/>
  <c r="VM61" i="1"/>
  <c r="VO61" i="1"/>
  <c r="VT61" i="1"/>
  <c r="VS61" i="1"/>
  <c r="VX61" i="1"/>
  <c r="VW61" i="1"/>
  <c r="VQ61" i="1"/>
  <c r="VP61" i="1"/>
  <c r="VS86" i="1"/>
  <c r="VM86" i="1"/>
  <c r="VW86" i="1"/>
  <c r="VV86" i="1"/>
  <c r="VU86" i="1"/>
  <c r="VT86" i="1"/>
  <c r="VN86" i="1"/>
  <c r="VP86" i="1"/>
  <c r="VO86" i="1"/>
  <c r="VQ86" i="1"/>
  <c r="VX86" i="1"/>
  <c r="VR86" i="1"/>
  <c r="VS43" i="1"/>
  <c r="VW43" i="1"/>
  <c r="VU43" i="1"/>
  <c r="VM43" i="1"/>
  <c r="VX43" i="1"/>
  <c r="VO43" i="1"/>
  <c r="VQ43" i="1"/>
  <c r="VT43" i="1"/>
  <c r="VN43" i="1"/>
  <c r="VP43" i="1"/>
  <c r="VV43" i="1"/>
  <c r="VR43" i="1"/>
  <c r="VX83" i="1"/>
  <c r="VO83" i="1"/>
  <c r="VW83" i="1"/>
  <c r="VP83" i="1"/>
  <c r="VT83" i="1"/>
  <c r="VN83" i="1"/>
  <c r="VQ83" i="1"/>
  <c r="VR83" i="1"/>
  <c r="VU83" i="1"/>
  <c r="VV83" i="1"/>
  <c r="VS83" i="1"/>
  <c r="VM83" i="1"/>
  <c r="VU91" i="1"/>
  <c r="VX91" i="1"/>
  <c r="VP91" i="1"/>
  <c r="VN91" i="1"/>
  <c r="VR91" i="1"/>
  <c r="VV91" i="1"/>
  <c r="VS91" i="1"/>
  <c r="VW91" i="1"/>
  <c r="VO91" i="1"/>
  <c r="VQ91" i="1"/>
  <c r="VM91" i="1"/>
  <c r="VT91" i="1"/>
  <c r="VU25" i="1"/>
  <c r="VM25" i="1"/>
  <c r="VS25" i="1"/>
  <c r="VP25" i="1"/>
  <c r="VR25" i="1"/>
  <c r="VT25" i="1"/>
  <c r="VQ25" i="1"/>
  <c r="VX25" i="1"/>
  <c r="VV25" i="1"/>
  <c r="VW25" i="1"/>
  <c r="VN25" i="1"/>
  <c r="VO25" i="1"/>
  <c r="VQ66" i="1"/>
  <c r="VN66" i="1"/>
  <c r="VV66" i="1"/>
  <c r="VW66" i="1"/>
  <c r="VU66" i="1"/>
  <c r="VM66" i="1"/>
  <c r="VT66" i="1"/>
  <c r="VP66" i="1"/>
  <c r="VX66" i="1"/>
  <c r="VO66" i="1"/>
  <c r="VR66" i="1"/>
  <c r="VS66" i="1"/>
  <c r="VV84" i="1"/>
  <c r="VN84" i="1"/>
  <c r="VW84" i="1"/>
  <c r="VQ84" i="1"/>
  <c r="VP84" i="1"/>
  <c r="VT84" i="1"/>
  <c r="VU84" i="1"/>
  <c r="VO84" i="1"/>
  <c r="VX84" i="1"/>
  <c r="VR84" i="1"/>
  <c r="VM84" i="1"/>
  <c r="VS84" i="1"/>
  <c r="VS79" i="1"/>
  <c r="VW79" i="1"/>
  <c r="VO79" i="1"/>
  <c r="VQ79" i="1"/>
  <c r="VU79" i="1"/>
  <c r="VN79" i="1"/>
  <c r="VT79" i="1"/>
  <c r="VR79" i="1"/>
  <c r="VP79" i="1"/>
  <c r="VV79" i="1"/>
  <c r="VM79" i="1"/>
  <c r="VX79" i="1"/>
  <c r="VP40" i="1"/>
  <c r="VM40" i="1"/>
  <c r="VT40" i="1"/>
  <c r="VN40" i="1"/>
  <c r="VO40" i="1"/>
  <c r="VS40" i="1"/>
  <c r="VR40" i="1"/>
  <c r="VV40" i="1"/>
  <c r="VX40" i="1"/>
  <c r="VW40" i="1"/>
  <c r="VU40" i="1"/>
  <c r="VQ40" i="1"/>
  <c r="VV78" i="1"/>
  <c r="VW78" i="1"/>
  <c r="VT78" i="1"/>
  <c r="VN78" i="1"/>
  <c r="VM78" i="1"/>
  <c r="VU78" i="1"/>
  <c r="VQ78" i="1"/>
  <c r="VP78" i="1"/>
  <c r="VO78" i="1"/>
  <c r="VS78" i="1"/>
  <c r="VX78" i="1"/>
  <c r="VR78" i="1"/>
  <c r="VR42" i="1"/>
  <c r="VO42" i="1"/>
  <c r="VW42" i="1"/>
  <c r="VX42" i="1"/>
  <c r="VV42" i="1"/>
  <c r="VT42" i="1"/>
  <c r="VU42" i="1"/>
  <c r="VQ42" i="1"/>
  <c r="VS42" i="1"/>
  <c r="VM42" i="1"/>
  <c r="VP42" i="1"/>
  <c r="VN42" i="1"/>
  <c r="VW46" i="1"/>
  <c r="VR46" i="1"/>
  <c r="VM46" i="1"/>
  <c r="VX46" i="1"/>
  <c r="VU46" i="1"/>
  <c r="VN46" i="1"/>
  <c r="VO46" i="1"/>
  <c r="VP46" i="1"/>
  <c r="VT46" i="1"/>
  <c r="VS46" i="1"/>
  <c r="VV46" i="1"/>
  <c r="VQ46" i="1"/>
  <c r="VW56" i="1"/>
  <c r="VR56" i="1"/>
  <c r="VP56" i="1"/>
  <c r="VO56" i="1"/>
  <c r="VN56" i="1"/>
  <c r="VX56" i="1"/>
  <c r="VV56" i="1"/>
  <c r="VS56" i="1"/>
  <c r="VM56" i="1"/>
  <c r="VU56" i="1"/>
  <c r="VT56" i="1"/>
  <c r="VQ56" i="1"/>
  <c r="VV15" i="1"/>
  <c r="VU15" i="1"/>
  <c r="VN15" i="1"/>
  <c r="VM15" i="1"/>
  <c r="VS15" i="1"/>
  <c r="VP15" i="1"/>
  <c r="VQ15" i="1"/>
  <c r="VR15" i="1"/>
  <c r="VX15" i="1"/>
  <c r="VT15" i="1"/>
  <c r="VW15" i="1"/>
  <c r="VO15" i="1"/>
  <c r="VM24" i="1"/>
  <c r="VN24" i="1"/>
  <c r="VS24" i="1"/>
  <c r="VP24" i="1"/>
  <c r="VT24" i="1"/>
  <c r="VR24" i="1"/>
  <c r="VX24" i="1"/>
  <c r="VW24" i="1"/>
  <c r="VO24" i="1"/>
  <c r="VV24" i="1"/>
  <c r="VU24" i="1"/>
  <c r="VQ24" i="1"/>
  <c r="VS88" i="1"/>
  <c r="VT88" i="1"/>
  <c r="VN88" i="1"/>
  <c r="VO88" i="1"/>
  <c r="VP88" i="1"/>
  <c r="VR88" i="1"/>
  <c r="VX88" i="1"/>
  <c r="VV88" i="1"/>
  <c r="VW88" i="1"/>
  <c r="VU88" i="1"/>
  <c r="VM88" i="1"/>
  <c r="VQ88" i="1"/>
  <c r="VR16" i="1"/>
  <c r="VM16" i="1"/>
  <c r="VS16" i="1"/>
  <c r="VX16" i="1"/>
  <c r="VN16" i="1"/>
  <c r="VP16" i="1"/>
  <c r="VW16" i="1"/>
  <c r="VO16" i="1"/>
  <c r="VV16" i="1"/>
  <c r="VU16" i="1"/>
  <c r="VQ16" i="1"/>
  <c r="VT16" i="1"/>
  <c r="VT71" i="1"/>
  <c r="VS71" i="1"/>
  <c r="VQ71" i="1"/>
  <c r="VO71" i="1"/>
  <c r="VP71" i="1"/>
  <c r="VU71" i="1"/>
  <c r="VM71" i="1"/>
  <c r="VR71" i="1"/>
  <c r="VX71" i="1"/>
  <c r="VW71" i="1"/>
  <c r="VV71" i="1"/>
  <c r="VN71" i="1"/>
  <c r="VS63" i="1"/>
  <c r="VP63" i="1"/>
  <c r="VT63" i="1"/>
  <c r="VR63" i="1"/>
  <c r="VX63" i="1"/>
  <c r="VQ63" i="1"/>
  <c r="VV63" i="1"/>
  <c r="VO63" i="1"/>
  <c r="VN63" i="1"/>
  <c r="VU63" i="1"/>
  <c r="VM63" i="1"/>
  <c r="VW63" i="1"/>
  <c r="VW26" i="1"/>
  <c r="VO26" i="1"/>
  <c r="VU26" i="1"/>
  <c r="VV26" i="1"/>
  <c r="VM26" i="1"/>
  <c r="VT26" i="1"/>
  <c r="VS26" i="1"/>
  <c r="VN26" i="1"/>
  <c r="VR26" i="1"/>
  <c r="VQ26" i="1"/>
  <c r="VX26" i="1"/>
  <c r="VP26" i="1"/>
  <c r="VS75" i="1"/>
  <c r="VR75" i="1"/>
  <c r="VX75" i="1"/>
  <c r="VP75" i="1"/>
  <c r="VT75" i="1"/>
  <c r="VV75" i="1"/>
  <c r="VO75" i="1"/>
  <c r="VN75" i="1"/>
  <c r="VU75" i="1"/>
  <c r="VM75" i="1"/>
  <c r="VQ75" i="1"/>
  <c r="VW75" i="1"/>
  <c r="TY70" i="1"/>
  <c r="VH70" i="1"/>
  <c r="W58" i="9"/>
  <c r="SP70" i="1"/>
  <c r="VS34" i="1"/>
  <c r="VP34" i="1"/>
  <c r="VM34" i="1"/>
  <c r="VX34" i="1"/>
  <c r="VV34" i="1"/>
  <c r="VU34" i="1"/>
  <c r="VT34" i="1"/>
  <c r="VO34" i="1"/>
  <c r="VW34" i="1"/>
  <c r="VR34" i="1"/>
  <c r="VN34" i="1"/>
  <c r="VQ34" i="1"/>
  <c r="VK27" i="1"/>
  <c r="VJ27" i="1"/>
  <c r="VL27" i="1" s="1"/>
  <c r="VS51" i="1"/>
  <c r="VX51" i="1"/>
  <c r="VU51" i="1"/>
  <c r="VP51" i="1"/>
  <c r="VO51" i="1"/>
  <c r="VM51" i="1"/>
  <c r="VW51" i="1"/>
  <c r="VQ51" i="1"/>
  <c r="VT51" i="1"/>
  <c r="VN51" i="1"/>
  <c r="VR51" i="1"/>
  <c r="VV51" i="1"/>
  <c r="VR21" i="1"/>
  <c r="VU21" i="1"/>
  <c r="VM21" i="1"/>
  <c r="VP21" i="1"/>
  <c r="VO21" i="1"/>
  <c r="VT21" i="1"/>
  <c r="VV21" i="1"/>
  <c r="VW21" i="1"/>
  <c r="VS21" i="1"/>
  <c r="VX21" i="1"/>
  <c r="VN21" i="1"/>
  <c r="VQ21" i="1"/>
  <c r="VU87" i="1"/>
  <c r="VO87" i="1"/>
  <c r="VT87" i="1"/>
  <c r="VP87" i="1"/>
  <c r="VN87" i="1"/>
  <c r="VV87" i="1"/>
  <c r="VX87" i="1"/>
  <c r="VR87" i="1"/>
  <c r="VS87" i="1"/>
  <c r="VQ87" i="1"/>
  <c r="VM87" i="1"/>
  <c r="VW87" i="1"/>
  <c r="UK22" i="1"/>
  <c r="UJ22" i="1"/>
  <c r="UH22" i="1"/>
  <c r="UE22" i="1"/>
  <c r="UI22" i="1"/>
  <c r="UN22" i="1"/>
  <c r="UO22" i="1"/>
  <c r="UL22" i="1"/>
  <c r="UM22" i="1"/>
  <c r="UG22" i="1"/>
  <c r="UF22" i="1"/>
  <c r="UD22" i="1"/>
  <c r="VK38" i="1"/>
  <c r="VJ38" i="1"/>
  <c r="VL38" i="1" s="1"/>
  <c r="VT17" i="1"/>
  <c r="VS17" i="1"/>
  <c r="VR17" i="1"/>
  <c r="VQ17" i="1"/>
  <c r="VX17" i="1"/>
  <c r="VM17" i="1"/>
  <c r="VW17" i="1"/>
  <c r="VN17" i="1"/>
  <c r="VV17" i="1"/>
  <c r="VO17" i="1"/>
  <c r="VP17" i="1"/>
  <c r="VU17" i="1"/>
  <c r="VW54" i="1"/>
  <c r="VX54" i="1"/>
  <c r="VU54" i="1"/>
  <c r="VM54" i="1"/>
  <c r="VR54" i="1"/>
  <c r="VO54" i="1"/>
  <c r="VT54" i="1"/>
  <c r="VN54" i="1"/>
  <c r="VS54" i="1"/>
  <c r="VP54" i="1"/>
  <c r="VV54" i="1"/>
  <c r="VQ54" i="1"/>
  <c r="VU32" i="1"/>
  <c r="VT32" i="1"/>
  <c r="VM32" i="1"/>
  <c r="VS32" i="1"/>
  <c r="VR32" i="1"/>
  <c r="VN32" i="1"/>
  <c r="VX32" i="1"/>
  <c r="VW32" i="1"/>
  <c r="VP32" i="1"/>
  <c r="VO32" i="1"/>
  <c r="VV32" i="1"/>
  <c r="VQ32" i="1"/>
  <c r="VS59" i="1"/>
  <c r="VO59" i="1"/>
  <c r="VM59" i="1"/>
  <c r="VX59" i="1"/>
  <c r="VW59" i="1"/>
  <c r="VU59" i="1"/>
  <c r="VP59" i="1"/>
  <c r="VT59" i="1"/>
  <c r="VQ59" i="1"/>
  <c r="VN59" i="1"/>
  <c r="VR59" i="1"/>
  <c r="VV59" i="1"/>
  <c r="VT47" i="1"/>
  <c r="VS47" i="1"/>
  <c r="VW47" i="1"/>
  <c r="VV47" i="1"/>
  <c r="VN47" i="1"/>
  <c r="VP47" i="1"/>
  <c r="VQ47" i="1"/>
  <c r="VO47" i="1"/>
  <c r="VM47" i="1"/>
  <c r="VR47" i="1"/>
  <c r="VX47" i="1"/>
  <c r="VU47" i="1"/>
  <c r="UB27" i="1"/>
  <c r="UA27" i="1"/>
  <c r="UC27" i="1" s="1"/>
  <c r="VK76" i="1"/>
  <c r="VJ76" i="1"/>
  <c r="VL76" i="1" s="1"/>
  <c r="VJ62" i="1"/>
  <c r="VL62" i="1" s="1"/>
  <c r="VK62" i="1"/>
  <c r="VT33" i="1"/>
  <c r="VM33" i="1"/>
  <c r="VS33" i="1"/>
  <c r="VP33" i="1"/>
  <c r="VR33" i="1"/>
  <c r="VQ33" i="1"/>
  <c r="VX33" i="1"/>
  <c r="VV33" i="1"/>
  <c r="VW33" i="1"/>
  <c r="VN33" i="1"/>
  <c r="VO33" i="1"/>
  <c r="VU33" i="1"/>
  <c r="VS18" i="1"/>
  <c r="VR18" i="1"/>
  <c r="VW18" i="1"/>
  <c r="VN18" i="1"/>
  <c r="VT18" i="1"/>
  <c r="VV18" i="1"/>
  <c r="VP18" i="1"/>
  <c r="VO18" i="1"/>
  <c r="VQ18" i="1"/>
  <c r="VX18" i="1"/>
  <c r="VU18" i="1"/>
  <c r="VM18" i="1"/>
  <c r="VO58" i="1"/>
  <c r="VV58" i="1"/>
  <c r="VU58" i="1"/>
  <c r="VX58" i="1"/>
  <c r="VM58" i="1"/>
  <c r="VN58" i="1"/>
  <c r="VS58" i="1"/>
  <c r="VP58" i="1"/>
  <c r="VR58" i="1"/>
  <c r="VT58" i="1"/>
  <c r="VQ58" i="1"/>
  <c r="VW58" i="1"/>
  <c r="VK67" i="1"/>
  <c r="VJ67" i="1"/>
  <c r="VL67" i="1" s="1"/>
  <c r="VP68" i="1"/>
  <c r="VR68" i="1"/>
  <c r="VM68" i="1"/>
  <c r="VS68" i="1"/>
  <c r="VT68" i="1"/>
  <c r="VW68" i="1"/>
  <c r="VV68" i="1"/>
  <c r="VU68" i="1"/>
  <c r="VO68" i="1"/>
  <c r="VQ68" i="1"/>
  <c r="VX68" i="1"/>
  <c r="VN68" i="1"/>
  <c r="VW41" i="1"/>
  <c r="VU41" i="1"/>
  <c r="VQ41" i="1"/>
  <c r="VO41" i="1"/>
  <c r="VM41" i="1"/>
  <c r="VV41" i="1"/>
  <c r="VT41" i="1"/>
  <c r="VR41" i="1"/>
  <c r="VS41" i="1"/>
  <c r="VX41" i="1"/>
  <c r="VN41" i="1"/>
  <c r="VP41" i="1"/>
  <c r="VK35" i="1"/>
  <c r="VJ35" i="1"/>
  <c r="VL35" i="1" s="1"/>
  <c r="VR53" i="1"/>
  <c r="VU53" i="1"/>
  <c r="VN53" i="1"/>
  <c r="VV53" i="1"/>
  <c r="VM53" i="1"/>
  <c r="VT53" i="1"/>
  <c r="VX53" i="1"/>
  <c r="VO53" i="1"/>
  <c r="VQ53" i="1"/>
  <c r="VS53" i="1"/>
  <c r="VW53" i="1"/>
  <c r="VP53" i="1"/>
  <c r="VR55" i="1"/>
  <c r="VP55" i="1"/>
  <c r="VX55" i="1"/>
  <c r="VS55" i="1"/>
  <c r="VW55" i="1"/>
  <c r="VQ55" i="1"/>
  <c r="VV55" i="1"/>
  <c r="VN55" i="1"/>
  <c r="VU55" i="1"/>
  <c r="VM55" i="1"/>
  <c r="VO55" i="1"/>
  <c r="VT55" i="1"/>
  <c r="VR45" i="1"/>
  <c r="VM45" i="1"/>
  <c r="VV45" i="1"/>
  <c r="VU45" i="1"/>
  <c r="VN45" i="1"/>
  <c r="VP45" i="1"/>
  <c r="VQ45" i="1"/>
  <c r="VT45" i="1"/>
  <c r="VW45" i="1"/>
  <c r="VO45" i="1"/>
  <c r="VX45" i="1"/>
  <c r="VS45" i="1"/>
  <c r="VN82" i="1"/>
  <c r="VW82" i="1"/>
  <c r="VT82" i="1"/>
  <c r="VO82" i="1"/>
  <c r="VV82" i="1"/>
  <c r="VU82" i="1"/>
  <c r="VS82" i="1"/>
  <c r="VQ82" i="1"/>
  <c r="VM82" i="1"/>
  <c r="VX82" i="1"/>
  <c r="VR82" i="1"/>
  <c r="VP82" i="1"/>
  <c r="VS19" i="1"/>
  <c r="VM19" i="1"/>
  <c r="VW19" i="1"/>
  <c r="VU19" i="1"/>
  <c r="VO19" i="1"/>
  <c r="VN19" i="1"/>
  <c r="VP19" i="1"/>
  <c r="VV19" i="1"/>
  <c r="VT19" i="1"/>
  <c r="VQ19" i="1"/>
  <c r="VX19" i="1"/>
  <c r="VR19" i="1"/>
  <c r="VS85" i="1"/>
  <c r="VV85" i="1"/>
  <c r="VU85" i="1"/>
  <c r="VN85" i="1"/>
  <c r="VM85" i="1"/>
  <c r="VX85" i="1"/>
  <c r="VW85" i="1"/>
  <c r="VO85" i="1"/>
  <c r="VT85" i="1"/>
  <c r="VQ85" i="1"/>
  <c r="VP85" i="1"/>
  <c r="VR85" i="1"/>
  <c r="VX49" i="1"/>
  <c r="VR49" i="1"/>
  <c r="VW49" i="1"/>
  <c r="VO49" i="1"/>
  <c r="VV49" i="1"/>
  <c r="VU49" i="1"/>
  <c r="VN49" i="1"/>
  <c r="VS49" i="1"/>
  <c r="VP49" i="1"/>
  <c r="VM49" i="1"/>
  <c r="VT49" i="1"/>
  <c r="VQ49" i="1"/>
  <c r="SZ22" i="1"/>
  <c r="SX22" i="1"/>
  <c r="SW22" i="1"/>
  <c r="TA22" i="1"/>
  <c r="SV22" i="1"/>
  <c r="TF22" i="1"/>
  <c r="TE22" i="1"/>
  <c r="TD22" i="1"/>
  <c r="SU22" i="1"/>
  <c r="TB22" i="1"/>
  <c r="SY22" i="1"/>
  <c r="TC22" i="1"/>
  <c r="VP50" i="1"/>
  <c r="VR50" i="1"/>
  <c r="VS50" i="1"/>
  <c r="VW50" i="1"/>
  <c r="VV50" i="1"/>
  <c r="VX50" i="1"/>
  <c r="VN50" i="1"/>
  <c r="VU50" i="1"/>
  <c r="VQ50" i="1"/>
  <c r="VO50" i="1"/>
  <c r="VM50" i="1"/>
  <c r="VT50" i="1"/>
  <c r="VJ28" i="1"/>
  <c r="VL28" i="1" s="1"/>
  <c r="VK28" i="1"/>
  <c r="VS80" i="1"/>
  <c r="VR80" i="1"/>
  <c r="VX80" i="1"/>
  <c r="VN80" i="1"/>
  <c r="VM80" i="1"/>
  <c r="VW80" i="1"/>
  <c r="VP80" i="1"/>
  <c r="VV80" i="1"/>
  <c r="VO80" i="1"/>
  <c r="VU80" i="1"/>
  <c r="VQ80" i="1"/>
  <c r="VT80" i="1"/>
  <c r="VS60" i="1"/>
  <c r="VR60" i="1"/>
  <c r="VP60" i="1"/>
  <c r="VV60" i="1"/>
  <c r="VX60" i="1"/>
  <c r="VT60" i="1"/>
  <c r="VW60" i="1"/>
  <c r="VO60" i="1"/>
  <c r="VU60" i="1"/>
  <c r="VN60" i="1"/>
  <c r="VM60" i="1"/>
  <c r="VQ60" i="1"/>
  <c r="VT74" i="1"/>
  <c r="VN74" i="1"/>
  <c r="VR74" i="1"/>
  <c r="VW74" i="1"/>
  <c r="VP74" i="1"/>
  <c r="VO74" i="1"/>
  <c r="VV74" i="1"/>
  <c r="VM74" i="1"/>
  <c r="VU74" i="1"/>
  <c r="VS74" i="1"/>
  <c r="VQ74" i="1"/>
  <c r="VX74" i="1"/>
  <c r="VS20" i="1"/>
  <c r="VV20" i="1"/>
  <c r="VN20" i="1"/>
  <c r="VT20" i="1"/>
  <c r="VM20" i="1"/>
  <c r="VO20" i="1"/>
  <c r="VU20" i="1"/>
  <c r="VQ20" i="1"/>
  <c r="VW20" i="1"/>
  <c r="VR20" i="1"/>
  <c r="VP20" i="1"/>
  <c r="VX20" i="1"/>
  <c r="VR72" i="1"/>
  <c r="VS72" i="1"/>
  <c r="VN72" i="1"/>
  <c r="VV72" i="1"/>
  <c r="VP72" i="1"/>
  <c r="VW72" i="1"/>
  <c r="VU72" i="1"/>
  <c r="VM72" i="1"/>
  <c r="VO72" i="1"/>
  <c r="VX72" i="1"/>
  <c r="VQ72" i="1"/>
  <c r="VT72" i="1"/>
  <c r="S10" i="9"/>
  <c r="T10" i="9"/>
  <c r="U10" i="9" s="1"/>
  <c r="VP90" i="1"/>
  <c r="VR90" i="1"/>
  <c r="VT90" i="1"/>
  <c r="VU90" i="1"/>
  <c r="VN90" i="1"/>
  <c r="VX90" i="1"/>
  <c r="VQ90" i="1"/>
  <c r="VW90" i="1"/>
  <c r="VS90" i="1"/>
  <c r="VO90" i="1"/>
  <c r="VV90" i="1"/>
  <c r="VM90" i="1"/>
  <c r="VX31" i="1"/>
  <c r="VR31" i="1"/>
  <c r="VU31" i="1"/>
  <c r="VO31" i="1"/>
  <c r="VV31" i="1"/>
  <c r="VS31" i="1"/>
  <c r="VP31" i="1"/>
  <c r="VT31" i="1"/>
  <c r="VQ31" i="1"/>
  <c r="VM31" i="1"/>
  <c r="VW31" i="1"/>
  <c r="VN31" i="1"/>
  <c r="VP22" i="1"/>
  <c r="VT22" i="1"/>
  <c r="VS22" i="1"/>
  <c r="VN22" i="1"/>
  <c r="VR22" i="1"/>
  <c r="VX22" i="1"/>
  <c r="VW22" i="1"/>
  <c r="VV22" i="1"/>
  <c r="VU22" i="1"/>
  <c r="VO22" i="1"/>
  <c r="VM22" i="1"/>
  <c r="VQ22" i="1"/>
  <c r="TY28" i="1"/>
  <c r="W16" i="9"/>
  <c r="SP28" i="1"/>
  <c r="TP2" i="1"/>
  <c r="TY38" i="1"/>
  <c r="W26" i="9"/>
  <c r="SP38" i="1"/>
  <c r="TY35" i="1"/>
  <c r="W23" i="9"/>
  <c r="SP35" i="1"/>
  <c r="TQ9" i="1"/>
  <c r="TR9" i="1" s="1"/>
  <c r="TQ2" i="1"/>
  <c r="TQ7" i="1"/>
  <c r="TR7" i="1" s="1"/>
  <c r="UG95" i="1"/>
  <c r="TY62" i="1"/>
  <c r="SP62" i="1"/>
  <c r="W50" i="9"/>
  <c r="TU3" i="1"/>
  <c r="TV3" i="1" s="1"/>
  <c r="UR3" i="1" s="1"/>
  <c r="TP9" i="1"/>
  <c r="TQ3" i="1"/>
  <c r="TR3" i="1" s="1"/>
  <c r="TU2" i="1"/>
  <c r="TU9" i="1"/>
  <c r="TV9" i="1" s="1"/>
  <c r="UR9" i="1" s="1"/>
  <c r="TY76" i="1"/>
  <c r="W64" i="9"/>
  <c r="SP76" i="1"/>
  <c r="UD95" i="1"/>
  <c r="SY99" i="1"/>
  <c r="SY95" i="1" s="1"/>
  <c r="SU95" i="1"/>
  <c r="UH95" i="1"/>
  <c r="TP7" i="1"/>
  <c r="SX95" i="1"/>
  <c r="TP3" i="1"/>
  <c r="SV64" i="1"/>
  <c r="TC64" i="1"/>
  <c r="TF64" i="1"/>
  <c r="SX64" i="1"/>
  <c r="SW64" i="1"/>
  <c r="TE64" i="1"/>
  <c r="TD64" i="1"/>
  <c r="SZ64" i="1"/>
  <c r="TA64" i="1"/>
  <c r="SU64" i="1"/>
  <c r="SY64" i="1"/>
  <c r="TB64" i="1"/>
  <c r="TC71" i="1"/>
  <c r="TA71" i="1"/>
  <c r="SW71" i="1"/>
  <c r="TE71" i="1"/>
  <c r="SZ71" i="1"/>
  <c r="SV71" i="1"/>
  <c r="TB71" i="1"/>
  <c r="TD71" i="1"/>
  <c r="SX71" i="1"/>
  <c r="SU71" i="1"/>
  <c r="TF71" i="1"/>
  <c r="SY71" i="1"/>
  <c r="SX26" i="1"/>
  <c r="SV26" i="1"/>
  <c r="TA26" i="1"/>
  <c r="TB26" i="1"/>
  <c r="SZ26" i="1"/>
  <c r="SU26" i="1"/>
  <c r="SW26" i="1"/>
  <c r="SY26" i="1"/>
  <c r="TC26" i="1"/>
  <c r="TD26" i="1"/>
  <c r="TE26" i="1"/>
  <c r="TF26" i="1"/>
  <c r="TC67" i="1"/>
  <c r="SU67" i="1"/>
  <c r="TD67" i="1"/>
  <c r="TA67" i="1"/>
  <c r="SZ67" i="1"/>
  <c r="TF67" i="1"/>
  <c r="SV67" i="1"/>
  <c r="SX67" i="1"/>
  <c r="SW67" i="1"/>
  <c r="TE67" i="1"/>
  <c r="SY67" i="1"/>
  <c r="TB67" i="1"/>
  <c r="TA25" i="1"/>
  <c r="TB25" i="1"/>
  <c r="TF25" i="1"/>
  <c r="SX25" i="1"/>
  <c r="SV25" i="1"/>
  <c r="TC25" i="1"/>
  <c r="SU25" i="1"/>
  <c r="SZ25" i="1"/>
  <c r="TD25" i="1"/>
  <c r="TE25" i="1"/>
  <c r="SW25" i="1"/>
  <c r="SY25" i="1"/>
  <c r="SZ50" i="1"/>
  <c r="SV50" i="1"/>
  <c r="SX50" i="1"/>
  <c r="SY50" i="1"/>
  <c r="SW50" i="1"/>
  <c r="TB50" i="1"/>
  <c r="TA50" i="1"/>
  <c r="TF50" i="1"/>
  <c r="TE50" i="1"/>
  <c r="TD50" i="1"/>
  <c r="SU50" i="1"/>
  <c r="TC50" i="1"/>
  <c r="SZ20" i="1"/>
  <c r="TB20" i="1"/>
  <c r="SX20" i="1"/>
  <c r="TA20" i="1"/>
  <c r="SU20" i="1"/>
  <c r="TD20" i="1"/>
  <c r="TC20" i="1"/>
  <c r="SV20" i="1"/>
  <c r="TE20" i="1"/>
  <c r="TF20" i="1"/>
  <c r="SW20" i="1"/>
  <c r="SY20" i="1"/>
  <c r="SU31" i="1"/>
  <c r="SV31" i="1"/>
  <c r="TF31" i="1"/>
  <c r="TE31" i="1"/>
  <c r="TD31" i="1"/>
  <c r="SW31" i="1"/>
  <c r="SX31" i="1"/>
  <c r="SZ31" i="1"/>
  <c r="TA31" i="1"/>
  <c r="TB31" i="1"/>
  <c r="TC31" i="1"/>
  <c r="SY31" i="1"/>
  <c r="TA80" i="1"/>
  <c r="TD80" i="1"/>
  <c r="SV80" i="1"/>
  <c r="TC80" i="1"/>
  <c r="SU80" i="1"/>
  <c r="SW80" i="1"/>
  <c r="TE80" i="1"/>
  <c r="TB80" i="1"/>
  <c r="SZ80" i="1"/>
  <c r="SX80" i="1"/>
  <c r="TF80" i="1"/>
  <c r="SY80" i="1"/>
  <c r="SX61" i="1"/>
  <c r="SV61" i="1"/>
  <c r="SZ61" i="1"/>
  <c r="TC61" i="1"/>
  <c r="SU61" i="1"/>
  <c r="TA61" i="1"/>
  <c r="TF61" i="1"/>
  <c r="TD61" i="1"/>
  <c r="SW61" i="1"/>
  <c r="TE61" i="1"/>
  <c r="SY61" i="1"/>
  <c r="TB61" i="1"/>
  <c r="TD90" i="1"/>
  <c r="SW90" i="1"/>
  <c r="SU90" i="1"/>
  <c r="SX90" i="1"/>
  <c r="TB90" i="1"/>
  <c r="SV90" i="1"/>
  <c r="TF90" i="1"/>
  <c r="TE90" i="1"/>
  <c r="TC90" i="1"/>
  <c r="TA90" i="1"/>
  <c r="SZ90" i="1"/>
  <c r="SY90" i="1"/>
  <c r="TE53" i="1"/>
  <c r="SX53" i="1"/>
  <c r="SZ53" i="1"/>
  <c r="SU53" i="1"/>
  <c r="TA53" i="1"/>
  <c r="SV53" i="1"/>
  <c r="SW53" i="1"/>
  <c r="TF53" i="1"/>
  <c r="TC53" i="1"/>
  <c r="TD53" i="1"/>
  <c r="TB53" i="1"/>
  <c r="SY53" i="1"/>
  <c r="SY24" i="1"/>
  <c r="TA24" i="1"/>
  <c r="SU24" i="1"/>
  <c r="SZ24" i="1"/>
  <c r="TC24" i="1"/>
  <c r="SV24" i="1"/>
  <c r="TB24" i="1"/>
  <c r="SW24" i="1"/>
  <c r="TF24" i="1"/>
  <c r="TE24" i="1"/>
  <c r="TD24" i="1"/>
  <c r="SX24" i="1"/>
  <c r="SV87" i="1"/>
  <c r="SX87" i="1"/>
  <c r="TB87" i="1"/>
  <c r="SZ87" i="1"/>
  <c r="TA87" i="1"/>
  <c r="SU87" i="1"/>
  <c r="TC87" i="1"/>
  <c r="TD87" i="1"/>
  <c r="TF87" i="1"/>
  <c r="TE87" i="1"/>
  <c r="SW87" i="1"/>
  <c r="SY87" i="1"/>
  <c r="TA60" i="1"/>
  <c r="TE60" i="1"/>
  <c r="SX60" i="1"/>
  <c r="SW60" i="1"/>
  <c r="TD60" i="1"/>
  <c r="SV60" i="1"/>
  <c r="TC60" i="1"/>
  <c r="SU60" i="1"/>
  <c r="TF60" i="1"/>
  <c r="SZ60" i="1"/>
  <c r="SY60" i="1"/>
  <c r="TB60" i="1"/>
  <c r="SX88" i="1"/>
  <c r="TC88" i="1"/>
  <c r="TE88" i="1"/>
  <c r="TD88" i="1"/>
  <c r="SW88" i="1"/>
  <c r="TB88" i="1"/>
  <c r="SV88" i="1"/>
  <c r="TF88" i="1"/>
  <c r="SZ88" i="1"/>
  <c r="TA88" i="1"/>
  <c r="SU88" i="1"/>
  <c r="SY88" i="1"/>
  <c r="TE74" i="1"/>
  <c r="SW74" i="1"/>
  <c r="SX74" i="1"/>
  <c r="TD74" i="1"/>
  <c r="SV74" i="1"/>
  <c r="TC74" i="1"/>
  <c r="SU74" i="1"/>
  <c r="TA74" i="1"/>
  <c r="TF74" i="1"/>
  <c r="SZ74" i="1"/>
  <c r="SY74" i="1"/>
  <c r="TB74" i="1"/>
  <c r="TE17" i="1"/>
  <c r="SW17" i="1"/>
  <c r="TB17" i="1"/>
  <c r="SX17" i="1"/>
  <c r="TD17" i="1"/>
  <c r="SV17" i="1"/>
  <c r="TC17" i="1"/>
  <c r="SU17" i="1"/>
  <c r="TF17" i="1"/>
  <c r="TA17" i="1"/>
  <c r="SZ17" i="1"/>
  <c r="SY17" i="1"/>
  <c r="TB34" i="1"/>
  <c r="SX34" i="1"/>
  <c r="TD34" i="1"/>
  <c r="TC34" i="1"/>
  <c r="SU34" i="1"/>
  <c r="SV34" i="1"/>
  <c r="TA34" i="1"/>
  <c r="SZ34" i="1"/>
  <c r="SW34" i="1"/>
  <c r="TE34" i="1"/>
  <c r="TF34" i="1"/>
  <c r="SY34" i="1"/>
  <c r="SW51" i="1"/>
  <c r="SX51" i="1"/>
  <c r="TE51" i="1"/>
  <c r="TA51" i="1"/>
  <c r="SZ51" i="1"/>
  <c r="TC51" i="1"/>
  <c r="TF51" i="1"/>
  <c r="TD51" i="1"/>
  <c r="SU51" i="1"/>
  <c r="SV51" i="1"/>
  <c r="SY51" i="1"/>
  <c r="TB51" i="1"/>
  <c r="SV46" i="1"/>
  <c r="SX46" i="1"/>
  <c r="TA46" i="1"/>
  <c r="SU46" i="1"/>
  <c r="SW46" i="1"/>
  <c r="TE46" i="1"/>
  <c r="TF46" i="1"/>
  <c r="TC46" i="1"/>
  <c r="TD46" i="1"/>
  <c r="SY46" i="1"/>
  <c r="SZ46" i="1"/>
  <c r="TB46" i="1"/>
  <c r="TB75" i="1"/>
  <c r="SX75" i="1"/>
  <c r="SU75" i="1"/>
  <c r="TC75" i="1"/>
  <c r="SV75" i="1"/>
  <c r="TD75" i="1"/>
  <c r="SW75" i="1"/>
  <c r="TA75" i="1"/>
  <c r="TE75" i="1"/>
  <c r="TF75" i="1"/>
  <c r="SZ75" i="1"/>
  <c r="SY75" i="1"/>
  <c r="TA41" i="1"/>
  <c r="TB41" i="1"/>
  <c r="SV41" i="1"/>
  <c r="SX41" i="1"/>
  <c r="TC41" i="1"/>
  <c r="SW41" i="1"/>
  <c r="TD41" i="1"/>
  <c r="SU41" i="1"/>
  <c r="TF41" i="1"/>
  <c r="SZ41" i="1"/>
  <c r="TE41" i="1"/>
  <c r="SY41" i="1"/>
  <c r="TD16" i="1"/>
  <c r="TB16" i="1"/>
  <c r="TF16" i="1"/>
  <c r="SZ16" i="1"/>
  <c r="SU16" i="1"/>
  <c r="SX16" i="1"/>
  <c r="SV16" i="1"/>
  <c r="SW16" i="1"/>
  <c r="TE16" i="1"/>
  <c r="TA16" i="1"/>
  <c r="TC16" i="1"/>
  <c r="SY16" i="1"/>
  <c r="SX86" i="1"/>
  <c r="SV86" i="1"/>
  <c r="SW86" i="1"/>
  <c r="SY86" i="1"/>
  <c r="TE86" i="1"/>
  <c r="SZ86" i="1"/>
  <c r="TF86" i="1"/>
  <c r="TB86" i="1"/>
  <c r="SU86" i="1"/>
  <c r="TD86" i="1"/>
  <c r="TA86" i="1"/>
  <c r="TC86" i="1"/>
  <c r="TC58" i="1"/>
  <c r="TD58" i="1"/>
  <c r="SV58" i="1"/>
  <c r="SW58" i="1"/>
  <c r="SX58" i="1"/>
  <c r="SU58" i="1"/>
  <c r="TB58" i="1"/>
  <c r="TA58" i="1"/>
  <c r="SZ58" i="1"/>
  <c r="TF58" i="1"/>
  <c r="TE58" i="1"/>
  <c r="SY58" i="1"/>
  <c r="TD15" i="1"/>
  <c r="TE15" i="1"/>
  <c r="TB15" i="1"/>
  <c r="SX15" i="1"/>
  <c r="SU15" i="1"/>
  <c r="TA15" i="1"/>
  <c r="SZ15" i="1"/>
  <c r="TF15" i="1"/>
  <c r="SY15" i="1"/>
  <c r="TC15" i="1"/>
  <c r="SW15" i="1"/>
  <c r="SV15" i="1"/>
  <c r="SX72" i="1"/>
  <c r="TB72" i="1"/>
  <c r="TC72" i="1"/>
  <c r="SW72" i="1"/>
  <c r="TE72" i="1"/>
  <c r="SV72" i="1"/>
  <c r="TA72" i="1"/>
  <c r="SZ72" i="1"/>
  <c r="TF72" i="1"/>
  <c r="SU72" i="1"/>
  <c r="TD72" i="1"/>
  <c r="SY72" i="1"/>
  <c r="TE33" i="1"/>
  <c r="TA33" i="1"/>
  <c r="SW33" i="1"/>
  <c r="SL6" i="1" s="1"/>
  <c r="SM6" i="1" s="1"/>
  <c r="TI6" i="1" s="1"/>
  <c r="TD33" i="1"/>
  <c r="SV33" i="1"/>
  <c r="TC33" i="1"/>
  <c r="TF33" i="1"/>
  <c r="SX33" i="1"/>
  <c r="SZ33" i="1"/>
  <c r="SU33" i="1"/>
  <c r="SY33" i="1"/>
  <c r="TB33" i="1"/>
  <c r="SW79" i="1"/>
  <c r="TC79" i="1"/>
  <c r="TD79" i="1"/>
  <c r="SZ79" i="1"/>
  <c r="SV79" i="1"/>
  <c r="SX79" i="1"/>
  <c r="TE79" i="1"/>
  <c r="TB79" i="1"/>
  <c r="TF79" i="1"/>
  <c r="TA79" i="1"/>
  <c r="SU79" i="1"/>
  <c r="SY79" i="1"/>
  <c r="TF54" i="1"/>
  <c r="SW54" i="1"/>
  <c r="TE54" i="1"/>
  <c r="TD54" i="1"/>
  <c r="SZ54" i="1"/>
  <c r="TC54" i="1"/>
  <c r="SU54" i="1"/>
  <c r="TA54" i="1"/>
  <c r="TB54" i="1"/>
  <c r="SY54" i="1"/>
  <c r="SV54" i="1"/>
  <c r="SX54" i="1"/>
  <c r="TB63" i="1"/>
  <c r="SY63" i="1"/>
  <c r="SV63" i="1"/>
  <c r="TE63" i="1"/>
  <c r="TA63" i="1"/>
  <c r="SX63" i="1"/>
  <c r="SZ63" i="1"/>
  <c r="TF63" i="1"/>
  <c r="SW63" i="1"/>
  <c r="SU63" i="1"/>
  <c r="TD63" i="1"/>
  <c r="TC63" i="1"/>
  <c r="SV27" i="1"/>
  <c r="SY27" i="1"/>
  <c r="SU27" i="1"/>
  <c r="SX27" i="1"/>
  <c r="TF27" i="1"/>
  <c r="TB27" i="1"/>
  <c r="TC27" i="1"/>
  <c r="TE27" i="1"/>
  <c r="SW27" i="1"/>
  <c r="TD27" i="1"/>
  <c r="TA27" i="1"/>
  <c r="SZ27" i="1"/>
  <c r="SX55" i="1"/>
  <c r="SZ55" i="1"/>
  <c r="TB55" i="1"/>
  <c r="SV55" i="1"/>
  <c r="SU55" i="1"/>
  <c r="TF55" i="1"/>
  <c r="TA55" i="1"/>
  <c r="TE55" i="1"/>
  <c r="SW55" i="1"/>
  <c r="TD55" i="1"/>
  <c r="SY55" i="1"/>
  <c r="TC55" i="1"/>
  <c r="TA19" i="1"/>
  <c r="SU19" i="1"/>
  <c r="TB19" i="1"/>
  <c r="SX19" i="1"/>
  <c r="SW19" i="1"/>
  <c r="TC19" i="1"/>
  <c r="TF19" i="1"/>
  <c r="SZ19" i="1"/>
  <c r="TE19" i="1"/>
  <c r="TD19" i="1"/>
  <c r="SV19" i="1"/>
  <c r="SY19" i="1"/>
  <c r="TD78" i="1"/>
  <c r="SW78" i="1"/>
  <c r="TB78" i="1"/>
  <c r="TE78" i="1"/>
  <c r="SY78" i="1"/>
  <c r="TA78" i="1"/>
  <c r="SX78" i="1"/>
  <c r="TF78" i="1"/>
  <c r="SV78" i="1"/>
  <c r="TC78" i="1"/>
  <c r="SZ78" i="1"/>
  <c r="SU78" i="1"/>
  <c r="TA32" i="1"/>
  <c r="TC32" i="1"/>
  <c r="TE32" i="1"/>
  <c r="SU32" i="1"/>
  <c r="TD32" i="1"/>
  <c r="SW32" i="1"/>
  <c r="SZ32" i="1"/>
  <c r="TF32" i="1"/>
  <c r="SY32" i="1"/>
  <c r="SV32" i="1"/>
  <c r="TB32" i="1"/>
  <c r="SX32" i="1"/>
  <c r="SX47" i="1"/>
  <c r="SY47" i="1"/>
  <c r="TB47" i="1"/>
  <c r="SW47" i="1"/>
  <c r="SZ47" i="1"/>
  <c r="SV47" i="1"/>
  <c r="TD47" i="1"/>
  <c r="SU47" i="1"/>
  <c r="TF47" i="1"/>
  <c r="TC47" i="1"/>
  <c r="TA47" i="1"/>
  <c r="TE47" i="1"/>
  <c r="TB92" i="1"/>
  <c r="SX92" i="1"/>
  <c r="SV92" i="1"/>
  <c r="TD92" i="1"/>
  <c r="TA92" i="1"/>
  <c r="SW92" i="1"/>
  <c r="SY92" i="1"/>
  <c r="TE92" i="1"/>
  <c r="SZ92" i="1"/>
  <c r="TF92" i="1"/>
  <c r="TC92" i="1"/>
  <c r="SU92" i="1"/>
  <c r="SY59" i="1"/>
  <c r="TF59" i="1"/>
  <c r="SZ59" i="1"/>
  <c r="TD59" i="1"/>
  <c r="TC59" i="1"/>
  <c r="SU59" i="1"/>
  <c r="SV59" i="1"/>
  <c r="TA59" i="1"/>
  <c r="SX59" i="1"/>
  <c r="TB59" i="1"/>
  <c r="SW59" i="1"/>
  <c r="TE59" i="1"/>
  <c r="TE49" i="1"/>
  <c r="SX49" i="1"/>
  <c r="SV49" i="1"/>
  <c r="SU49" i="1"/>
  <c r="TB49" i="1"/>
  <c r="SW49" i="1"/>
  <c r="SZ49" i="1"/>
  <c r="TA49" i="1"/>
  <c r="TF49" i="1"/>
  <c r="TC49" i="1"/>
  <c r="TD49" i="1"/>
  <c r="SY49" i="1"/>
  <c r="SW43" i="1"/>
  <c r="SY43" i="1"/>
  <c r="TF43" i="1"/>
  <c r="SX43" i="1"/>
  <c r="TE43" i="1"/>
  <c r="SZ43" i="1"/>
  <c r="TB43" i="1"/>
  <c r="TD43" i="1"/>
  <c r="SV43" i="1"/>
  <c r="TA43" i="1"/>
  <c r="TC43" i="1"/>
  <c r="SU43" i="1"/>
  <c r="TD18" i="1"/>
  <c r="SV18" i="1"/>
  <c r="SX18" i="1"/>
  <c r="TE18" i="1"/>
  <c r="SW18" i="1"/>
  <c r="TC18" i="1"/>
  <c r="SU18" i="1"/>
  <c r="TB18" i="1"/>
  <c r="TA18" i="1"/>
  <c r="TF18" i="1"/>
  <c r="SZ18" i="1"/>
  <c r="SY18" i="1"/>
  <c r="SW68" i="1"/>
  <c r="TB68" i="1"/>
  <c r="SV68" i="1"/>
  <c r="TA68" i="1"/>
  <c r="SY68" i="1"/>
  <c r="SX68" i="1"/>
  <c r="TC68" i="1"/>
  <c r="TD68" i="1"/>
  <c r="SU68" i="1"/>
  <c r="SZ68" i="1"/>
  <c r="TE68" i="1"/>
  <c r="TF68" i="1"/>
  <c r="TA42" i="1"/>
  <c r="SX42" i="1"/>
  <c r="TC42" i="1"/>
  <c r="SU42" i="1"/>
  <c r="SZ42" i="1"/>
  <c r="TF42" i="1"/>
  <c r="TE42" i="1"/>
  <c r="SV42" i="1"/>
  <c r="SW42" i="1"/>
  <c r="TD42" i="1"/>
  <c r="SY42" i="1"/>
  <c r="TB42" i="1"/>
  <c r="TE91" i="1"/>
  <c r="SV91" i="1"/>
  <c r="SW91" i="1"/>
  <c r="TB91" i="1"/>
  <c r="SY91" i="1"/>
  <c r="SZ91" i="1"/>
  <c r="TA91" i="1"/>
  <c r="TF91" i="1"/>
  <c r="TD91" i="1"/>
  <c r="TC91" i="1"/>
  <c r="SU91" i="1"/>
  <c r="SX91" i="1"/>
  <c r="SY56" i="1"/>
  <c r="SX56" i="1"/>
  <c r="SV56" i="1"/>
  <c r="TA56" i="1"/>
  <c r="SU56" i="1"/>
  <c r="TE56" i="1"/>
  <c r="SW56" i="1"/>
  <c r="TC56" i="1"/>
  <c r="TB56" i="1"/>
  <c r="SZ56" i="1"/>
  <c r="TD56" i="1"/>
  <c r="TF56" i="1"/>
  <c r="SV84" i="1"/>
  <c r="SW84" i="1"/>
  <c r="SX84" i="1"/>
  <c r="TB84" i="1"/>
  <c r="SY84" i="1"/>
  <c r="TC84" i="1"/>
  <c r="TF84" i="1"/>
  <c r="TE84" i="1"/>
  <c r="TD84" i="1"/>
  <c r="SU84" i="1"/>
  <c r="TA84" i="1"/>
  <c r="SZ84" i="1"/>
  <c r="SV45" i="1"/>
  <c r="TF45" i="1"/>
  <c r="SW45" i="1"/>
  <c r="TE45" i="1"/>
  <c r="SX45" i="1"/>
  <c r="SY45" i="1"/>
  <c r="TB45" i="1"/>
  <c r="TC45" i="1"/>
  <c r="TD45" i="1"/>
  <c r="SZ45" i="1"/>
  <c r="TA45" i="1"/>
  <c r="SU45" i="1"/>
  <c r="TA21" i="1"/>
  <c r="SW21" i="1"/>
  <c r="SX21" i="1"/>
  <c r="TF21" i="1"/>
  <c r="TD21" i="1"/>
  <c r="TC21" i="1"/>
  <c r="SZ21" i="1"/>
  <c r="TE21" i="1"/>
  <c r="SV21" i="1"/>
  <c r="SU21" i="1"/>
  <c r="SY21" i="1"/>
  <c r="TB21" i="1"/>
  <c r="TB83" i="1"/>
  <c r="TA83" i="1"/>
  <c r="SW83" i="1"/>
  <c r="SU83" i="1"/>
  <c r="TE83" i="1"/>
  <c r="TC83" i="1"/>
  <c r="SV83" i="1"/>
  <c r="TD83" i="1"/>
  <c r="TF83" i="1"/>
  <c r="SZ83" i="1"/>
  <c r="SY83" i="1"/>
  <c r="SX83" i="1"/>
  <c r="SX66" i="1"/>
  <c r="SW66" i="1"/>
  <c r="TD66" i="1"/>
  <c r="SU66" i="1"/>
  <c r="SV66" i="1"/>
  <c r="TF66" i="1"/>
  <c r="TC66" i="1"/>
  <c r="TB66" i="1"/>
  <c r="SZ66" i="1"/>
  <c r="TA66" i="1"/>
  <c r="SY66" i="1"/>
  <c r="TE66" i="1"/>
  <c r="TA82" i="1"/>
  <c r="SX82" i="1"/>
  <c r="SU82" i="1"/>
  <c r="SZ82" i="1"/>
  <c r="TF82" i="1"/>
  <c r="TE82" i="1"/>
  <c r="TC82" i="1"/>
  <c r="SW82" i="1"/>
  <c r="TD82" i="1"/>
  <c r="SV82" i="1"/>
  <c r="TB82" i="1"/>
  <c r="SY82" i="1"/>
  <c r="VD3" i="1" l="1"/>
  <c r="VE3" i="1" s="1"/>
  <c r="SL3" i="1"/>
  <c r="SM3" i="1" s="1"/>
  <c r="TI3" i="1" s="1"/>
  <c r="UZ9" i="1"/>
  <c r="VA9" i="1" s="1"/>
  <c r="SG3" i="1"/>
  <c r="UY3" i="1"/>
  <c r="VW62" i="1"/>
  <c r="VX62" i="1"/>
  <c r="VU62" i="1"/>
  <c r="VT62" i="1"/>
  <c r="VR62" i="1"/>
  <c r="VM62" i="1"/>
  <c r="VN62" i="1"/>
  <c r="VO62" i="1"/>
  <c r="VP62" i="1"/>
  <c r="VV62" i="1"/>
  <c r="VS62" i="1"/>
  <c r="VQ62" i="1"/>
  <c r="VR35" i="1"/>
  <c r="UY5" i="1" s="1"/>
  <c r="VT35" i="1"/>
  <c r="VX35" i="1"/>
  <c r="VW35" i="1"/>
  <c r="VO35" i="1"/>
  <c r="VV35" i="1"/>
  <c r="VU35" i="1"/>
  <c r="VQ35" i="1"/>
  <c r="VN35" i="1"/>
  <c r="VP35" i="1"/>
  <c r="VM35" i="1"/>
  <c r="VS35" i="1"/>
  <c r="UZ6" i="1"/>
  <c r="VA6" i="1" s="1"/>
  <c r="VS28" i="1"/>
  <c r="VV28" i="1"/>
  <c r="VN28" i="1"/>
  <c r="VO28" i="1"/>
  <c r="VW28" i="1"/>
  <c r="VP28" i="1"/>
  <c r="VT28" i="1"/>
  <c r="VQ28" i="1"/>
  <c r="VX28" i="1"/>
  <c r="VM28" i="1"/>
  <c r="VU28" i="1"/>
  <c r="VR28" i="1"/>
  <c r="VD9" i="1"/>
  <c r="VE9" i="1" s="1"/>
  <c r="VV67" i="1"/>
  <c r="VR67" i="1"/>
  <c r="VP67" i="1"/>
  <c r="VN67" i="1"/>
  <c r="VW67" i="1"/>
  <c r="VT67" i="1"/>
  <c r="VS67" i="1"/>
  <c r="VU67" i="1"/>
  <c r="VQ67" i="1"/>
  <c r="VM67" i="1"/>
  <c r="VO67" i="1"/>
  <c r="VX67" i="1"/>
  <c r="UZ7" i="1" s="1"/>
  <c r="VA7" i="1" s="1"/>
  <c r="UY6" i="1"/>
  <c r="VV76" i="1"/>
  <c r="VO76" i="1"/>
  <c r="VR76" i="1"/>
  <c r="VQ76" i="1"/>
  <c r="VX76" i="1"/>
  <c r="VM76" i="1"/>
  <c r="VW76" i="1"/>
  <c r="VU76" i="1"/>
  <c r="VS76" i="1"/>
  <c r="VP76" i="1"/>
  <c r="VT76" i="1"/>
  <c r="VN76" i="1"/>
  <c r="SR70" i="1"/>
  <c r="ST70" i="1" s="1"/>
  <c r="SS70" i="1"/>
  <c r="VD2" i="1"/>
  <c r="UY9" i="1"/>
  <c r="VU38" i="1"/>
  <c r="VM38" i="1"/>
  <c r="VP38" i="1"/>
  <c r="VN38" i="1"/>
  <c r="VO38" i="1"/>
  <c r="VW38" i="1"/>
  <c r="VR38" i="1"/>
  <c r="VV38" i="1"/>
  <c r="VS38" i="1"/>
  <c r="VX38" i="1"/>
  <c r="VT38" i="1"/>
  <c r="VQ38" i="1"/>
  <c r="UY7" i="1"/>
  <c r="VD6" i="1"/>
  <c r="VE6" i="1" s="1"/>
  <c r="UK27" i="1"/>
  <c r="UJ27" i="1"/>
  <c r="UM27" i="1"/>
  <c r="UI27" i="1"/>
  <c r="UL27" i="1"/>
  <c r="UG27" i="1"/>
  <c r="UE27" i="1"/>
  <c r="UN27" i="1"/>
  <c r="UD27" i="1"/>
  <c r="UO27" i="1"/>
  <c r="UH27" i="1"/>
  <c r="UF27" i="1"/>
  <c r="VJ70" i="1"/>
  <c r="VL70" i="1" s="1"/>
  <c r="VL13" i="1" s="1"/>
  <c r="VK70" i="1"/>
  <c r="VK13" i="1" s="1"/>
  <c r="VD7" i="1"/>
  <c r="VE7" i="1" s="1"/>
  <c r="VW27" i="1"/>
  <c r="VO27" i="1"/>
  <c r="VV27" i="1"/>
  <c r="VQ27" i="1"/>
  <c r="VN27" i="1"/>
  <c r="VP27" i="1"/>
  <c r="VT27" i="1"/>
  <c r="VU27" i="1"/>
  <c r="VS27" i="1"/>
  <c r="VM27" i="1"/>
  <c r="VR27" i="1"/>
  <c r="VX27" i="1"/>
  <c r="UB70" i="1"/>
  <c r="UA70" i="1"/>
  <c r="UC70" i="1" s="1"/>
  <c r="UZ2" i="1"/>
  <c r="UZ3" i="1"/>
  <c r="VA3" i="1" s="1"/>
  <c r="UZ5" i="1"/>
  <c r="VA5" i="1" s="1"/>
  <c r="UY2" i="1"/>
  <c r="SG6" i="1"/>
  <c r="SH3" i="1"/>
  <c r="SI3" i="1" s="1"/>
  <c r="SG7" i="1"/>
  <c r="UA35" i="1"/>
  <c r="UC35" i="1" s="1"/>
  <c r="UB35" i="1"/>
  <c r="SR28" i="1"/>
  <c r="ST28" i="1" s="1"/>
  <c r="SS28" i="1"/>
  <c r="SS38" i="1"/>
  <c r="SR38" i="1"/>
  <c r="ST38" i="1" s="1"/>
  <c r="UB28" i="1"/>
  <c r="UA28" i="1"/>
  <c r="UC28" i="1" s="1"/>
  <c r="SS35" i="1"/>
  <c r="SR35" i="1"/>
  <c r="ST35" i="1" s="1"/>
  <c r="UB38" i="1"/>
  <c r="UA38" i="1"/>
  <c r="UC38" i="1" s="1"/>
  <c r="SS76" i="1"/>
  <c r="SR76" i="1"/>
  <c r="ST76" i="1" s="1"/>
  <c r="UA62" i="1"/>
  <c r="UC62" i="1" s="1"/>
  <c r="UB62" i="1"/>
  <c r="UB76" i="1"/>
  <c r="UA76" i="1"/>
  <c r="UC76" i="1" s="1"/>
  <c r="TR2" i="1"/>
  <c r="TV2" i="1"/>
  <c r="UR2" i="1" s="1"/>
  <c r="T33" i="11"/>
  <c r="R33" i="11"/>
  <c r="SR62" i="1"/>
  <c r="ST62" i="1" s="1"/>
  <c r="SS62" i="1"/>
  <c r="RZ3" i="1"/>
  <c r="SH6" i="1"/>
  <c r="SI6" i="1" s="1"/>
  <c r="SL2" i="1"/>
  <c r="SL7" i="1"/>
  <c r="SM7" i="1" s="1"/>
  <c r="TI7" i="1" s="1"/>
  <c r="RZ4" i="1"/>
  <c r="RZ9" i="1"/>
  <c r="SH2" i="1"/>
  <c r="SG2" i="1"/>
  <c r="SG9" i="1"/>
  <c r="SH7" i="1"/>
  <c r="SI7" i="1" s="1"/>
  <c r="SH9" i="1"/>
  <c r="SI9" i="1" s="1"/>
  <c r="SL9" i="1"/>
  <c r="SM9" i="1" s="1"/>
  <c r="TI9" i="1" s="1"/>
  <c r="RZ7" i="1"/>
  <c r="RZ6" i="1"/>
  <c r="UZ8" i="1" l="1"/>
  <c r="VA8" i="1" s="1"/>
  <c r="VD8" i="1"/>
  <c r="VE8" i="1" s="1"/>
  <c r="VD5" i="1"/>
  <c r="VE5" i="1" s="1"/>
  <c r="UY8" i="1"/>
  <c r="UI70" i="1"/>
  <c r="TP4" i="1" s="1"/>
  <c r="UH70" i="1"/>
  <c r="UN70" i="1"/>
  <c r="UK70" i="1"/>
  <c r="UM70" i="1"/>
  <c r="UL70" i="1"/>
  <c r="UE70" i="1"/>
  <c r="UD70" i="1"/>
  <c r="UJ70" i="1"/>
  <c r="UO70" i="1"/>
  <c r="TQ4" i="1" s="1"/>
  <c r="TR4" i="1" s="1"/>
  <c r="UG70" i="1"/>
  <c r="UF70" i="1"/>
  <c r="TU4" i="1" s="1"/>
  <c r="TV4" i="1" s="1"/>
  <c r="UR4" i="1" s="1"/>
  <c r="VE2" i="1"/>
  <c r="VV70" i="1"/>
  <c r="VV13" i="1" s="1"/>
  <c r="P51" i="11" s="1"/>
  <c r="VW70" i="1"/>
  <c r="VW13" i="1" s="1"/>
  <c r="Q51" i="11" s="1"/>
  <c r="VU70" i="1"/>
  <c r="VU13" i="1" s="1"/>
  <c r="O51" i="11" s="1"/>
  <c r="C51" i="11" s="1"/>
  <c r="VO70" i="1"/>
  <c r="VD4" i="1" s="1"/>
  <c r="VE4" i="1" s="1"/>
  <c r="VM70" i="1"/>
  <c r="VM13" i="1" s="1"/>
  <c r="F51" i="11" s="1"/>
  <c r="VT70" i="1"/>
  <c r="VT13" i="1" s="1"/>
  <c r="N51" i="11" s="1"/>
  <c r="VP70" i="1"/>
  <c r="VP13" i="1" s="1"/>
  <c r="J51" i="11" s="1"/>
  <c r="VQ70" i="1"/>
  <c r="VQ13" i="1" s="1"/>
  <c r="K51" i="11" s="1"/>
  <c r="VS70" i="1"/>
  <c r="VS13" i="1" s="1"/>
  <c r="M51" i="11" s="1"/>
  <c r="VX70" i="1"/>
  <c r="UZ4" i="1" s="1"/>
  <c r="VA4" i="1" s="1"/>
  <c r="VR70" i="1"/>
  <c r="VN70" i="1"/>
  <c r="VN13" i="1" s="1"/>
  <c r="G51" i="11" s="1"/>
  <c r="H51" i="11" s="1"/>
  <c r="SV70" i="1"/>
  <c r="SZ70" i="1"/>
  <c r="SG4" i="1" s="1"/>
  <c r="TA70" i="1"/>
  <c r="SW70" i="1"/>
  <c r="SL4" i="1" s="1"/>
  <c r="SM4" i="1" s="1"/>
  <c r="TI4" i="1" s="1"/>
  <c r="SX70" i="1"/>
  <c r="TF70" i="1"/>
  <c r="SH4" i="1" s="1"/>
  <c r="SI4" i="1" s="1"/>
  <c r="SY70" i="1"/>
  <c r="TE70" i="1"/>
  <c r="SU70" i="1"/>
  <c r="TD70" i="1"/>
  <c r="TC70" i="1"/>
  <c r="TB70" i="1"/>
  <c r="VA2" i="1"/>
  <c r="ST13" i="1"/>
  <c r="UC13" i="1"/>
  <c r="UJ38" i="1"/>
  <c r="UM38" i="1"/>
  <c r="UL38" i="1"/>
  <c r="UH38" i="1"/>
  <c r="UD38" i="1"/>
  <c r="UI38" i="1"/>
  <c r="UK38" i="1"/>
  <c r="UO38" i="1"/>
  <c r="UG38" i="1"/>
  <c r="UE38" i="1"/>
  <c r="UN38" i="1"/>
  <c r="UF38" i="1"/>
  <c r="SV38" i="1"/>
  <c r="SZ38" i="1"/>
  <c r="TB38" i="1"/>
  <c r="SU38" i="1"/>
  <c r="SX38" i="1"/>
  <c r="SW38" i="1"/>
  <c r="TC38" i="1"/>
  <c r="TF38" i="1"/>
  <c r="TD38" i="1"/>
  <c r="TE38" i="1"/>
  <c r="SY38" i="1"/>
  <c r="TA38" i="1"/>
  <c r="SU28" i="1"/>
  <c r="SZ28" i="1"/>
  <c r="SX28" i="1"/>
  <c r="SW28" i="1"/>
  <c r="TB28" i="1"/>
  <c r="TE28" i="1"/>
  <c r="SV28" i="1"/>
  <c r="TF28" i="1"/>
  <c r="TA28" i="1"/>
  <c r="SY28" i="1"/>
  <c r="TD28" i="1"/>
  <c r="TC28" i="1"/>
  <c r="SV35" i="1"/>
  <c r="TB35" i="1"/>
  <c r="TE35" i="1"/>
  <c r="SX35" i="1"/>
  <c r="TA35" i="1"/>
  <c r="SY35" i="1"/>
  <c r="TF35" i="1"/>
  <c r="SW35" i="1"/>
  <c r="SU35" i="1"/>
  <c r="TC35" i="1"/>
  <c r="SZ35" i="1"/>
  <c r="TD35" i="1"/>
  <c r="UG35" i="1"/>
  <c r="UF35" i="1"/>
  <c r="UJ35" i="1"/>
  <c r="UN35" i="1"/>
  <c r="UO35" i="1"/>
  <c r="UE35" i="1"/>
  <c r="UD35" i="1"/>
  <c r="UH35" i="1"/>
  <c r="UM35" i="1"/>
  <c r="UK35" i="1"/>
  <c r="UL35" i="1"/>
  <c r="UI35" i="1"/>
  <c r="UN28" i="1"/>
  <c r="UF28" i="1"/>
  <c r="UO28" i="1"/>
  <c r="UD28" i="1"/>
  <c r="UG28" i="1"/>
  <c r="UJ28" i="1"/>
  <c r="UH28" i="1"/>
  <c r="UL28" i="1"/>
  <c r="UI28" i="1"/>
  <c r="UE28" i="1"/>
  <c r="UK28" i="1"/>
  <c r="UM28" i="1"/>
  <c r="TB62" i="1"/>
  <c r="SV62" i="1"/>
  <c r="SZ62" i="1"/>
  <c r="TA62" i="1"/>
  <c r="SW62" i="1"/>
  <c r="SX62" i="1"/>
  <c r="TE62" i="1"/>
  <c r="SY62" i="1"/>
  <c r="TD62" i="1"/>
  <c r="TF62" i="1"/>
  <c r="SU62" i="1"/>
  <c r="SS13" i="1"/>
  <c r="TC62" i="1"/>
  <c r="UM76" i="1"/>
  <c r="UD76" i="1"/>
  <c r="UK76" i="1"/>
  <c r="UJ76" i="1"/>
  <c r="UI76" i="1"/>
  <c r="UF76" i="1"/>
  <c r="UE76" i="1"/>
  <c r="UN76" i="1"/>
  <c r="UL76" i="1"/>
  <c r="UG76" i="1"/>
  <c r="UH76" i="1"/>
  <c r="UO76" i="1"/>
  <c r="UM62" i="1"/>
  <c r="UH62" i="1"/>
  <c r="UG62" i="1"/>
  <c r="UO62" i="1"/>
  <c r="UE62" i="1"/>
  <c r="UL62" i="1"/>
  <c r="UF62" i="1"/>
  <c r="UI62" i="1"/>
  <c r="UJ62" i="1"/>
  <c r="UD62" i="1"/>
  <c r="UN62" i="1"/>
  <c r="UK62" i="1"/>
  <c r="UB13" i="1"/>
  <c r="TF76" i="1"/>
  <c r="SH8" i="1" s="1"/>
  <c r="SI8" i="1" s="1"/>
  <c r="TE76" i="1"/>
  <c r="SX76" i="1"/>
  <c r="SW76" i="1"/>
  <c r="SV76" i="1"/>
  <c r="TA76" i="1"/>
  <c r="TB76" i="1"/>
  <c r="SY76" i="1"/>
  <c r="TD76" i="1"/>
  <c r="TC76" i="1"/>
  <c r="SU76" i="1"/>
  <c r="SZ76" i="1"/>
  <c r="SM2" i="1"/>
  <c r="TI2" i="1" s="1"/>
  <c r="RZ2" i="1"/>
  <c r="SI2" i="1"/>
  <c r="UZ10" i="1" l="1"/>
  <c r="VA10" i="1" s="1"/>
  <c r="T51" i="11" s="1"/>
  <c r="VX13" i="1"/>
  <c r="R51" i="11" s="1"/>
  <c r="UN13" i="1"/>
  <c r="Q50" i="11" s="1"/>
  <c r="VO13" i="1"/>
  <c r="I51" i="11" s="1"/>
  <c r="VR13" i="1"/>
  <c r="L51" i="11" s="1"/>
  <c r="UY4" i="1"/>
  <c r="UY10" i="1" s="1"/>
  <c r="TP8" i="1"/>
  <c r="VD10" i="1"/>
  <c r="SG8" i="1"/>
  <c r="SL8" i="1"/>
  <c r="SM8" i="1" s="1"/>
  <c r="TI8" i="1" s="1"/>
  <c r="N48" i="11"/>
  <c r="C48" i="11" s="1"/>
  <c r="UJ13" i="1"/>
  <c r="M50" i="11" s="1"/>
  <c r="A50" i="11" s="1"/>
  <c r="D50" i="11" s="1"/>
  <c r="G48" i="11"/>
  <c r="B48" i="11" s="1"/>
  <c r="UL13" i="1"/>
  <c r="O50" i="11" s="1"/>
  <c r="B50" i="11" s="1"/>
  <c r="UM13" i="1"/>
  <c r="P50" i="11" s="1"/>
  <c r="TQ8" i="1"/>
  <c r="TR8" i="1" s="1"/>
  <c r="RZ8" i="1"/>
  <c r="UE13" i="1"/>
  <c r="G50" i="11" s="1"/>
  <c r="H50" i="11" s="1"/>
  <c r="UD13" i="1"/>
  <c r="F50" i="11" s="1"/>
  <c r="UH13" i="1"/>
  <c r="K50" i="11" s="1"/>
  <c r="TU8" i="1"/>
  <c r="TV8" i="1" s="1"/>
  <c r="UR8" i="1" s="1"/>
  <c r="K47" i="11"/>
  <c r="F48" i="11"/>
  <c r="G47" i="11"/>
  <c r="L48" i="11"/>
  <c r="M48" i="11"/>
  <c r="TE13" i="1"/>
  <c r="Q49" i="11" s="1"/>
  <c r="F47" i="11"/>
  <c r="P48" i="11"/>
  <c r="SX13" i="1"/>
  <c r="J49" i="11" s="1"/>
  <c r="B49" i="11" s="1"/>
  <c r="I48" i="11"/>
  <c r="UK13" i="1"/>
  <c r="N50" i="11" s="1"/>
  <c r="TQ5" i="1"/>
  <c r="UO13" i="1"/>
  <c r="R50" i="11" s="1"/>
  <c r="TC13" i="1"/>
  <c r="O49" i="11" s="1"/>
  <c r="SL5" i="1"/>
  <c r="SW13" i="1"/>
  <c r="I49" i="11" s="1"/>
  <c r="O47" i="11"/>
  <c r="Q48" i="11"/>
  <c r="UG13" i="1"/>
  <c r="J50" i="11" s="1"/>
  <c r="TA13" i="1"/>
  <c r="M49" i="11" s="1"/>
  <c r="Q47" i="11"/>
  <c r="P47" i="11"/>
  <c r="R48" i="11"/>
  <c r="SU13" i="1"/>
  <c r="F49" i="11" s="1"/>
  <c r="SZ13" i="1"/>
  <c r="L49" i="11" s="1"/>
  <c r="SG5" i="1"/>
  <c r="N47" i="11"/>
  <c r="K48" i="11"/>
  <c r="SH5" i="1"/>
  <c r="TF13" i="1"/>
  <c r="R49" i="11" s="1"/>
  <c r="SV13" i="1"/>
  <c r="G49" i="11" s="1"/>
  <c r="I47" i="11"/>
  <c r="J47" i="11"/>
  <c r="J48" i="11"/>
  <c r="Z49" i="11" s="1"/>
  <c r="TP5" i="1"/>
  <c r="TP10" i="1" s="1"/>
  <c r="UI13" i="1"/>
  <c r="L50" i="11" s="1"/>
  <c r="TD13" i="1"/>
  <c r="P49" i="11" s="1"/>
  <c r="A49" i="11" s="1"/>
  <c r="D49" i="11" s="1"/>
  <c r="TB13" i="1"/>
  <c r="N49" i="11" s="1"/>
  <c r="L47" i="11"/>
  <c r="R47" i="11"/>
  <c r="O48" i="11"/>
  <c r="UF13" i="1"/>
  <c r="I50" i="11" s="1"/>
  <c r="TU5" i="1"/>
  <c r="SY13" i="1"/>
  <c r="K49" i="11" s="1"/>
  <c r="K31" i="11" s="1"/>
  <c r="M47" i="11"/>
  <c r="SG10" i="1" l="1"/>
  <c r="C50" i="11"/>
  <c r="W49" i="11"/>
  <c r="H48" i="11"/>
  <c r="X48" i="11"/>
  <c r="H47" i="11"/>
  <c r="AJ48" i="11"/>
  <c r="AJ47" i="11"/>
  <c r="X47" i="11"/>
  <c r="AN47" i="11"/>
  <c r="AA47" i="11"/>
  <c r="AC49" i="11"/>
  <c r="TV5" i="1"/>
  <c r="UR5" i="1" s="1"/>
  <c r="TU10" i="1"/>
  <c r="SM5" i="1"/>
  <c r="TI5" i="1" s="1"/>
  <c r="SL10" i="1"/>
  <c r="H49" i="11"/>
  <c r="AJ52" i="11"/>
  <c r="G31" i="11"/>
  <c r="AJ50" i="11"/>
  <c r="X49" i="11"/>
  <c r="AJ49" i="11"/>
  <c r="G30" i="11"/>
  <c r="SI5" i="1"/>
  <c r="SH10" i="1"/>
  <c r="SI10" i="1" s="1"/>
  <c r="T49" i="11" s="1"/>
  <c r="P31" i="11"/>
  <c r="B47" i="11"/>
  <c r="AS51" i="11"/>
  <c r="AS50" i="11"/>
  <c r="AS49" i="11"/>
  <c r="P30" i="11"/>
  <c r="AS48" i="11"/>
  <c r="P29" i="11"/>
  <c r="AS52" i="11"/>
  <c r="AF47" i="11"/>
  <c r="AS47" i="11"/>
  <c r="AF48" i="11"/>
  <c r="AF49" i="11"/>
  <c r="C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R5" i="1"/>
  <c r="TQ10" i="1"/>
  <c r="TR10" i="1" s="1"/>
  <c r="T50" i="11" s="1"/>
  <c r="AM50" i="11"/>
  <c r="AM48" i="11"/>
  <c r="AM47" i="11"/>
  <c r="J31" i="11"/>
  <c r="AM49" i="11"/>
  <c r="J30" i="11"/>
  <c r="Z47" i="11"/>
  <c r="J29" i="11"/>
  <c r="Z48" i="11"/>
  <c r="A47" i="11"/>
  <c r="V47" i="11"/>
  <c r="AM51" i="11"/>
  <c r="AM52" i="11"/>
  <c r="AO52" i="11"/>
  <c r="AO47" i="11"/>
  <c r="L31" i="11"/>
  <c r="AO51" i="11"/>
  <c r="AO48" i="11"/>
  <c r="L30" i="11"/>
  <c r="L29" i="11"/>
  <c r="AB47" i="11"/>
  <c r="AO49" i="11"/>
  <c r="AB48" i="11"/>
  <c r="AO50" i="11"/>
  <c r="C47"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RZ5" i="1"/>
  <c r="T48" i="11"/>
  <c r="G29" i="11"/>
  <c r="AJ51" i="11"/>
  <c r="I28" i="11" l="1"/>
  <c r="A48" i="11"/>
  <c r="D48" i="11" s="1"/>
  <c r="V35" i="11"/>
  <c r="O28" i="11"/>
  <c r="M28" i="11"/>
  <c r="F28" i="11"/>
  <c r="P28" i="11"/>
  <c r="AK47" i="11"/>
  <c r="AK48" i="11"/>
  <c r="J28" i="11"/>
  <c r="AG48" i="11"/>
  <c r="K28" i="11"/>
  <c r="AU48" i="11"/>
  <c r="AU50" i="11"/>
  <c r="B31" i="11"/>
  <c r="B29" i="11"/>
  <c r="B30" i="11"/>
  <c r="AU47" i="11"/>
  <c r="AU51" i="11"/>
  <c r="AU49" i="11"/>
  <c r="AU52" i="11"/>
  <c r="AG47" i="11"/>
  <c r="L28" i="11"/>
  <c r="AK49" i="11"/>
  <c r="H30" i="11"/>
  <c r="H29" i="11"/>
  <c r="AK52" i="11"/>
  <c r="AK50" i="11"/>
  <c r="AK51" i="11"/>
  <c r="H31" i="11"/>
  <c r="AV48" i="11"/>
  <c r="C31" i="11"/>
  <c r="AV50" i="11"/>
  <c r="C30" i="11"/>
  <c r="AV51" i="11"/>
  <c r="AV49" i="11"/>
  <c r="AV47" i="11"/>
  <c r="AV52" i="11"/>
  <c r="C29" i="11"/>
  <c r="D47" i="11"/>
  <c r="AT49" i="11"/>
  <c r="AT47" i="11"/>
  <c r="AT50" i="11"/>
  <c r="G28" i="11"/>
  <c r="N28" i="11"/>
  <c r="AG49" i="11"/>
  <c r="A30" i="11" l="1"/>
  <c r="A29" i="11"/>
  <c r="A31" i="11"/>
  <c r="AT52" i="11"/>
  <c r="AT51" i="11"/>
  <c r="AT48" i="11"/>
  <c r="B28" i="11"/>
  <c r="H28" i="11"/>
  <c r="AW50" i="11"/>
  <c r="D31" i="11"/>
  <c r="AW47" i="11"/>
  <c r="D30" i="11"/>
  <c r="D29" i="11"/>
  <c r="AW52" i="11"/>
  <c r="AW51" i="11"/>
  <c r="AW48" i="11"/>
  <c r="AW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<sst xmlns="http://schemas.openxmlformats.org/spreadsheetml/2006/main" count="7327" uniqueCount="1250">
  <si>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</si>
  <si>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</si>
  <si>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</si>
  <si>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</si>
  <si>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</si>
  <si>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</si>
  <si>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</si>
  <si>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</si>
  <si>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</si>
  <si>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</si>
  <si>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</si>
  <si>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</si>
  <si>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</si>
  <si>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</si>
  <si>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</si>
  <si>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</si>
  <si>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</si>
  <si>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</si>
  <si>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</si>
  <si>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</si>
  <si>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</si>
  <si>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</si>
  <si>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</si>
  <si>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</si>
  <si>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</si>
  <si>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</si>
  <si>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</si>
  <si>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</si>
  <si>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</si>
  <si>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</si>
  <si>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</si>
  <si>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</si>
  <si>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</si>
  <si>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</si>
  <si>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</si>
  <si>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</si>
  <si>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</si>
  <si>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</si>
  <si>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</si>
  <si>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</si>
  <si>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</si>
  <si>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</si>
  <si>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</si>
  <si>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</si>
  <si>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</si>
  <si>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</si>
  <si>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</si>
  <si>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</si>
  <si>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</si>
  <si>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</si>
  <si>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</si>
  <si>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</si>
  <si>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</si>
  <si>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</si>
  <si>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</si>
  <si>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</si>
  <si>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</si>
  <si>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</si>
  <si>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</si>
  <si>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</si>
  <si>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</si>
  <si>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</si>
  <si>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</si>
  <si>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</si>
  <si>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</si>
  <si>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</si>
  <si>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</si>
  <si>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</si>
  <si>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</si>
  <si>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</si>
  <si>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</si>
  <si>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</si>
  <si>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</si>
  <si>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</si>
  <si>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</si>
  <si>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</si>
  <si>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</si>
  <si>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</si>
  <si>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</si>
  <si>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</si>
  <si>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</si>
  <si>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</si>
  <si>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</si>
  <si>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</si>
  <si>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</si>
  <si>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</si>
  <si>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</si>
  <si>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</si>
  <si>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</si>
  <si>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</si>
  <si>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</si>
  <si>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</si>
  <si>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</si>
  <si>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</si>
  <si>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</si>
  <si>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</si>
  <si>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</si>
  <si>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</si>
  <si>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</si>
  <si>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</si>
  <si>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</si>
  <si>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</si>
  <si>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</si>
  <si>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</si>
  <si>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</si>
  <si>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</si>
  <si>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</si>
  <si>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</si>
  <si>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</si>
  <si>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</si>
  <si>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</si>
  <si>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</si>
  <si>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</si>
  <si>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</si>
  <si>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</si>
  <si>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</si>
  <si>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</si>
  <si>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</si>
  <si>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</si>
  <si>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</si>
  <si>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</si>
  <si>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</si>
  <si>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</si>
  <si>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</si>
  <si>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</si>
  <si>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</si>
  <si>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</si>
  <si>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</si>
  <si>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</si>
  <si>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</si>
  <si>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</si>
  <si>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</si>
  <si>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</si>
  <si>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</si>
  <si>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</si>
  <si>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</si>
  <si>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</si>
  <si>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</si>
  <si>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</si>
  <si>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</si>
  <si>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</si>
  <si>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</si>
  <si>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</si>
  <si>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</si>
  <si>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</si>
  <si>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</si>
  <si>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</si>
  <si>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</si>
  <si>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</si>
  <si>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</si>
  <si>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</si>
  <si>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</si>
  <si>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</si>
  <si>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</si>
  <si>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</si>
  <si>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</si>
  <si>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</si>
  <si>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</si>
  <si>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</si>
  <si>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</si>
  <si>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</si>
  <si>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</si>
  <si>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</si>
  <si>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</si>
  <si>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</si>
  <si>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</si>
  <si>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</si>
  <si>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</si>
  <si>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</si>
  <si>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</si>
  <si>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</si>
  <si>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</si>
  <si>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</si>
  <si>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</si>
  <si>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</si>
  <si>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</si>
  <si>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</si>
  <si>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</si>
  <si>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</si>
  <si>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</si>
  <si>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</si>
  <si>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</si>
  <si>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</si>
  <si>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</si>
  <si>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</si>
  <si>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</si>
  <si>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</si>
  <si>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</si>
  <si>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</si>
  <si>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</si>
  <si>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</si>
  <si>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</si>
  <si>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</si>
  <si>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</si>
  <si>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</si>
  <si>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</si>
  <si>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</si>
  <si>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</si>
  <si>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</si>
  <si>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</si>
  <si>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</si>
  <si>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</si>
  <si>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</si>
  <si>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</si>
  <si>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</si>
  <si>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</si>
  <si>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</si>
  <si>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</si>
  <si>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</si>
  <si>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</si>
  <si>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</si>
  <si>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</si>
  <si>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</si>
  <si>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</si>
  <si>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</si>
  <si>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</si>
  <si>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</si>
  <si>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</si>
  <si>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</si>
  <si>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</si>
  <si>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</si>
  <si>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</si>
  <si>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</si>
  <si>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</si>
  <si>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</si>
  <si>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</si>
  <si>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</si>
  <si>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</si>
  <si>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</si>
  <si>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</si>
  <si>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</si>
  <si>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</si>
  <si>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</si>
  <si>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</si>
  <si>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</si>
  <si>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</si>
  <si>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</si>
  <si>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</si>
  <si>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</si>
  <si>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</si>
  <si>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</si>
  <si>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</si>
  <si>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</si>
  <si>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</si>
  <si>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</si>
  <si>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</si>
  <si>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</si>
  <si>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</si>
  <si>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</si>
  <si>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</si>
  <si>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</si>
  <si>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</si>
  <si>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</si>
  <si>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</si>
  <si>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</si>
  <si>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</si>
  <si>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</si>
  <si>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</si>
  <si>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</si>
  <si>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</si>
  <si>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</si>
  <si>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</si>
  <si>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</si>
  <si>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</si>
  <si>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</si>
  <si>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</si>
  <si>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</si>
  <si>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</si>
  <si>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</si>
  <si>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</si>
  <si>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</si>
  <si>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</si>
  <si>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</si>
  <si>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</si>
  <si>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</si>
  <si>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</si>
  <si>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</si>
  <si>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</si>
  <si>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</si>
  <si>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</si>
  <si>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</si>
  <si>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</si>
  <si>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</si>
  <si>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</si>
  <si>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</si>
  <si>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</si>
  <si>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</si>
  <si>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</si>
  <si>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</si>
  <si>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</si>
  <si>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</si>
  <si>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</si>
  <si>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</si>
  <si>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</si>
  <si>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</si>
  <si>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</si>
  <si>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</si>
  <si>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</si>
  <si>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</si>
  <si>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</si>
  <si>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</si>
  <si>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</si>
  <si>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</si>
  <si>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</si>
  <si>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</si>
  <si>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</si>
  <si>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</si>
  <si>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</si>
  <si>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</si>
  <si>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</si>
  <si>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</si>
  <si>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</si>
  <si>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</si>
  <si>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</si>
  <si>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</si>
  <si>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</si>
  <si>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</si>
  <si>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</si>
  <si>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</si>
  <si>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</si>
  <si>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</si>
  <si>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</si>
  <si>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</si>
  <si>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</si>
  <si>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</si>
  <si>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</si>
  <si>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</si>
  <si>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</si>
  <si>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</si>
  <si>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</si>
  <si>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</si>
  <si>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</si>
  <si>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</si>
  <si>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</si>
  <si>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</si>
  <si>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</si>
  <si>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</si>
  <si>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</si>
  <si>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</si>
  <si>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</si>
  <si>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</si>
  <si>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</si>
  <si>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</si>
  <si>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</si>
  <si>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</si>
  <si>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</si>
  <si>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</si>
  <si>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</si>
  <si>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</si>
  <si>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</si>
  <si>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</si>
  <si>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</si>
  <si>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</si>
  <si>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</si>
  <si>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</si>
  <si>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</si>
  <si>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</si>
  <si>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</si>
  <si>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</si>
  <si>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</si>
  <si>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</si>
  <si>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</si>
  <si>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</si>
  <si>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</si>
  <si>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</si>
  <si>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</si>
  <si>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</si>
  <si>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</si>
  <si>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</si>
  <si>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</si>
  <si>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</si>
  <si>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</si>
  <si>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</si>
  <si>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</si>
  <si>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</si>
  <si>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</si>
  <si>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</si>
  <si>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</si>
  <si>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</si>
  <si>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</si>
  <si>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</si>
  <si>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</si>
  <si>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</si>
  <si>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</si>
  <si>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</si>
  <si>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</si>
  <si>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</si>
  <si>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</si>
  <si>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</si>
  <si>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</si>
  <si>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</si>
  <si>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</si>
  <si>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</si>
  <si>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</si>
  <si>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</si>
  <si>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</si>
  <si>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</si>
  <si>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</si>
  <si>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</si>
  <si>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</si>
  <si>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</si>
  <si>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</si>
  <si>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</si>
  <si>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</si>
  <si>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</si>
  <si>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</si>
  <si>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</si>
  <si>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</si>
  <si>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</si>
  <si>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</si>
  <si>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</si>
  <si>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</si>
  <si>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</si>
  <si>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</si>
  <si>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</si>
  <si>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</si>
  <si>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</si>
  <si>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</si>
  <si>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</si>
  <si>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</si>
  <si>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</si>
  <si>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</si>
  <si>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</si>
  <si>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</si>
  <si>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</si>
  <si>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</si>
  <si>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</si>
  <si>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</si>
  <si>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</si>
  <si>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</si>
  <si>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</si>
  <si>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</si>
  <si>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</si>
  <si>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</si>
  <si>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</si>
  <si>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</si>
  <si>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</si>
  <si>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</si>
  <si>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</si>
  <si>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</si>
  <si>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</si>
  <si>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</si>
  <si>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</si>
  <si>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</si>
  <si>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</si>
  <si>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</si>
  <si>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</si>
  <si>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</si>
  <si>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</si>
  <si>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</si>
  <si>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</si>
  <si>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</si>
  <si>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</si>
  <si>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</si>
  <si>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</si>
  <si>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</si>
  <si>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</si>
  <si>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</si>
  <si>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</si>
  <si>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</si>
  <si>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</si>
  <si>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</si>
  <si>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</si>
  <si>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</si>
  <si>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</si>
  <si>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</si>
  <si>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</si>
  <si>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</si>
  <si>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</si>
  <si>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</si>
  <si>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</si>
  <si>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</si>
  <si>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</si>
  <si>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</si>
  <si>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</si>
  <si>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</si>
  <si>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</si>
  <si>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</si>
  <si>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</si>
  <si>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</si>
  <si>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</si>
  <si>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</si>
  <si>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</si>
  <si>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</si>
  <si>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</si>
  <si>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</si>
  <si>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</si>
  <si>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</si>
  <si>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</si>
  <si>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</si>
  <si>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</si>
  <si>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</si>
  <si>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</si>
  <si>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</si>
  <si>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</si>
  <si>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</si>
  <si>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</si>
  <si>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</si>
  <si>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</si>
  <si>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</si>
  <si>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</si>
  <si>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</si>
  <si>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</si>
  <si>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</si>
  <si>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</si>
  <si>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</si>
  <si>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</si>
  <si>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</si>
  <si>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</si>
  <si>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</si>
  <si>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</si>
  <si>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</si>
  <si>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</si>
  <si>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</si>
  <si>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</si>
  <si>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</si>
  <si>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</si>
  <si>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</si>
  <si>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</si>
  <si>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</si>
  <si>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</si>
  <si>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</si>
  <si>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</si>
  <si>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</si>
  <si>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</si>
  <si>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</si>
  <si>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</si>
  <si>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</si>
  <si>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</si>
  <si>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</si>
  <si>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</si>
  <si>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</si>
  <si>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</si>
  <si>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</si>
  <si>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</si>
  <si>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</si>
  <si>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</si>
  <si>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</si>
  <si>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</si>
  <si>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</si>
  <si>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</si>
  <si>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</si>
  <si>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</si>
  <si>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</si>
  <si>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</si>
  <si>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</si>
  <si>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</si>
  <si>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</si>
  <si>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</si>
  <si>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</si>
  <si>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</si>
  <si>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</si>
  <si>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</si>
  <si>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</si>
  <si>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</si>
  <si>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</si>
  <si>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</si>
  <si>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</si>
  <si>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</si>
  <si>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</si>
  <si>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</si>
  <si>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</si>
  <si>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</si>
  <si>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</si>
  <si>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</si>
  <si>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</si>
  <si>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</si>
  <si>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</si>
  <si>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</si>
  <si>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</si>
  <si>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</si>
  <si>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</si>
  <si>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</si>
  <si>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</si>
  <si>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</si>
  <si>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</si>
  <si>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</si>
  <si>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</si>
  <si>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</si>
  <si>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</si>
  <si>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</si>
  <si>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</si>
  <si>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</si>
  <si>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</si>
  <si>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</si>
  <si>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</si>
  <si>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</si>
  <si>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</si>
  <si>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</si>
  <si>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</si>
  <si>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</si>
  <si>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</si>
  <si>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</si>
  <si>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</si>
  <si>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</si>
  <si>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</si>
  <si>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</si>
  <si>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</si>
  <si>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</si>
  <si>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</si>
  <si>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</si>
  <si>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</si>
  <si>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</si>
  <si>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</si>
  <si>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</si>
  <si>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</si>
  <si>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</si>
  <si>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</si>
  <si>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</si>
  <si>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</si>
  <si>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</si>
  <si>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</si>
  <si>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</si>
  <si>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</si>
  <si>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</si>
  <si>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</si>
  <si>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</si>
  <si>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</si>
  <si>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</si>
  <si>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</si>
  <si>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</si>
  <si>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</si>
  <si>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</si>
  <si>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</si>
  <si>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</si>
  <si>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</si>
  <si>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</si>
  <si>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</si>
  <si>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</si>
  <si>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</si>
  <si>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</si>
  <si>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</si>
  <si>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</si>
  <si>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</si>
  <si>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</si>
  <si>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</si>
  <si>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</si>
  <si>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</si>
  <si>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</si>
  <si>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</si>
  <si>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</si>
  <si>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</si>
  <si>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</si>
  <si>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</si>
  <si>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</si>
  <si>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</si>
  <si>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</si>
  <si>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</si>
  <si>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</si>
  <si>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</si>
  <si>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</si>
  <si>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</si>
  <si>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</si>
  <si>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</si>
  <si>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</si>
  <si>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</si>
  <si>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</si>
  <si>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</si>
  <si>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</si>
  <si>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</si>
  <si>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</si>
  <si>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</si>
  <si>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</si>
  <si>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</si>
  <si>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</si>
  <si>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</si>
  <si>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</si>
  <si>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</si>
  <si>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</si>
  <si>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</si>
  <si>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</si>
  <si>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</si>
  <si>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</si>
  <si>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</si>
  <si>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</si>
  <si>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</si>
  <si>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</si>
  <si>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</si>
  <si>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</si>
  <si>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</si>
  <si>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</si>
  <si>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</si>
  <si>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</si>
  <si>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</si>
  <si>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</si>
  <si>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</si>
  <si>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</si>
  <si>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</si>
  <si>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</si>
  <si>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</si>
  <si>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</si>
  <si>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</si>
  <si>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</si>
  <si>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</si>
  <si>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</si>
  <si>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</si>
  <si>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</si>
  <si>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</si>
  <si>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</si>
  <si>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</si>
  <si>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</si>
  <si>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</si>
  <si>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</si>
  <si>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</si>
  <si>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</si>
  <si>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</si>
  <si>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</si>
  <si>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</si>
  <si>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</si>
  <si>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</si>
  <si>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</si>
  <si>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</si>
  <si>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</si>
  <si>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</si>
  <si>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</si>
  <si>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</si>
  <si>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</si>
  <si>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</si>
  <si>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</si>
  <si>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</si>
  <si>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</si>
  <si>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</si>
  <si>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</si>
  <si>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</si>
  <si>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</si>
  <si>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</si>
  <si>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</si>
  <si>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</si>
  <si>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</si>
  <si>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</si>
  <si>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</si>
  <si>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</si>
  <si>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</si>
  <si>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</si>
  <si>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</si>
  <si>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</si>
  <si>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</si>
  <si>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</si>
  <si>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</si>
  <si>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</si>
  <si>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</si>
  <si>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</si>
  <si>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</si>
  <si>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</si>
  <si>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</si>
  <si>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</si>
  <si>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</si>
  <si>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</si>
  <si>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</si>
  <si>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</si>
  <si>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</si>
  <si>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</si>
  <si>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</si>
  <si>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</si>
  <si>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</si>
  <si>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</si>
  <si>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</si>
  <si>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</si>
  <si>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</si>
  <si>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</si>
  <si>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</si>
  <si>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</si>
  <si>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</si>
  <si>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</si>
  <si>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</si>
  <si>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</si>
  <si>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</si>
  <si>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</si>
  <si>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</si>
  <si>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</si>
  <si>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</si>
  <si>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</si>
  <si>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</si>
  <si>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</si>
  <si>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</si>
  <si>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</si>
  <si>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</si>
  <si>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</si>
  <si>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</si>
  <si>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</si>
  <si>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</si>
  <si>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</si>
  <si>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</si>
  <si>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</si>
  <si>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</si>
  <si>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</si>
  <si>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</si>
  <si>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</si>
  <si>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</si>
  <si>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</si>
  <si>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</si>
  <si>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</si>
  <si>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</si>
  <si>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</si>
  <si>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</si>
  <si>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</si>
  <si>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</si>
  <si>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</si>
  <si>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</si>
  <si>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</si>
  <si>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</si>
  <si>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</si>
  <si>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</si>
  <si>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</si>
  <si>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</si>
  <si>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</si>
  <si>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</si>
  <si>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</si>
  <si>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</si>
  <si>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</si>
  <si>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</si>
  <si>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</si>
  <si>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</si>
  <si>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</si>
  <si>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</si>
  <si>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</si>
  <si>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</si>
  <si>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</si>
  <si>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</si>
  <si>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</si>
  <si>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</si>
  <si>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</si>
  <si>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</si>
  <si>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</si>
  <si>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</si>
  <si>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</si>
  <si>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</si>
  <si>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</si>
  <si>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</si>
  <si>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</si>
  <si>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</si>
  <si>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</si>
  <si>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</si>
  <si>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</si>
  <si>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</si>
  <si>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</si>
  <si>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</si>
  <si>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</si>
  <si>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</si>
  <si>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</si>
  <si>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</si>
  <si>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</si>
  <si>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</si>
  <si>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</si>
  <si>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</si>
  <si>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</si>
  <si>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</si>
  <si>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</si>
  <si>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</si>
  <si>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</si>
  <si>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</si>
  <si>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</si>
  <si>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</si>
  <si>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</si>
  <si>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</si>
  <si>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</si>
  <si>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</si>
  <si>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</si>
  <si>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</si>
  <si>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</si>
  <si>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</si>
  <si>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</si>
  <si>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</si>
  <si>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</si>
  <si>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</si>
  <si>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</si>
  <si>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</si>
  <si>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</si>
  <si>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</si>
  <si>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</si>
  <si>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</si>
  <si>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</si>
  <si>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</si>
  <si>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</si>
  <si>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</si>
  <si>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</si>
  <si>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</si>
  <si>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</si>
  <si>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</si>
  <si>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</si>
  <si>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</si>
  <si>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</si>
  <si>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</si>
  <si>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</si>
  <si>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</si>
  <si>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</si>
  <si>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</si>
  <si>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</si>
  <si>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</si>
  <si>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</si>
  <si>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</si>
  <si>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</si>
  <si>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</si>
  <si>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</si>
  <si>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</si>
  <si>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</si>
  <si>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</si>
  <si>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</si>
  <si>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</si>
  <si>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</si>
  <si>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</si>
  <si>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</si>
  <si>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</si>
  <si>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</si>
  <si>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</si>
  <si>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</si>
  <si>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</si>
  <si>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</si>
  <si>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</si>
  <si>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</si>
  <si>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</si>
  <si>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</si>
  <si>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</si>
  <si>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</si>
  <si>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</si>
  <si>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</si>
  <si>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</si>
  <si>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</si>
  <si>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</si>
  <si>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</si>
  <si>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</si>
  <si>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</si>
  <si>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</si>
  <si>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</si>
  <si>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</si>
  <si>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</si>
  <si>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</si>
  <si>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</si>
  <si>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</si>
  <si>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</si>
  <si>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</si>
  <si>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</si>
  <si>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</si>
  <si>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</si>
  <si>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</si>
  <si>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</si>
  <si>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</si>
  <si>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</si>
  <si>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</si>
  <si>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</si>
  <si>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</si>
  <si>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</si>
  <si>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</si>
  <si>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</si>
  <si>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</si>
  <si>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</si>
  <si>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</si>
  <si>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</si>
  <si>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</si>
  <si>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</si>
  <si>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</si>
  <si>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</si>
  <si>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</si>
  <si>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</si>
  <si>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</si>
  <si>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</si>
  <si>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</si>
  <si>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</si>
  <si>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</si>
  <si>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</si>
  <si>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</si>
  <si>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</si>
  <si>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</si>
  <si>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</si>
  <si>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</si>
  <si>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</si>
  <si>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</si>
  <si>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</si>
  <si>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</si>
  <si>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</si>
  <si>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</si>
  <si>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</si>
  <si>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</si>
  <si>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</si>
  <si>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</si>
  <si>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</si>
  <si>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</si>
  <si>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</si>
  <si>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</si>
  <si>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</si>
  <si>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</si>
  <si>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</si>
  <si>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</si>
  <si>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</si>
  <si>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</si>
  <si>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</si>
  <si>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</si>
  <si>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</si>
  <si>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</si>
  <si>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</si>
  <si>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</si>
  <si>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</si>
  <si>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</si>
  <si>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</si>
  <si>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</si>
  <si>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</si>
  <si>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</si>
  <si>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</si>
  <si>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</si>
  <si>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</si>
  <si>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</si>
  <si>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</si>
  <si>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</si>
  <si>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</si>
  <si>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</si>
  <si>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</si>
  <si>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</si>
  <si>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</si>
  <si>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</si>
  <si>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</si>
  <si>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</si>
  <si>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</si>
  <si>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</si>
  <si>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</si>
  <si>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</si>
  <si>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</si>
  <si>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</si>
  <si>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</si>
  <si>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</si>
  <si>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</si>
  <si>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</si>
  <si>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</si>
  <si>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</si>
  <si>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</si>
  <si>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</si>
  <si>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</si>
  <si>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</si>
  <si>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</si>
  <si>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</si>
  <si>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</si>
  <si>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</si>
  <si>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</si>
  <si>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</si>
  <si>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</si>
  <si>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</si>
  <si>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</si>
  <si>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</si>
  <si>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</si>
  <si>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</si>
  <si>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</si>
  <si>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</si>
  <si>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</si>
  <si>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</si>
  <si>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</si>
  <si>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</si>
  <si>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</si>
  <si>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</si>
  <si>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</si>
  <si>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</si>
  <si>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</si>
  <si>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</si>
  <si>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</si>
  <si>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</si>
  <si>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</si>
  <si>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</si>
  <si>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</si>
  <si>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</si>
  <si>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</si>
  <si>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</si>
  <si>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</si>
  <si>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</si>
  <si>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</si>
  <si>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</si>
  <si>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</si>
  <si>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</si>
  <si>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</si>
  <si>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</si>
  <si>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</si>
  <si>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</si>
  <si>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</si>
  <si>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</si>
  <si>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</si>
  <si>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</si>
  <si>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</si>
  <si>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</si>
  <si>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</si>
  <si>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</si>
  <si>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</si>
  <si>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</si>
  <si>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</si>
  <si>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</si>
  <si>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</si>
  <si>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</si>
  <si>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</si>
  <si>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</si>
  <si>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</si>
  <si>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</si>
  <si>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</si>
  <si>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</si>
  <si>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</si>
  <si>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</si>
  <si>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</si>
  <si>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</si>
  <si>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</si>
  <si>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</si>
  <si>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</si>
  <si>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</si>
  <si>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</si>
  <si>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</si>
  <si>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</si>
  <si>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</si>
  <si>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</si>
  <si>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</si>
  <si>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</si>
  <si>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</si>
  <si>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</si>
  <si>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</si>
  <si>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</si>
  <si>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</si>
  <si>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</si>
  <si>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</si>
  <si>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</si>
  <si>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</si>
  <si>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</si>
  <si>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</si>
  <si>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</si>
  <si>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</si>
  <si>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</si>
  <si>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</si>
  <si>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</si>
  <si>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</si>
  <si>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</si>
  <si>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</si>
  <si>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</si>
  <si>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</si>
  <si>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</si>
  <si>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</si>
  <si>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</si>
  <si>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</si>
  <si>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</si>
  <si>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</si>
  <si>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</si>
  <si>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</si>
  <si>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</si>
  <si>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</si>
  <si>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</si>
  <si>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</si>
  <si>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</si>
  <si>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</si>
  <si>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</si>
  <si>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</si>
  <si>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</si>
  <si>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</si>
  <si>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</si>
  <si>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</si>
  <si>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</si>
  <si>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</si>
  <si>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</si>
  <si>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</si>
  <si>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</si>
  <si>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</si>
  <si>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</si>
  <si>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</si>
  <si>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</si>
  <si>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</si>
  <si>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</si>
  <si>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</si>
  <si>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</si>
  <si>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</si>
  <si>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</si>
  <si>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</si>
  <si>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</si>
  <si>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</si>
  <si>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</si>
  <si>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</si>
  <si>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</si>
  <si>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</si>
  <si>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</si>
  <si>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</si>
  <si>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</si>
  <si>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</si>
  <si>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</si>
  <si>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</si>
  <si>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</si>
  <si>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</si>
  <si>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</si>
  <si>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</si>
  <si>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</si>
  <si>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</si>
  <si>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</si>
  <si>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</si>
  <si>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</si>
  <si>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</si>
  <si>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</si>
  <si>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</si>
  <si>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</si>
  <si>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</si>
  <si>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</si>
  <si>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</si>
  <si>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</si>
  <si>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</si>
  <si>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</si>
  <si>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</si>
  <si>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</si>
  <si>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</si>
  <si>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</si>
  <si>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</si>
  <si>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</si>
  <si>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</si>
  <si>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</si>
  <si>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</si>
  <si>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</si>
  <si>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</si>
  <si>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</si>
  <si>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</si>
  <si>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</si>
  <si>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</si>
  <si>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</si>
  <si>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</si>
  <si>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</si>
  <si>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</si>
  <si>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</si>
  <si>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</si>
  <si>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</si>
  <si>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</si>
  <si>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</si>
  <si>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</si>
  <si>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</si>
  <si>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</si>
  <si>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</si>
  <si>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</si>
  <si>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</si>
  <si>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</si>
  <si>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</si>
  <si>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</si>
  <si>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</si>
  <si>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</si>
  <si>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</si>
  <si>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</si>
  <si>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</si>
  <si>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</si>
  <si>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</si>
  <si>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</si>
  <si>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</si>
  <si>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</si>
  <si>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Voting/Custom</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</si>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</sst>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6">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-14477.812354592679</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-17601.702968890797</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-31885.476246858714</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-56357.104458676433</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-60597.222229970052</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-71550.204383178556</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-64551.822669462359</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-38713.977045090534</c:v>
                </c:pt>
                <c:pt idx="5">
                  <c:v>32027.09997909853</c:v>
                </c:pt>
                <c:pt idx="6">
                  <c:v>37652.087628044814</c:v>
                </c:pt>
                <c:pt idx="7">
                  <c:v>-44757.794240927673</c:v>
                </c:pt>
                <c:pt idx="8">
                  <c:v>-7063.756746459132</c:v>
                </c:pt>
                <c:pt idx="9">
                  <c:v>46565.932092962117</c:v>
                </c:pt>
                <c:pt idx="10">
                  <c:v>-43781.285074456682</c:v>
                </c:pt>
                <c:pt idx="11">
                  <c:v>166833.83898977929</c:v>
                </c:pt>
                <c:pt idx="12">
                  <c:v>18839.463910655628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-52222.227690330445</c:v>
                </c:pt>
                <c:pt idx="5">
                  <c:v>37883.538288737298</c:v>
                </c:pt>
                <c:pt idx="6">
                  <c:v>23750.625489702164</c:v>
                </c:pt>
                <c:pt idx="7">
                  <c:v>-20568.343386935696</c:v>
                </c:pt>
                <c:pt idx="8">
                  <c:v>-1242.668439437105</c:v>
                </c:pt>
                <c:pt idx="9">
                  <c:v>41944.911038814316</c:v>
                </c:pt>
                <c:pt idx="10">
                  <c:v>-41723.067997862127</c:v>
                </c:pt>
                <c:pt idx="11">
                  <c:v>162212.81793563149</c:v>
                </c:pt>
                <c:pt idx="12">
                  <c:v>4938.0017723129786</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-48308.943992671935</c:v>
                </c:pt>
                <c:pt idx="5">
                  <c:v>49834.632563041283</c:v>
                </c:pt>
                <c:pt idx="6">
                  <c:v>10786.528811329264</c:v>
                </c:pt>
                <c:pt idx="7">
                  <c:v>-20936.357854875296</c:v>
                </c:pt>
                <c:pt idx="8">
                  <c:v>-3550.6684576450957</c:v>
                </c:pt>
                <c:pt idx="9">
                  <c:v>90911.339177233531</c:v>
                </c:pt>
                <c:pt idx="10">
                  <c:v>-91992.807264806121</c:v>
                </c:pt>
                <c:pt idx="11">
                  <c:v>161844.80346769191</c:v>
                </c:pt>
                <c:pt idx="12">
                  <c:v>8851.2854699714899</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-27716.171699138078</c:v>
                </c:pt>
                <c:pt idx="5">
                  <c:v>42835.331831369047</c:v>
                </c:pt>
                <c:pt idx="6">
                  <c:v>25912.266418015519</c:v>
                </c:pt>
                <c:pt idx="7">
                  <c:v>-32095.627993260066</c:v>
                </c:pt>
                <c:pt idx="8">
                  <c:v>-5202.0002881308792</c:v>
                </c:pt>
                <c:pt idx="9">
                  <c:v>71763.933519063532</c:v>
                </c:pt>
                <c:pt idx="10">
                  <c:v>-72845.401606636122</c:v>
                </c:pt>
                <c:pt idx="11">
                  <c:v>142697.39780952191</c:v>
                </c:pt>
                <c:pt idx="12">
                  <c:v>23977.023076657744</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-1261.0210509911776</c:v>
                </c:pt>
                <c:pt idx="1">
                  <c:v>-39241.895726144227</c:v>
                </c:pt>
                <c:pt idx="2">
                  <c:v>39241.895726144227</c:v>
                </c:pt>
                <c:pt idx="3">
                  <c:v>26032.448279497166</c:v>
                </c:pt>
                <c:pt idx="4">
                  <c:v>-26032.448279497166</c:v>
                </c:pt>
                <c:pt idx="5">
                  <c:v>47430.452207710892</c:v>
                </c:pt>
                <c:pt idx="6">
                  <c:v>23869.694130493088</c:v>
                </c:pt>
                <c:pt idx="7">
                  <c:v>-30084.385738034551</c:v>
                </c:pt>
                <c:pt idx="8">
                  <c:v>-6546.7137503466447</c:v>
                </c:pt>
                <c:pt idx="9">
                  <c:v>81859.77303757616</c:v>
                </c:pt>
                <c:pt idx="10">
                  <c:v>-82941.24112514875</c:v>
                </c:pt>
                <c:pt idx="11">
                  <c:v>144381.12122916282</c:v>
                </c:pt>
                <c:pt idx="12">
                  <c:v>13881.183558145112</c:v>
                </c:pt>
                <c:pt idx="13">
                  <c:v>9043.9970492370303</c:v>
                </c:pt>
                <c:pt idx="14">
                  <c:v>-53242.359148519856</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471.28020925763121</c:v>
                </c:pt>
                <c:pt idx="1">
                  <c:v>-65312.958483033348</c:v>
                </c:pt>
                <c:pt idx="2">
                  <c:v>65312.958483033348</c:v>
                </c:pt>
                <c:pt idx="3">
                  <c:v>46907.38636937004</c:v>
                </c:pt>
                <c:pt idx="4">
                  <c:v>-46907.38636937004</c:v>
                </c:pt>
                <c:pt idx="5">
                  <c:v>59959.288588336487</c:v>
                </c:pt>
                <c:pt idx="6">
                  <c:v>24528.483426193598</c:v>
                </c:pt>
                <c:pt idx="7">
                  <c:v>-5791.5291411262879</c:v>
                </c:pt>
                <c:pt idx="8">
                  <c:v>7335.0645568973705</c:v>
                </c:pt>
                <c:pt idx="9">
                  <c:v>48454.464655767682</c:v>
                </c:pt>
                <c:pt idx="10">
                  <c:v>-49535.932743340272</c:v>
                </c:pt>
                <c:pt idx="11">
                  <c:v>152817.40809121868</c:v>
                </c:pt>
                <c:pt idx="12">
                  <c:v>-6297.3191879319293</c:v>
                </c:pt>
                <c:pt idx="13">
                  <c:v>22925.775356481048</c:v>
                </c:pt>
                <c:pt idx="14">
                  <c:v>-44806.072286463997</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471.28020925763121</c:v>
                </c:pt>
                <c:pt idx="1">
                  <c:v>-65312.958483033348</c:v>
                </c:pt>
                <c:pt idx="2">
                  <c:v>65312.958483033348</c:v>
                </c:pt>
                <c:pt idx="3">
                  <c:v>46907.38636937004</c:v>
                </c:pt>
                <c:pt idx="4">
                  <c:v>-46907.38636937004</c:v>
                </c:pt>
                <c:pt idx="5">
                  <c:v>59959.288588336487</c:v>
                </c:pt>
                <c:pt idx="6">
                  <c:v>24528.483426193598</c:v>
                </c:pt>
                <c:pt idx="7">
                  <c:v>-5791.5291411262879</c:v>
                </c:pt>
                <c:pt idx="8">
                  <c:v>7335.0645568973705</c:v>
                </c:pt>
                <c:pt idx="9">
                  <c:v>48454.464655767682</c:v>
                </c:pt>
                <c:pt idx="10">
                  <c:v>-49535.932743340272</c:v>
                </c:pt>
                <c:pt idx="11">
                  <c:v>152817.40809121868</c:v>
                </c:pt>
                <c:pt idx="12">
                  <c:v>-6297.3191879319293</c:v>
                </c:pt>
                <c:pt idx="13">
                  <c:v>22925.775356481048</c:v>
                </c:pt>
                <c:pt idx="14">
                  <c:v>-44806.072286463997</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471.28020925763121</c:v>
                </c:pt>
                <c:pt idx="1">
                  <c:v>-65312.958483033348</c:v>
                </c:pt>
                <c:pt idx="2">
                  <c:v>65312.958483033348</c:v>
                </c:pt>
                <c:pt idx="3">
                  <c:v>46907.38636937004</c:v>
                </c:pt>
                <c:pt idx="4">
                  <c:v>-46907.38636937004</c:v>
                </c:pt>
                <c:pt idx="5">
                  <c:v>59959.288588336487</c:v>
                </c:pt>
                <c:pt idx="6">
                  <c:v>24528.483426193598</c:v>
                </c:pt>
                <c:pt idx="7">
                  <c:v>-5791.5291411262879</c:v>
                </c:pt>
                <c:pt idx="8">
                  <c:v>7335.0645568973705</c:v>
                </c:pt>
                <c:pt idx="9">
                  <c:v>48454.464655767682</c:v>
                </c:pt>
                <c:pt idx="10">
                  <c:v>-49535.932743340272</c:v>
                </c:pt>
                <c:pt idx="11">
                  <c:v>152817.40809121868</c:v>
                </c:pt>
                <c:pt idx="12">
                  <c:v>-6297.3191879319293</c:v>
                </c:pt>
                <c:pt idx="13">
                  <c:v>22925.775356481048</c:v>
                </c:pt>
                <c:pt idx="14">
                  <c:v>-44806.072286463997</c:v>
                </c:pt>
              </c:numCache>
            </c:numRef>
          </c:val>
        </c:ser>
        <c:ser>
          <c:idx val="16"/>
          <c:order val="16"/>
          <c:tx>
            <c:strRef>
              <c:f>daily!$U$52</c:f>
              <c:strCache>
                <c:ptCount val="1"/>
                <c:pt idx="0">
                  <c:v>0</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471.28020925763121</c:v>
                </c:pt>
                <c:pt idx="1">
                  <c:v>-65312.958483033348</c:v>
                </c:pt>
                <c:pt idx="2">
                  <c:v>65312.958483033348</c:v>
                </c:pt>
                <c:pt idx="3">
                  <c:v>46907.38636937004</c:v>
                </c:pt>
                <c:pt idx="4">
                  <c:v>-46907.38636937004</c:v>
                </c:pt>
                <c:pt idx="5">
                  <c:v>59959.288588336487</c:v>
                </c:pt>
                <c:pt idx="6">
                  <c:v>24528.483426193598</c:v>
                </c:pt>
                <c:pt idx="7">
                  <c:v>-5791.5291411262879</c:v>
                </c:pt>
                <c:pt idx="8">
                  <c:v>7335.0645568973705</c:v>
                </c:pt>
                <c:pt idx="9">
                  <c:v>48454.464655767682</c:v>
                </c:pt>
                <c:pt idx="10">
                  <c:v>-49535.932743340272</c:v>
                </c:pt>
                <c:pt idx="11">
                  <c:v>152817.40809121868</c:v>
                </c:pt>
                <c:pt idx="12">
                  <c:v>-6297.3191879319293</c:v>
                </c:pt>
                <c:pt idx="13">
                  <c:v>22925.775356481048</c:v>
                </c:pt>
                <c:pt idx="14">
                  <c:v>-44806.072286463997</c:v>
                </c:pt>
              </c:numCache>
            </c:numRef>
          </c:val>
        </c:ser>
        <c:dLbls>
          <c:showLegendKey val="0"/>
          <c:showVal val="0"/>
          <c:showCatName val="0"/>
          <c:showSerName val="0"/>
          <c:showPercent val="0"/>
          <c:showBubbleSize val="0"/>
        </c:dLbls>
        <c:gapWidth val="219"/>
        <c:overlap val="-27"/>
        <c:axId val="1606273712"/>
        <c:axId val="1606284048"/>
      </c:barChart>
      <c:catAx>
        <c:axId val="160627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84048"/>
        <c:crosses val="autoZero"/>
        <c:auto val="1"/>
        <c:lblAlgn val="ctr"/>
        <c:lblOffset val="100"/>
        <c:noMultiLvlLbl val="0"/>
      </c:catAx>
      <c:valAx>
        <c:axId val="160628404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27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PC2016-07-20 00:00:00</v>
          </cell>
          <cell r="K1" t="str">
            <v>LastSRUN</v>
          </cell>
          <cell r="M1" t="str">
            <v>prevACT</v>
          </cell>
          <cell r="S1" t="str">
            <v>group</v>
          </cell>
          <cell r="W1" t="str">
            <v>LastSAFEf</v>
          </cell>
          <cell r="AA1" t="str">
            <v>0.5finalQTY</v>
          </cell>
        </row>
        <row r="2">
          <cell r="A2" t="str">
            <v>AC</v>
          </cell>
          <cell r="B2" t="str">
            <v>@ACU6</v>
          </cell>
          <cell r="C2">
            <v>1.458</v>
          </cell>
          <cell r="D2">
            <v>3.6252253499999998E-2</v>
          </cell>
          <cell r="E2">
            <v>-3.7475342980100003E-2</v>
          </cell>
          <cell r="F2">
            <v>-1</v>
          </cell>
        </row>
        <row r="3">
          <cell r="A3" t="str">
            <v>AD</v>
          </cell>
          <cell r="B3" t="str">
            <v>@ADU6</v>
          </cell>
          <cell r="C3">
            <v>0.74590000000000001</v>
          </cell>
          <cell r="D3">
            <v>9.92E-3</v>
          </cell>
          <cell r="E3">
            <v>-4.5375683971699996E-3</v>
          </cell>
          <cell r="F3">
            <v>-1</v>
          </cell>
        </row>
        <row r="4">
          <cell r="A4" t="str">
            <v>AEX</v>
          </cell>
          <cell r="B4" t="str">
            <v>AEXQ6</v>
          </cell>
          <cell r="C4">
            <v>448.75</v>
          </cell>
          <cell r="D4">
            <v>10.517896027000001</v>
          </cell>
          <cell r="E4">
            <v>9.6748790640099995E-3</v>
          </cell>
          <cell r="F4">
            <v>1</v>
          </cell>
        </row>
        <row r="5">
          <cell r="A5" t="str">
            <v>BO</v>
          </cell>
          <cell r="B5" t="str">
            <v>@BOZ6</v>
          </cell>
          <cell r="C5">
            <v>31.25</v>
          </cell>
          <cell r="D5">
            <v>0.74099999999999999</v>
          </cell>
          <cell r="E5">
            <v>2.2450288646599999E-3</v>
          </cell>
          <cell r="F5">
            <v>1</v>
          </cell>
        </row>
        <row r="6">
          <cell r="A6" t="str">
            <v>BP</v>
          </cell>
          <cell r="B6" t="str">
            <v>@BPU6</v>
          </cell>
          <cell r="C6">
            <v>1.3157000000000001</v>
          </cell>
          <cell r="D6">
            <v>3.1165000000000002E-2</v>
          </cell>
          <cell r="E6">
            <v>4.5045045045000003E-3</v>
          </cell>
          <cell r="F6">
            <v>1</v>
          </cell>
        </row>
        <row r="7">
          <cell r="A7" t="str">
            <v>C</v>
          </cell>
          <cell r="B7" t="str">
            <v>@CZ6</v>
          </cell>
          <cell r="C7">
            <v>344.25</v>
          </cell>
          <cell r="D7">
            <v>13.810663591499999</v>
          </cell>
          <cell r="E7">
            <v>-1.21951219512E-2</v>
          </cell>
          <cell r="F7">
            <v>-1</v>
          </cell>
        </row>
        <row r="8">
          <cell r="A8" t="str">
            <v>CC</v>
          </cell>
          <cell r="B8" t="str">
            <v>@CCU6</v>
          </cell>
          <cell r="C8">
            <v>2969</v>
          </cell>
          <cell r="D8">
            <v>56.85</v>
          </cell>
          <cell r="E8">
            <v>-9.6731154102699998E-3</v>
          </cell>
          <cell r="F8">
            <v>-1</v>
          </cell>
        </row>
        <row r="9">
          <cell r="A9" t="str">
            <v>CD</v>
          </cell>
          <cell r="B9" t="str">
            <v>@CDU6</v>
          </cell>
          <cell r="C9">
            <v>0.76575000000000004</v>
          </cell>
          <cell r="D9">
            <v>7.8525000000000001E-3</v>
          </cell>
          <cell r="E9">
            <v>-2.8647698417900002E-3</v>
          </cell>
          <cell r="F9">
            <v>-1</v>
          </cell>
        </row>
        <row r="10">
          <cell r="A10" t="str">
            <v>CGB</v>
          </cell>
          <cell r="B10" t="str">
            <v>CBU6</v>
          </cell>
          <cell r="C10">
            <v>147.28</v>
          </cell>
          <cell r="D10">
            <v>0.85750000000000004</v>
          </cell>
          <cell r="E10">
            <v>-3.2485110990800002E-3</v>
          </cell>
          <cell r="F10">
            <v>-1</v>
          </cell>
        </row>
        <row r="11">
          <cell r="A11" t="str">
            <v>CL</v>
          </cell>
          <cell r="B11" t="str">
            <v>QCLU6</v>
          </cell>
          <cell r="C11">
            <v>45.75</v>
          </cell>
          <cell r="D11">
            <v>1.8281649575000001</v>
          </cell>
          <cell r="E11">
            <v>6.6006600660099999E-3</v>
          </cell>
          <cell r="F11">
            <v>1</v>
          </cell>
        </row>
        <row r="12">
          <cell r="A12" t="str">
            <v>CT</v>
          </cell>
          <cell r="B12" t="str">
            <v>@CTZ6</v>
          </cell>
          <cell r="C12">
            <v>72.349999999999994</v>
          </cell>
          <cell r="D12">
            <v>1.7475000000000001</v>
          </cell>
          <cell r="E12">
            <v>-1.2556298621499999E-2</v>
          </cell>
          <cell r="F12">
            <v>-1</v>
          </cell>
        </row>
        <row r="13">
          <cell r="A13" t="str">
            <v>CU</v>
          </cell>
          <cell r="B13" t="str">
            <v>@EUU6</v>
          </cell>
          <cell r="C13">
            <v>1.103</v>
          </cell>
          <cell r="D13">
            <v>1.086E-2</v>
          </cell>
          <cell r="E13">
            <v>-1.0415251551000001E-3</v>
          </cell>
          <cell r="F13">
            <v>-1</v>
          </cell>
        </row>
        <row r="14">
          <cell r="A14" t="str">
            <v>DX</v>
          </cell>
          <cell r="B14" t="str">
            <v>@DXU6</v>
          </cell>
          <cell r="C14">
            <v>97.263000000000005</v>
          </cell>
          <cell r="D14">
            <v>0.76080000000000003</v>
          </cell>
          <cell r="E14">
            <v>1.5961609754100001E-3</v>
          </cell>
          <cell r="F14">
            <v>1</v>
          </cell>
        </row>
        <row r="15">
          <cell r="A15" t="str">
            <v>EBL</v>
          </cell>
          <cell r="B15" t="str">
            <v>BDU6</v>
          </cell>
          <cell r="C15">
            <v>166.32</v>
          </cell>
          <cell r="D15">
            <v>0.97550000000000003</v>
          </cell>
          <cell r="E15">
            <v>-1.0210823472899999E-3</v>
          </cell>
          <cell r="F15">
            <v>-1</v>
          </cell>
        </row>
        <row r="16">
          <cell r="A16" t="str">
            <v>EBM</v>
          </cell>
          <cell r="B16" t="str">
            <v>BLU6</v>
          </cell>
          <cell r="C16">
            <v>133.51</v>
          </cell>
          <cell r="D16">
            <v>0.26700000000000002</v>
          </cell>
          <cell r="E16">
            <v>-4.4920266526899999E-4</v>
          </cell>
          <cell r="F16">
            <v>-1</v>
          </cell>
        </row>
        <row r="17">
          <cell r="A17" t="str">
            <v>EBS</v>
          </cell>
          <cell r="B17" t="str">
            <v>EZU6</v>
          </cell>
          <cell r="C17">
            <v>112.02</v>
          </cell>
          <cell r="D17">
            <v>6.8750000000000006E-2</v>
          </cell>
          <cell r="E17">
            <v>-2.6773761713499999E-4</v>
          </cell>
          <cell r="F17">
            <v>-1</v>
          </cell>
        </row>
        <row r="18">
          <cell r="A18" t="str">
            <v>ED</v>
          </cell>
          <cell r="B18" t="str">
            <v>@EDZ6</v>
          </cell>
          <cell r="C18">
            <v>99.135000000000005</v>
          </cell>
          <cell r="D18">
            <v>4.4999999999999998E-2</v>
          </cell>
          <cell r="E18">
            <v>-3.0252609287599998E-4</v>
          </cell>
          <cell r="F18">
            <v>-1</v>
          </cell>
        </row>
        <row r="19">
          <cell r="A19" t="str">
            <v>EMD</v>
          </cell>
          <cell r="B19" t="str">
            <v>@EMDU6</v>
          </cell>
          <cell r="C19">
            <v>1546.8</v>
          </cell>
          <cell r="D19">
            <v>25.48</v>
          </cell>
          <cell r="E19">
            <v>4.6765393608700001E-3</v>
          </cell>
          <cell r="F19">
            <v>1</v>
          </cell>
        </row>
        <row r="20">
          <cell r="A20" t="str">
            <v>ES</v>
          </cell>
          <cell r="B20" t="str">
            <v>@ESU6</v>
          </cell>
          <cell r="C20">
            <v>2167.5</v>
          </cell>
          <cell r="D20">
            <v>30.112500000000001</v>
          </cell>
          <cell r="E20">
            <v>4.0532715692000003E-3</v>
          </cell>
          <cell r="F20">
            <v>1</v>
          </cell>
        </row>
        <row r="21">
          <cell r="A21" t="str">
            <v>FC</v>
          </cell>
          <cell r="B21" t="str">
            <v>@GFQ6</v>
          </cell>
          <cell r="C21">
            <v>138.625</v>
          </cell>
          <cell r="D21">
            <v>3.0225</v>
          </cell>
          <cell r="E21">
            <v>-9.1136526090100003E-3</v>
          </cell>
          <cell r="F21">
            <v>-1</v>
          </cell>
        </row>
        <row r="22">
          <cell r="A22" t="str">
            <v>FCH</v>
          </cell>
          <cell r="B22" t="str">
            <v>MTQ6</v>
          </cell>
          <cell r="C22">
            <v>4378.5</v>
          </cell>
          <cell r="D22">
            <v>107.139217307</v>
          </cell>
          <cell r="E22">
            <v>1.1317704122900001E-2</v>
          </cell>
          <cell r="F22">
            <v>1</v>
          </cell>
        </row>
        <row r="23">
          <cell r="A23" t="str">
            <v>FDX</v>
          </cell>
          <cell r="B23" t="str">
            <v>DXMU6</v>
          </cell>
          <cell r="C23">
            <v>10135</v>
          </cell>
          <cell r="D23">
            <v>236.47499999999999</v>
          </cell>
          <cell r="E23">
            <v>1.6243858417699999E-2</v>
          </cell>
          <cell r="F23">
            <v>1</v>
          </cell>
        </row>
        <row r="24">
          <cell r="A24" t="str">
            <v>FEI</v>
          </cell>
          <cell r="B24" t="str">
            <v>IEZ6</v>
          </cell>
          <cell r="C24">
            <v>100.33</v>
          </cell>
          <cell r="D24">
            <v>2.6499999999999999E-2</v>
          </cell>
          <cell r="E24">
            <v>-9.9661152082900005E-5</v>
          </cell>
          <cell r="F24">
            <v>-1</v>
          </cell>
        </row>
        <row r="25">
          <cell r="A25" t="str">
            <v>FFI</v>
          </cell>
          <cell r="B25" t="str">
            <v>LFU6</v>
          </cell>
          <cell r="C25">
            <v>6678.5</v>
          </cell>
          <cell r="D25">
            <v>144.6</v>
          </cell>
          <cell r="E25">
            <v>5.4196462175400001E-3</v>
          </cell>
          <cell r="F25">
            <v>1</v>
          </cell>
        </row>
        <row r="26">
          <cell r="A26" t="str">
            <v>FLG</v>
          </cell>
          <cell r="B26" t="str">
            <v>LGU6</v>
          </cell>
          <cell r="C26">
            <v>129.38</v>
          </cell>
          <cell r="D26">
            <v>0.96650000000000003</v>
          </cell>
          <cell r="E26">
            <v>-2.3133867982700002E-3</v>
          </cell>
          <cell r="F26">
            <v>-1</v>
          </cell>
        </row>
        <row r="27">
          <cell r="A27" t="str">
            <v>FSS</v>
          </cell>
          <cell r="B27" t="str">
            <v>LLZ6</v>
          </cell>
          <cell r="C27">
            <v>99.68</v>
          </cell>
          <cell r="D27">
            <v>5.5500000000000001E-2</v>
          </cell>
          <cell r="E27">
            <v>0</v>
          </cell>
          <cell r="F27">
            <v>1</v>
          </cell>
        </row>
        <row r="28">
          <cell r="A28" t="str">
            <v>FV</v>
          </cell>
          <cell r="B28" t="str">
            <v>@FVU6</v>
          </cell>
          <cell r="C28">
            <v>121.3828125</v>
          </cell>
          <cell r="D28">
            <v>0.45585937500000001</v>
          </cell>
          <cell r="E28">
            <v>-1.2213936744699999E-3</v>
          </cell>
          <cell r="F28">
            <v>-1</v>
          </cell>
        </row>
        <row r="29">
          <cell r="A29" t="str">
            <v>GC</v>
          </cell>
          <cell r="B29" t="str">
            <v>QGCQ6</v>
          </cell>
          <cell r="C29">
            <v>1319.3</v>
          </cell>
          <cell r="D29">
            <v>24.36</v>
          </cell>
          <cell r="E29">
            <v>-9.7575621106399998E-3</v>
          </cell>
          <cell r="F29">
            <v>-1</v>
          </cell>
        </row>
        <row r="30">
          <cell r="A30" t="str">
            <v>HCM</v>
          </cell>
          <cell r="B30" t="str">
            <v>HHIN6</v>
          </cell>
          <cell r="C30">
            <v>9005</v>
          </cell>
          <cell r="D30">
            <v>184.270572031</v>
          </cell>
          <cell r="E30">
            <v>4.4617958728400001E-3</v>
          </cell>
          <cell r="F30">
            <v>1</v>
          </cell>
        </row>
        <row r="31">
          <cell r="A31" t="str">
            <v>HG</v>
          </cell>
          <cell r="B31" t="str">
            <v>QHGU6</v>
          </cell>
          <cell r="C31">
            <v>225.4</v>
          </cell>
          <cell r="D31">
            <v>5.1174999999999997</v>
          </cell>
          <cell r="E31">
            <v>-3.9770216526700004E-3</v>
          </cell>
          <cell r="F31">
            <v>-1</v>
          </cell>
        </row>
        <row r="32">
          <cell r="A32" t="str">
            <v>HIC</v>
          </cell>
          <cell r="B32" t="str">
            <v>HSIN6</v>
          </cell>
          <cell r="C32">
            <v>21890</v>
          </cell>
          <cell r="D32">
            <v>404.69809818700003</v>
          </cell>
          <cell r="E32">
            <v>1.0152284264E-2</v>
          </cell>
          <cell r="F32">
            <v>1</v>
          </cell>
        </row>
        <row r="33">
          <cell r="A33" t="str">
            <v>HO</v>
          </cell>
          <cell r="B33" t="str">
            <v>QHOU6</v>
          </cell>
          <cell r="C33">
            <v>1.4314</v>
          </cell>
          <cell r="D33">
            <v>5.4249970000000002E-2</v>
          </cell>
          <cell r="E33">
            <v>1.5321322173399999E-2</v>
          </cell>
          <cell r="F33">
            <v>1</v>
          </cell>
        </row>
        <row r="34">
          <cell r="A34" t="str">
            <v>JY</v>
          </cell>
          <cell r="B34" t="str">
            <v>@JYU6</v>
          </cell>
          <cell r="C34">
            <v>0.93789999999999996</v>
          </cell>
          <cell r="D34">
            <v>1.5355000000000001E-2</v>
          </cell>
          <cell r="E34">
            <v>-7.5657372625799997E-3</v>
          </cell>
          <cell r="F34">
            <v>-1</v>
          </cell>
        </row>
        <row r="35">
          <cell r="A35" t="str">
            <v>KC</v>
          </cell>
          <cell r="B35" t="str">
            <v>@KCU6</v>
          </cell>
          <cell r="C35">
            <v>147</v>
          </cell>
          <cell r="D35">
            <v>4.4424999999999999</v>
          </cell>
          <cell r="E35">
            <v>3.0706243602900002E-3</v>
          </cell>
          <cell r="F35">
            <v>1</v>
          </cell>
        </row>
        <row r="36">
          <cell r="A36" t="str">
            <v>KW</v>
          </cell>
          <cell r="B36" t="str">
            <v>@KWU6</v>
          </cell>
          <cell r="C36">
            <v>406.75</v>
          </cell>
          <cell r="D36">
            <v>12.1625</v>
          </cell>
          <cell r="E36">
            <v>-9.1352009744200009E-3</v>
          </cell>
          <cell r="F36">
            <v>-1</v>
          </cell>
        </row>
        <row r="37">
          <cell r="A37" t="str">
            <v>LB</v>
          </cell>
          <cell r="B37" t="str">
            <v>@LBU6</v>
          </cell>
          <cell r="C37">
            <v>327.60000000000002</v>
          </cell>
          <cell r="D37">
            <v>7.8449999999999998</v>
          </cell>
          <cell r="E37">
            <v>5.8335891925100003E-3</v>
          </cell>
          <cell r="F37">
            <v>1</v>
          </cell>
        </row>
        <row r="38">
          <cell r="A38" t="str">
            <v>LC</v>
          </cell>
          <cell r="B38" t="str">
            <v>@LEV6</v>
          </cell>
          <cell r="C38">
            <v>108.075</v>
          </cell>
          <cell r="D38">
            <v>2.151182387</v>
          </cell>
          <cell r="E38">
            <v>-1.27883078328E-2</v>
          </cell>
          <cell r="F38">
            <v>-1</v>
          </cell>
        </row>
        <row r="39">
          <cell r="A39" t="str">
            <v>LCO</v>
          </cell>
          <cell r="B39" t="str">
            <v>EBZ6</v>
          </cell>
          <cell r="C39">
            <v>48.63</v>
          </cell>
          <cell r="D39">
            <v>1.7350000000000001</v>
          </cell>
          <cell r="E39">
            <v>9.3399750933999999E-3</v>
          </cell>
          <cell r="F39">
            <v>1</v>
          </cell>
        </row>
        <row r="40">
          <cell r="A40" t="str">
            <v>LGO</v>
          </cell>
          <cell r="B40" t="str">
            <v>GASU6</v>
          </cell>
          <cell r="C40">
            <v>418.75</v>
          </cell>
          <cell r="D40">
            <v>16.3654509705</v>
          </cell>
          <cell r="E40">
            <v>9.1631032300899997E-3</v>
          </cell>
          <cell r="F40">
            <v>1</v>
          </cell>
        </row>
        <row r="41">
          <cell r="A41" t="str">
            <v>LH</v>
          </cell>
          <cell r="B41" t="str">
            <v>@HEV6</v>
          </cell>
          <cell r="C41">
            <v>63.875</v>
          </cell>
          <cell r="D41">
            <v>1.2844746604999999</v>
          </cell>
          <cell r="E41">
            <v>-6.6096423017099996E-3</v>
          </cell>
          <cell r="F41">
            <v>-1</v>
          </cell>
        </row>
        <row r="42">
          <cell r="A42" t="str">
            <v>LRC</v>
          </cell>
          <cell r="B42" t="str">
            <v>LRCU6</v>
          </cell>
          <cell r="C42">
            <v>1816</v>
          </cell>
          <cell r="D42">
            <v>31.65</v>
          </cell>
          <cell r="E42">
            <v>2.20750551876E-3</v>
          </cell>
          <cell r="F42">
            <v>1</v>
          </cell>
        </row>
        <row r="43">
          <cell r="A43" t="str">
            <v>LSU</v>
          </cell>
          <cell r="B43" t="str">
            <v>QWV6</v>
          </cell>
          <cell r="C43">
            <v>533.9</v>
          </cell>
          <cell r="D43">
            <v>13.455</v>
          </cell>
          <cell r="E43">
            <v>-2.98786181139E-3</v>
          </cell>
          <cell r="F43">
            <v>-1</v>
          </cell>
        </row>
        <row r="44">
          <cell r="A44" t="str">
            <v>MEM</v>
          </cell>
          <cell r="B44" t="str">
            <v>@MMEU6</v>
          </cell>
          <cell r="C44">
            <v>872.1</v>
          </cell>
          <cell r="D44">
            <v>18.79</v>
          </cell>
          <cell r="E44">
            <v>5.4184920451899998E-3</v>
          </cell>
          <cell r="F44">
            <v>1</v>
          </cell>
        </row>
        <row r="45">
          <cell r="A45" t="str">
            <v>MFX</v>
          </cell>
          <cell r="B45" t="str">
            <v>IBQ6</v>
          </cell>
          <cell r="C45">
            <v>8551.2999999999993</v>
          </cell>
          <cell r="D45">
            <v>260.76083858800001</v>
          </cell>
          <cell r="E45">
            <v>9.8966637141999995E-3</v>
          </cell>
          <cell r="F45">
            <v>1</v>
          </cell>
        </row>
        <row r="46">
          <cell r="A46" t="str">
            <v>MP</v>
          </cell>
          <cell r="B46" t="str">
            <v>@PXU6</v>
          </cell>
          <cell r="C46">
            <v>5.3379999999999997E-2</v>
          </cell>
          <cell r="D46">
            <v>1.0265000000000001E-3</v>
          </cell>
          <cell r="E46">
            <v>-4.10447761194E-3</v>
          </cell>
          <cell r="F46">
            <v>-1</v>
          </cell>
        </row>
        <row r="47">
          <cell r="A47" t="str">
            <v>MW</v>
          </cell>
          <cell r="B47" t="str">
            <v>@MWU6</v>
          </cell>
          <cell r="C47">
            <v>485</v>
          </cell>
          <cell r="D47">
            <v>10.112500000000001</v>
          </cell>
          <cell r="E47">
            <v>-6.1475409836099998E-3</v>
          </cell>
          <cell r="F47">
            <v>-1</v>
          </cell>
        </row>
        <row r="48">
          <cell r="A48" t="str">
            <v>NE</v>
          </cell>
          <cell r="B48" t="str">
            <v>@NEU6</v>
          </cell>
          <cell r="C48">
            <v>0.70009999999999994</v>
          </cell>
          <cell r="D48">
            <v>1.0255E-2</v>
          </cell>
          <cell r="E48">
            <v>-3.9834969412399996E-3</v>
          </cell>
          <cell r="F48">
            <v>-1</v>
          </cell>
        </row>
        <row r="49">
          <cell r="A49" t="str">
            <v>NG</v>
          </cell>
          <cell r="B49" t="str">
            <v>QNGU6</v>
          </cell>
          <cell r="C49">
            <v>2.621</v>
          </cell>
          <cell r="D49">
            <v>0.10050000000000001</v>
          </cell>
          <cell r="E49">
            <v>-2.5288211230899998E-2</v>
          </cell>
          <cell r="F49">
            <v>-1</v>
          </cell>
        </row>
        <row r="50">
          <cell r="A50" t="str">
            <v>NIY</v>
          </cell>
          <cell r="B50" t="str">
            <v>@NKDU6</v>
          </cell>
          <cell r="C50">
            <v>16855</v>
          </cell>
          <cell r="D50">
            <v>443</v>
          </cell>
          <cell r="E50">
            <v>1.47501505117E-2</v>
          </cell>
          <cell r="F50">
            <v>1</v>
          </cell>
        </row>
        <row r="51">
          <cell r="A51" t="str">
            <v>NQ</v>
          </cell>
          <cell r="B51" t="str">
            <v>@NQU6</v>
          </cell>
          <cell r="C51">
            <v>4650.5</v>
          </cell>
          <cell r="D51">
            <v>70.837500000000006</v>
          </cell>
          <cell r="E51">
            <v>9.5517203950900003E-3</v>
          </cell>
          <cell r="F51">
            <v>1</v>
          </cell>
        </row>
        <row r="52">
          <cell r="A52" t="str">
            <v>O</v>
          </cell>
          <cell r="B52" t="str">
            <v>@OZ6</v>
          </cell>
          <cell r="C52">
            <v>202</v>
          </cell>
          <cell r="D52">
            <v>6.05</v>
          </cell>
          <cell r="E52">
            <v>-3.6991368680600002E-3</v>
          </cell>
          <cell r="F52">
            <v>-1</v>
          </cell>
        </row>
        <row r="53">
          <cell r="A53" t="str">
            <v>OJ</v>
          </cell>
          <cell r="B53" t="str">
            <v>@OJU6</v>
          </cell>
          <cell r="C53">
            <v>182.3</v>
          </cell>
          <cell r="D53">
            <v>5.4275000000000002</v>
          </cell>
          <cell r="E53">
            <v>-3.00792999727E-3</v>
          </cell>
          <cell r="F53">
            <v>-1</v>
          </cell>
        </row>
        <row r="54">
          <cell r="A54" t="str">
            <v>PA</v>
          </cell>
          <cell r="B54" t="str">
            <v>QPAU6</v>
          </cell>
          <cell r="C54">
            <v>676</v>
          </cell>
          <cell r="D54">
            <v>17.622499999999999</v>
          </cell>
          <cell r="E54">
            <v>2.9859841559999999E-2</v>
          </cell>
          <cell r="F54">
            <v>1</v>
          </cell>
        </row>
        <row r="55">
          <cell r="A55" t="str">
            <v>PL</v>
          </cell>
          <cell r="B55" t="str">
            <v>QPLV6</v>
          </cell>
          <cell r="C55">
            <v>1091.5</v>
          </cell>
          <cell r="D55">
            <v>23.945</v>
          </cell>
          <cell r="E55">
            <v>-6.4627707992000001E-3</v>
          </cell>
          <cell r="F55">
            <v>-1</v>
          </cell>
        </row>
        <row r="56">
          <cell r="A56" t="str">
            <v>RB</v>
          </cell>
          <cell r="B56" t="str">
            <v>QRBU6</v>
          </cell>
          <cell r="C56">
            <v>1.373</v>
          </cell>
          <cell r="D56">
            <v>5.4996575499999999E-2</v>
          </cell>
          <cell r="E56">
            <v>-8.8073924343100001E-3</v>
          </cell>
          <cell r="F56">
            <v>-1</v>
          </cell>
        </row>
        <row r="57">
          <cell r="A57" t="str">
            <v>RR</v>
          </cell>
          <cell r="B57" t="str">
            <v>@RRU6</v>
          </cell>
          <cell r="C57">
            <v>10.81</v>
          </cell>
          <cell r="D57">
            <v>0.25850000000000001</v>
          </cell>
          <cell r="E57">
            <v>2.3180343069100001E-3</v>
          </cell>
          <cell r="F57">
            <v>1</v>
          </cell>
        </row>
        <row r="58">
          <cell r="A58" t="str">
            <v>RS</v>
          </cell>
          <cell r="B58" t="str">
            <v>@RSX6</v>
          </cell>
          <cell r="C58">
            <v>463.4</v>
          </cell>
          <cell r="D58">
            <v>11.02</v>
          </cell>
          <cell r="E58">
            <v>0</v>
          </cell>
          <cell r="F58">
            <v>1</v>
          </cell>
        </row>
        <row r="59">
          <cell r="A59" t="str">
            <v>S</v>
          </cell>
          <cell r="B59" t="str">
            <v>@SX6</v>
          </cell>
          <cell r="C59">
            <v>1009</v>
          </cell>
          <cell r="D59">
            <v>38.662500000000001</v>
          </cell>
          <cell r="E59">
            <v>-1.8243736317199999E-2</v>
          </cell>
          <cell r="F59">
            <v>-1</v>
          </cell>
        </row>
        <row r="60">
          <cell r="A60" t="str">
            <v>SB</v>
          </cell>
          <cell r="B60" t="str">
            <v>@SBV6</v>
          </cell>
          <cell r="C60">
            <v>19.28</v>
          </cell>
          <cell r="D60">
            <v>0.71650000000000003</v>
          </cell>
          <cell r="E60">
            <v>-4.1322314049599997E-3</v>
          </cell>
          <cell r="F60">
            <v>-1</v>
          </cell>
        </row>
        <row r="61">
          <cell r="A61" t="str">
            <v>SF</v>
          </cell>
          <cell r="B61" t="str">
            <v>@SFU6</v>
          </cell>
          <cell r="C61">
            <v>1.016</v>
          </cell>
          <cell r="D61">
            <v>8.2500000000000004E-3</v>
          </cell>
          <cell r="E61">
            <v>-1.8665880734800001E-3</v>
          </cell>
          <cell r="F61">
            <v>-1</v>
          </cell>
        </row>
        <row r="62">
          <cell r="A62" t="str">
            <v>SI</v>
          </cell>
          <cell r="B62" t="str">
            <v>QSIU6</v>
          </cell>
          <cell r="C62">
            <v>1961.3</v>
          </cell>
          <cell r="D62">
            <v>66.34</v>
          </cell>
          <cell r="E62">
            <v>-1.9693107412400001E-2</v>
          </cell>
          <cell r="F62">
            <v>-1</v>
          </cell>
        </row>
        <row r="63">
          <cell r="A63" t="str">
            <v>SIN</v>
          </cell>
          <cell r="B63" t="str">
            <v>INN6</v>
          </cell>
          <cell r="C63">
            <v>8589</v>
          </cell>
          <cell r="D63">
            <v>105.804963501</v>
          </cell>
          <cell r="E63">
            <v>3.9742840444199996E-3</v>
          </cell>
          <cell r="F63">
            <v>1</v>
          </cell>
        </row>
        <row r="64">
          <cell r="A64" t="str">
            <v>SJB</v>
          </cell>
          <cell r="B64" t="str">
            <v>BBU6</v>
          </cell>
          <cell r="C64">
            <v>153.24</v>
          </cell>
          <cell r="D64">
            <v>0.34649999999999997</v>
          </cell>
          <cell r="E64">
            <v>9.1443500979799999E-4</v>
          </cell>
          <cell r="F64">
            <v>1</v>
          </cell>
        </row>
        <row r="65">
          <cell r="A65" t="str">
            <v>SM</v>
          </cell>
          <cell r="B65" t="str">
            <v>@SMZ6</v>
          </cell>
          <cell r="C65">
            <v>347.8</v>
          </cell>
          <cell r="D65">
            <v>14.41</v>
          </cell>
          <cell r="E65">
            <v>-2.24845418775E-2</v>
          </cell>
          <cell r="F65">
            <v>-1</v>
          </cell>
        </row>
        <row r="66">
          <cell r="A66" t="str">
            <v>SMI</v>
          </cell>
          <cell r="B66" t="str">
            <v>SWU6</v>
          </cell>
          <cell r="C66">
            <v>8183</v>
          </cell>
          <cell r="D66">
            <v>142.75</v>
          </cell>
          <cell r="E66">
            <v>1.0621217735000001E-2</v>
          </cell>
          <cell r="F66">
            <v>1</v>
          </cell>
        </row>
        <row r="67">
          <cell r="A67" t="str">
            <v>SSG</v>
          </cell>
          <cell r="B67" t="str">
            <v>SSN6</v>
          </cell>
          <cell r="C67">
            <v>326.14999999999998</v>
          </cell>
          <cell r="D67">
            <v>5.2346589085000002</v>
          </cell>
          <cell r="E67">
            <v>5.3945745992600002E-3</v>
          </cell>
          <cell r="F67">
            <v>1</v>
          </cell>
        </row>
        <row r="68">
          <cell r="A68" t="str">
            <v>STW</v>
          </cell>
          <cell r="B68" t="str">
            <v>TWN6</v>
          </cell>
          <cell r="C68">
            <v>335.6</v>
          </cell>
          <cell r="D68">
            <v>5.0769156974999996</v>
          </cell>
          <cell r="E68">
            <v>-3.5629453681700002E-3</v>
          </cell>
          <cell r="F68">
            <v>-1</v>
          </cell>
        </row>
        <row r="69">
          <cell r="A69" t="str">
            <v>SXE</v>
          </cell>
          <cell r="B69" t="str">
            <v>EXU6</v>
          </cell>
          <cell r="C69">
            <v>2963</v>
          </cell>
          <cell r="D69">
            <v>76.150000000000006</v>
          </cell>
          <cell r="E69">
            <v>1.22992825419E-2</v>
          </cell>
          <cell r="F69">
            <v>1</v>
          </cell>
        </row>
        <row r="70">
          <cell r="A70" t="str">
            <v>TF</v>
          </cell>
          <cell r="B70" t="str">
            <v>@TFSU6</v>
          </cell>
          <cell r="C70">
            <v>1207.2</v>
          </cell>
          <cell r="D70">
            <v>22.35</v>
          </cell>
          <cell r="E70">
            <v>6.8390325271099998E-3</v>
          </cell>
          <cell r="F70">
            <v>1</v>
          </cell>
        </row>
        <row r="71">
          <cell r="A71" t="str">
            <v>TU</v>
          </cell>
          <cell r="B71" t="str">
            <v>@TUU6</v>
          </cell>
          <cell r="C71">
            <v>109.328125</v>
          </cell>
          <cell r="D71">
            <v>0.13789062499999999</v>
          </cell>
          <cell r="E71">
            <v>-4.2857142857100002E-4</v>
          </cell>
          <cell r="F71">
            <v>-1</v>
          </cell>
        </row>
        <row r="72">
          <cell r="A72" t="str">
            <v>TY</v>
          </cell>
          <cell r="B72" t="str">
            <v>@TYU6</v>
          </cell>
          <cell r="C72">
            <v>131.984375</v>
          </cell>
          <cell r="D72">
            <v>0.81484374999999998</v>
          </cell>
          <cell r="E72">
            <v>-1.8905825357399999E-3</v>
          </cell>
          <cell r="F72">
            <v>-1</v>
          </cell>
        </row>
        <row r="73">
          <cell r="A73" t="str">
            <v>US</v>
          </cell>
          <cell r="B73" t="str">
            <v>@USU6</v>
          </cell>
          <cell r="C73">
            <v>171.46875</v>
          </cell>
          <cell r="D73">
            <v>2.25</v>
          </cell>
          <cell r="E73">
            <v>-4.3549265106199997E-3</v>
          </cell>
          <cell r="F73">
            <v>-1</v>
          </cell>
        </row>
        <row r="74">
          <cell r="A74" t="str">
            <v>VX</v>
          </cell>
          <cell r="B74" t="str">
            <v>@VXQ6</v>
          </cell>
          <cell r="C74">
            <v>15.475</v>
          </cell>
          <cell r="D74">
            <v>1.9861010994999999</v>
          </cell>
          <cell r="E74">
            <v>-1.27591706539E-2</v>
          </cell>
          <cell r="F74">
            <v>-1</v>
          </cell>
        </row>
        <row r="75">
          <cell r="A75" t="str">
            <v>W</v>
          </cell>
          <cell r="B75" t="str">
            <v>@WU6</v>
          </cell>
          <cell r="C75">
            <v>413</v>
          </cell>
          <cell r="D75">
            <v>14.112500000000001</v>
          </cell>
          <cell r="E75">
            <v>-1.1961722488000001E-2</v>
          </cell>
          <cell r="F75">
            <v>-1</v>
          </cell>
        </row>
        <row r="76">
          <cell r="A76" t="str">
            <v>YA</v>
          </cell>
          <cell r="B76" t="str">
            <v>APU6</v>
          </cell>
          <cell r="C76">
            <v>5449</v>
          </cell>
          <cell r="D76">
            <v>81.150000000000006</v>
          </cell>
          <cell r="E76">
            <v>7.2088724584099999E-3</v>
          </cell>
          <cell r="F76">
            <v>1</v>
          </cell>
        </row>
        <row r="77">
          <cell r="A77" t="str">
            <v>YB</v>
          </cell>
          <cell r="B77" t="str">
            <v>HBSU6</v>
          </cell>
          <cell r="C77">
            <v>98.15</v>
          </cell>
          <cell r="D77">
            <v>3.9E-2</v>
          </cell>
          <cell r="E77">
            <v>0</v>
          </cell>
          <cell r="F77">
            <v>1</v>
          </cell>
        </row>
        <row r="78">
          <cell r="A78" t="str">
            <v>YM</v>
          </cell>
          <cell r="B78" t="str">
            <v>@YMU6</v>
          </cell>
          <cell r="C78">
            <v>18531</v>
          </cell>
          <cell r="D78">
            <v>228.8</v>
          </cell>
          <cell r="E78">
            <v>2.75974025974E-3</v>
          </cell>
          <cell r="F78">
            <v>1</v>
          </cell>
        </row>
        <row r="79">
          <cell r="A79" t="str">
            <v>YT2</v>
          </cell>
          <cell r="B79" t="str">
            <v>HTSU6</v>
          </cell>
          <cell r="C79">
            <v>98.56</v>
          </cell>
          <cell r="D79">
            <v>7.1499999999999994E-2</v>
          </cell>
          <cell r="E79">
            <v>1.01471334348E-4</v>
          </cell>
          <cell r="F79">
            <v>1</v>
          </cell>
        </row>
        <row r="80">
          <cell r="A80" t="str">
            <v>YT3</v>
          </cell>
          <cell r="B80" t="str">
            <v>HXSU6</v>
          </cell>
          <cell r="C80">
            <v>98.064999999999998</v>
          </cell>
          <cell r="D80">
            <v>9.325E-2</v>
          </cell>
          <cell r="E80">
            <v>0</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42571</v>
          </cell>
          <cell r="C1" t="str">
            <v>ATR20</v>
          </cell>
        </row>
        <row r="2">
          <cell r="B2">
            <v>1.0642</v>
          </cell>
          <cell r="C2">
            <v>8.8599999999999998E-3</v>
          </cell>
        </row>
        <row r="3">
          <cell r="B3">
            <v>1.7650692800000001</v>
          </cell>
          <cell r="C3">
            <v>3.2383341500000003E-2</v>
          </cell>
        </row>
        <row r="4">
          <cell r="B4">
            <v>79.903999999999996</v>
          </cell>
          <cell r="C4">
            <v>1.7967500000000001</v>
          </cell>
        </row>
        <row r="5">
          <cell r="B5">
            <v>0.73799999999999999</v>
          </cell>
          <cell r="C5">
            <v>9.0449999999999992E-3</v>
          </cell>
        </row>
        <row r="6">
          <cell r="B6">
            <v>0.74770000000000003</v>
          </cell>
          <cell r="C6">
            <v>9.8300000000000002E-3</v>
          </cell>
        </row>
        <row r="7">
          <cell r="B7">
            <v>0.97640000000000005</v>
          </cell>
          <cell r="C7">
            <v>9.4549999999999999E-3</v>
          </cell>
        </row>
        <row r="8">
          <cell r="B8">
            <v>0.91239999999999999</v>
          </cell>
          <cell r="C8">
            <v>1.0840000000000001E-2</v>
          </cell>
        </row>
        <row r="9">
          <cell r="B9">
            <v>0.75602933000000005</v>
          </cell>
          <cell r="C9">
            <v>6.4484314999999999E-3</v>
          </cell>
        </row>
        <row r="10">
          <cell r="B10">
            <v>0.69003588000000005</v>
          </cell>
          <cell r="C10">
            <v>9.3510734999999994E-3</v>
          </cell>
        </row>
        <row r="11">
          <cell r="B11">
            <v>1.8795999999999999</v>
          </cell>
          <cell r="C11">
            <v>3.8115000000000003E-2</v>
          </cell>
        </row>
        <row r="12">
          <cell r="B12">
            <v>1.3047</v>
          </cell>
          <cell r="C12">
            <v>2.9239999999999999E-2</v>
          </cell>
        </row>
        <row r="13">
          <cell r="B13">
            <v>1.3211999999999999</v>
          </cell>
          <cell r="C13">
            <v>3.0265E-2</v>
          </cell>
        </row>
        <row r="14">
          <cell r="B14">
            <v>141.27500000000001</v>
          </cell>
          <cell r="C14">
            <v>4.5067000000000004</v>
          </cell>
        </row>
        <row r="15">
          <cell r="B15">
            <v>1.7252000000000001</v>
          </cell>
          <cell r="C15">
            <v>3.422E-2</v>
          </cell>
        </row>
        <row r="16">
          <cell r="B16">
            <v>1.5678000000000001</v>
          </cell>
          <cell r="C16">
            <v>1.9384999999999999E-2</v>
          </cell>
        </row>
        <row r="17">
          <cell r="B17">
            <v>1.4731000000000001</v>
          </cell>
          <cell r="C17">
            <v>1.5075E-2</v>
          </cell>
        </row>
        <row r="18">
          <cell r="B18">
            <v>1.4384999999999999</v>
          </cell>
          <cell r="C18">
            <v>1.2425E-2</v>
          </cell>
        </row>
        <row r="19">
          <cell r="B19">
            <v>117.75</v>
          </cell>
          <cell r="C19">
            <v>2.2338</v>
          </cell>
        </row>
        <row r="20">
          <cell r="B20">
            <v>1.0874999999999999</v>
          </cell>
          <cell r="C20">
            <v>7.1000000000000004E-3</v>
          </cell>
        </row>
        <row r="21">
          <cell r="B21">
            <v>0.83394000000000001</v>
          </cell>
          <cell r="C21">
            <v>1.5039500000000001E-2</v>
          </cell>
        </row>
        <row r="22">
          <cell r="B22">
            <v>1.1014999999999999</v>
          </cell>
          <cell r="C22">
            <v>1.0200000000000001E-2</v>
          </cell>
        </row>
        <row r="23">
          <cell r="B23">
            <v>81.823686319999993</v>
          </cell>
          <cell r="C23">
            <v>1.5417212764999999</v>
          </cell>
        </row>
        <row r="24">
          <cell r="B24">
            <v>74.749588880000005</v>
          </cell>
          <cell r="C24">
            <v>1.6072440045</v>
          </cell>
        </row>
        <row r="25">
          <cell r="B25">
            <v>108.23682217</v>
          </cell>
          <cell r="C25">
            <v>1.7635677535000001</v>
          </cell>
        </row>
        <row r="26">
          <cell r="B26">
            <v>0.70254320999999997</v>
          </cell>
          <cell r="C26">
            <v>9.9391775000000002E-3</v>
          </cell>
        </row>
        <row r="27">
          <cell r="B27">
            <v>0.98699999999999999</v>
          </cell>
          <cell r="C27">
            <v>7.62E-3</v>
          </cell>
        </row>
        <row r="28">
          <cell r="B28">
            <v>1.306</v>
          </cell>
          <cell r="C28">
            <v>1.2825E-2</v>
          </cell>
        </row>
        <row r="29">
          <cell r="B29">
            <v>106.86</v>
          </cell>
          <cell r="C29">
            <v>1.556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4"/>
  <sheetViews>
    <sheetView tabSelected="1" workbookViewId="0">
      <selection activeCell="B13" sqref="B13"/>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42572</v>
      </c>
      <c r="B1" t="s">
        <v>1200</v>
      </c>
      <c r="C1" s="194"/>
      <c r="D1" s="194"/>
    </row>
    <row r="2" spans="1:4" x14ac:dyDescent="0.25">
      <c r="A2" s="194">
        <f>MARGIN!G12</f>
        <v>42571</v>
      </c>
      <c r="B2" t="s">
        <v>1128</v>
      </c>
      <c r="C2" s="194"/>
      <c r="D2" s="194"/>
    </row>
    <row r="3" spans="1:4" x14ac:dyDescent="0.25">
      <c r="A3" t="str">
        <f>[3]futuresATR!$E$1</f>
        <v>PC2016-07-20 00:00:00</v>
      </c>
      <c r="B3" t="s">
        <v>1129</v>
      </c>
    </row>
    <row r="5" spans="1:4" x14ac:dyDescent="0.25">
      <c r="B5" t="s">
        <v>1132</v>
      </c>
    </row>
    <row r="6" spans="1:4" x14ac:dyDescent="0.25">
      <c r="A6" t="s">
        <v>1160</v>
      </c>
      <c r="B6" t="s">
        <v>1174</v>
      </c>
    </row>
    <row r="7" spans="1:4" x14ac:dyDescent="0.25">
      <c r="A7" s="104"/>
      <c r="B7" t="s">
        <v>1241</v>
      </c>
      <c r="C7" s="104"/>
      <c r="D7" s="104"/>
    </row>
    <row r="8" spans="1:4" x14ac:dyDescent="0.25">
      <c r="A8" s="104" t="s">
        <v>1160</v>
      </c>
      <c r="B8" s="280" t="s">
        <v>1197</v>
      </c>
      <c r="D8" s="280" t="s">
        <v>1199</v>
      </c>
    </row>
    <row r="9" spans="1:4" x14ac:dyDescent="0.25">
      <c r="A9" s="104" t="s">
        <v>1160</v>
      </c>
      <c r="B9" s="280" t="s">
        <v>1199</v>
      </c>
      <c r="D9" s="104"/>
    </row>
    <row r="10" spans="1:4" x14ac:dyDescent="0.25">
      <c r="A10" s="104" t="s">
        <v>1160</v>
      </c>
      <c r="B10" s="280" t="s">
        <v>1198</v>
      </c>
      <c r="D10" s="104"/>
    </row>
    <row r="11" spans="1:4" x14ac:dyDescent="0.25">
      <c r="A11" s="104" t="s">
        <v>1160</v>
      </c>
      <c r="B11" s="280" t="s">
        <v>1176</v>
      </c>
      <c r="D11" s="104"/>
    </row>
    <row r="12" spans="1:4" x14ac:dyDescent="0.25">
      <c r="A12" s="104" t="s">
        <v>1160</v>
      </c>
      <c r="B12" s="280" t="s">
        <v>1249</v>
      </c>
      <c r="D12" s="104"/>
    </row>
    <row r="13" spans="1:4" x14ac:dyDescent="0.25">
      <c r="B13" t="s">
        <v>1192</v>
      </c>
    </row>
    <row r="14" spans="1:4" x14ac:dyDescent="0.25">
      <c r="A14" s="104" t="s">
        <v>1160</v>
      </c>
      <c r="B14" s="280" t="s">
        <v>1175</v>
      </c>
      <c r="D14" s="104"/>
    </row>
    <row r="15" spans="1:4" x14ac:dyDescent="0.25">
      <c r="A15" s="104" t="s">
        <v>1160</v>
      </c>
      <c r="B15" s="280" t="s">
        <v>1246</v>
      </c>
      <c r="D15" s="104"/>
    </row>
    <row r="16" spans="1:4" x14ac:dyDescent="0.25">
      <c r="A16" s="104" t="s">
        <v>1160</v>
      </c>
      <c r="B16" s="280" t="s">
        <v>1196</v>
      </c>
      <c r="D16" s="104"/>
    </row>
    <row r="17" spans="1:21" x14ac:dyDescent="0.25">
      <c r="A17" s="104" t="s">
        <v>1160</v>
      </c>
      <c r="B17" s="280" t="s">
        <v>1247</v>
      </c>
      <c r="D17" s="104"/>
    </row>
    <row r="18" spans="1:21" x14ac:dyDescent="0.25">
      <c r="A18" s="104" t="s">
        <v>1160</v>
      </c>
      <c r="B18" s="280" t="s">
        <v>1248</v>
      </c>
      <c r="D18" s="104"/>
    </row>
    <row r="19" spans="1:21" x14ac:dyDescent="0.25">
      <c r="A19" s="104"/>
      <c r="B19" s="281" t="s">
        <v>1245</v>
      </c>
      <c r="D19" s="104"/>
    </row>
    <row r="20" spans="1:21" x14ac:dyDescent="0.25">
      <c r="A20" s="104" t="s">
        <v>1160</v>
      </c>
      <c r="B20" t="s">
        <v>1244</v>
      </c>
      <c r="C20" s="104"/>
      <c r="D20" s="104"/>
      <c r="N20" t="s">
        <v>1204</v>
      </c>
      <c r="O20" s="267">
        <f>sym!P1</f>
        <v>0.27848101265822783</v>
      </c>
    </row>
    <row r="21" spans="1:21" x14ac:dyDescent="0.25">
      <c r="B21" t="s">
        <v>1201</v>
      </c>
      <c r="N21" t="s">
        <v>1205</v>
      </c>
      <c r="O21" s="267">
        <f>sym!Q1</f>
        <v>0.72151898734177211</v>
      </c>
    </row>
    <row r="24" spans="1:21" x14ac:dyDescent="0.25">
      <c r="E24" s="186"/>
    </row>
    <row r="25" spans="1:21" x14ac:dyDescent="0.25">
      <c r="E25" s="186"/>
    </row>
    <row r="26" spans="1:21" x14ac:dyDescent="0.25">
      <c r="E26" s="186"/>
    </row>
    <row r="27" spans="1:21" x14ac:dyDescent="0.25">
      <c r="J27" t="s">
        <v>1202</v>
      </c>
      <c r="N27" t="s">
        <v>1210</v>
      </c>
    </row>
    <row r="28" spans="1:21" x14ac:dyDescent="0.25">
      <c r="A28" s="193">
        <f>A30/A29</f>
        <v>0.3077842383889981</v>
      </c>
      <c r="B28" s="193">
        <f t="shared" ref="B28:D28" si="0">B30/B29</f>
        <v>-4.3320845170235121E-2</v>
      </c>
      <c r="C28" s="193">
        <f t="shared" si="0"/>
        <v>0.14950103407995741</v>
      </c>
      <c r="D28" s="193">
        <f t="shared" si="0"/>
        <v>-0.11015448868406209</v>
      </c>
      <c r="E28" t="s">
        <v>1233</v>
      </c>
      <c r="F28" s="193">
        <f>F30/F29</f>
        <v>2.9695038826569225E-3</v>
      </c>
      <c r="G28" s="193">
        <f t="shared" ref="G28:P28" si="1">G30/G29</f>
        <v>-0.29301298444779811</v>
      </c>
      <c r="H28" s="193">
        <f t="shared" si="1"/>
        <v>0.29301298444779811</v>
      </c>
      <c r="I28" s="193">
        <f t="shared" si="1"/>
        <v>0.19951497531123122</v>
      </c>
      <c r="J28" s="193">
        <f t="shared" si="1"/>
        <v>-0.19951497531123122</v>
      </c>
      <c r="K28" s="193">
        <f t="shared" si="1"/>
        <v>0.34329620573005154</v>
      </c>
      <c r="L28" s="193">
        <f t="shared" si="1"/>
        <v>0.10483806625316566</v>
      </c>
      <c r="M28" s="193">
        <f t="shared" si="1"/>
        <v>-2.3022160345242907E-2</v>
      </c>
      <c r="N28" s="193">
        <f t="shared" si="1"/>
        <v>3.5016626095081278E-2</v>
      </c>
      <c r="O28" s="193">
        <f t="shared" si="1"/>
        <v>6.8976868307570632E-2</v>
      </c>
      <c r="P28" s="193">
        <f t="shared" si="1"/>
        <v>-7.1001553546383489E-2</v>
      </c>
    </row>
    <row r="29" spans="1:21" x14ac:dyDescent="0.25">
      <c r="A29" s="137">
        <f>STDEV(A36:A998)</f>
        <v>33100.548811096669</v>
      </c>
      <c r="B29" s="137">
        <f t="shared" ref="B29:D29" si="2">STDEV(B36:B998)</f>
        <v>16151.626987951468</v>
      </c>
      <c r="C29" s="137">
        <f t="shared" si="2"/>
        <v>11796.046710450122</v>
      </c>
      <c r="D29" s="137">
        <f t="shared" si="2"/>
        <v>31288.974115235451</v>
      </c>
      <c r="E29" t="s">
        <v>1237</v>
      </c>
      <c r="F29" s="137">
        <f t="shared" ref="F29:P29" si="3">STDEV(F36:F998)</f>
        <v>9919.1697477248235</v>
      </c>
      <c r="G29" s="137">
        <f t="shared" si="3"/>
        <v>13931.327694854512</v>
      </c>
      <c r="H29" s="137">
        <f t="shared" si="3"/>
        <v>13931.327694854512</v>
      </c>
      <c r="I29" s="137">
        <f t="shared" si="3"/>
        <v>14694.193473509124</v>
      </c>
      <c r="J29" s="137">
        <f t="shared" si="3"/>
        <v>14694.193473509124</v>
      </c>
      <c r="K29" s="137">
        <f t="shared" si="3"/>
        <v>10916.09949140485</v>
      </c>
      <c r="L29" s="137">
        <f t="shared" si="3"/>
        <v>14622.839479269858</v>
      </c>
      <c r="M29" s="137">
        <f t="shared" si="3"/>
        <v>15722.702209186347</v>
      </c>
      <c r="N29" s="137">
        <f t="shared" si="3"/>
        <v>13092.110403819919</v>
      </c>
      <c r="O29" s="137">
        <f t="shared" si="3"/>
        <v>43904.632310671237</v>
      </c>
      <c r="P29" s="137">
        <f t="shared" si="3"/>
        <v>43604.620488145134</v>
      </c>
    </row>
    <row r="30" spans="1:21" ht="15.75" thickBot="1" x14ac:dyDescent="0.3">
      <c r="A30" s="186">
        <f>AVERAGE(A36:A998)</f>
        <v>10187.827206081245</v>
      </c>
      <c r="B30" s="186">
        <f t="shared" ref="B30:D30" si="4">AVERAGE(B36:B998)</f>
        <v>-699.70213199243653</v>
      </c>
      <c r="C30" s="186">
        <f t="shared" si="4"/>
        <v>1763.521181267773</v>
      </c>
      <c r="D30" s="186">
        <f t="shared" si="4"/>
        <v>-3446.6209451126151</v>
      </c>
      <c r="E30" s="186" t="s">
        <v>1232</v>
      </c>
      <c r="F30" s="186">
        <f t="shared" ref="F30:P30" si="5">AVERAGE(F36:F998)</f>
        <v>29.455013078601951</v>
      </c>
      <c r="G30" s="186">
        <f t="shared" si="5"/>
        <v>-4082.0599051895842</v>
      </c>
      <c r="H30" s="186">
        <f t="shared" si="5"/>
        <v>4082.0599051895842</v>
      </c>
      <c r="I30" s="186">
        <f t="shared" si="5"/>
        <v>2931.7116480856275</v>
      </c>
      <c r="J30" s="186">
        <f t="shared" si="5"/>
        <v>-2931.7116480856275</v>
      </c>
      <c r="K30" s="186">
        <f t="shared" si="5"/>
        <v>3747.4555367710304</v>
      </c>
      <c r="L30" s="186">
        <f t="shared" si="5"/>
        <v>1533.0302141370998</v>
      </c>
      <c r="M30" s="186">
        <f t="shared" si="5"/>
        <v>-361.97057132039299</v>
      </c>
      <c r="N30" s="186">
        <f t="shared" si="5"/>
        <v>458.44153480608566</v>
      </c>
      <c r="O30" s="186">
        <f t="shared" si="5"/>
        <v>3028.4040409854802</v>
      </c>
      <c r="P30" s="186">
        <f t="shared" si="5"/>
        <v>-3095.995796458767</v>
      </c>
    </row>
    <row r="31" spans="1:21" ht="15.75" thickBot="1" x14ac:dyDescent="0.3">
      <c r="A31" s="265">
        <f>SUM(A36:A1004)</f>
        <v>152817.40809121868</v>
      </c>
      <c r="B31" s="265">
        <f t="shared" ref="B31:D31" si="6">SUM(B36:B1004)</f>
        <v>-6297.3191879319293</v>
      </c>
      <c r="C31" s="265">
        <f t="shared" si="6"/>
        <v>22925.775356481048</v>
      </c>
      <c r="D31" s="265">
        <f t="shared" si="6"/>
        <v>-44806.072286463997</v>
      </c>
      <c r="E31" t="s">
        <v>1195</v>
      </c>
      <c r="F31" s="265">
        <f t="shared" ref="F31:P31" si="7">SUM(F36:F1004)</f>
        <v>471.28020925763121</v>
      </c>
      <c r="G31" s="265">
        <f t="shared" si="7"/>
        <v>-65312.958483033348</v>
      </c>
      <c r="H31" s="265">
        <f t="shared" si="7"/>
        <v>65312.958483033348</v>
      </c>
      <c r="I31" s="265">
        <f t="shared" si="7"/>
        <v>46907.38636937004</v>
      </c>
      <c r="J31" s="265">
        <f t="shared" si="7"/>
        <v>-46907.38636937004</v>
      </c>
      <c r="K31" s="265">
        <f t="shared" si="7"/>
        <v>59959.288588336487</v>
      </c>
      <c r="L31" s="265">
        <f t="shared" si="7"/>
        <v>24528.483426193598</v>
      </c>
      <c r="M31" s="265">
        <f t="shared" si="7"/>
        <v>-5791.5291411262879</v>
      </c>
      <c r="N31" s="265">
        <f t="shared" si="7"/>
        <v>7335.0645568973705</v>
      </c>
      <c r="O31" s="265">
        <f t="shared" si="7"/>
        <v>48454.464655767682</v>
      </c>
      <c r="P31" s="265">
        <f t="shared" si="7"/>
        <v>-49535.932743340272</v>
      </c>
      <c r="U31" s="137"/>
    </row>
    <row r="32" spans="1:21" x14ac:dyDescent="0.25">
      <c r="A32" s="269"/>
      <c r="B32" s="269"/>
      <c r="C32" s="269"/>
      <c r="D32" s="269"/>
      <c r="E32" t="s">
        <v>1236</v>
      </c>
      <c r="F32" s="269" t="s">
        <v>1238</v>
      </c>
      <c r="G32" s="269" t="s">
        <v>1239</v>
      </c>
      <c r="H32" s="269" t="s">
        <v>1239</v>
      </c>
      <c r="I32" s="269" t="s">
        <v>1239</v>
      </c>
      <c r="J32" s="269" t="s">
        <v>1239</v>
      </c>
      <c r="K32" s="269" t="s">
        <v>1239</v>
      </c>
      <c r="L32" s="269" t="s">
        <v>1239</v>
      </c>
      <c r="M32" s="269" t="s">
        <v>1239</v>
      </c>
      <c r="N32" s="269" t="s">
        <v>1239</v>
      </c>
      <c r="O32" s="269" t="s">
        <v>1240</v>
      </c>
      <c r="P32" s="269" t="s">
        <v>1240</v>
      </c>
      <c r="R32" s="137"/>
      <c r="T32" s="137"/>
      <c r="U32" s="137"/>
    </row>
    <row r="33" spans="1:49" x14ac:dyDescent="0.25">
      <c r="A33" s="269"/>
      <c r="B33" s="269"/>
      <c r="C33" s="269"/>
      <c r="D33" s="269"/>
      <c r="F33" s="269" t="s">
        <v>1221</v>
      </c>
      <c r="G33" s="278" t="s">
        <v>1222</v>
      </c>
      <c r="H33" s="278" t="s">
        <v>1234</v>
      </c>
      <c r="I33" s="269" t="s">
        <v>1224</v>
      </c>
      <c r="J33" s="269" t="s">
        <v>1223</v>
      </c>
      <c r="K33" s="277" t="s">
        <v>1225</v>
      </c>
      <c r="L33" s="277" t="s">
        <v>1226</v>
      </c>
      <c r="M33" s="277" t="s">
        <v>1227</v>
      </c>
      <c r="N33" s="269" t="s">
        <v>1228</v>
      </c>
      <c r="O33" s="269" t="s">
        <v>1229</v>
      </c>
      <c r="P33" s="269" t="s">
        <v>1230</v>
      </c>
      <c r="Q33" t="s">
        <v>1242</v>
      </c>
      <c r="R33" s="137">
        <f>SUM('FuturesInfo (3)'!W2:W80)</f>
        <v>185044.68394606505</v>
      </c>
      <c r="S33" t="s">
        <v>1207</v>
      </c>
      <c r="T33" s="137">
        <f>AVERAGE('FuturesInfo (3)'!W2:W80)</f>
        <v>2342.3377714691778</v>
      </c>
      <c r="U33" s="137"/>
      <c r="AI33" s="269" t="s">
        <v>1238</v>
      </c>
      <c r="AJ33" s="269" t="s">
        <v>1239</v>
      </c>
      <c r="AK33" s="269" t="s">
        <v>1239</v>
      </c>
      <c r="AL33" s="269" t="s">
        <v>1239</v>
      </c>
      <c r="AM33" s="269" t="s">
        <v>1239</v>
      </c>
      <c r="AN33" s="269" t="s">
        <v>1239</v>
      </c>
      <c r="AO33" s="269" t="s">
        <v>1239</v>
      </c>
      <c r="AP33" s="269" t="s">
        <v>1239</v>
      </c>
      <c r="AQ33" s="269" t="s">
        <v>1239</v>
      </c>
      <c r="AR33" s="269" t="s">
        <v>1240</v>
      </c>
      <c r="AS33" s="269" t="s">
        <v>1240</v>
      </c>
    </row>
    <row r="34" spans="1:49" x14ac:dyDescent="0.25">
      <c r="A34" t="s">
        <v>1218</v>
      </c>
      <c r="B34" t="s">
        <v>1202</v>
      </c>
      <c r="C34" t="s">
        <v>1210</v>
      </c>
      <c r="D34" t="s">
        <v>1203</v>
      </c>
      <c r="E34" t="s">
        <v>1243</v>
      </c>
      <c r="F34" s="186" t="s">
        <v>1212</v>
      </c>
      <c r="G34" s="244" t="s">
        <v>1209</v>
      </c>
      <c r="H34" s="279" t="s">
        <v>1231</v>
      </c>
      <c r="I34" s="275" t="s">
        <v>1213</v>
      </c>
      <c r="J34" s="255" t="s">
        <v>1214</v>
      </c>
      <c r="K34" s="253" t="s">
        <v>1215</v>
      </c>
      <c r="L34" s="263" t="s">
        <v>1216</v>
      </c>
      <c r="M34" s="273" t="s">
        <v>1217</v>
      </c>
      <c r="N34" s="276" t="s">
        <v>1235</v>
      </c>
      <c r="O34" s="271" t="s">
        <v>1187</v>
      </c>
      <c r="P34" s="272" t="s">
        <v>1186</v>
      </c>
      <c r="Q34" s="266" t="s">
        <v>1189</v>
      </c>
      <c r="R34" s="266" t="s">
        <v>1190</v>
      </c>
      <c r="S34" s="266" t="s">
        <v>1191</v>
      </c>
      <c r="T34" s="266" t="s">
        <v>1208</v>
      </c>
      <c r="U34" s="266"/>
      <c r="W34" s="266" t="str">
        <f>[3]futuresATR!$W$1</f>
        <v>LastSAFEf</v>
      </c>
      <c r="Y34" t="str">
        <f>[3]futuresATR!$K$1</f>
        <v>LastSRUN</v>
      </c>
      <c r="Z34" t="str">
        <f>[3]futuresATR!$M$1</f>
        <v>prevACT</v>
      </c>
      <c r="AB34" t="str">
        <f>[3]futuresATR!$S$1</f>
        <v>group</v>
      </c>
      <c r="AC34" t="str">
        <f>[3]futuresATR!$AA$1</f>
        <v>0.5finalQTY</v>
      </c>
      <c r="AI34" s="269" t="s">
        <v>1221</v>
      </c>
      <c r="AJ34" s="278" t="s">
        <v>1222</v>
      </c>
      <c r="AK34" s="278" t="s">
        <v>1234</v>
      </c>
      <c r="AL34" s="269" t="s">
        <v>1224</v>
      </c>
      <c r="AM34" s="269" t="s">
        <v>1223</v>
      </c>
      <c r="AN34" s="277" t="s">
        <v>1225</v>
      </c>
      <c r="AO34" s="277" t="s">
        <v>1226</v>
      </c>
      <c r="AP34" s="277" t="s">
        <v>1227</v>
      </c>
      <c r="AQ34" s="269" t="s">
        <v>1228</v>
      </c>
      <c r="AR34" s="269" t="s">
        <v>1229</v>
      </c>
      <c r="AS34" s="269" t="s">
        <v>1230</v>
      </c>
    </row>
    <row r="35" spans="1:49" x14ac:dyDescent="0.25">
      <c r="A35" s="186">
        <v>0</v>
      </c>
      <c r="B35" s="186"/>
      <c r="C35" s="186"/>
      <c r="D35" s="186"/>
      <c r="E35">
        <f>SIGNALS!F12</f>
        <v>20160629</v>
      </c>
      <c r="F35" s="269">
        <f>SIGNALS!Z13</f>
        <v>10320.701441179261</v>
      </c>
      <c r="G35" s="278">
        <f>SIGNALS!AA13</f>
        <v>26689.432453322839</v>
      </c>
      <c r="H35" s="278">
        <f>-G35</f>
        <v>-26689.432453322839</v>
      </c>
      <c r="I35" s="266">
        <f>SIGNALS!AB13</f>
        <v>22016.342196629197</v>
      </c>
      <c r="J35" s="266">
        <f>SIGNALS!AC13</f>
        <v>-22016.342196629197</v>
      </c>
      <c r="K35" s="266">
        <f>SIGNALS!AD13</f>
        <v>-1802.2842120044415</v>
      </c>
      <c r="L35" s="1"/>
      <c r="M35" s="266">
        <f>SIGNALS!AE13</f>
        <v>8799.8353434053806</v>
      </c>
      <c r="N35" s="266"/>
      <c r="O35" s="266">
        <f>SIGNALS!AG13</f>
        <v>20410.988150789821</v>
      </c>
      <c r="P35" s="266">
        <f>SIGNALS!AH13</f>
        <v>-20410.988150789821</v>
      </c>
      <c r="Q35" s="186">
        <f>SIGNALS!AI13</f>
        <v>-78284.028995627057</v>
      </c>
      <c r="R35" s="186">
        <f>SIGNALS!AJ13</f>
        <v>78284.028995627057</v>
      </c>
      <c r="S35" s="267">
        <f>SIGNALS!L13</f>
        <v>0.73417721518987344</v>
      </c>
      <c r="V35" s="186">
        <f>SUM(V37:V99)</f>
        <v>59327.863489820797</v>
      </c>
      <c r="W35" s="186" t="s">
        <v>1212</v>
      </c>
      <c r="X35" s="244" t="s">
        <v>1209</v>
      </c>
      <c r="Y35" s="275" t="s">
        <v>1213</v>
      </c>
      <c r="Z35" s="255" t="s">
        <v>1214</v>
      </c>
      <c r="AA35" s="253" t="s">
        <v>1215</v>
      </c>
      <c r="AB35" s="263" t="s">
        <v>1216</v>
      </c>
      <c r="AC35" s="273" t="s">
        <v>1217</v>
      </c>
      <c r="AD35" s="276" t="s">
        <v>1211</v>
      </c>
      <c r="AE35" s="271" t="s">
        <v>1187</v>
      </c>
      <c r="AF35" s="272" t="s">
        <v>1186</v>
      </c>
      <c r="AI35" s="186" t="s">
        <v>1212</v>
      </c>
      <c r="AJ35" s="244" t="s">
        <v>1209</v>
      </c>
      <c r="AK35" s="279" t="s">
        <v>1231</v>
      </c>
      <c r="AL35" s="275" t="s">
        <v>1213</v>
      </c>
      <c r="AM35" s="255" t="s">
        <v>1214</v>
      </c>
      <c r="AN35" s="253" t="s">
        <v>1215</v>
      </c>
      <c r="AO35" s="263" t="s">
        <v>1216</v>
      </c>
      <c r="AP35" s="273" t="s">
        <v>1217</v>
      </c>
      <c r="AQ35" s="276" t="s">
        <v>1235</v>
      </c>
      <c r="AR35" s="271" t="s">
        <v>1187</v>
      </c>
      <c r="AS35" s="272" t="s">
        <v>1186</v>
      </c>
      <c r="AT35" t="s">
        <v>1218</v>
      </c>
      <c r="AU35" t="s">
        <v>1202</v>
      </c>
      <c r="AV35" t="s">
        <v>1210</v>
      </c>
      <c r="AW35" t="s">
        <v>1203</v>
      </c>
    </row>
    <row r="36" spans="1:49" x14ac:dyDescent="0.25">
      <c r="A36" s="186">
        <f>G36</f>
        <v>-2789.4596528649477</v>
      </c>
      <c r="B36" s="186"/>
      <c r="C36" s="186"/>
      <c r="D36" s="186"/>
      <c r="E36">
        <f>SIGNALS!AM12</f>
        <v>20160630</v>
      </c>
      <c r="F36" s="269">
        <f>SIGNALS!BH13</f>
        <v>-185.74391967023473</v>
      </c>
      <c r="G36" s="278">
        <f>SIGNALS!BI13</f>
        <v>-2789.4596528649477</v>
      </c>
      <c r="H36" s="278">
        <f t="shared" ref="H36:H51" si="8">-G36</f>
        <v>2789.4596528649477</v>
      </c>
      <c r="I36" s="266">
        <f>SIGNALS!BJ13</f>
        <v>14477.812354592679</v>
      </c>
      <c r="J36" s="266">
        <f>SIGNALS!BK13</f>
        <v>-14477.812354592679</v>
      </c>
      <c r="K36" s="266">
        <f>SIGNALS!BL13</f>
        <v>-14621.311775368318</v>
      </c>
      <c r="L36" s="266">
        <f>SIGNALS!BM13</f>
        <v>-16760.115288284433</v>
      </c>
      <c r="M36" s="266">
        <f>SIGNALS!BN13</f>
        <v>715.64138303623315</v>
      </c>
      <c r="N36" s="266">
        <f>SIGNALS!BO13</f>
        <v>-17538.342736104143</v>
      </c>
      <c r="O36" s="266">
        <f>SIGNALS!BP13</f>
        <v>-1550.8270559324883</v>
      </c>
      <c r="P36" s="26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9">AVERAGE(I35:I36)</f>
        <v>18247.077275610936</v>
      </c>
      <c r="Z36" s="186">
        <f t="shared" si="9"/>
        <v>-18247.077275610936</v>
      </c>
      <c r="AA36" s="186">
        <f t="shared" si="9"/>
        <v>-8211.7979936863794</v>
      </c>
      <c r="AB36" s="186">
        <f t="shared" si="9"/>
        <v>-16760.115288284433</v>
      </c>
      <c r="AC36" s="186">
        <f t="shared" si="9"/>
        <v>4757.7383632208066</v>
      </c>
      <c r="AD36" s="186">
        <f t="shared" si="9"/>
        <v>-17538.342736104143</v>
      </c>
      <c r="AE36" s="186">
        <f t="shared" si="9"/>
        <v>9430.0805474286663</v>
      </c>
      <c r="AF36" s="186">
        <f t="shared" si="9"/>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-14477.812354592679</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69">
        <f>SIGNALS!CQ13</f>
        <v>-5230.2361036355696</v>
      </c>
      <c r="G37" s="278">
        <f>SIGNALS!CR13</f>
        <v>-4885.7902033930941</v>
      </c>
      <c r="H37" s="278">
        <f t="shared" si="8"/>
        <v>4885.7902033930941</v>
      </c>
      <c r="I37" s="266">
        <f>SIGNALS!CS13</f>
        <v>3123.8906142981177</v>
      </c>
      <c r="J37" s="266">
        <f>SIGNALS!CT13</f>
        <v>-3123.8906142981177</v>
      </c>
      <c r="K37" s="266">
        <f>SIGNALS!CU13</f>
        <v>2903.4877059248529</v>
      </c>
      <c r="L37" s="266">
        <f>SIGNALS!CV13</f>
        <v>5127.0540824589871</v>
      </c>
      <c r="M37" s="266">
        <f>SIGNALS!CW13</f>
        <v>-1942.7805709255354</v>
      </c>
      <c r="N37" s="266">
        <f>SIGNALS!CX13</f>
        <v>3125.7926350766547</v>
      </c>
      <c r="O37" s="266">
        <f>SIGNALS!CY13</f>
        <v>3539.3243547223628</v>
      </c>
      <c r="P37" s="266">
        <f>SIGNALS!CZ13</f>
        <v>-3539.3243547223628</v>
      </c>
      <c r="Q37" s="186">
        <f>SIGNALS!DA13</f>
        <v>-17202.866277856876</v>
      </c>
      <c r="R37" s="186">
        <f>SIGNALS!DB13</f>
        <v>17202.866277856876</v>
      </c>
      <c r="S37" s="267">
        <f>SIGNALS!CC13</f>
        <v>0.63291139240506333</v>
      </c>
      <c r="T37" s="110"/>
      <c r="U37">
        <f t="shared" ref="U37:U52" si="10">E37</f>
        <v>20160701</v>
      </c>
      <c r="V37" s="186">
        <f>I37</f>
        <v>3123.8906142981177</v>
      </c>
      <c r="W37" s="186">
        <f t="shared" ref="W37:W47" si="11">AVERAGE(F36:F37)</f>
        <v>-2707.990011652902</v>
      </c>
      <c r="X37" s="186">
        <f t="shared" ref="X37:X47" si="12">AVERAGE(G36:G37)</f>
        <v>-3837.6249281290211</v>
      </c>
      <c r="Y37" s="186">
        <f t="shared" ref="Y37:Y47" si="13">AVERAGE(I36:I37)</f>
        <v>8800.8514844453985</v>
      </c>
      <c r="Z37" s="186">
        <f t="shared" ref="Z37:Z47" si="14">AVERAGE(J36:J37)</f>
        <v>-8800.8514844453985</v>
      </c>
      <c r="AA37" s="186">
        <f t="shared" ref="AA37:AA47" si="15">AVERAGE(K36:K37)</f>
        <v>-5858.9120347217322</v>
      </c>
      <c r="AB37" s="186">
        <f t="shared" ref="AB37:AB47" si="16">AVERAGE(L36:L37)</f>
        <v>-5816.5306029127223</v>
      </c>
      <c r="AC37" s="186">
        <f t="shared" ref="AC37:AC47" si="17">AVERAGE(M36:M37)</f>
        <v>-613.56959394465116</v>
      </c>
      <c r="AD37" s="186">
        <f t="shared" ref="AD37:AD47" si="18">AVERAGE(N36:N37)</f>
        <v>-7206.2750505137446</v>
      </c>
      <c r="AE37" s="186">
        <f t="shared" ref="AE37:AE47" si="19">AVERAGE(O36:O37)</f>
        <v>994.24864939493727</v>
      </c>
      <c r="AF37" s="186">
        <f t="shared" ref="AF37:AF47" si="20">AVERAGE(P36:P37)</f>
        <v>-994.24864939493727</v>
      </c>
      <c r="AG37" s="186">
        <f t="shared" ref="AG37:AG47" si="21">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-17601.702968890797</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69">
        <f>SIGNALS!DZ13</f>
        <v>-11969.804178746746</v>
      </c>
      <c r="G38" s="278">
        <f>SIGNALS!EA13</f>
        <v>853.45463417676388</v>
      </c>
      <c r="H38" s="278">
        <f t="shared" si="8"/>
        <v>-853.45463417676388</v>
      </c>
      <c r="I38" s="266">
        <f>SIGNALS!EB13</f>
        <v>14283.773277967919</v>
      </c>
      <c r="J38" s="266">
        <f>SIGNALS!EC13</f>
        <v>-14283.773277967919</v>
      </c>
      <c r="K38" s="266">
        <f>SIGNALS!ED13</f>
        <v>8232.0806462246474</v>
      </c>
      <c r="L38" s="266">
        <f>SIGNALS!EE13</f>
        <v>42853.770333542925</v>
      </c>
      <c r="M38" s="266">
        <f>SIGNALS!EF13</f>
        <v>-32771.270227728186</v>
      </c>
      <c r="N38" s="266">
        <f>SIGNALS!EG13</f>
        <v>-4369.775685647518</v>
      </c>
      <c r="O38" s="266">
        <f>SIGNALS!EH13</f>
        <v>-94078.91454640853</v>
      </c>
      <c r="P38" s="266">
        <f>SIGNALS!EI13</f>
        <v>94078.91454640853</v>
      </c>
      <c r="Q38" s="186">
        <f>SIGNALS!EJ13</f>
        <v>-125039.53332099751</v>
      </c>
      <c r="R38" s="186">
        <f>SIGNALS!EK13</f>
        <v>125039.53332099751</v>
      </c>
      <c r="S38" s="193">
        <f>SIGNALS!DL13</f>
        <v>0.44303797468354428</v>
      </c>
      <c r="T38" s="110"/>
      <c r="U38">
        <f t="shared" si="10"/>
        <v>20160704</v>
      </c>
      <c r="V38" s="186">
        <f>I38</f>
        <v>14283.773277967919</v>
      </c>
      <c r="W38" s="186">
        <f t="shared" si="11"/>
        <v>-8600.0201411911585</v>
      </c>
      <c r="X38" s="186">
        <f t="shared" si="12"/>
        <v>-2016.1677846081652</v>
      </c>
      <c r="Y38" s="186">
        <f t="shared" si="13"/>
        <v>8703.8319461330175</v>
      </c>
      <c r="Z38" s="186">
        <f t="shared" si="14"/>
        <v>-8703.8319461330175</v>
      </c>
      <c r="AA38" s="186">
        <f t="shared" si="15"/>
        <v>5567.7841760747506</v>
      </c>
      <c r="AB38" s="186">
        <f t="shared" si="16"/>
        <v>23990.412208000955</v>
      </c>
      <c r="AC38" s="186">
        <f t="shared" si="17"/>
        <v>-17357.02539932686</v>
      </c>
      <c r="AD38" s="186">
        <f t="shared" si="18"/>
        <v>-621.99152528543163</v>
      </c>
      <c r="AE38" s="186">
        <f t="shared" si="19"/>
        <v>-45269.795095843081</v>
      </c>
      <c r="AF38" s="186">
        <f t="shared" si="20"/>
        <v>45269.795095843081</v>
      </c>
      <c r="AG38" s="186">
        <f t="shared" si="21"/>
        <v>45269.795095843081</v>
      </c>
      <c r="AH38" s="186" t="str">
        <f>Y35</f>
        <v>Seasonality</v>
      </c>
      <c r="AI38" s="186">
        <f>SUM(F$36:F38)</f>
        <v>-17385.78420205255</v>
      </c>
      <c r="AJ38" s="186">
        <f>SUM(G$36:G38)</f>
        <v>-6821.7952220812786</v>
      </c>
      <c r="AK38" s="186">
        <f>SUM(H$36:H38)</f>
        <v>6821.7952220812786</v>
      </c>
      <c r="AL38" s="186">
        <f>SUM(I$36:I38)</f>
        <v>31885.476246858714</v>
      </c>
      <c r="AM38" s="186">
        <f>SUM(J$36:J38)</f>
        <v>-31885.476246858714</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69">
        <f>SIGNALS!FI13</f>
        <v>-4437.6510063115629</v>
      </c>
      <c r="G39" s="269">
        <f>SIGNALS!FJ13</f>
        <v>9944.8641879268325</v>
      </c>
      <c r="H39" s="269">
        <f t="shared" si="8"/>
        <v>-9944.8641879268325</v>
      </c>
      <c r="I39" s="186">
        <f>SIGNALS!FK13</f>
        <v>24471.628211817722</v>
      </c>
      <c r="J39" s="186">
        <f>SIGNALS!FL13</f>
        <v>-24471.628211817722</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10"/>
        <v>20160705</v>
      </c>
      <c r="V39" s="186">
        <f>P39</f>
        <v>23064.113871430502</v>
      </c>
      <c r="W39" s="186">
        <f t="shared" si="11"/>
        <v>-8203.7275925291542</v>
      </c>
      <c r="X39" s="186">
        <f t="shared" si="12"/>
        <v>5399.1594110517981</v>
      </c>
      <c r="Y39" s="186">
        <f t="shared" si="13"/>
        <v>19377.70074489282</v>
      </c>
      <c r="Z39" s="186">
        <f t="shared" si="14"/>
        <v>-19377.70074489282</v>
      </c>
      <c r="AA39" s="186">
        <f t="shared" si="15"/>
        <v>14286.662658846113</v>
      </c>
      <c r="AB39" s="186">
        <f t="shared" si="16"/>
        <v>19876.450579417455</v>
      </c>
      <c r="AC39" s="186">
        <f t="shared" si="17"/>
        <v>-15161.300080252517</v>
      </c>
      <c r="AD39" s="186">
        <f t="shared" si="18"/>
        <v>3727.8902297593172</v>
      </c>
      <c r="AE39" s="186">
        <f t="shared" si="19"/>
        <v>-58571.514208919514</v>
      </c>
      <c r="AF39" s="186">
        <f t="shared" si="20"/>
        <v>58571.514208919514</v>
      </c>
      <c r="AG39" s="186">
        <f t="shared" si="21"/>
        <v>58571.514208919514</v>
      </c>
      <c r="AH39" s="186" t="str">
        <f>AF35</f>
        <v>RISK-OFF</v>
      </c>
      <c r="AI39" s="186">
        <f>SUM(F$36:F39)</f>
        <v>-21823.435208364113</v>
      </c>
      <c r="AJ39" s="186">
        <f>SUM(G$36:G39)</f>
        <v>3123.068965845554</v>
      </c>
      <c r="AK39" s="186">
        <f>SUM(H$36:H39)</f>
        <v>-3123.068965845554</v>
      </c>
      <c r="AL39" s="186">
        <f>SUM(I$36:I39)</f>
        <v>56357.104458676433</v>
      </c>
      <c r="AM39" s="186">
        <f>SUM(J$36:J39)</f>
        <v>-56357.104458676433</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69">
        <f t="shared" si="8"/>
        <v>12606.327940685191</v>
      </c>
      <c r="I40" s="186">
        <f>SIGNALS!GT13</f>
        <v>4240.1177712936224</v>
      </c>
      <c r="J40" s="186">
        <f>SIGNALS!GU13</f>
        <v>-4240.1177712936224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10"/>
        <v>20160706</v>
      </c>
      <c r="V40" s="186">
        <f>P40</f>
        <v>25682.698963517327</v>
      </c>
      <c r="W40" s="186">
        <f t="shared" si="11"/>
        <v>858.63934129353356</v>
      </c>
      <c r="X40" s="186">
        <f t="shared" si="12"/>
        <v>-1330.7318763791791</v>
      </c>
      <c r="Y40" s="186">
        <f t="shared" si="13"/>
        <v>14355.872991555672</v>
      </c>
      <c r="Z40" s="186">
        <f t="shared" si="14"/>
        <v>-14355.872991555672</v>
      </c>
      <c r="AA40" s="186">
        <f t="shared" si="15"/>
        <v>14519.958872448316</v>
      </c>
      <c r="AB40" s="186">
        <f t="shared" si="16"/>
        <v>-6539.5836745830056</v>
      </c>
      <c r="AC40" s="186">
        <f t="shared" si="17"/>
        <v>8812.6207008379715</v>
      </c>
      <c r="AD40" s="186">
        <f t="shared" si="18"/>
        <v>18255.830157722376</v>
      </c>
      <c r="AE40" s="186">
        <f t="shared" si="19"/>
        <v>-24373.406417473914</v>
      </c>
      <c r="AF40" s="186">
        <f t="shared" si="20"/>
        <v>24373.406417473914</v>
      </c>
      <c r="AG40" s="186">
        <f t="shared" si="21"/>
        <v>24373.406417473914</v>
      </c>
      <c r="AH40" s="186" t="str">
        <f>AF35</f>
        <v>RISK-OFF</v>
      </c>
      <c r="AI40" s="186">
        <f>SUM(F$36:F40)</f>
        <v>-15668.505519465483</v>
      </c>
      <c r="AJ40" s="186">
        <f>SUM(G$36:G40)</f>
        <v>-9483.2589748396367</v>
      </c>
      <c r="AK40" s="186">
        <f>SUM(H$36:H40)</f>
        <v>9483.2589748396367</v>
      </c>
      <c r="AL40" s="186">
        <f>SUM(I$36:I40)</f>
        <v>60597.222229970052</v>
      </c>
      <c r="AM40" s="186">
        <f>SUM(J$36:J40)</f>
        <v>-60597.222229970052</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69">
        <f t="shared" si="8"/>
        <v>1570.0641959817483</v>
      </c>
      <c r="I41" s="186">
        <f>SIGNALS!IC13</f>
        <v>10952.982153208502</v>
      </c>
      <c r="J41" s="186">
        <f>SIGNALS!ID13</f>
        <v>-10952.982153208502</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10"/>
        <v>20160707</v>
      </c>
      <c r="V41" s="186">
        <f>P41</f>
        <v>-45530.878061724761</v>
      </c>
      <c r="W41" s="186">
        <f t="shared" si="11"/>
        <v>6599.822109545471</v>
      </c>
      <c r="X41" s="186">
        <f t="shared" si="12"/>
        <v>-7088.1960683334692</v>
      </c>
      <c r="Y41" s="186">
        <f t="shared" si="13"/>
        <v>7596.5499622510624</v>
      </c>
      <c r="Z41" s="186">
        <f t="shared" si="14"/>
        <v>-7596.5499622510624</v>
      </c>
      <c r="AA41" s="186">
        <f t="shared" si="15"/>
        <v>13747.51491426523</v>
      </c>
      <c r="AB41" s="186">
        <f t="shared" si="16"/>
        <v>-6647.0714358767018</v>
      </c>
      <c r="AC41" s="186">
        <f t="shared" si="17"/>
        <v>7832.7286319932791</v>
      </c>
      <c r="AD41" s="186">
        <f t="shared" si="18"/>
        <v>14172.9374684063</v>
      </c>
      <c r="AE41" s="186">
        <f t="shared" si="19"/>
        <v>9924.0895491037172</v>
      </c>
      <c r="AF41" s="186">
        <f t="shared" si="20"/>
        <v>-9924.0895491037172</v>
      </c>
      <c r="AG41" s="186">
        <f t="shared" si="21"/>
        <v>14172.9374684063</v>
      </c>
      <c r="AH41" s="186" t="str">
        <f>AF35</f>
        <v>RISK-OFF</v>
      </c>
      <c r="AI41" s="186">
        <f>SUM(F$36:F41)</f>
        <v>-8623.7909892731714</v>
      </c>
      <c r="AJ41" s="186">
        <f>SUM(G$36:G41)</f>
        <v>-11053.323170821384</v>
      </c>
      <c r="AK41" s="186">
        <f>SUM(H$36:H41)</f>
        <v>11053.323170821384</v>
      </c>
      <c r="AL41" s="186">
        <f>SUM(I$36:I41)</f>
        <v>71550.204383178556</v>
      </c>
      <c r="AM41" s="186">
        <f>SUM(J$36:J41)</f>
        <v>-71550.204383178556</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186">
        <f>I42</f>
        <v>-6998.381713716195</v>
      </c>
      <c r="C42" s="186">
        <f>L42</f>
        <v>3498.122773807479</v>
      </c>
      <c r="D42" s="186">
        <f>O42</f>
        <v>50809.378788326329</v>
      </c>
      <c r="E42" s="1">
        <f>SIGNALS!IO12</f>
        <v>20160708</v>
      </c>
      <c r="F42" s="186">
        <f>SIGNALS!JJ13</f>
        <v>-18356.43058861711</v>
      </c>
      <c r="G42" s="186">
        <f>SIGNALS!JK13</f>
        <v>-826.80228839114955</v>
      </c>
      <c r="H42" s="269">
        <f t="shared" si="8"/>
        <v>826.80228839114955</v>
      </c>
      <c r="I42" s="186">
        <f>SIGNALS!JL13</f>
        <v>-6998.381713716195</v>
      </c>
      <c r="J42" s="186">
        <f>SIGNALS!JM13</f>
        <v>6998.381713716195</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10"/>
        <v>20160708</v>
      </c>
      <c r="V42" s="186">
        <f>N42</f>
        <v>-26406.115262160023</v>
      </c>
      <c r="W42" s="186">
        <f t="shared" si="11"/>
        <v>-5655.8580292123988</v>
      </c>
      <c r="X42" s="186">
        <f t="shared" si="12"/>
        <v>-1198.433242186449</v>
      </c>
      <c r="Y42" s="186">
        <f t="shared" si="13"/>
        <v>1977.3002197461537</v>
      </c>
      <c r="Z42" s="186">
        <f t="shared" si="14"/>
        <v>-1977.3002197461537</v>
      </c>
      <c r="AA42" s="186">
        <f t="shared" si="15"/>
        <v>5226.2187604923356</v>
      </c>
      <c r="AB42" s="186">
        <f t="shared" si="16"/>
        <v>91.139038256035064</v>
      </c>
      <c r="AC42" s="186">
        <f t="shared" si="17"/>
        <v>-5003.5246251376739</v>
      </c>
      <c r="AD42" s="186">
        <f t="shared" si="18"/>
        <v>-11373.17224781301</v>
      </c>
      <c r="AE42" s="186">
        <f t="shared" si="19"/>
        <v>48170.128425025541</v>
      </c>
      <c r="AF42" s="186">
        <f t="shared" si="20"/>
        <v>-48170.128425025541</v>
      </c>
      <c r="AG42" s="186">
        <f t="shared" si="21"/>
        <v>48170.128425025541</v>
      </c>
      <c r="AH42" s="186" t="str">
        <f>AD35</f>
        <v>Voting</v>
      </c>
      <c r="AI42" s="186">
        <f>SUM(F$36:F42)</f>
        <v>-26980.221577890283</v>
      </c>
      <c r="AJ42" s="186">
        <f>SUM(G$36:G42)</f>
        <v>-11880.125459212533</v>
      </c>
      <c r="AK42" s="186">
        <f>SUM(H$36:H42)</f>
        <v>11880.125459212533</v>
      </c>
      <c r="AL42" s="186">
        <f>SUM(I$36:I42)</f>
        <v>64551.822669462359</v>
      </c>
      <c r="AM42" s="186">
        <f>SUM(J$36:J42)</f>
        <v>-64551.822669462359</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186">
        <f>J43</f>
        <v>25837.845624371821</v>
      </c>
      <c r="C43" s="186">
        <f t="shared" ref="C43:C47" si="22">L43</f>
        <v>19328.267772981279</v>
      </c>
      <c r="D43" s="186">
        <f>P43</f>
        <v>-88278.258306972057</v>
      </c>
      <c r="E43" s="1">
        <f>SIGNALS!JX12</f>
        <v>20160711</v>
      </c>
      <c r="F43" s="186">
        <f>SIGNALS!KS13</f>
        <v>19168.361198275477</v>
      </c>
      <c r="G43" s="186">
        <f>SIGNALS!KT13</f>
        <v>31994.94867113862</v>
      </c>
      <c r="H43" s="269">
        <f t="shared" si="8"/>
        <v>-31994.94867113862</v>
      </c>
      <c r="I43" s="186">
        <f>SIGNALS!KU13</f>
        <v>-25837.845624371821</v>
      </c>
      <c r="J43" s="186">
        <f>SIGNALS!KV13</f>
        <v>25837.845624371821</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10"/>
        <v>20160711</v>
      </c>
      <c r="V43" s="186">
        <f>O43</f>
        <v>91062.905325477492</v>
      </c>
      <c r="W43" s="186">
        <f t="shared" si="11"/>
        <v>405.96530482918388</v>
      </c>
      <c r="X43" s="186">
        <f t="shared" si="12"/>
        <v>15584.073191373735</v>
      </c>
      <c r="Y43" s="186">
        <f t="shared" si="13"/>
        <v>-16418.113669044007</v>
      </c>
      <c r="Z43" s="186">
        <f t="shared" si="14"/>
        <v>16418.113669044007</v>
      </c>
      <c r="AA43" s="186">
        <f t="shared" si="15"/>
        <v>-6161.7155488403469</v>
      </c>
      <c r="AB43" s="186">
        <f t="shared" si="16"/>
        <v>11413.195273394378</v>
      </c>
      <c r="AC43" s="186">
        <f t="shared" si="17"/>
        <v>-14436.756078259947</v>
      </c>
      <c r="AD43" s="186">
        <f t="shared" si="18"/>
        <v>-14226.43102088144</v>
      </c>
      <c r="AE43" s="186">
        <f t="shared" si="19"/>
        <v>70936.14205690191</v>
      </c>
      <c r="AF43" s="186">
        <f t="shared" si="20"/>
        <v>-69543.818547649193</v>
      </c>
      <c r="AG43" s="186">
        <f t="shared" si="21"/>
        <v>70936.14205690191</v>
      </c>
      <c r="AH43" s="186" t="str">
        <f>AE35</f>
        <v>RISK-ON</v>
      </c>
      <c r="AI43" s="186">
        <f>SUM(F$36:F43)</f>
        <v>-7811.8603796148054</v>
      </c>
      <c r="AJ43" s="186">
        <f>SUM(G$36:G43)</f>
        <v>20114.823211926087</v>
      </c>
      <c r="AK43" s="186">
        <f>SUM(H$36:H43)</f>
        <v>-20114.823211926087</v>
      </c>
      <c r="AL43" s="186">
        <f>SUM(I$36:I43)</f>
        <v>38713.977045090534</v>
      </c>
      <c r="AM43" s="186">
        <f>SUM(J$36:J43)</f>
        <v>-38713.977045090534</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18839.463910655628</v>
      </c>
      <c r="AV43" s="186">
        <f>SUM(C$36:C43)</f>
        <v>22826.390546788756</v>
      </c>
      <c r="AW43" s="186">
        <f>SUM(D$36:D43)</f>
        <v>-37468.879518645728</v>
      </c>
    </row>
    <row r="44" spans="1:49" x14ac:dyDescent="0.25">
      <c r="A44" s="186">
        <f>O44</f>
        <v>-4621.0210541478</v>
      </c>
      <c r="B44" s="186">
        <f>L44</f>
        <v>-13901.462138342649</v>
      </c>
      <c r="C44" s="186">
        <f t="shared" si="22"/>
        <v>-13901.462138342649</v>
      </c>
      <c r="D44" s="186">
        <f>P44</f>
        <v>2058.2170765945548</v>
      </c>
      <c r="E44" s="1">
        <f>SIGNALS!LG12</f>
        <v>20160712</v>
      </c>
      <c r="F44" s="186">
        <f>SIGNALS!MB13</f>
        <v>7156.4600212881605</v>
      </c>
      <c r="G44" s="186">
        <f>SIGNALS!MC13</f>
        <v>-14522.329623946101</v>
      </c>
      <c r="H44" s="269">
        <f t="shared" si="8"/>
        <v>14522.329623946101</v>
      </c>
      <c r="I44" s="186">
        <f>SIGNALS!MD13</f>
        <v>13508.250645239907</v>
      </c>
      <c r="J44" s="186">
        <f>SIGNALS!ME13</f>
        <v>-13508.250645239907</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10"/>
        <v>20160712</v>
      </c>
      <c r="V44" s="186">
        <f>O44</f>
        <v>-4621.0210541478</v>
      </c>
      <c r="W44" s="186">
        <f t="shared" si="11"/>
        <v>13162.410609781818</v>
      </c>
      <c r="X44" s="186">
        <f t="shared" si="12"/>
        <v>8736.3095235962592</v>
      </c>
      <c r="Y44" s="186">
        <f t="shared" si="13"/>
        <v>-6164.7974895659572</v>
      </c>
      <c r="Z44" s="186">
        <f t="shared" si="14"/>
        <v>6164.7974895659572</v>
      </c>
      <c r="AA44" s="186">
        <f t="shared" si="15"/>
        <v>938.4632230374043</v>
      </c>
      <c r="AB44" s="186">
        <f t="shared" si="16"/>
        <v>2713.4028173193146</v>
      </c>
      <c r="AC44" s="186">
        <f t="shared" si="17"/>
        <v>2905.9369386405997</v>
      </c>
      <c r="AD44" s="186">
        <f t="shared" si="18"/>
        <v>1887.1707637095856</v>
      </c>
      <c r="AE44" s="186">
        <f t="shared" si="19"/>
        <v>43220.942135664845</v>
      </c>
      <c r="AF44" s="186">
        <f t="shared" si="20"/>
        <v>-43110.020615188754</v>
      </c>
      <c r="AG44" s="186">
        <f t="shared" si="21"/>
        <v>43220.942135664845</v>
      </c>
      <c r="AH44" s="186" t="str">
        <f>AE35</f>
        <v>RISK-ON</v>
      </c>
      <c r="AI44" s="186">
        <f>SUM(F$36:F44)</f>
        <v>-655.40035832664489</v>
      </c>
      <c r="AJ44" s="186">
        <f>SUM(G$36:G44)</f>
        <v>5592.493587979985</v>
      </c>
      <c r="AK44" s="186">
        <f>SUM(H$36:H44)</f>
        <v>-5592.493587979985</v>
      </c>
      <c r="AL44" s="186">
        <f>SUM(I$36:I44)</f>
        <v>52222.227690330445</v>
      </c>
      <c r="AM44" s="186">
        <f>SUM(J$36:J44)</f>
        <v>-52222.227690330445</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4938.0017723129786</v>
      </c>
      <c r="AV44" s="186">
        <f>SUM(C$36:C44)</f>
        <v>8924.9284084461069</v>
      </c>
      <c r="AW44" s="186">
        <f>SUM(D$36:D44)</f>
        <v>-35410.662442051173</v>
      </c>
    </row>
    <row r="45" spans="1:49" x14ac:dyDescent="0.25">
      <c r="A45" s="186">
        <f>M45</f>
        <v>-368.01446793959911</v>
      </c>
      <c r="B45" s="186">
        <f>J45</f>
        <v>3913.2836976585113</v>
      </c>
      <c r="C45" s="186">
        <f t="shared" si="22"/>
        <v>-12964.0966783729</v>
      </c>
      <c r="D45" s="186">
        <f>A45</f>
        <v>-368.01446793959911</v>
      </c>
      <c r="E45" s="1">
        <f>SIGNALS!MP12</f>
        <v>20160713</v>
      </c>
      <c r="F45" s="186">
        <f>SIGNALS!NK13</f>
        <v>561.75062790309528</v>
      </c>
      <c r="G45" s="186">
        <f>SIGNALS!NL13</f>
        <v>-18554.603085784289</v>
      </c>
      <c r="H45" s="269">
        <f t="shared" si="8"/>
        <v>18554.603085784289</v>
      </c>
      <c r="I45" s="186">
        <f>SIGNALS!NM13</f>
        <v>-3913.2836976585113</v>
      </c>
      <c r="J45" s="186">
        <f>SIGNALS!NN13</f>
        <v>3913.2836976585113</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10"/>
        <v>20160713</v>
      </c>
      <c r="V45" s="186">
        <f>O45</f>
        <v>48966.428138419215</v>
      </c>
      <c r="W45" s="186">
        <f t="shared" si="11"/>
        <v>3859.1053245956277</v>
      </c>
      <c r="X45" s="186">
        <f t="shared" si="12"/>
        <v>-16538.466354865195</v>
      </c>
      <c r="Y45" s="186">
        <f t="shared" si="13"/>
        <v>4797.4834737906976</v>
      </c>
      <c r="Z45" s="186">
        <f t="shared" si="14"/>
        <v>-4797.4834737906976</v>
      </c>
      <c r="AA45" s="186">
        <f t="shared" si="15"/>
        <v>8903.7662919713748</v>
      </c>
      <c r="AB45" s="186">
        <f t="shared" si="16"/>
        <v>-13432.779408357776</v>
      </c>
      <c r="AC45" s="186">
        <f t="shared" si="17"/>
        <v>11910.718193026189</v>
      </c>
      <c r="AD45" s="186">
        <f t="shared" si="18"/>
        <v>1756.5441444070182</v>
      </c>
      <c r="AE45" s="186">
        <f t="shared" si="19"/>
        <v>22172.703542135707</v>
      </c>
      <c r="AF45" s="186">
        <f t="shared" si="20"/>
        <v>-24105.761095174716</v>
      </c>
      <c r="AG45" s="186">
        <f t="shared" si="21"/>
        <v>22172.703542135707</v>
      </c>
      <c r="AH45" s="186" t="str">
        <f>AE35</f>
        <v>RISK-ON</v>
      </c>
      <c r="AI45" s="186">
        <f>SUM(F$36:F45)</f>
        <v>-93.649730423549613</v>
      </c>
      <c r="AJ45" s="186">
        <f>SUM(G$36:G45)</f>
        <v>-12962.109497804304</v>
      </c>
      <c r="AK45" s="186">
        <f>SUM(H$36:H45)</f>
        <v>12962.109497804304</v>
      </c>
      <c r="AL45" s="186">
        <f>SUM(I$36:I45)</f>
        <v>48308.943992671935</v>
      </c>
      <c r="AM45" s="186">
        <f>SUM(J$36:J45)</f>
        <v>-48308.943992671935</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8851.2854699714899</v>
      </c>
      <c r="AV45" s="186">
        <f>SUM(C$36:C45)</f>
        <v>-4039.1682699267931</v>
      </c>
      <c r="AW45" s="186">
        <f>SUM(D$36:D45)</f>
        <v>-35778.676909990769</v>
      </c>
    </row>
    <row r="46" spans="1:49" x14ac:dyDescent="0.25">
      <c r="A46" s="186">
        <f>O46</f>
        <v>-19147.405658169995</v>
      </c>
      <c r="B46" s="186">
        <f>L46</f>
        <v>15125.737606686253</v>
      </c>
      <c r="C46" s="186">
        <f t="shared" si="22"/>
        <v>15125.737606686253</v>
      </c>
      <c r="D46" s="186">
        <f t="shared" ref="D46:D49" si="23">A46</f>
        <v>-19147.405658169995</v>
      </c>
      <c r="E46" s="1">
        <f>SIGNALS!NY12</f>
        <v>20160714</v>
      </c>
      <c r="F46" s="186">
        <f>SIGNALS!OT13</f>
        <v>-5649.8074079456201</v>
      </c>
      <c r="G46" s="186">
        <f>SIGNALS!OU13</f>
        <v>-3636.2316615537434</v>
      </c>
      <c r="H46" s="269">
        <f t="shared" si="8"/>
        <v>3636.2316615537434</v>
      </c>
      <c r="I46" s="186">
        <f>SIGNALS!OV13</f>
        <v>-20592.772293533857</v>
      </c>
      <c r="J46" s="186">
        <f>SIGNALS!OW13</f>
        <v>20592.772293533857</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10"/>
        <v>20160714</v>
      </c>
      <c r="V46" s="186">
        <f>O46</f>
        <v>-19147.405658169995</v>
      </c>
      <c r="W46" s="186">
        <f t="shared" si="11"/>
        <v>-2544.0283900212626</v>
      </c>
      <c r="X46" s="186">
        <f t="shared" si="12"/>
        <v>-11095.417373669015</v>
      </c>
      <c r="Y46" s="186">
        <f t="shared" si="13"/>
        <v>-12253.027995596185</v>
      </c>
      <c r="Z46" s="186">
        <f t="shared" si="14"/>
        <v>12253.027995596185</v>
      </c>
      <c r="AA46" s="186">
        <f t="shared" si="15"/>
        <v>2475.8967713158736</v>
      </c>
      <c r="AB46" s="186">
        <f t="shared" si="16"/>
        <v>1080.8204641566763</v>
      </c>
      <c r="AC46" s="186">
        <f t="shared" si="17"/>
        <v>-5763.6423031621853</v>
      </c>
      <c r="AD46" s="186">
        <f t="shared" si="18"/>
        <v>-1979.6659243468871</v>
      </c>
      <c r="AE46" s="186">
        <f t="shared" si="19"/>
        <v>14909.51124012461</v>
      </c>
      <c r="AF46" s="186">
        <f t="shared" si="20"/>
        <v>-15561.166804386996</v>
      </c>
      <c r="AG46" s="186">
        <f t="shared" si="21"/>
        <v>14909.51124012461</v>
      </c>
      <c r="AH46" s="186" t="str">
        <f>AE35</f>
        <v>RISK-ON</v>
      </c>
      <c r="AI46" s="186">
        <f>SUM(F$36:F46)</f>
        <v>-5743.45713836917</v>
      </c>
      <c r="AJ46" s="186">
        <f>SUM(G$36:G46)</f>
        <v>-16598.341159358046</v>
      </c>
      <c r="AK46" s="186">
        <f>SUM(H$36:H46)</f>
        <v>16598.341159358046</v>
      </c>
      <c r="AL46" s="186">
        <f>SUM(I$36:I46)</f>
        <v>27716.171699138078</v>
      </c>
      <c r="AM46" s="186">
        <f>SUM(J$36:J46)</f>
        <v>-27716.171699138078</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23977.023076657744</v>
      </c>
      <c r="AV46" s="186">
        <f>SUM(C$36:C46)</f>
        <v>11086.569336759459</v>
      </c>
      <c r="AW46" s="186">
        <f>SUM(D$36:D46)</f>
        <v>-54926.082568160768</v>
      </c>
    </row>
    <row r="47" spans="1:49" x14ac:dyDescent="0.25">
      <c r="A47" s="186">
        <f>J47</f>
        <v>1683.7234196409127</v>
      </c>
      <c r="B47" s="186">
        <f>P47</f>
        <v>-10095.839518512632</v>
      </c>
      <c r="C47" s="186">
        <f t="shared" si="22"/>
        <v>-2042.5722875224292</v>
      </c>
      <c r="D47" s="186">
        <f t="shared" si="23"/>
        <v>1683.7234196409127</v>
      </c>
      <c r="E47">
        <f>SIGNALS!PH12</f>
        <v>20160715</v>
      </c>
      <c r="F47" s="186">
        <f>SIGNALS!QC13</f>
        <v>4482.4360873779924</v>
      </c>
      <c r="G47" s="186">
        <f>SIGNALS!QD13</f>
        <v>-22643.554566786184</v>
      </c>
      <c r="H47" s="269">
        <f t="shared" si="8"/>
        <v>22643.554566786184</v>
      </c>
      <c r="I47" s="186">
        <f>SIGNALS!QE13</f>
        <v>-1683.7234196409127</v>
      </c>
      <c r="J47" s="186">
        <f>SIGNALS!QF13</f>
        <v>1683.7234196409127</v>
      </c>
      <c r="K47" s="186">
        <f>SIGNALS!QG13</f>
        <v>4595.1203763418453</v>
      </c>
      <c r="L47" s="186">
        <f>SIGNALS!QH13</f>
        <v>-2042.5722875224292</v>
      </c>
      <c r="M47" s="186">
        <f>SIGNALS!QI13</f>
        <v>2011.2422552255166</v>
      </c>
      <c r="N47" s="186">
        <f>SIGNALS!QJ13</f>
        <v>-1344.7134622157655</v>
      </c>
      <c r="O47" s="186">
        <f>SIGNALS!QK13</f>
        <v>10095.839518512632</v>
      </c>
      <c r="P47" s="186">
        <f>SIGNALS!QL13</f>
        <v>-10095.839518512632</v>
      </c>
      <c r="Q47" s="186">
        <f>SIGNALS!QM13</f>
        <v>-48232.544486893916</v>
      </c>
      <c r="R47" s="186">
        <f>SIGNALS!QN13</f>
        <v>48232.544486893916</v>
      </c>
      <c r="S47" s="267">
        <f>SIGNALS!PO13</f>
        <v>0.68354430379746833</v>
      </c>
      <c r="T47" s="140">
        <f>SIGNALS!PQ10</f>
        <v>610.53853780878376</v>
      </c>
      <c r="U47">
        <f t="shared" si="10"/>
        <v>20160715</v>
      </c>
      <c r="V47" s="186">
        <f>J47</f>
        <v>1683.7234196409127</v>
      </c>
      <c r="W47" s="186">
        <f t="shared" si="11"/>
        <v>-583.68566028381383</v>
      </c>
      <c r="X47" s="186">
        <f t="shared" si="12"/>
        <v>-13139.893114169963</v>
      </c>
      <c r="Y47" s="186">
        <f t="shared" si="13"/>
        <v>-11138.247856587384</v>
      </c>
      <c r="Z47" s="186">
        <f t="shared" si="14"/>
        <v>11138.247856587384</v>
      </c>
      <c r="AA47" s="186">
        <f t="shared" si="15"/>
        <v>-1202.0901776651954</v>
      </c>
      <c r="AB47" s="186">
        <f t="shared" si="16"/>
        <v>6541.5826595819117</v>
      </c>
      <c r="AC47" s="186">
        <f t="shared" si="17"/>
        <v>-4574.0139415796275</v>
      </c>
      <c r="AD47" s="186">
        <f t="shared" si="18"/>
        <v>-1498.0226463507747</v>
      </c>
      <c r="AE47" s="186">
        <f t="shared" si="19"/>
        <v>-4525.7830698286816</v>
      </c>
      <c r="AF47" s="186">
        <f t="shared" si="20"/>
        <v>4525.7830698286816</v>
      </c>
      <c r="AG47" s="186">
        <f t="shared" si="21"/>
        <v>11138.247856587384</v>
      </c>
      <c r="AH47" s="186" t="str">
        <f>AE35</f>
        <v>RISK-ON</v>
      </c>
      <c r="AI47" s="186">
        <f>SUM(F$36:F47)</f>
        <v>-1261.0210509911776</v>
      </c>
      <c r="AJ47" s="186">
        <f>SUM(G$36:G47)</f>
        <v>-39241.895726144227</v>
      </c>
      <c r="AK47" s="186">
        <f>SUM(H$36:H47)</f>
        <v>39241.895726144227</v>
      </c>
      <c r="AL47" s="186">
        <f>SUM(I$36:I47)</f>
        <v>26032.448279497166</v>
      </c>
      <c r="AM47" s="186">
        <f>SUM(J$36:J47)</f>
        <v>-26032.448279497166</v>
      </c>
      <c r="AN47" s="186">
        <f>SUM(K$36:K47)</f>
        <v>47430.452207710892</v>
      </c>
      <c r="AO47" s="186">
        <f>SUM(L$36:L47)</f>
        <v>23869.694130493088</v>
      </c>
      <c r="AP47" s="186">
        <f>SUM(M$36:M47)</f>
        <v>-30084.385738034551</v>
      </c>
      <c r="AQ47" s="186">
        <f>SUM(N$36:N47)</f>
        <v>-6546.7137503466447</v>
      </c>
      <c r="AR47" s="186">
        <f>SUM(O$36:O47)</f>
        <v>81859.77303757616</v>
      </c>
      <c r="AS47" s="186">
        <f>SUM(P$36:P47)</f>
        <v>-82941.24112514875</v>
      </c>
      <c r="AT47" s="186">
        <f>SUM(A$36:A47)</f>
        <v>144381.12122916282</v>
      </c>
      <c r="AU47" s="186">
        <f>SUM(B$36:B47)</f>
        <v>13881.183558145112</v>
      </c>
      <c r="AV47" s="186">
        <f>SUM(C$36:C47)</f>
        <v>9043.9970492370303</v>
      </c>
      <c r="AW47" s="186">
        <f>SUM(D$36:D47)</f>
        <v>-53242.359148519856</v>
      </c>
    </row>
    <row r="48" spans="1:49" x14ac:dyDescent="0.25">
      <c r="A48" s="186">
        <f>H48</f>
        <v>27865.22856497547</v>
      </c>
      <c r="B48" s="186">
        <f>G48</f>
        <v>-27865.22856497547</v>
      </c>
      <c r="C48" s="186">
        <f>N48</f>
        <v>-10859.975037241193</v>
      </c>
      <c r="D48" s="186">
        <f t="shared" si="23"/>
        <v>27865.22856497547</v>
      </c>
      <c r="E48">
        <f>SIGNALS!QQ12</f>
        <v>20160718</v>
      </c>
      <c r="F48" s="186">
        <f>SIGNALS!RL13</f>
        <v>-13072.370235922479</v>
      </c>
      <c r="G48" s="186">
        <f>SIGNALS!RM13</f>
        <v>-27865.22856497547</v>
      </c>
      <c r="H48" s="269">
        <f t="shared" si="8"/>
        <v>27865.22856497547</v>
      </c>
      <c r="I48" s="186">
        <f>SIGNALS!RN13</f>
        <v>28561.663908771297</v>
      </c>
      <c r="J48" s="186">
        <f>SIGNALS!RO13</f>
        <v>-28561.663908771297</v>
      </c>
      <c r="K48" s="186">
        <f>SIGNALS!RP13</f>
        <v>-9036.2619290928669</v>
      </c>
      <c r="L48" s="186">
        <f>SIGNALS!RQ13</f>
        <v>996.36581408768325</v>
      </c>
      <c r="M48" s="186">
        <f>SIGNALS!RR13</f>
        <v>-9516.0972566272394</v>
      </c>
      <c r="N48" s="186">
        <f>SIGNALS!RS13</f>
        <v>-10859.975037241193</v>
      </c>
      <c r="O48" s="186">
        <f>SIGNALS!RT13</f>
        <v>-52834.25008472809</v>
      </c>
      <c r="P48" s="186">
        <f>SIGNALS!RU13</f>
        <v>52834.25008472809</v>
      </c>
      <c r="Q48" s="186">
        <f>SIGNALS!RV13</f>
        <v>-69289.009681910771</v>
      </c>
      <c r="R48" s="186">
        <f>SIGNALS!RW13</f>
        <v>69289.009681910771</v>
      </c>
      <c r="S48" s="267">
        <f>SIGNALS!QX13</f>
        <v>0.31645569620253167</v>
      </c>
      <c r="T48" s="140">
        <f>SIGNALS!QZ10</f>
        <v>877.07607192292119</v>
      </c>
      <c r="U48">
        <f t="shared" si="10"/>
        <v>20160718</v>
      </c>
      <c r="V48" s="186">
        <f>O48</f>
        <v>-52834.25008472809</v>
      </c>
      <c r="W48" s="186">
        <f>AVERAGE(F47:F48)</f>
        <v>-4294.9670742722428</v>
      </c>
      <c r="X48" s="186">
        <f>AVERAGE(G47:G48)</f>
        <v>-25254.391565880826</v>
      </c>
      <c r="Y48" s="186">
        <f t="shared" ref="Y48:AF49" si="24">AVERAGE(I47:I48)</f>
        <v>13438.970244565193</v>
      </c>
      <c r="Z48" s="186">
        <f t="shared" si="24"/>
        <v>-13438.970244565193</v>
      </c>
      <c r="AA48" s="186">
        <f t="shared" si="24"/>
        <v>-2220.5707763755108</v>
      </c>
      <c r="AB48" s="186">
        <f t="shared" si="24"/>
        <v>-523.10323671737297</v>
      </c>
      <c r="AC48" s="186">
        <f t="shared" si="24"/>
        <v>-3752.4275007008614</v>
      </c>
      <c r="AD48" s="186">
        <f t="shared" si="24"/>
        <v>-6102.3442497284796</v>
      </c>
      <c r="AE48" s="186">
        <f t="shared" si="24"/>
        <v>-21369.205283107731</v>
      </c>
      <c r="AF48" s="186">
        <f t="shared" si="24"/>
        <v>21369.205283107731</v>
      </c>
      <c r="AG48" s="186">
        <f>MAX(W48:AF48)</f>
        <v>21369.205283107731</v>
      </c>
      <c r="AH48" s="186" t="str">
        <f>AA35</f>
        <v>Adjusted-Seas</v>
      </c>
      <c r="AI48" s="186">
        <f>SUM(F$36:F48)</f>
        <v>-14333.391286913657</v>
      </c>
      <c r="AJ48" s="186">
        <f>SUM(G$36:G48)</f>
        <v>-67107.12429111969</v>
      </c>
      <c r="AK48" s="186">
        <f>SUM(H$36:H48)</f>
        <v>67107.12429111969</v>
      </c>
      <c r="AL48" s="186">
        <f>SUM(I$36:I48)</f>
        <v>54594.112188268467</v>
      </c>
      <c r="AM48" s="186">
        <f>SUM(J$36:J48)</f>
        <v>-54594.112188268467</v>
      </c>
      <c r="AN48" s="186">
        <f>SUM(K$36:K48)</f>
        <v>38394.190278618029</v>
      </c>
      <c r="AO48" s="186">
        <f>SUM(L$36:L48)</f>
        <v>24866.059944580771</v>
      </c>
      <c r="AP48" s="186">
        <f>SUM(M$36:M48)</f>
        <v>-39600.48299466179</v>
      </c>
      <c r="AQ48" s="186">
        <f>SUM(N$36:N48)</f>
        <v>-17406.688787587838</v>
      </c>
      <c r="AR48" s="186">
        <f>SUM(O$36:O48)</f>
        <v>29025.52295284807</v>
      </c>
      <c r="AS48" s="186">
        <f>SUM(P$36:P48)</f>
        <v>-30106.99104042066</v>
      </c>
      <c r="AT48" s="186">
        <f>SUM(A$36:A48)</f>
        <v>172246.34979413828</v>
      </c>
      <c r="AU48" s="186">
        <f>SUM(B$36:B48)</f>
        <v>-13984.045006830358</v>
      </c>
      <c r="AV48" s="186">
        <f>SUM(C$36:C48)</f>
        <v>-1815.9779880041624</v>
      </c>
      <c r="AW48" s="186">
        <f>SUM(D$36:D48)</f>
        <v>-25377.130583544385</v>
      </c>
    </row>
    <row r="49" spans="1:49" x14ac:dyDescent="0.25">
      <c r="A49" s="186">
        <f>P49</f>
        <v>-19428.941702919612</v>
      </c>
      <c r="B49" s="186">
        <f>J49</f>
        <v>7686.7258188984288</v>
      </c>
      <c r="C49" s="186">
        <f>N49</f>
        <v>24741.753344485209</v>
      </c>
      <c r="D49" s="186">
        <f t="shared" si="23"/>
        <v>-19428.941702919612</v>
      </c>
      <c r="E49">
        <f>SIGNALS!RZ12</f>
        <v>20160719</v>
      </c>
      <c r="F49" s="186">
        <f>SIGNALS!SU13</f>
        <v>14804.671496171288</v>
      </c>
      <c r="G49" s="186">
        <f>SIGNALS!SV13</f>
        <v>1794.1658080863422</v>
      </c>
      <c r="H49" s="269">
        <f t="shared" si="8"/>
        <v>-1794.1658080863422</v>
      </c>
      <c r="I49" s="186">
        <f>SIGNALS!SW13</f>
        <v>-7686.7258188984288</v>
      </c>
      <c r="J49" s="186">
        <f>SIGNALS!SX13</f>
        <v>7686.7258188984288</v>
      </c>
      <c r="K49" s="186">
        <f>SIGNALS!SY13</f>
        <v>21565.098309718458</v>
      </c>
      <c r="L49" s="186">
        <f>SIGNALS!SZ13</f>
        <v>-337.57651838717481</v>
      </c>
      <c r="M49" s="186">
        <f>SIGNALS!TA13</f>
        <v>33808.953853535502</v>
      </c>
      <c r="N49" s="186">
        <f>SIGNALS!TB13</f>
        <v>24741.753344485209</v>
      </c>
      <c r="O49" s="186">
        <f>SIGNALS!TC13</f>
        <v>19428.941702919612</v>
      </c>
      <c r="P49" s="186">
        <f>SIGNALS!TD13</f>
        <v>-19428.941702919612</v>
      </c>
      <c r="Q49" s="186">
        <f>SIGNALS!TE13</f>
        <v>-61642.324932854041</v>
      </c>
      <c r="R49" s="186">
        <f>SIGNALS!TF13</f>
        <v>61642.324932854041</v>
      </c>
      <c r="S49" s="267">
        <f>SIGNALS!SG13</f>
        <v>0.46835443037974683</v>
      </c>
      <c r="T49" s="140">
        <f>SIGNALS!SI10</f>
        <v>780.28259408675967</v>
      </c>
      <c r="U49">
        <f t="shared" si="10"/>
        <v>20160719</v>
      </c>
      <c r="W49" s="186">
        <f>AVERAGE(F48:F49)</f>
        <v>866.15063012440442</v>
      </c>
      <c r="X49" s="186">
        <f>AVERAGE(G48:G49)</f>
        <v>-13035.531378444564</v>
      </c>
      <c r="Y49" s="186">
        <f t="shared" si="24"/>
        <v>10437.469044936435</v>
      </c>
      <c r="Z49" s="186">
        <f t="shared" si="24"/>
        <v>-10437.469044936435</v>
      </c>
      <c r="AA49" s="186">
        <f t="shared" si="24"/>
        <v>6264.4181903127956</v>
      </c>
      <c r="AB49" s="186">
        <f t="shared" si="24"/>
        <v>329.39464785025422</v>
      </c>
      <c r="AC49" s="186">
        <f t="shared" si="24"/>
        <v>12146.428298454131</v>
      </c>
      <c r="AD49" s="186">
        <f t="shared" si="24"/>
        <v>6940.8891536220081</v>
      </c>
      <c r="AE49" s="186">
        <f t="shared" si="24"/>
        <v>-16702.654190904239</v>
      </c>
      <c r="AF49" s="186">
        <f t="shared" si="24"/>
        <v>16702.654190904239</v>
      </c>
      <c r="AG49" s="186">
        <f>MAX(W49:AF49)</f>
        <v>16702.654190904239</v>
      </c>
      <c r="AH49" s="186" t="str">
        <f>AE35</f>
        <v>RISK-ON</v>
      </c>
      <c r="AI49" s="186">
        <f>SUM(F$36:F49)</f>
        <v>471.28020925763121</v>
      </c>
      <c r="AJ49" s="186">
        <f>SUM(G$36:G49)</f>
        <v>-65312.958483033348</v>
      </c>
      <c r="AK49" s="186">
        <f>SUM(H$36:H49)</f>
        <v>65312.958483033348</v>
      </c>
      <c r="AL49" s="186">
        <f>SUM(I$36:I49)</f>
        <v>46907.38636937004</v>
      </c>
      <c r="AM49" s="186">
        <f>SUM(J$36:J49)</f>
        <v>-46907.38636937004</v>
      </c>
      <c r="AN49" s="186">
        <f>SUM(K$36:K49)</f>
        <v>59959.288588336487</v>
      </c>
      <c r="AO49" s="186">
        <f>SUM(L$36:L49)</f>
        <v>24528.483426193598</v>
      </c>
      <c r="AP49" s="186">
        <f>SUM(M$36:M49)</f>
        <v>-5791.5291411262879</v>
      </c>
      <c r="AQ49" s="186">
        <f>SUM(N$36:N49)</f>
        <v>7335.0645568973705</v>
      </c>
      <c r="AR49" s="186">
        <f>SUM(O$36:O49)</f>
        <v>48454.464655767682</v>
      </c>
      <c r="AS49" s="186">
        <f>SUM(P$36:P49)</f>
        <v>-49535.932743340272</v>
      </c>
      <c r="AT49" s="186">
        <f>SUM(A$36:A49)</f>
        <v>152817.40809121868</v>
      </c>
      <c r="AU49" s="186">
        <f>SUM(B$36:B49)</f>
        <v>-6297.3191879319293</v>
      </c>
      <c r="AV49" s="186">
        <f>SUM(C$36:C49)</f>
        <v>22925.775356481048</v>
      </c>
      <c r="AW49" s="186">
        <f>SUM(D$36:D49)</f>
        <v>-44806.072286463997</v>
      </c>
    </row>
    <row r="50" spans="1:49" x14ac:dyDescent="0.25">
      <c r="A50" s="186">
        <f>M50</f>
        <v>0</v>
      </c>
      <c r="B50" s="186">
        <f>O50</f>
        <v>0</v>
      </c>
      <c r="C50" s="186">
        <f>O50</f>
        <v>0</v>
      </c>
      <c r="D50" s="186">
        <f t="shared" ref="D50:D54" si="25">A50</f>
        <v>0</v>
      </c>
      <c r="E50">
        <f>SIGNALS!TI12</f>
        <v>20160720</v>
      </c>
      <c r="F50" s="186">
        <f>SIGNALS!UD13</f>
        <v>0</v>
      </c>
      <c r="G50" s="186">
        <f>SIGNALS!UE13</f>
        <v>0</v>
      </c>
      <c r="H50" s="269">
        <f t="shared" si="8"/>
        <v>0</v>
      </c>
      <c r="I50" s="186">
        <f>SIGNALS!UF13</f>
        <v>0</v>
      </c>
      <c r="J50" s="186">
        <f>SIGNALS!UG13</f>
        <v>0</v>
      </c>
      <c r="K50" s="186">
        <f>SIGNALS!UH13</f>
        <v>0</v>
      </c>
      <c r="L50" s="186">
        <f>SIGNALS!UI13</f>
        <v>0</v>
      </c>
      <c r="M50" s="186">
        <f>SIGNALS!UJ13</f>
        <v>0</v>
      </c>
      <c r="N50" s="186">
        <f>SIGNALS!UK13</f>
        <v>0</v>
      </c>
      <c r="O50" s="186">
        <f>SIGNALS!UL13</f>
        <v>0</v>
      </c>
      <c r="P50" s="186">
        <f>SIGNALS!UM13</f>
        <v>0</v>
      </c>
      <c r="Q50" s="186">
        <f>SIGNALS!UN13</f>
        <v>0</v>
      </c>
      <c r="R50" s="186">
        <f>SIGNALS!UO13</f>
        <v>0</v>
      </c>
      <c r="S50" s="267">
        <f>SIGNALS!TP13</f>
        <v>0</v>
      </c>
      <c r="T50" s="140">
        <f>SIGNALS!TR10</f>
        <v>0</v>
      </c>
      <c r="U50">
        <f t="shared" si="10"/>
        <v>20160720</v>
      </c>
      <c r="AI50" s="186">
        <f>SUM(F$36:F50)</f>
        <v>471.28020925763121</v>
      </c>
      <c r="AJ50" s="186">
        <f>SUM(G$36:G50)</f>
        <v>-65312.958483033348</v>
      </c>
      <c r="AK50" s="186">
        <f>SUM(H$36:H50)</f>
        <v>65312.958483033348</v>
      </c>
      <c r="AL50" s="186">
        <f>SUM(I$36:I50)</f>
        <v>46907.38636937004</v>
      </c>
      <c r="AM50" s="186">
        <f>SUM(J$36:J50)</f>
        <v>-46907.38636937004</v>
      </c>
      <c r="AN50" s="186">
        <f>SUM(K$36:K50)</f>
        <v>59959.288588336487</v>
      </c>
      <c r="AO50" s="186">
        <f>SUM(L$36:L50)</f>
        <v>24528.483426193598</v>
      </c>
      <c r="AP50" s="186">
        <f>SUM(M$36:M50)</f>
        <v>-5791.5291411262879</v>
      </c>
      <c r="AQ50" s="186">
        <f>SUM(N$36:N50)</f>
        <v>7335.0645568973705</v>
      </c>
      <c r="AR50" s="186">
        <f>SUM(O$36:O50)</f>
        <v>48454.464655767682</v>
      </c>
      <c r="AS50" s="186">
        <f>SUM(P$36:P50)</f>
        <v>-49535.932743340272</v>
      </c>
      <c r="AT50" s="186">
        <f>SUM(A$36:A50)</f>
        <v>152817.40809121868</v>
      </c>
      <c r="AU50" s="186">
        <f>SUM(B$36:B50)</f>
        <v>-6297.3191879319293</v>
      </c>
      <c r="AV50" s="186">
        <f>SUM(C$36:C50)</f>
        <v>22925.775356481048</v>
      </c>
      <c r="AW50" s="186">
        <f>SUM(D$36:D50)</f>
        <v>-44806.072286463997</v>
      </c>
    </row>
    <row r="51" spans="1:49" x14ac:dyDescent="0.25">
      <c r="C51" s="186">
        <f>O51</f>
        <v>0</v>
      </c>
      <c r="D51" s="186">
        <f t="shared" si="25"/>
        <v>0</v>
      </c>
      <c r="E51">
        <f>SIGNALS!UR12</f>
        <v>20160721</v>
      </c>
      <c r="F51" s="186">
        <f>SIGNALS!VM13</f>
        <v>0</v>
      </c>
      <c r="G51" s="186">
        <f>SIGNALS!VN13</f>
        <v>0</v>
      </c>
      <c r="H51" s="269">
        <f t="shared" si="8"/>
        <v>0</v>
      </c>
      <c r="I51" s="186">
        <f>SIGNALS!VO13</f>
        <v>0</v>
      </c>
      <c r="J51" s="186">
        <f>SIGNALS!VP13</f>
        <v>0</v>
      </c>
      <c r="K51" s="186">
        <f>SIGNALS!VQ13</f>
        <v>0</v>
      </c>
      <c r="L51" s="186">
        <f>SIGNALS!VR13</f>
        <v>0</v>
      </c>
      <c r="M51" s="186">
        <f>SIGNALS!VS13</f>
        <v>0</v>
      </c>
      <c r="N51" s="186">
        <f>SIGNALS!VT13</f>
        <v>0</v>
      </c>
      <c r="O51" s="186">
        <f>SIGNALS!VU13</f>
        <v>0</v>
      </c>
      <c r="P51" s="186">
        <f>SIGNALS!VV13</f>
        <v>0</v>
      </c>
      <c r="Q51" s="186">
        <f>SIGNALS!VW13</f>
        <v>0</v>
      </c>
      <c r="R51" s="186">
        <f>SIGNALS!VX13</f>
        <v>0</v>
      </c>
      <c r="S51" s="267">
        <f>SIGNALS!UY13</f>
        <v>0</v>
      </c>
      <c r="T51" s="140">
        <f>SIGNALS!VA10</f>
        <v>0</v>
      </c>
      <c r="U51">
        <f t="shared" si="10"/>
        <v>20160721</v>
      </c>
      <c r="AI51" s="186">
        <f>SUM(F$36:F51)</f>
        <v>471.28020925763121</v>
      </c>
      <c r="AJ51" s="186">
        <f>SUM(G$36:G51)</f>
        <v>-65312.958483033348</v>
      </c>
      <c r="AK51" s="186">
        <f>SUM(H$36:H51)</f>
        <v>65312.958483033348</v>
      </c>
      <c r="AL51" s="186">
        <f>SUM(I$36:I51)</f>
        <v>46907.38636937004</v>
      </c>
      <c r="AM51" s="186">
        <f>SUM(J$36:J51)</f>
        <v>-46907.38636937004</v>
      </c>
      <c r="AN51" s="186">
        <f>SUM(K$36:K51)</f>
        <v>59959.288588336487</v>
      </c>
      <c r="AO51" s="186">
        <f>SUM(L$36:L51)</f>
        <v>24528.483426193598</v>
      </c>
      <c r="AP51" s="186">
        <f>SUM(M$36:M51)</f>
        <v>-5791.5291411262879</v>
      </c>
      <c r="AQ51" s="186">
        <f>SUM(N$36:N51)</f>
        <v>7335.0645568973705</v>
      </c>
      <c r="AR51" s="186">
        <f>SUM(O$36:O51)</f>
        <v>48454.464655767682</v>
      </c>
      <c r="AS51" s="186">
        <f>SUM(P$36:P51)</f>
        <v>-49535.932743340272</v>
      </c>
      <c r="AT51" s="186">
        <f>SUM(A$36:A51)</f>
        <v>152817.40809121868</v>
      </c>
      <c r="AU51" s="186">
        <f>SUM(B$36:B51)</f>
        <v>-6297.3191879319293</v>
      </c>
      <c r="AV51" s="186">
        <f>SUM(C$36:C51)</f>
        <v>22925.775356481048</v>
      </c>
      <c r="AW51" s="186">
        <f>SUM(D$36:D51)</f>
        <v>-44806.072286463997</v>
      </c>
    </row>
    <row r="52" spans="1:49" x14ac:dyDescent="0.25">
      <c r="C52" s="186">
        <f t="shared" ref="C52:C54" si="26">N52</f>
        <v>0</v>
      </c>
      <c r="D52" s="186">
        <f t="shared" si="25"/>
        <v>0</v>
      </c>
      <c r="U52">
        <f t="shared" si="10"/>
        <v>0</v>
      </c>
      <c r="AI52" s="186">
        <f>SUM(F$36:F52)</f>
        <v>471.28020925763121</v>
      </c>
      <c r="AJ52" s="186">
        <f>SUM(G$36:G52)</f>
        <v>-65312.958483033348</v>
      </c>
      <c r="AK52" s="186">
        <f>SUM(H$36:H52)</f>
        <v>65312.958483033348</v>
      </c>
      <c r="AL52" s="186">
        <f>SUM(I$36:I52)</f>
        <v>46907.38636937004</v>
      </c>
      <c r="AM52" s="186">
        <f>SUM(J$36:J52)</f>
        <v>-46907.38636937004</v>
      </c>
      <c r="AN52" s="186">
        <f>SUM(K$36:K52)</f>
        <v>59959.288588336487</v>
      </c>
      <c r="AO52" s="186">
        <f>SUM(L$36:L52)</f>
        <v>24528.483426193598</v>
      </c>
      <c r="AP52" s="186">
        <f>SUM(M$36:M52)</f>
        <v>-5791.5291411262879</v>
      </c>
      <c r="AQ52" s="186">
        <f>SUM(N$36:N52)</f>
        <v>7335.0645568973705</v>
      </c>
      <c r="AR52" s="186">
        <f>SUM(O$36:O52)</f>
        <v>48454.464655767682</v>
      </c>
      <c r="AS52" s="186">
        <f>SUM(P$36:P52)</f>
        <v>-49535.932743340272</v>
      </c>
      <c r="AT52" s="186">
        <f>SUM(A$36:A52)</f>
        <v>152817.40809121868</v>
      </c>
      <c r="AU52" s="186">
        <f>SUM(B$36:B52)</f>
        <v>-6297.3191879319293</v>
      </c>
      <c r="AV52" s="186">
        <f>SUM(C$36:C52)</f>
        <v>22925.775356481048</v>
      </c>
      <c r="AW52" s="186">
        <f>SUM(D$36:D52)</f>
        <v>-44806.072286463997</v>
      </c>
    </row>
    <row r="53" spans="1:49" x14ac:dyDescent="0.25">
      <c r="C53" s="186">
        <f t="shared" si="26"/>
        <v>0</v>
      </c>
      <c r="D53" s="186">
        <f t="shared" si="25"/>
        <v>0</v>
      </c>
    </row>
    <row r="54" spans="1:49" x14ac:dyDescent="0.25">
      <c r="C54" s="186">
        <f t="shared" si="26"/>
        <v>0</v>
      </c>
      <c r="D54" s="186">
        <f t="shared" si="25"/>
        <v>0</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X123"/>
  <sheetViews>
    <sheetView zoomScale="85" zoomScaleNormal="85" workbookViewId="0">
      <pane xSplit="4" ySplit="12" topLeftCell="UG13" activePane="bottomRight" state="frozen"/>
      <selection pane="topRight" activeCell="BZ1" sqref="BZ1"/>
      <selection pane="bottomLeft" activeCell="A2" sqref="A2"/>
      <selection pane="bottomRight" activeCell="UI13" sqref="UI13"/>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customWidth="1"/>
    <col min="493" max="493" width="8.5703125" bestFit="1" customWidth="1"/>
    <col min="494" max="494" width="10" bestFit="1" customWidth="1"/>
    <col min="495" max="496" width="10" customWidth="1"/>
    <col min="497" max="497" width="5.28515625" bestFit="1" customWidth="1"/>
    <col min="498" max="498" width="5.28515625" customWidth="1"/>
    <col min="499" max="499" width="9.28515625" bestFit="1" customWidth="1"/>
    <col min="500" max="500" width="6.140625" customWidth="1"/>
    <col min="501" max="501" width="9" bestFit="1" customWidth="1"/>
    <col min="502" max="503" width="12.85546875" customWidth="1"/>
    <col min="504" max="504" width="5.5703125" bestFit="1" customWidth="1"/>
    <col min="505" max="505" width="5.5703125" customWidth="1"/>
    <col min="506" max="506" width="13.7109375" customWidth="1"/>
    <col min="507" max="507" width="13.28515625" customWidth="1"/>
    <col min="508" max="509" width="7.28515625" bestFit="1" customWidth="1"/>
    <col min="510" max="510" width="5.7109375" bestFit="1" customWidth="1"/>
    <col min="511" max="511" width="5.7109375" customWidth="1"/>
    <col min="512" max="512" width="6.140625" bestFit="1" customWidth="1"/>
    <col min="513" max="513" width="14.28515625" bestFit="1" customWidth="1"/>
    <col min="514" max="514" width="14.28515625" customWidth="1"/>
    <col min="515" max="515" width="14.42578125" style="186" bestFit="1" customWidth="1"/>
    <col min="516" max="516" width="11.85546875" style="186" bestFit="1" customWidth="1"/>
    <col min="517" max="526" width="10.7109375" style="186" customWidth="1"/>
    <col min="527" max="527" width="1.7109375" customWidth="1"/>
    <col min="528" max="528" width="8.5703125" bestFit="1" customWidth="1"/>
    <col min="529" max="529" width="10" bestFit="1" customWidth="1"/>
    <col min="530" max="531" width="10" customWidth="1"/>
    <col min="532" max="532" width="5.28515625" bestFit="1" customWidth="1"/>
    <col min="533" max="533" width="5.28515625" customWidth="1"/>
    <col min="534" max="534" width="9.28515625" bestFit="1" customWidth="1"/>
    <col min="535" max="535" width="6.140625" customWidth="1"/>
    <col min="536" max="536" width="9" bestFit="1" customWidth="1"/>
    <col min="537" max="538" width="12.85546875" customWidth="1"/>
    <col min="539" max="539" width="5.5703125" bestFit="1" customWidth="1"/>
    <col min="540" max="540" width="5.5703125" customWidth="1"/>
    <col min="541" max="541" width="13.7109375" customWidth="1"/>
    <col min="542" max="542" width="13.28515625" customWidth="1"/>
    <col min="543" max="544" width="7.28515625" bestFit="1" customWidth="1"/>
    <col min="545" max="545" width="5.7109375" bestFit="1" customWidth="1"/>
    <col min="546" max="546" width="5.7109375" customWidth="1"/>
    <col min="547" max="547" width="6.140625" bestFit="1" customWidth="1"/>
    <col min="548" max="548" width="14.28515625" bestFit="1" customWidth="1"/>
    <col min="549" max="549" width="14.28515625" customWidth="1"/>
    <col min="550" max="550" width="14.42578125" style="186" bestFit="1" customWidth="1"/>
    <col min="551" max="551" width="11.85546875" style="186" bestFit="1" customWidth="1"/>
    <col min="552" max="561" width="10.7109375" style="186" customWidth="1"/>
    <col min="562" max="562" width="3.28515625" customWidth="1"/>
    <col min="563" max="563" width="8.5703125" bestFit="1" customWidth="1"/>
    <col min="564" max="564" width="10" bestFit="1" customWidth="1"/>
    <col min="565" max="566" width="10" customWidth="1"/>
    <col min="567" max="567" width="5.28515625" bestFit="1" customWidth="1"/>
    <col min="568" max="568" width="5.28515625" customWidth="1"/>
    <col min="569" max="569" width="9.28515625" bestFit="1" customWidth="1"/>
    <col min="570" max="570" width="6.140625" customWidth="1"/>
    <col min="571" max="571" width="9" bestFit="1" customWidth="1"/>
    <col min="572" max="573" width="12.85546875" customWidth="1"/>
    <col min="574" max="574" width="5.5703125" bestFit="1" customWidth="1"/>
    <col min="575" max="575" width="5.5703125" customWidth="1"/>
    <col min="576" max="576" width="13.7109375" customWidth="1"/>
    <col min="577" max="577" width="13.28515625" customWidth="1"/>
    <col min="578" max="579" width="7.28515625" bestFit="1" customWidth="1"/>
    <col min="580" max="580" width="5.7109375" bestFit="1" customWidth="1"/>
    <col min="581" max="581" width="5.7109375" customWidth="1"/>
    <col min="582" max="582" width="6.140625" bestFit="1" customWidth="1"/>
    <col min="583" max="583" width="14.28515625" bestFit="1" customWidth="1"/>
    <col min="584" max="584" width="14.28515625" customWidth="1"/>
    <col min="585" max="585" width="14.42578125" style="186" bestFit="1" customWidth="1"/>
    <col min="586" max="586" width="11.85546875" style="186" bestFit="1" customWidth="1"/>
    <col min="587" max="596" width="10.7109375" style="186" customWidth="1"/>
  </cols>
  <sheetData>
    <row r="1" spans="1:596"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1170</v>
      </c>
      <c r="W1" s="247"/>
      <c r="X1" s="243" t="s">
        <v>1137</v>
      </c>
      <c r="Y1" s="243"/>
      <c r="Z1" s="243" t="s">
        <v>1171</v>
      </c>
      <c r="AA1" s="243"/>
      <c r="AB1" s="201" t="s">
        <v>1172</v>
      </c>
      <c r="AC1" s="201" t="s">
        <v>1173</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1170</v>
      </c>
      <c r="BE1" s="247"/>
      <c r="BF1" s="243" t="s">
        <v>1137</v>
      </c>
      <c r="BG1" s="243"/>
      <c r="BH1" s="243" t="s">
        <v>1171</v>
      </c>
      <c r="BI1" s="243"/>
      <c r="BJ1" s="201" t="s">
        <v>1172</v>
      </c>
      <c r="BK1" s="201" t="s">
        <v>1173</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1170</v>
      </c>
      <c r="CN1" s="247"/>
      <c r="CO1" s="243" t="s">
        <v>1137</v>
      </c>
      <c r="CP1" s="243"/>
      <c r="CQ1" s="243" t="s">
        <v>1171</v>
      </c>
      <c r="CR1" s="243"/>
      <c r="CS1" s="201" t="s">
        <v>1172</v>
      </c>
      <c r="CT1" s="201" t="s">
        <v>1173</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1170</v>
      </c>
      <c r="DW1" s="247"/>
      <c r="DX1" s="243" t="s">
        <v>1137</v>
      </c>
      <c r="DY1" s="243"/>
      <c r="DZ1" s="243" t="s">
        <v>1171</v>
      </c>
      <c r="EA1" s="243"/>
      <c r="EB1" s="201" t="s">
        <v>1172</v>
      </c>
      <c r="EC1" s="201" t="s">
        <v>1173</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1170</v>
      </c>
      <c r="FF1" s="247"/>
      <c r="FG1" s="243" t="s">
        <v>1137</v>
      </c>
      <c r="FH1" s="243"/>
      <c r="FI1" s="243" t="s">
        <v>1171</v>
      </c>
      <c r="FJ1" s="243"/>
      <c r="FK1" s="201" t="s">
        <v>1172</v>
      </c>
      <c r="FL1" s="201" t="s">
        <v>1173</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1170</v>
      </c>
      <c r="GO1" s="247"/>
      <c r="GP1" s="243" t="s">
        <v>1137</v>
      </c>
      <c r="GQ1" s="243"/>
      <c r="GR1" s="243" t="s">
        <v>1171</v>
      </c>
      <c r="GS1" s="243"/>
      <c r="GT1" s="201" t="s">
        <v>1172</v>
      </c>
      <c r="GU1" s="201" t="s">
        <v>1173</v>
      </c>
      <c r="HE1" s="198" t="s">
        <v>1133</v>
      </c>
      <c r="HF1" s="198" t="s">
        <v>1134</v>
      </c>
      <c r="HG1" s="198"/>
      <c r="HH1" s="198"/>
      <c r="HI1" s="198"/>
      <c r="HJ1" s="198"/>
      <c r="HK1" s="197">
        <v>20160707</v>
      </c>
      <c r="HL1" s="197" t="s">
        <v>1068</v>
      </c>
      <c r="HM1" s="197" t="s">
        <v>1127</v>
      </c>
      <c r="HN1" t="s">
        <v>1062</v>
      </c>
      <c r="HO1" s="197" t="s">
        <v>1206</v>
      </c>
      <c r="HP1" s="257" t="s">
        <v>1140</v>
      </c>
      <c r="HQ1" t="s">
        <v>1068</v>
      </c>
      <c r="HR1" s="197" t="s">
        <v>1127</v>
      </c>
      <c r="HS1" s="197" t="s">
        <v>1135</v>
      </c>
      <c r="HU1" s="247" t="s">
        <v>1136</v>
      </c>
      <c r="HV1" s="247"/>
      <c r="HW1" s="247" t="s">
        <v>1170</v>
      </c>
      <c r="HX1" s="247"/>
      <c r="HY1" s="243" t="s">
        <v>1137</v>
      </c>
      <c r="HZ1" s="243"/>
      <c r="IA1" s="243" t="s">
        <v>1171</v>
      </c>
      <c r="IB1" s="243"/>
      <c r="IC1" s="201" t="s">
        <v>1172</v>
      </c>
      <c r="ID1" s="201" t="s">
        <v>1173</v>
      </c>
      <c r="IN1" s="198" t="s">
        <v>1133</v>
      </c>
      <c r="IO1" s="198" t="s">
        <v>1134</v>
      </c>
      <c r="IP1" s="198"/>
      <c r="IQ1" s="198"/>
      <c r="IR1" s="198"/>
      <c r="IS1" s="198"/>
      <c r="IT1" s="197">
        <v>20160708</v>
      </c>
      <c r="IU1" s="197" t="s">
        <v>1068</v>
      </c>
      <c r="IV1" s="197" t="s">
        <v>1127</v>
      </c>
      <c r="IW1" t="s">
        <v>1062</v>
      </c>
      <c r="IX1" s="197" t="s">
        <v>1206</v>
      </c>
      <c r="IY1" s="257" t="s">
        <v>1140</v>
      </c>
      <c r="IZ1" t="s">
        <v>1068</v>
      </c>
      <c r="JA1" s="197" t="s">
        <v>1127</v>
      </c>
      <c r="JB1" s="197" t="s">
        <v>1135</v>
      </c>
      <c r="JD1" s="247" t="s">
        <v>1136</v>
      </c>
      <c r="JE1" s="247"/>
      <c r="JF1" s="247" t="s">
        <v>1170</v>
      </c>
      <c r="JG1" s="247"/>
      <c r="JH1" s="243" t="s">
        <v>1137</v>
      </c>
      <c r="JI1" s="243"/>
      <c r="JJ1" s="243" t="s">
        <v>1171</v>
      </c>
      <c r="JK1" s="243"/>
      <c r="JL1" s="201" t="s">
        <v>1172</v>
      </c>
      <c r="JM1" s="201" t="s">
        <v>1173</v>
      </c>
      <c r="JW1" s="198" t="s">
        <v>1133</v>
      </c>
      <c r="JX1" s="198" t="s">
        <v>1134</v>
      </c>
      <c r="JY1" s="198"/>
      <c r="JZ1" s="198"/>
      <c r="KA1" s="198"/>
      <c r="KB1" s="198"/>
      <c r="KC1" s="197">
        <v>20160711</v>
      </c>
      <c r="KD1" s="197" t="s">
        <v>1068</v>
      </c>
      <c r="KE1" s="197" t="s">
        <v>1127</v>
      </c>
      <c r="KF1" t="s">
        <v>1062</v>
      </c>
      <c r="KG1" s="197" t="s">
        <v>1206</v>
      </c>
      <c r="KH1" s="257" t="s">
        <v>1140</v>
      </c>
      <c r="KI1" t="s">
        <v>1068</v>
      </c>
      <c r="KJ1" s="197" t="s">
        <v>1127</v>
      </c>
      <c r="KK1" s="197" t="s">
        <v>1135</v>
      </c>
      <c r="KM1" s="247" t="s">
        <v>1136</v>
      </c>
      <c r="KN1" s="247"/>
      <c r="KO1" s="247" t="s">
        <v>1170</v>
      </c>
      <c r="KP1" s="247"/>
      <c r="KQ1" s="243" t="s">
        <v>1137</v>
      </c>
      <c r="KR1" s="243"/>
      <c r="KS1" s="243" t="s">
        <v>1171</v>
      </c>
      <c r="KT1" s="243"/>
      <c r="KU1" s="201" t="s">
        <v>1172</v>
      </c>
      <c r="KV1" s="201" t="s">
        <v>1173</v>
      </c>
      <c r="LF1" s="198" t="s">
        <v>1133</v>
      </c>
      <c r="LG1" s="198" t="s">
        <v>1219</v>
      </c>
      <c r="LH1" s="198"/>
      <c r="LI1" s="198"/>
      <c r="LJ1" s="198"/>
      <c r="LK1" s="198"/>
      <c r="LL1" s="197">
        <v>20160712</v>
      </c>
      <c r="LM1" s="197" t="s">
        <v>1068</v>
      </c>
      <c r="LN1" s="197" t="s">
        <v>1127</v>
      </c>
      <c r="LO1" t="s">
        <v>1062</v>
      </c>
      <c r="LP1" s="197" t="s">
        <v>1206</v>
      </c>
      <c r="LQ1" s="257" t="s">
        <v>1140</v>
      </c>
      <c r="LR1" t="s">
        <v>1068</v>
      </c>
      <c r="LS1" s="197" t="s">
        <v>1127</v>
      </c>
      <c r="LT1" s="197" t="s">
        <v>1135</v>
      </c>
      <c r="LV1" s="247" t="s">
        <v>1136</v>
      </c>
      <c r="LW1" s="247"/>
      <c r="LX1" s="247" t="s">
        <v>1170</v>
      </c>
      <c r="LY1" s="247"/>
      <c r="LZ1" s="243" t="s">
        <v>1137</v>
      </c>
      <c r="MA1" s="243"/>
      <c r="MB1" s="243" t="s">
        <v>1171</v>
      </c>
      <c r="MC1" s="243"/>
      <c r="MD1" s="201" t="s">
        <v>1172</v>
      </c>
      <c r="ME1" s="201" t="s">
        <v>1173</v>
      </c>
      <c r="MO1" s="198" t="s">
        <v>1133</v>
      </c>
      <c r="MP1" s="198" t="s">
        <v>1134</v>
      </c>
      <c r="MQ1" s="198"/>
      <c r="MR1" s="198"/>
      <c r="MS1" s="198"/>
      <c r="MT1" s="198"/>
      <c r="MU1" s="197">
        <v>20160713</v>
      </c>
      <c r="MV1" s="197" t="s">
        <v>1068</v>
      </c>
      <c r="MW1" s="197" t="s">
        <v>1127</v>
      </c>
      <c r="MX1" t="s">
        <v>1062</v>
      </c>
      <c r="MY1" s="197" t="s">
        <v>1220</v>
      </c>
      <c r="MZ1" s="257" t="s">
        <v>1140</v>
      </c>
      <c r="NA1" t="s">
        <v>1068</v>
      </c>
      <c r="NB1" s="197" t="s">
        <v>1127</v>
      </c>
      <c r="NC1" s="197" t="s">
        <v>1135</v>
      </c>
      <c r="NE1" s="247" t="s">
        <v>1136</v>
      </c>
      <c r="NF1" s="247"/>
      <c r="NG1" s="247" t="s">
        <v>1170</v>
      </c>
      <c r="NH1" s="247"/>
      <c r="NI1" s="243" t="s">
        <v>1137</v>
      </c>
      <c r="NJ1" s="243"/>
      <c r="NK1" s="243" t="s">
        <v>1171</v>
      </c>
      <c r="NL1" s="243"/>
      <c r="NM1" s="201" t="s">
        <v>1172</v>
      </c>
      <c r="NN1" s="201" t="s">
        <v>1173</v>
      </c>
      <c r="NX1" s="198" t="s">
        <v>1133</v>
      </c>
      <c r="NY1" s="198" t="s">
        <v>1134</v>
      </c>
      <c r="NZ1" s="198"/>
      <c r="OA1" s="198"/>
      <c r="OB1" s="198"/>
      <c r="OC1" s="198"/>
      <c r="OD1" s="197" t="s">
        <v>1177</v>
      </c>
      <c r="OE1" s="197" t="s">
        <v>1068</v>
      </c>
      <c r="OF1" s="197" t="s">
        <v>1127</v>
      </c>
      <c r="OG1" t="s">
        <v>1062</v>
      </c>
      <c r="OH1" s="197" t="s">
        <v>1220</v>
      </c>
      <c r="OI1" s="257" t="s">
        <v>1140</v>
      </c>
      <c r="OJ1" t="s">
        <v>1068</v>
      </c>
      <c r="OK1" s="197" t="s">
        <v>1127</v>
      </c>
      <c r="OL1" s="197" t="s">
        <v>1135</v>
      </c>
      <c r="ON1" s="247" t="s">
        <v>1136</v>
      </c>
      <c r="OO1" s="247"/>
      <c r="OP1" s="247" t="s">
        <v>1170</v>
      </c>
      <c r="OQ1" s="247"/>
      <c r="OR1" s="243" t="s">
        <v>1137</v>
      </c>
      <c r="OS1" s="243"/>
      <c r="OT1" s="243" t="s">
        <v>1171</v>
      </c>
      <c r="OU1" s="243"/>
      <c r="OV1" s="201" t="s">
        <v>1172</v>
      </c>
      <c r="OW1" s="201" t="s">
        <v>1173</v>
      </c>
      <c r="PG1" s="198" t="s">
        <v>1133</v>
      </c>
      <c r="PH1" s="198" t="s">
        <v>1134</v>
      </c>
      <c r="PI1" s="198"/>
      <c r="PJ1" s="198"/>
      <c r="PK1" s="198"/>
      <c r="PL1" s="198"/>
      <c r="PM1" s="197" t="s">
        <v>1177</v>
      </c>
      <c r="PN1" s="197" t="s">
        <v>1068</v>
      </c>
      <c r="PO1" s="197" t="s">
        <v>1127</v>
      </c>
      <c r="PP1" t="s">
        <v>1062</v>
      </c>
      <c r="PQ1" s="197" t="s">
        <v>1220</v>
      </c>
      <c r="PR1" s="257" t="s">
        <v>1140</v>
      </c>
      <c r="PS1" t="s">
        <v>1068</v>
      </c>
      <c r="PT1" s="197" t="s">
        <v>1127</v>
      </c>
      <c r="PU1" s="197" t="s">
        <v>1135</v>
      </c>
      <c r="PW1" s="247" t="s">
        <v>1136</v>
      </c>
      <c r="PX1" s="247"/>
      <c r="PY1" s="247" t="s">
        <v>1170</v>
      </c>
      <c r="PZ1" s="247"/>
      <c r="QA1" s="243" t="s">
        <v>1137</v>
      </c>
      <c r="QB1" s="243"/>
      <c r="QC1" s="243" t="s">
        <v>1171</v>
      </c>
      <c r="QD1" s="243"/>
      <c r="QE1" s="201" t="s">
        <v>1172</v>
      </c>
      <c r="QF1" s="201" t="s">
        <v>1173</v>
      </c>
      <c r="QP1" s="198" t="s">
        <v>1133</v>
      </c>
      <c r="QQ1" s="198" t="s">
        <v>1134</v>
      </c>
      <c r="QR1" s="198"/>
      <c r="QS1" s="198"/>
      <c r="QT1" s="198"/>
      <c r="QU1" s="198"/>
      <c r="QV1" s="197" t="s">
        <v>1177</v>
      </c>
      <c r="QW1" s="197" t="s">
        <v>1068</v>
      </c>
      <c r="QX1" s="197" t="s">
        <v>1127</v>
      </c>
      <c r="QY1" t="s">
        <v>1062</v>
      </c>
      <c r="QZ1" s="197" t="s">
        <v>1220</v>
      </c>
      <c r="RA1" s="257" t="s">
        <v>1140</v>
      </c>
      <c r="RB1" t="s">
        <v>1068</v>
      </c>
      <c r="RC1" s="197" t="s">
        <v>1127</v>
      </c>
      <c r="RD1" s="197" t="s">
        <v>1135</v>
      </c>
      <c r="RF1" s="247" t="s">
        <v>1136</v>
      </c>
      <c r="RG1" s="247"/>
      <c r="RH1" s="247" t="s">
        <v>1170</v>
      </c>
      <c r="RI1" s="247"/>
      <c r="RJ1" s="243" t="s">
        <v>1137</v>
      </c>
      <c r="RK1" s="243"/>
      <c r="RL1" s="243" t="s">
        <v>1171</v>
      </c>
      <c r="RM1" s="243"/>
      <c r="RN1" s="201" t="s">
        <v>1172</v>
      </c>
      <c r="RO1" s="201" t="s">
        <v>1173</v>
      </c>
      <c r="RY1" s="198" t="s">
        <v>1133</v>
      </c>
      <c r="RZ1" s="198" t="s">
        <v>1134</v>
      </c>
      <c r="SA1" s="198"/>
      <c r="SB1" s="198"/>
      <c r="SC1" s="198"/>
      <c r="SD1" s="198"/>
      <c r="SE1" s="197" t="str">
        <f>SH12</f>
        <v>&gt;equity</v>
      </c>
      <c r="SF1" s="197" t="s">
        <v>1068</v>
      </c>
      <c r="SG1" s="197" t="s">
        <v>1127</v>
      </c>
      <c r="SH1" t="s">
        <v>1062</v>
      </c>
      <c r="SI1" s="197" t="s">
        <v>1220</v>
      </c>
      <c r="SJ1" s="257" t="str">
        <f>SC12</f>
        <v>SEA1</v>
      </c>
      <c r="SK1" t="s">
        <v>1068</v>
      </c>
      <c r="SL1" s="197" t="s">
        <v>1127</v>
      </c>
      <c r="SM1" s="197" t="s">
        <v>1135</v>
      </c>
      <c r="SO1" s="247" t="s">
        <v>1136</v>
      </c>
      <c r="SP1" s="247"/>
      <c r="SQ1" s="247" t="s">
        <v>1170</v>
      </c>
      <c r="SR1" s="247"/>
      <c r="SS1" s="243" t="s">
        <v>1137</v>
      </c>
      <c r="ST1" s="243"/>
      <c r="SU1" s="243" t="s">
        <v>1171</v>
      </c>
      <c r="SV1" s="243"/>
      <c r="SW1" s="201" t="s">
        <v>1172</v>
      </c>
      <c r="SX1" s="201" t="s">
        <v>1173</v>
      </c>
      <c r="TH1" s="198" t="s">
        <v>1133</v>
      </c>
      <c r="TI1" s="198" t="s">
        <v>1134</v>
      </c>
      <c r="TJ1" s="198"/>
      <c r="TK1" s="198"/>
      <c r="TL1" s="198"/>
      <c r="TM1" s="198"/>
      <c r="TN1" s="197" t="str">
        <f>TQ12</f>
        <v>&gt;equity</v>
      </c>
      <c r="TO1" s="197" t="s">
        <v>1068</v>
      </c>
      <c r="TP1" s="197" t="s">
        <v>1127</v>
      </c>
      <c r="TQ1" t="s">
        <v>1062</v>
      </c>
      <c r="TR1" s="197" t="s">
        <v>1220</v>
      </c>
      <c r="TS1" s="257" t="str">
        <f>TL12</f>
        <v>SEA1</v>
      </c>
      <c r="TT1" t="s">
        <v>1068</v>
      </c>
      <c r="TU1" s="197" t="s">
        <v>1127</v>
      </c>
      <c r="TV1" s="197" t="s">
        <v>1135</v>
      </c>
      <c r="TX1" s="247" t="s">
        <v>1136</v>
      </c>
      <c r="TY1" s="247"/>
      <c r="TZ1" s="247" t="s">
        <v>1170</v>
      </c>
      <c r="UA1" s="247"/>
      <c r="UB1" s="243" t="s">
        <v>1137</v>
      </c>
      <c r="UC1" s="243"/>
      <c r="UD1" s="243" t="s">
        <v>1171</v>
      </c>
      <c r="UE1" s="243"/>
      <c r="UF1" s="201" t="s">
        <v>1172</v>
      </c>
      <c r="UG1" s="201" t="s">
        <v>1173</v>
      </c>
      <c r="UQ1" s="198" t="s">
        <v>1133</v>
      </c>
      <c r="UR1" s="198" t="s">
        <v>1134</v>
      </c>
      <c r="US1" s="198"/>
      <c r="UT1" s="198"/>
      <c r="UU1" s="198"/>
      <c r="UV1" s="198"/>
      <c r="UW1" s="197" t="str">
        <f>UZ12</f>
        <v>&gt;equity</v>
      </c>
      <c r="UX1" s="197" t="s">
        <v>1068</v>
      </c>
      <c r="UY1" s="197" t="s">
        <v>1127</v>
      </c>
      <c r="UZ1" t="s">
        <v>1062</v>
      </c>
      <c r="VA1" s="197" t="s">
        <v>1220</v>
      </c>
      <c r="VB1" s="257" t="str">
        <f>UU12</f>
        <v>SEA1</v>
      </c>
      <c r="VC1" t="s">
        <v>1068</v>
      </c>
      <c r="VD1" s="197" t="s">
        <v>1127</v>
      </c>
      <c r="VE1" s="197" t="s">
        <v>1135</v>
      </c>
      <c r="VG1" s="247" t="s">
        <v>1136</v>
      </c>
      <c r="VH1" s="247"/>
      <c r="VI1" s="247" t="s">
        <v>1170</v>
      </c>
      <c r="VJ1" s="247"/>
      <c r="VK1" s="243" t="s">
        <v>1137</v>
      </c>
      <c r="VL1" s="243"/>
      <c r="VM1" s="243" t="s">
        <v>1171</v>
      </c>
      <c r="VN1" s="243"/>
      <c r="VO1" s="201" t="s">
        <v>1172</v>
      </c>
      <c r="VP1" s="201" t="s">
        <v>1173</v>
      </c>
    </row>
    <row r="2" spans="1:596" outlineLevel="1" x14ac:dyDescent="0.25">
      <c r="A2" t="s">
        <v>1125</v>
      </c>
      <c r="C2">
        <f>COUNTIF($C$14:$C$92,A2)</f>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
        <v>1162</v>
      </c>
      <c r="PI2" s="254"/>
      <c r="PJ2" s="254"/>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7">
        <v>5</v>
      </c>
      <c r="PX2" s="248">
        <v>0.55555555555555558</v>
      </c>
      <c r="PY2" s="247">
        <v>6</v>
      </c>
      <c r="PZ2" s="248">
        <v>0.66666666666666663</v>
      </c>
      <c r="QA2" s="244">
        <v>4</v>
      </c>
      <c r="QB2" s="245">
        <v>0.44444444444444442</v>
      </c>
      <c r="QC2" s="244">
        <v>3</v>
      </c>
      <c r="QD2" s="248">
        <v>0.33333333333333331</v>
      </c>
      <c r="QE2">
        <v>9</v>
      </c>
      <c r="QF2" s="260">
        <v>9</v>
      </c>
      <c r="QP2" t="s">
        <v>1125</v>
      </c>
      <c r="QQ2" s="254" t="s">
        <v>1161</v>
      </c>
      <c r="QR2" s="254"/>
      <c r="QS2" s="254"/>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7">
        <v>2</v>
      </c>
      <c r="RG2" s="248">
        <v>0.22222222222222221</v>
      </c>
      <c r="RH2" s="247">
        <v>6</v>
      </c>
      <c r="RI2" s="248">
        <v>0.66666666666666663</v>
      </c>
      <c r="RJ2" s="244">
        <v>7</v>
      </c>
      <c r="RK2" s="245">
        <v>0.77777777777777779</v>
      </c>
      <c r="RL2" s="244">
        <v>3</v>
      </c>
      <c r="RM2" s="248">
        <v>0.33333333333333331</v>
      </c>
      <c r="RN2">
        <v>9</v>
      </c>
      <c r="RO2" s="260">
        <v>9</v>
      </c>
      <c r="RY2" t="s">
        <v>1125</v>
      </c>
      <c r="RZ2" s="254" t="str">
        <f>RD2</f>
        <v>inverted</v>
      </c>
      <c r="SA2" s="254"/>
      <c r="SB2" s="254"/>
      <c r="SE2" s="137">
        <f>SUMIF($C$14:$C$92,RY2,SH$14:SH$92)</f>
        <v>2</v>
      </c>
      <c r="SF2" s="193">
        <f>SE2/$C2</f>
        <v>0.22222222222222221</v>
      </c>
      <c r="SG2" s="137">
        <f>SUMIF($C$14:$C$92,RY2,SZ$14:SZ$92)</f>
        <v>-3265.0168235601968</v>
      </c>
      <c r="SH2" s="137">
        <f>SUMIF($C$14:$C$92,RY2,TF$14:TF$92)</f>
        <v>6411.2986674545073</v>
      </c>
      <c r="SI2" s="143">
        <f>SH2/$C2</f>
        <v>712.36651860605639</v>
      </c>
      <c r="SJ2" s="137">
        <f t="shared" ref="SJ2:SJ9" si="0">SUMIF($C$14:$C$92,RY2,SI$14:SI$92)</f>
        <v>3</v>
      </c>
      <c r="SK2" s="193">
        <f t="shared" ref="SK2:SK10" si="1">SJ2/$C2</f>
        <v>0.33333333333333331</v>
      </c>
      <c r="SL2" s="137">
        <f t="shared" ref="SL2:SL9" si="2">SUMIF($C$14:$C$92,RY2,SW$14:SW$92)</f>
        <v>-3103.1536205178136</v>
      </c>
      <c r="SM2" t="str">
        <f>IF(AND(SK2&lt;0.5,SL2&lt;0),"inverted","normal")</f>
        <v>inverted</v>
      </c>
      <c r="SN2" t="str">
        <f>RY2</f>
        <v>currency</v>
      </c>
      <c r="SO2" s="247">
        <f t="shared" ref="SO2:SO9" si="3">SUMIFS(SG$14:SG$92,SG$14:SG$92,1,$C$14:$C$92,RY2)</f>
        <v>2</v>
      </c>
      <c r="SP2" s="248">
        <f t="shared" ref="SP2:SP10" si="4">SO2/SW2</f>
        <v>0.22222222222222221</v>
      </c>
      <c r="SQ2" s="247">
        <f>SUMIFS(RZ$14:RZ$92,RZ$14:RZ$92,1,$C$14:$C$92,RY2)</f>
        <v>4</v>
      </c>
      <c r="SR2" s="248">
        <f t="shared" ref="SR2:SR10" si="5">SQ2/SW2</f>
        <v>0.44444444444444442</v>
      </c>
      <c r="SS2" s="244">
        <f t="shared" ref="SS2:SS9" si="6">ABS(SUMIFS(SG$14:SG$92,SG$14:SG$92,-1,$C$14:$C$92,RY2))</f>
        <v>7</v>
      </c>
      <c r="ST2" s="245">
        <f t="shared" ref="ST2:ST10" si="7">SS2/SW2</f>
        <v>0.77777777777777779</v>
      </c>
      <c r="SU2" s="244">
        <f t="shared" ref="SU2:SU9" si="8">ABS(SUMIFS(RZ$14:RZ$92,RZ$14:RZ$92,-1,$C$14:$C$92,RY2))</f>
        <v>5</v>
      </c>
      <c r="SV2" s="248">
        <f t="shared" ref="SV2:SV10" si="9">SU2/SW2</f>
        <v>0.55555555555555558</v>
      </c>
      <c r="SW2">
        <f t="shared" ref="SW2:SW10" si="10">SO2+SS2</f>
        <v>9</v>
      </c>
      <c r="SX2" s="260">
        <f>SU2+SQ2</f>
        <v>9</v>
      </c>
      <c r="TH2" t="s">
        <v>1125</v>
      </c>
      <c r="TI2" s="254" t="str">
        <f>SM2</f>
        <v>inverted</v>
      </c>
      <c r="TJ2" s="254"/>
      <c r="TK2" s="254"/>
      <c r="TN2" s="137">
        <f>SUMIF($C$14:$C$92,TH2,TQ$14:TQ$92)</f>
        <v>0</v>
      </c>
      <c r="TO2" s="193">
        <f>TN2/$C2</f>
        <v>0</v>
      </c>
      <c r="TP2" s="137">
        <f>SUMIF($C$14:$C$92,TH2,UI$14:UI$92)</f>
        <v>0</v>
      </c>
      <c r="TQ2" s="137">
        <f>SUMIF($C$14:$C$92,TH2,UO$14:UO$92)</f>
        <v>0</v>
      </c>
      <c r="TR2" s="143">
        <f>TQ2/$C2</f>
        <v>0</v>
      </c>
      <c r="TS2" s="137">
        <f t="shared" ref="TS2:TS9" si="11">SUMIF($C$14:$C$92,TH2,TR$14:TR$92)</f>
        <v>0</v>
      </c>
      <c r="TT2" s="193">
        <f t="shared" ref="TT2:TT10" si="12">TS2/$C2</f>
        <v>0</v>
      </c>
      <c r="TU2" s="137">
        <f t="shared" ref="TU2:TU9" si="13">SUMIF($C$14:$C$92,TH2,UF$14:UF$92)</f>
        <v>0</v>
      </c>
      <c r="TV2" t="str">
        <f>IF(AND(TT2&lt;0.5,TU2&lt;0),"inverted","normal")</f>
        <v>normal</v>
      </c>
      <c r="TW2" t="str">
        <f>TH2</f>
        <v>currency</v>
      </c>
      <c r="TX2" s="247">
        <f t="shared" ref="TX2:TX9" si="14">SUMIFS(TP$14:TP$92,TP$14:TP$92,1,$C$14:$C$92,TH2)</f>
        <v>0</v>
      </c>
      <c r="TY2" s="248" t="e">
        <f t="shared" ref="TY2:TY10" si="15">TX2/UF2</f>
        <v>#DIV/0!</v>
      </c>
      <c r="TZ2" s="247">
        <f>SUMIFS(TI$14:TI$92,TI$14:TI$92,1,$C$14:$C$92,TH2)</f>
        <v>4</v>
      </c>
      <c r="UA2" s="248" t="e">
        <f t="shared" ref="UA2:UA10" si="16">TZ2/UF2</f>
        <v>#DIV/0!</v>
      </c>
      <c r="UB2" s="244">
        <f t="shared" ref="UB2:UB9" si="17">ABS(SUMIFS(TP$14:TP$92,TP$14:TP$92,-1,$C$14:$C$92,TH2))</f>
        <v>0</v>
      </c>
      <c r="UC2" s="245" t="e">
        <f t="shared" ref="UC2:UC10" si="18">UB2/UF2</f>
        <v>#DIV/0!</v>
      </c>
      <c r="UD2" s="244">
        <f t="shared" ref="UD2:UD9" si="19">ABS(SUMIFS(TI$14:TI$92,TI$14:TI$92,-1,$C$14:$C$92,TH2))</f>
        <v>5</v>
      </c>
      <c r="UE2" s="248" t="e">
        <f t="shared" ref="UE2:UE10" si="20">UD2/UF2</f>
        <v>#DIV/0!</v>
      </c>
      <c r="UF2">
        <f t="shared" ref="UF2:UF10" si="21">TX2+UB2</f>
        <v>0</v>
      </c>
      <c r="UG2" s="260">
        <f>UD2+TZ2</f>
        <v>9</v>
      </c>
      <c r="UQ2" t="s">
        <v>1125</v>
      </c>
      <c r="UR2" s="254" t="str">
        <f>TV2</f>
        <v>normal</v>
      </c>
      <c r="US2" s="254"/>
      <c r="UT2" s="254"/>
      <c r="UW2" s="137">
        <f>SUMIF($C$14:$C$92,UQ2,UZ$14:UZ$92)</f>
        <v>9</v>
      </c>
      <c r="UX2" s="193">
        <f>UW2/$C2</f>
        <v>1</v>
      </c>
      <c r="UY2" s="137">
        <f>SUMIF($C$14:$C$92,UQ2,VR$14:VR$92)</f>
        <v>0</v>
      </c>
      <c r="UZ2" s="137">
        <f>SUMIF($C$14:$C$92,UQ2,VX$14:VX$92)</f>
        <v>0</v>
      </c>
      <c r="VA2" s="143">
        <f>UZ2/$C2</f>
        <v>0</v>
      </c>
      <c r="VB2" s="137">
        <f t="shared" ref="VB2:VB9" si="22">SUMIF($C$14:$C$92,UQ2,VA$14:VA$92)</f>
        <v>9</v>
      </c>
      <c r="VC2" s="193">
        <f t="shared" ref="VC2:VC10" si="23">VB2/$C2</f>
        <v>1</v>
      </c>
      <c r="VD2" s="137">
        <f t="shared" ref="VD2:VD9" si="24">SUMIF($C$14:$C$92,UQ2,VO$14:VO$92)</f>
        <v>0</v>
      </c>
      <c r="VE2" t="str">
        <f>IF(AND(VC2&lt;0.5,VD2&lt;0),"inverted","normal")</f>
        <v>normal</v>
      </c>
      <c r="VF2" t="str">
        <f>UQ2</f>
        <v>currency</v>
      </c>
      <c r="VG2" s="247">
        <f t="shared" ref="VG2:VG9" si="25">SUMIFS(UY$14:UY$92,UY$14:UY$92,1,$C$14:$C$92,UQ2)</f>
        <v>0</v>
      </c>
      <c r="VH2" s="248" t="e">
        <f t="shared" ref="VH2:VH10" si="26">VG2/VO2</f>
        <v>#DIV/0!</v>
      </c>
      <c r="VI2" s="247">
        <f>SUMIFS(UR$14:UR$92,UR$14:UR$92,1,$C$14:$C$92,UQ2)</f>
        <v>0</v>
      </c>
      <c r="VJ2" s="248" t="e">
        <f t="shared" ref="VJ2:VJ10" si="27">VI2/VO2</f>
        <v>#DIV/0!</v>
      </c>
      <c r="VK2" s="244">
        <f t="shared" ref="VK2:VK9" si="28">ABS(SUMIFS(UY$14:UY$92,UY$14:UY$92,-1,$C$14:$C$92,UQ2))</f>
        <v>0</v>
      </c>
      <c r="VL2" s="245" t="e">
        <f t="shared" ref="VL2:VL10" si="29">VK2/VO2</f>
        <v>#DIV/0!</v>
      </c>
      <c r="VM2" s="244">
        <f t="shared" ref="VM2:VM9" si="30">ABS(SUMIFS(UR$14:UR$92,UR$14:UR$92,-1,$C$14:$C$92,UQ2))</f>
        <v>0</v>
      </c>
      <c r="VN2" s="248" t="e">
        <f t="shared" ref="VN2:VN10" si="31">VM2/VO2</f>
        <v>#DIV/0!</v>
      </c>
      <c r="VO2">
        <f t="shared" ref="VO2:VO10" si="32">VG2+VK2</f>
        <v>0</v>
      </c>
      <c r="VP2" s="260">
        <f>VM2+VI2</f>
        <v>0</v>
      </c>
    </row>
    <row r="3" spans="1:596" outlineLevel="1" x14ac:dyDescent="0.25">
      <c r="A3" s="1" t="s">
        <v>290</v>
      </c>
      <c r="C3">
        <f t="shared" ref="C3:C9" si="33">COUNTIF($C$14:$C$92,A3)</f>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
        <v>1162</v>
      </c>
      <c r="PI3" s="254"/>
      <c r="PJ3" s="254"/>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7">
        <v>1</v>
      </c>
      <c r="PX3" s="248">
        <v>0.14285714285714285</v>
      </c>
      <c r="PY3" s="247">
        <v>2</v>
      </c>
      <c r="PZ3" s="248">
        <v>0.2857142857142857</v>
      </c>
      <c r="QA3" s="244">
        <v>6</v>
      </c>
      <c r="QB3" s="245">
        <v>0.8571428571428571</v>
      </c>
      <c r="QC3" s="244">
        <v>5</v>
      </c>
      <c r="QD3" s="248">
        <v>0.7142857142857143</v>
      </c>
      <c r="QE3">
        <v>7</v>
      </c>
      <c r="QF3" s="260">
        <v>7</v>
      </c>
      <c r="QP3" s="1" t="s">
        <v>290</v>
      </c>
      <c r="QQ3" s="254" t="s">
        <v>1162</v>
      </c>
      <c r="QR3" s="254"/>
      <c r="QS3" s="254"/>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7">
        <v>2</v>
      </c>
      <c r="RG3" s="248">
        <v>0.2857142857142857</v>
      </c>
      <c r="RH3" s="247">
        <v>2</v>
      </c>
      <c r="RI3" s="248">
        <v>0.2857142857142857</v>
      </c>
      <c r="RJ3" s="244">
        <v>5</v>
      </c>
      <c r="RK3" s="245">
        <v>0.7142857142857143</v>
      </c>
      <c r="RL3" s="244">
        <v>5</v>
      </c>
      <c r="RM3" s="248">
        <v>0.7142857142857143</v>
      </c>
      <c r="RN3">
        <v>7</v>
      </c>
      <c r="RO3" s="260">
        <v>7</v>
      </c>
      <c r="RY3" s="1" t="s">
        <v>290</v>
      </c>
      <c r="RZ3" s="254" t="str">
        <f t="shared" ref="RZ3:RZ9" si="34">RD3</f>
        <v>normal</v>
      </c>
      <c r="SA3" s="254"/>
      <c r="SB3" s="254"/>
      <c r="SE3" s="137">
        <f>SUMIF($C$14:$C$92,RY3,SH$14:SH$92)</f>
        <v>5</v>
      </c>
      <c r="SF3" s="193">
        <f t="shared" ref="SF3:SF10" si="35">SE3/$C3</f>
        <v>0.7142857142857143</v>
      </c>
      <c r="SG3" s="137">
        <f>SUMIF($C$14:$C$92,RY3,SZ$14:SZ$92)</f>
        <v>2483.7769221890189</v>
      </c>
      <c r="SH3" s="137">
        <f t="shared" ref="SH3:SH9" si="36">SUMIF($C$14:$C$92,RY3,TF$14:TF$92)</f>
        <v>5034.3708974629353</v>
      </c>
      <c r="SI3" s="143">
        <f t="shared" ref="SI3:SI10" si="37">SH3/$C3</f>
        <v>719.19584249470506</v>
      </c>
      <c r="SJ3" s="137">
        <f t="shared" si="0"/>
        <v>5</v>
      </c>
      <c r="SK3" s="193">
        <f t="shared" si="1"/>
        <v>0.7142857142857143</v>
      </c>
      <c r="SL3" s="137">
        <f t="shared" si="2"/>
        <v>1984.2510984267051</v>
      </c>
      <c r="SM3" t="str">
        <f>IF(AND(SK3&lt;0.5,SL3&lt;0),"inverted","normal")</f>
        <v>normal</v>
      </c>
      <c r="SN3" t="str">
        <f t="shared" ref="SN3:SN9" si="38">RY3</f>
        <v>energy</v>
      </c>
      <c r="SO3" s="247">
        <f t="shared" si="3"/>
        <v>4</v>
      </c>
      <c r="SP3" s="248">
        <f t="shared" si="4"/>
        <v>0.5714285714285714</v>
      </c>
      <c r="SQ3" s="247">
        <f t="shared" ref="SQ3:SQ9" si="39">SUMIFS(RZ$14:RZ$92,RZ$14:RZ$92,1,$C$14:$C$92,RY3)</f>
        <v>1</v>
      </c>
      <c r="SR3" s="248">
        <f t="shared" si="5"/>
        <v>0.14285714285714285</v>
      </c>
      <c r="SS3" s="244">
        <f t="shared" si="6"/>
        <v>3</v>
      </c>
      <c r="ST3" s="245">
        <f t="shared" si="7"/>
        <v>0.42857142857142855</v>
      </c>
      <c r="SU3" s="244">
        <f t="shared" si="8"/>
        <v>6</v>
      </c>
      <c r="SV3" s="248">
        <f t="shared" si="9"/>
        <v>0.8571428571428571</v>
      </c>
      <c r="SW3">
        <f t="shared" si="10"/>
        <v>7</v>
      </c>
      <c r="SX3" s="260">
        <f t="shared" ref="SX3:SX9" si="40">SU3+SQ3</f>
        <v>7</v>
      </c>
      <c r="TH3" s="1" t="s">
        <v>290</v>
      </c>
      <c r="TI3" s="254" t="str">
        <f t="shared" ref="TI3:TI9" si="41">SM3</f>
        <v>normal</v>
      </c>
      <c r="TJ3" s="254"/>
      <c r="TK3" s="254"/>
      <c r="TN3" s="137">
        <f>SUMIF($C$14:$C$92,TH3,TQ$14:TQ$92)</f>
        <v>0</v>
      </c>
      <c r="TO3" s="193">
        <f t="shared" ref="TO3:TO10" si="42">TN3/$C3</f>
        <v>0</v>
      </c>
      <c r="TP3" s="137">
        <f>SUMIF($C$14:$C$92,TH3,UI$14:UI$92)</f>
        <v>0</v>
      </c>
      <c r="TQ3" s="137">
        <f t="shared" ref="TQ3:TQ9" si="43">SUMIF($C$14:$C$92,TH3,UO$14:UO$92)</f>
        <v>0</v>
      </c>
      <c r="TR3" s="143">
        <f t="shared" ref="TR3:TR10" si="44">TQ3/$C3</f>
        <v>0</v>
      </c>
      <c r="TS3" s="137">
        <f t="shared" si="11"/>
        <v>0</v>
      </c>
      <c r="TT3" s="193">
        <f t="shared" si="12"/>
        <v>0</v>
      </c>
      <c r="TU3" s="137">
        <f t="shared" si="13"/>
        <v>0</v>
      </c>
      <c r="TV3" t="str">
        <f>IF(AND(TT3&lt;0.5,TU3&lt;0),"inverted","normal")</f>
        <v>normal</v>
      </c>
      <c r="TW3" t="str">
        <f t="shared" ref="TW3:TW9" si="45">TH3</f>
        <v>energy</v>
      </c>
      <c r="TX3" s="247">
        <f t="shared" si="14"/>
        <v>0</v>
      </c>
      <c r="TY3" s="248" t="e">
        <f t="shared" si="15"/>
        <v>#DIV/0!</v>
      </c>
      <c r="TZ3" s="247">
        <f t="shared" ref="TZ3:TZ9" si="46">SUMIFS(TI$14:TI$92,TI$14:TI$92,1,$C$14:$C$92,TH3)</f>
        <v>1</v>
      </c>
      <c r="UA3" s="248" t="e">
        <f t="shared" si="16"/>
        <v>#DIV/0!</v>
      </c>
      <c r="UB3" s="244">
        <f t="shared" si="17"/>
        <v>0</v>
      </c>
      <c r="UC3" s="245" t="e">
        <f t="shared" si="18"/>
        <v>#DIV/0!</v>
      </c>
      <c r="UD3" s="244">
        <f t="shared" si="19"/>
        <v>6</v>
      </c>
      <c r="UE3" s="248" t="e">
        <f t="shared" si="20"/>
        <v>#DIV/0!</v>
      </c>
      <c r="UF3">
        <f t="shared" si="21"/>
        <v>0</v>
      </c>
      <c r="UG3" s="260">
        <f t="shared" ref="UG3:UG9" si="47">UD3+TZ3</f>
        <v>7</v>
      </c>
      <c r="UQ3" s="1" t="s">
        <v>290</v>
      </c>
      <c r="UR3" s="254" t="str">
        <f t="shared" ref="UR3:UR9" si="48">TV3</f>
        <v>normal</v>
      </c>
      <c r="US3" s="254"/>
      <c r="UT3" s="254"/>
      <c r="UW3" s="137">
        <f>SUMIF($C$14:$C$92,UQ3,UZ$14:UZ$92)</f>
        <v>7</v>
      </c>
      <c r="UX3" s="193">
        <f t="shared" ref="UX3:UX10" si="49">UW3/$C3</f>
        <v>1</v>
      </c>
      <c r="UY3" s="137">
        <f>SUMIF($C$14:$C$92,UQ3,VR$14:VR$92)</f>
        <v>0</v>
      </c>
      <c r="UZ3" s="137">
        <f t="shared" ref="UZ3:UZ9" si="50">SUMIF($C$14:$C$92,UQ3,VX$14:VX$92)</f>
        <v>0</v>
      </c>
      <c r="VA3" s="143">
        <f t="shared" ref="VA3:VA10" si="51">UZ3/$C3</f>
        <v>0</v>
      </c>
      <c r="VB3" s="137">
        <f t="shared" si="22"/>
        <v>7</v>
      </c>
      <c r="VC3" s="193">
        <f t="shared" si="23"/>
        <v>1</v>
      </c>
      <c r="VD3" s="137">
        <f t="shared" si="24"/>
        <v>0</v>
      </c>
      <c r="VE3" t="str">
        <f>IF(AND(VC3&lt;0.5,VD3&lt;0),"inverted","normal")</f>
        <v>normal</v>
      </c>
      <c r="VF3" t="str">
        <f t="shared" ref="VF3:VF9" si="52">UQ3</f>
        <v>energy</v>
      </c>
      <c r="VG3" s="247">
        <f t="shared" si="25"/>
        <v>0</v>
      </c>
      <c r="VH3" s="248" t="e">
        <f t="shared" si="26"/>
        <v>#DIV/0!</v>
      </c>
      <c r="VI3" s="247">
        <f t="shared" ref="VI3:VI9" si="53">SUMIFS(UR$14:UR$92,UR$14:UR$92,1,$C$14:$C$92,UQ3)</f>
        <v>0</v>
      </c>
      <c r="VJ3" s="248" t="e">
        <f t="shared" si="27"/>
        <v>#DIV/0!</v>
      </c>
      <c r="VK3" s="244">
        <f t="shared" si="28"/>
        <v>0</v>
      </c>
      <c r="VL3" s="245" t="e">
        <f t="shared" si="29"/>
        <v>#DIV/0!</v>
      </c>
      <c r="VM3" s="244">
        <f t="shared" si="30"/>
        <v>0</v>
      </c>
      <c r="VN3" s="248" t="e">
        <f t="shared" si="31"/>
        <v>#DIV/0!</v>
      </c>
      <c r="VO3">
        <f t="shared" si="32"/>
        <v>0</v>
      </c>
      <c r="VP3" s="260">
        <f t="shared" ref="VP3:VP9" si="54">VM3+VI3</f>
        <v>0</v>
      </c>
    </row>
    <row r="4" spans="1:596" outlineLevel="1" x14ac:dyDescent="0.25">
      <c r="A4" s="1" t="s">
        <v>299</v>
      </c>
      <c r="C4">
        <f t="shared" si="33"/>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
        <v>1161</v>
      </c>
      <c r="PI4" s="254"/>
      <c r="PJ4" s="254"/>
      <c r="PM4" s="137">
        <v>9</v>
      </c>
      <c r="PN4" s="193">
        <v>0.9</v>
      </c>
      <c r="PO4" s="137">
        <v>5678.3041230264162</v>
      </c>
      <c r="PP4" s="137">
        <v>7387.853672574257</v>
      </c>
      <c r="PQ4" s="143">
        <v>738.78536725742572</v>
      </c>
      <c r="PR4" s="137">
        <v>2</v>
      </c>
      <c r="PS4" s="193">
        <v>0.2</v>
      </c>
      <c r="PT4" s="137">
        <v>-970.76109678677255</v>
      </c>
      <c r="PU4" t="s">
        <v>1162</v>
      </c>
      <c r="PV4" t="s">
        <v>299</v>
      </c>
      <c r="PW4" s="247">
        <v>10</v>
      </c>
      <c r="PX4" s="248">
        <v>1</v>
      </c>
      <c r="PY4" s="247">
        <v>3</v>
      </c>
      <c r="PZ4" s="248">
        <v>0.3</v>
      </c>
      <c r="QA4" s="244">
        <v>0</v>
      </c>
      <c r="QB4" s="245">
        <v>0</v>
      </c>
      <c r="QC4" s="244">
        <v>7</v>
      </c>
      <c r="QD4" s="248">
        <v>0.7</v>
      </c>
      <c r="QE4">
        <v>10</v>
      </c>
      <c r="QF4" s="260">
        <v>10</v>
      </c>
      <c r="QP4" s="1" t="s">
        <v>299</v>
      </c>
      <c r="QQ4" s="254" t="s">
        <v>1162</v>
      </c>
      <c r="QR4" s="254"/>
      <c r="QS4" s="254"/>
      <c r="QV4" s="137">
        <v>4</v>
      </c>
      <c r="QW4" s="193">
        <v>0.4</v>
      </c>
      <c r="QX4" s="137">
        <v>-7376.9325173799753</v>
      </c>
      <c r="QY4" s="137">
        <v>17759.051106093222</v>
      </c>
      <c r="QZ4" s="143">
        <v>1775.9051106093223</v>
      </c>
      <c r="RA4" s="137">
        <v>9</v>
      </c>
      <c r="RB4" s="193">
        <v>0.9</v>
      </c>
      <c r="RC4" s="137">
        <v>14045.003487053422</v>
      </c>
      <c r="RD4" t="s">
        <v>1161</v>
      </c>
      <c r="RE4" t="s">
        <v>299</v>
      </c>
      <c r="RF4" s="247">
        <v>1</v>
      </c>
      <c r="RG4" s="248">
        <v>0.1</v>
      </c>
      <c r="RH4" s="247">
        <v>6</v>
      </c>
      <c r="RI4" s="248">
        <v>0.6</v>
      </c>
      <c r="RJ4" s="244">
        <v>9</v>
      </c>
      <c r="RK4" s="245">
        <v>0.9</v>
      </c>
      <c r="RL4" s="244">
        <v>4</v>
      </c>
      <c r="RM4" s="248">
        <v>0.4</v>
      </c>
      <c r="RN4">
        <v>10</v>
      </c>
      <c r="RO4" s="260">
        <v>10</v>
      </c>
      <c r="RY4" s="1" t="s">
        <v>299</v>
      </c>
      <c r="RZ4" s="254" t="str">
        <f t="shared" si="34"/>
        <v>normal</v>
      </c>
      <c r="SA4" s="254"/>
      <c r="SB4" s="254"/>
      <c r="SE4" s="137">
        <f t="shared" ref="SE4:SE9" si="55">SUMIF($C$14:$C$92,RY4,SH$14:SH$92)</f>
        <v>5</v>
      </c>
      <c r="SF4" s="193">
        <f t="shared" si="35"/>
        <v>0.5</v>
      </c>
      <c r="SG4" s="137">
        <f t="shared" ref="SG4:SG9" si="56">SUMIF($C$14:$C$92,RY4,SZ$14:SZ$92)</f>
        <v>2432.4216607481308</v>
      </c>
      <c r="SH4" s="137">
        <f t="shared" si="36"/>
        <v>6787.4961594656015</v>
      </c>
      <c r="SI4" s="143">
        <f t="shared" si="37"/>
        <v>678.7496159465602</v>
      </c>
      <c r="SJ4" s="137">
        <f t="shared" si="0"/>
        <v>6</v>
      </c>
      <c r="SK4" s="193">
        <f t="shared" si="1"/>
        <v>0.6</v>
      </c>
      <c r="SL4" s="137">
        <f t="shared" si="2"/>
        <v>4357.1980956600328</v>
      </c>
      <c r="SM4" t="str">
        <f t="shared" ref="SM4:SM9" si="57">IF(AND(SK4&lt;0.5,SL4&lt;0),"inverted","normal")</f>
        <v>normal</v>
      </c>
      <c r="SN4" t="str">
        <f t="shared" si="38"/>
        <v>grain</v>
      </c>
      <c r="SO4" s="247">
        <f t="shared" si="3"/>
        <v>3</v>
      </c>
      <c r="SP4" s="248">
        <f t="shared" si="4"/>
        <v>0.3</v>
      </c>
      <c r="SQ4" s="247">
        <f t="shared" si="39"/>
        <v>2</v>
      </c>
      <c r="SR4" s="248">
        <f t="shared" si="5"/>
        <v>0.2</v>
      </c>
      <c r="SS4" s="244">
        <f t="shared" si="6"/>
        <v>7</v>
      </c>
      <c r="ST4" s="245">
        <f t="shared" si="7"/>
        <v>0.7</v>
      </c>
      <c r="SU4" s="244">
        <f t="shared" si="8"/>
        <v>8</v>
      </c>
      <c r="SV4" s="248">
        <f t="shared" si="9"/>
        <v>0.8</v>
      </c>
      <c r="SW4">
        <f t="shared" si="10"/>
        <v>10</v>
      </c>
      <c r="SX4" s="260">
        <f t="shared" si="40"/>
        <v>10</v>
      </c>
      <c r="TH4" s="1" t="s">
        <v>299</v>
      </c>
      <c r="TI4" s="254" t="str">
        <f t="shared" si="41"/>
        <v>normal</v>
      </c>
      <c r="TJ4" s="254"/>
      <c r="TK4" s="254"/>
      <c r="TN4" s="137">
        <f t="shared" ref="TN4:TN9" si="58">SUMIF($C$14:$C$92,TH4,TQ$14:TQ$92)</f>
        <v>0</v>
      </c>
      <c r="TO4" s="193">
        <f t="shared" si="42"/>
        <v>0</v>
      </c>
      <c r="TP4" s="137">
        <f t="shared" ref="TP4:TP9" si="59">SUMIF($C$14:$C$92,TH4,UI$14:UI$92)</f>
        <v>0</v>
      </c>
      <c r="TQ4" s="137">
        <f t="shared" si="43"/>
        <v>0</v>
      </c>
      <c r="TR4" s="143">
        <f t="shared" si="44"/>
        <v>0</v>
      </c>
      <c r="TS4" s="137">
        <f t="shared" si="11"/>
        <v>0</v>
      </c>
      <c r="TT4" s="193">
        <f t="shared" si="12"/>
        <v>0</v>
      </c>
      <c r="TU4" s="137">
        <f t="shared" si="13"/>
        <v>0</v>
      </c>
      <c r="TV4" t="str">
        <f t="shared" ref="TV4:TV9" si="60">IF(AND(TT4&lt;0.5,TU4&lt;0),"inverted","normal")</f>
        <v>normal</v>
      </c>
      <c r="TW4" t="str">
        <f t="shared" si="45"/>
        <v>grain</v>
      </c>
      <c r="TX4" s="247">
        <f t="shared" si="14"/>
        <v>0</v>
      </c>
      <c r="TY4" s="248" t="e">
        <f t="shared" si="15"/>
        <v>#DIV/0!</v>
      </c>
      <c r="TZ4" s="247">
        <f t="shared" si="46"/>
        <v>6</v>
      </c>
      <c r="UA4" s="248" t="e">
        <f t="shared" si="16"/>
        <v>#DIV/0!</v>
      </c>
      <c r="UB4" s="244">
        <f t="shared" si="17"/>
        <v>0</v>
      </c>
      <c r="UC4" s="245" t="e">
        <f t="shared" si="18"/>
        <v>#DIV/0!</v>
      </c>
      <c r="UD4" s="244">
        <f t="shared" si="19"/>
        <v>4</v>
      </c>
      <c r="UE4" s="248" t="e">
        <f t="shared" si="20"/>
        <v>#DIV/0!</v>
      </c>
      <c r="UF4">
        <f t="shared" si="21"/>
        <v>0</v>
      </c>
      <c r="UG4" s="260">
        <f t="shared" si="47"/>
        <v>10</v>
      </c>
      <c r="UQ4" s="1" t="s">
        <v>299</v>
      </c>
      <c r="UR4" s="254" t="str">
        <f t="shared" si="48"/>
        <v>normal</v>
      </c>
      <c r="US4" s="254"/>
      <c r="UT4" s="254"/>
      <c r="UW4" s="137">
        <f t="shared" ref="UW4:UW9" si="61">SUMIF($C$14:$C$92,UQ4,UZ$14:UZ$92)</f>
        <v>10</v>
      </c>
      <c r="UX4" s="193">
        <f t="shared" si="49"/>
        <v>1</v>
      </c>
      <c r="UY4" s="137">
        <f t="shared" ref="UY4:UY9" si="62">SUMIF($C$14:$C$92,UQ4,VR$14:VR$92)</f>
        <v>0</v>
      </c>
      <c r="UZ4" s="137">
        <f t="shared" si="50"/>
        <v>0</v>
      </c>
      <c r="VA4" s="143">
        <f t="shared" si="51"/>
        <v>0</v>
      </c>
      <c r="VB4" s="137">
        <f t="shared" si="22"/>
        <v>10</v>
      </c>
      <c r="VC4" s="193">
        <f t="shared" si="23"/>
        <v>1</v>
      </c>
      <c r="VD4" s="137">
        <f t="shared" si="24"/>
        <v>0</v>
      </c>
      <c r="VE4" t="str">
        <f t="shared" ref="VE4:VE9" si="63">IF(AND(VC4&lt;0.5,VD4&lt;0),"inverted","normal")</f>
        <v>normal</v>
      </c>
      <c r="VF4" t="str">
        <f t="shared" si="52"/>
        <v>grain</v>
      </c>
      <c r="VG4" s="247">
        <f t="shared" si="25"/>
        <v>0</v>
      </c>
      <c r="VH4" s="248" t="e">
        <f t="shared" si="26"/>
        <v>#DIV/0!</v>
      </c>
      <c r="VI4" s="247">
        <f t="shared" si="53"/>
        <v>0</v>
      </c>
      <c r="VJ4" s="248" t="e">
        <f t="shared" si="27"/>
        <v>#DIV/0!</v>
      </c>
      <c r="VK4" s="244">
        <f t="shared" si="28"/>
        <v>0</v>
      </c>
      <c r="VL4" s="245" t="e">
        <f t="shared" si="29"/>
        <v>#DIV/0!</v>
      </c>
      <c r="VM4" s="244">
        <f t="shared" si="30"/>
        <v>0</v>
      </c>
      <c r="VN4" s="248" t="e">
        <f t="shared" si="31"/>
        <v>#DIV/0!</v>
      </c>
      <c r="VO4">
        <f t="shared" si="32"/>
        <v>0</v>
      </c>
      <c r="VP4" s="260">
        <f t="shared" si="54"/>
        <v>0</v>
      </c>
    </row>
    <row r="5" spans="1:596" outlineLevel="1" x14ac:dyDescent="0.25">
      <c r="A5" s="1" t="s">
        <v>296</v>
      </c>
      <c r="C5">
        <f t="shared" si="33"/>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
        <v>1161</v>
      </c>
      <c r="PI5" s="254"/>
      <c r="PJ5" s="254"/>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7">
        <v>16</v>
      </c>
      <c r="PX5" s="248">
        <v>0.76190476190476186</v>
      </c>
      <c r="PY5" s="247">
        <v>16</v>
      </c>
      <c r="PZ5" s="248">
        <v>0.76190476190476186</v>
      </c>
      <c r="QA5" s="244">
        <v>5</v>
      </c>
      <c r="QB5" s="245">
        <v>0.23809523809523808</v>
      </c>
      <c r="QC5" s="244">
        <v>5</v>
      </c>
      <c r="QD5" s="248">
        <v>0.23809523809523808</v>
      </c>
      <c r="QE5">
        <v>21</v>
      </c>
      <c r="QF5" s="260">
        <v>21</v>
      </c>
      <c r="QP5" s="1" t="s">
        <v>296</v>
      </c>
      <c r="QQ5" s="254" t="s">
        <v>1162</v>
      </c>
      <c r="QR5" s="254"/>
      <c r="QS5" s="254"/>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7">
        <v>4</v>
      </c>
      <c r="RG5" s="248">
        <v>0.19047619047619047</v>
      </c>
      <c r="RH5" s="247">
        <v>13</v>
      </c>
      <c r="RI5" s="248">
        <v>0.61904761904761907</v>
      </c>
      <c r="RJ5" s="244">
        <v>17</v>
      </c>
      <c r="RK5" s="245">
        <v>0.80952380952380953</v>
      </c>
      <c r="RL5" s="244">
        <v>8</v>
      </c>
      <c r="RM5" s="248">
        <v>0.38095238095238093</v>
      </c>
      <c r="RN5">
        <v>21</v>
      </c>
      <c r="RO5" s="260">
        <v>21</v>
      </c>
      <c r="RY5" s="1" t="s">
        <v>296</v>
      </c>
      <c r="RZ5" s="254" t="str">
        <f t="shared" si="34"/>
        <v>normal</v>
      </c>
      <c r="SA5" s="254"/>
      <c r="SB5" s="254"/>
      <c r="SE5" s="137">
        <f t="shared" si="55"/>
        <v>8</v>
      </c>
      <c r="SF5" s="193">
        <f t="shared" si="35"/>
        <v>0.38095238095238093</v>
      </c>
      <c r="SG5" s="137">
        <f t="shared" si="56"/>
        <v>-5170.1171128948954</v>
      </c>
      <c r="SH5" s="137">
        <f t="shared" si="36"/>
        <v>21062.808746495713</v>
      </c>
      <c r="SI5" s="143">
        <f t="shared" si="37"/>
        <v>1002.9908926902721</v>
      </c>
      <c r="SJ5" s="137">
        <f t="shared" si="0"/>
        <v>7</v>
      </c>
      <c r="SK5" s="193">
        <f t="shared" si="1"/>
        <v>0.33333333333333331</v>
      </c>
      <c r="SL5" s="137">
        <f t="shared" si="2"/>
        <v>-10069.181008532243</v>
      </c>
      <c r="SM5" t="str">
        <f t="shared" si="57"/>
        <v>inverted</v>
      </c>
      <c r="SN5" t="str">
        <f t="shared" si="38"/>
        <v>index</v>
      </c>
      <c r="SO5" s="247">
        <f t="shared" si="3"/>
        <v>19</v>
      </c>
      <c r="SP5" s="248">
        <f t="shared" si="4"/>
        <v>0.90476190476190477</v>
      </c>
      <c r="SQ5" s="247">
        <f t="shared" si="39"/>
        <v>15</v>
      </c>
      <c r="SR5" s="248">
        <f t="shared" si="5"/>
        <v>0.7142857142857143</v>
      </c>
      <c r="SS5" s="244">
        <f t="shared" si="6"/>
        <v>2</v>
      </c>
      <c r="ST5" s="245">
        <f t="shared" si="7"/>
        <v>9.5238095238095233E-2</v>
      </c>
      <c r="SU5" s="244">
        <f t="shared" si="8"/>
        <v>6</v>
      </c>
      <c r="SV5" s="248">
        <f t="shared" si="9"/>
        <v>0.2857142857142857</v>
      </c>
      <c r="SW5">
        <f t="shared" si="10"/>
        <v>21</v>
      </c>
      <c r="SX5" s="260">
        <f t="shared" si="40"/>
        <v>21</v>
      </c>
      <c r="TH5" s="1" t="s">
        <v>296</v>
      </c>
      <c r="TI5" s="254" t="str">
        <f t="shared" si="41"/>
        <v>inverted</v>
      </c>
      <c r="TJ5" s="254"/>
      <c r="TK5" s="254"/>
      <c r="TN5" s="137">
        <f t="shared" si="58"/>
        <v>0</v>
      </c>
      <c r="TO5" s="193">
        <f t="shared" si="42"/>
        <v>0</v>
      </c>
      <c r="TP5" s="137">
        <f t="shared" si="59"/>
        <v>0</v>
      </c>
      <c r="TQ5" s="137">
        <f t="shared" si="43"/>
        <v>0</v>
      </c>
      <c r="TR5" s="143">
        <f t="shared" si="44"/>
        <v>0</v>
      </c>
      <c r="TS5" s="137">
        <f t="shared" si="11"/>
        <v>0</v>
      </c>
      <c r="TT5" s="193">
        <f t="shared" si="12"/>
        <v>0</v>
      </c>
      <c r="TU5" s="137">
        <f t="shared" si="13"/>
        <v>0</v>
      </c>
      <c r="TV5" t="str">
        <f t="shared" si="60"/>
        <v>normal</v>
      </c>
      <c r="TW5" t="str">
        <f t="shared" si="45"/>
        <v>index</v>
      </c>
      <c r="TX5" s="247">
        <f t="shared" si="14"/>
        <v>0</v>
      </c>
      <c r="TY5" s="248" t="e">
        <f t="shared" si="15"/>
        <v>#DIV/0!</v>
      </c>
      <c r="TZ5" s="247">
        <f t="shared" si="46"/>
        <v>16</v>
      </c>
      <c r="UA5" s="248" t="e">
        <f t="shared" si="16"/>
        <v>#DIV/0!</v>
      </c>
      <c r="UB5" s="244">
        <f t="shared" si="17"/>
        <v>0</v>
      </c>
      <c r="UC5" s="245" t="e">
        <f t="shared" si="18"/>
        <v>#DIV/0!</v>
      </c>
      <c r="UD5" s="244">
        <f t="shared" si="19"/>
        <v>5</v>
      </c>
      <c r="UE5" s="248" t="e">
        <f t="shared" si="20"/>
        <v>#DIV/0!</v>
      </c>
      <c r="UF5">
        <f t="shared" si="21"/>
        <v>0</v>
      </c>
      <c r="UG5" s="260">
        <f t="shared" si="47"/>
        <v>21</v>
      </c>
      <c r="UQ5" s="1" t="s">
        <v>296</v>
      </c>
      <c r="UR5" s="254" t="str">
        <f t="shared" si="48"/>
        <v>normal</v>
      </c>
      <c r="US5" s="254"/>
      <c r="UT5" s="254"/>
      <c r="UW5" s="137">
        <f t="shared" si="61"/>
        <v>21</v>
      </c>
      <c r="UX5" s="193">
        <f t="shared" si="49"/>
        <v>1</v>
      </c>
      <c r="UY5" s="137">
        <f t="shared" si="62"/>
        <v>0</v>
      </c>
      <c r="UZ5" s="137">
        <f t="shared" si="50"/>
        <v>0</v>
      </c>
      <c r="VA5" s="143">
        <f t="shared" si="51"/>
        <v>0</v>
      </c>
      <c r="VB5" s="137">
        <f t="shared" si="22"/>
        <v>21</v>
      </c>
      <c r="VC5" s="193">
        <f t="shared" si="23"/>
        <v>1</v>
      </c>
      <c r="VD5" s="137">
        <f t="shared" si="24"/>
        <v>0</v>
      </c>
      <c r="VE5" t="str">
        <f t="shared" si="63"/>
        <v>normal</v>
      </c>
      <c r="VF5" t="str">
        <f t="shared" si="52"/>
        <v>index</v>
      </c>
      <c r="VG5" s="247">
        <f t="shared" si="25"/>
        <v>0</v>
      </c>
      <c r="VH5" s="248" t="e">
        <f t="shared" si="26"/>
        <v>#DIV/0!</v>
      </c>
      <c r="VI5" s="247">
        <f t="shared" si="53"/>
        <v>0</v>
      </c>
      <c r="VJ5" s="248" t="e">
        <f t="shared" si="27"/>
        <v>#DIV/0!</v>
      </c>
      <c r="VK5" s="244">
        <f t="shared" si="28"/>
        <v>0</v>
      </c>
      <c r="VL5" s="245" t="e">
        <f t="shared" si="29"/>
        <v>#DIV/0!</v>
      </c>
      <c r="VM5" s="244">
        <f t="shared" si="30"/>
        <v>0</v>
      </c>
      <c r="VN5" s="248" t="e">
        <f t="shared" si="31"/>
        <v>#DIV/0!</v>
      </c>
      <c r="VO5">
        <f t="shared" si="32"/>
        <v>0</v>
      </c>
      <c r="VP5" s="260">
        <f t="shared" si="54"/>
        <v>0</v>
      </c>
    </row>
    <row r="6" spans="1:596" outlineLevel="1" x14ac:dyDescent="0.25">
      <c r="A6" s="1" t="s">
        <v>315</v>
      </c>
      <c r="C6">
        <f t="shared" si="33"/>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
        <v>1162</v>
      </c>
      <c r="PI6" s="254"/>
      <c r="PJ6" s="254"/>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7">
        <v>2</v>
      </c>
      <c r="PX6" s="248">
        <v>0.66666666666666663</v>
      </c>
      <c r="PY6" s="247">
        <v>1</v>
      </c>
      <c r="PZ6" s="248">
        <v>0.33333333333333331</v>
      </c>
      <c r="QA6" s="244">
        <v>1</v>
      </c>
      <c r="QB6" s="245">
        <v>0.33333333333333331</v>
      </c>
      <c r="QC6" s="244">
        <v>2</v>
      </c>
      <c r="QD6" s="248">
        <v>0.66666666666666663</v>
      </c>
      <c r="QE6">
        <v>3</v>
      </c>
      <c r="QF6" s="260">
        <v>3</v>
      </c>
      <c r="QP6" s="1" t="s">
        <v>315</v>
      </c>
      <c r="QQ6" s="254" t="s">
        <v>1162</v>
      </c>
      <c r="QR6" s="254"/>
      <c r="QS6" s="254"/>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7">
        <v>0</v>
      </c>
      <c r="RG6" s="248">
        <v>0</v>
      </c>
      <c r="RH6" s="247">
        <v>1</v>
      </c>
      <c r="RI6" s="248">
        <v>0.33333333333333331</v>
      </c>
      <c r="RJ6" s="244">
        <v>3</v>
      </c>
      <c r="RK6" s="245">
        <v>1</v>
      </c>
      <c r="RL6" s="244">
        <v>2</v>
      </c>
      <c r="RM6" s="248">
        <v>0.66666666666666663</v>
      </c>
      <c r="RN6">
        <v>3</v>
      </c>
      <c r="RO6" s="260">
        <v>3</v>
      </c>
      <c r="RY6" s="1" t="s">
        <v>315</v>
      </c>
      <c r="RZ6" s="254" t="str">
        <f t="shared" si="34"/>
        <v>inverted</v>
      </c>
      <c r="SA6" s="254"/>
      <c r="SB6" s="254"/>
      <c r="SE6" s="137">
        <f t="shared" si="55"/>
        <v>2</v>
      </c>
      <c r="SF6" s="193">
        <f t="shared" si="35"/>
        <v>0.66666666666666663</v>
      </c>
      <c r="SG6" s="137">
        <f t="shared" si="56"/>
        <v>2246.3902925250809</v>
      </c>
      <c r="SH6" s="137">
        <f t="shared" si="36"/>
        <v>3597.4011789946048</v>
      </c>
      <c r="SI6" s="143">
        <f t="shared" si="37"/>
        <v>1199.1337263315349</v>
      </c>
      <c r="SJ6" s="137">
        <f t="shared" si="0"/>
        <v>1</v>
      </c>
      <c r="SK6" s="193">
        <f t="shared" si="1"/>
        <v>0.33333333333333331</v>
      </c>
      <c r="SL6" s="137">
        <f t="shared" si="2"/>
        <v>-1070.6409931465826</v>
      </c>
      <c r="SM6" t="str">
        <f t="shared" si="57"/>
        <v>inverted</v>
      </c>
      <c r="SN6" t="str">
        <f t="shared" si="38"/>
        <v>meat</v>
      </c>
      <c r="SO6" s="247">
        <f t="shared" si="3"/>
        <v>0</v>
      </c>
      <c r="SP6" s="248">
        <f t="shared" si="4"/>
        <v>0</v>
      </c>
      <c r="SQ6" s="247">
        <f t="shared" si="39"/>
        <v>2</v>
      </c>
      <c r="SR6" s="248">
        <f t="shared" si="5"/>
        <v>0.66666666666666663</v>
      </c>
      <c r="SS6" s="244">
        <f t="shared" si="6"/>
        <v>3</v>
      </c>
      <c r="ST6" s="245">
        <f t="shared" si="7"/>
        <v>1</v>
      </c>
      <c r="SU6" s="244">
        <f t="shared" si="8"/>
        <v>1</v>
      </c>
      <c r="SV6" s="248">
        <f t="shared" si="9"/>
        <v>0.33333333333333331</v>
      </c>
      <c r="SW6">
        <f t="shared" si="10"/>
        <v>3</v>
      </c>
      <c r="SX6" s="260">
        <f t="shared" si="40"/>
        <v>3</v>
      </c>
      <c r="TH6" s="1" t="s">
        <v>315</v>
      </c>
      <c r="TI6" s="254" t="str">
        <f t="shared" si="41"/>
        <v>inverted</v>
      </c>
      <c r="TJ6" s="254"/>
      <c r="TK6" s="254"/>
      <c r="TN6" s="137">
        <f t="shared" si="58"/>
        <v>0</v>
      </c>
      <c r="TO6" s="193">
        <f t="shared" si="42"/>
        <v>0</v>
      </c>
      <c r="TP6" s="137">
        <f t="shared" si="59"/>
        <v>0</v>
      </c>
      <c r="TQ6" s="137">
        <f t="shared" si="43"/>
        <v>0</v>
      </c>
      <c r="TR6" s="143">
        <f t="shared" si="44"/>
        <v>0</v>
      </c>
      <c r="TS6" s="137">
        <f t="shared" si="11"/>
        <v>0</v>
      </c>
      <c r="TT6" s="193">
        <f t="shared" si="12"/>
        <v>0</v>
      </c>
      <c r="TU6" s="137">
        <f t="shared" si="13"/>
        <v>0</v>
      </c>
      <c r="TV6" t="str">
        <f t="shared" si="60"/>
        <v>normal</v>
      </c>
      <c r="TW6" t="str">
        <f t="shared" si="45"/>
        <v>meat</v>
      </c>
      <c r="TX6" s="247">
        <f t="shared" si="14"/>
        <v>0</v>
      </c>
      <c r="TY6" s="248" t="e">
        <f t="shared" si="15"/>
        <v>#DIV/0!</v>
      </c>
      <c r="TZ6" s="247">
        <f t="shared" si="46"/>
        <v>0</v>
      </c>
      <c r="UA6" s="248" t="e">
        <f t="shared" si="16"/>
        <v>#DIV/0!</v>
      </c>
      <c r="UB6" s="244">
        <f t="shared" si="17"/>
        <v>0</v>
      </c>
      <c r="UC6" s="245" t="e">
        <f t="shared" si="18"/>
        <v>#DIV/0!</v>
      </c>
      <c r="UD6" s="244">
        <f t="shared" si="19"/>
        <v>3</v>
      </c>
      <c r="UE6" s="248" t="e">
        <f t="shared" si="20"/>
        <v>#DIV/0!</v>
      </c>
      <c r="UF6">
        <f t="shared" si="21"/>
        <v>0</v>
      </c>
      <c r="UG6" s="260">
        <f t="shared" si="47"/>
        <v>3</v>
      </c>
      <c r="UQ6" s="1" t="s">
        <v>315</v>
      </c>
      <c r="UR6" s="254" t="str">
        <f t="shared" si="48"/>
        <v>normal</v>
      </c>
      <c r="US6" s="254"/>
      <c r="UT6" s="254"/>
      <c r="UW6" s="137">
        <f t="shared" si="61"/>
        <v>3</v>
      </c>
      <c r="UX6" s="193">
        <f t="shared" si="49"/>
        <v>1</v>
      </c>
      <c r="UY6" s="137">
        <f t="shared" si="62"/>
        <v>0</v>
      </c>
      <c r="UZ6" s="137">
        <f t="shared" si="50"/>
        <v>0</v>
      </c>
      <c r="VA6" s="143">
        <f t="shared" si="51"/>
        <v>0</v>
      </c>
      <c r="VB6" s="137">
        <f t="shared" si="22"/>
        <v>3</v>
      </c>
      <c r="VC6" s="193">
        <f t="shared" si="23"/>
        <v>1</v>
      </c>
      <c r="VD6" s="137">
        <f t="shared" si="24"/>
        <v>0</v>
      </c>
      <c r="VE6" t="str">
        <f t="shared" si="63"/>
        <v>normal</v>
      </c>
      <c r="VF6" t="str">
        <f t="shared" si="52"/>
        <v>meat</v>
      </c>
      <c r="VG6" s="247">
        <f t="shared" si="25"/>
        <v>0</v>
      </c>
      <c r="VH6" s="248" t="e">
        <f t="shared" si="26"/>
        <v>#DIV/0!</v>
      </c>
      <c r="VI6" s="247">
        <f t="shared" si="53"/>
        <v>0</v>
      </c>
      <c r="VJ6" s="248" t="e">
        <f t="shared" si="27"/>
        <v>#DIV/0!</v>
      </c>
      <c r="VK6" s="244">
        <f t="shared" si="28"/>
        <v>0</v>
      </c>
      <c r="VL6" s="245" t="e">
        <f t="shared" si="29"/>
        <v>#DIV/0!</v>
      </c>
      <c r="VM6" s="244">
        <f t="shared" si="30"/>
        <v>0</v>
      </c>
      <c r="VN6" s="248" t="e">
        <f t="shared" si="31"/>
        <v>#DIV/0!</v>
      </c>
      <c r="VO6">
        <f t="shared" si="32"/>
        <v>0</v>
      </c>
      <c r="VP6" s="260">
        <f t="shared" si="54"/>
        <v>0</v>
      </c>
    </row>
    <row r="7" spans="1:596" outlineLevel="1" x14ac:dyDescent="0.25">
      <c r="A7" s="1" t="s">
        <v>349</v>
      </c>
      <c r="C7">
        <f t="shared" si="33"/>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
        <v>1162</v>
      </c>
      <c r="PI7" s="254"/>
      <c r="PJ7" s="254"/>
      <c r="PM7" s="137">
        <v>2</v>
      </c>
      <c r="PN7" s="193">
        <v>0.4</v>
      </c>
      <c r="PO7" s="137">
        <v>-908.87374765207028</v>
      </c>
      <c r="PP7" s="137">
        <v>1811.0034878771919</v>
      </c>
      <c r="PQ7" s="143">
        <v>362.20069757543837</v>
      </c>
      <c r="PR7" s="137">
        <v>2</v>
      </c>
      <c r="PS7" s="193">
        <v>0.4</v>
      </c>
      <c r="PT7" s="137">
        <v>-1074.9779563295658</v>
      </c>
      <c r="PU7" t="s">
        <v>1162</v>
      </c>
      <c r="PV7" t="s">
        <v>349</v>
      </c>
      <c r="PW7" s="247">
        <v>3</v>
      </c>
      <c r="PX7" s="248">
        <v>0.6</v>
      </c>
      <c r="PY7" s="247">
        <v>3</v>
      </c>
      <c r="PZ7" s="248">
        <v>0.6</v>
      </c>
      <c r="QA7" s="244">
        <v>2</v>
      </c>
      <c r="QB7" s="245">
        <v>0.4</v>
      </c>
      <c r="QC7" s="244">
        <v>2</v>
      </c>
      <c r="QD7" s="248">
        <v>0.4</v>
      </c>
      <c r="QE7">
        <v>5</v>
      </c>
      <c r="QF7" s="260">
        <v>5</v>
      </c>
      <c r="QP7" s="1" t="s">
        <v>349</v>
      </c>
      <c r="QQ7" s="254" t="s">
        <v>1162</v>
      </c>
      <c r="QR7" s="254"/>
      <c r="QS7" s="254"/>
      <c r="QV7" s="137">
        <v>3</v>
      </c>
      <c r="QW7" s="193">
        <v>0.6</v>
      </c>
      <c r="QX7" s="137">
        <v>3080.9175383437373</v>
      </c>
      <c r="QY7" s="137">
        <v>4356.9801890237923</v>
      </c>
      <c r="QZ7" s="143">
        <v>871.39603780475841</v>
      </c>
      <c r="RA7" s="137">
        <v>3</v>
      </c>
      <c r="RB7" s="193">
        <v>0.6</v>
      </c>
      <c r="RC7" s="137">
        <v>3077.9294552737069</v>
      </c>
      <c r="RD7" t="s">
        <v>1161</v>
      </c>
      <c r="RE7" t="s">
        <v>349</v>
      </c>
      <c r="RF7" s="247">
        <v>3</v>
      </c>
      <c r="RG7" s="248">
        <v>0.6</v>
      </c>
      <c r="RH7" s="247">
        <v>4</v>
      </c>
      <c r="RI7" s="248">
        <v>0.8</v>
      </c>
      <c r="RJ7" s="244">
        <v>2</v>
      </c>
      <c r="RK7" s="245">
        <v>0.4</v>
      </c>
      <c r="RL7" s="244">
        <v>1</v>
      </c>
      <c r="RM7" s="248">
        <v>0.2</v>
      </c>
      <c r="RN7">
        <v>5</v>
      </c>
      <c r="RO7" s="260">
        <v>5</v>
      </c>
      <c r="RY7" s="1" t="s">
        <v>349</v>
      </c>
      <c r="RZ7" s="254" t="str">
        <f t="shared" si="34"/>
        <v>normal</v>
      </c>
      <c r="SA7" s="254"/>
      <c r="SB7" s="254"/>
      <c r="SE7" s="137">
        <f t="shared" si="55"/>
        <v>4</v>
      </c>
      <c r="SF7" s="193">
        <f t="shared" si="35"/>
        <v>0.8</v>
      </c>
      <c r="SG7" s="137">
        <f t="shared" si="56"/>
        <v>335.09094173033054</v>
      </c>
      <c r="SH7" s="137">
        <f t="shared" si="36"/>
        <v>8409.1920995543296</v>
      </c>
      <c r="SI7" s="143">
        <f t="shared" si="37"/>
        <v>1681.8384199108659</v>
      </c>
      <c r="SJ7" s="137">
        <f t="shared" si="0"/>
        <v>3</v>
      </c>
      <c r="SK7" s="193">
        <f t="shared" si="1"/>
        <v>0.6</v>
      </c>
      <c r="SL7" s="137">
        <f t="shared" si="2"/>
        <v>3650.3622622484991</v>
      </c>
      <c r="SM7" t="str">
        <f t="shared" si="57"/>
        <v>normal</v>
      </c>
      <c r="SN7" t="str">
        <f t="shared" si="38"/>
        <v>metal</v>
      </c>
      <c r="SO7" s="247">
        <f t="shared" si="3"/>
        <v>1</v>
      </c>
      <c r="SP7" s="248">
        <f t="shared" si="4"/>
        <v>0.2</v>
      </c>
      <c r="SQ7" s="247">
        <f t="shared" si="39"/>
        <v>3</v>
      </c>
      <c r="SR7" s="248">
        <f t="shared" si="5"/>
        <v>0.6</v>
      </c>
      <c r="SS7" s="244">
        <f t="shared" si="6"/>
        <v>4</v>
      </c>
      <c r="ST7" s="245">
        <f t="shared" si="7"/>
        <v>0.8</v>
      </c>
      <c r="SU7" s="244">
        <f t="shared" si="8"/>
        <v>2</v>
      </c>
      <c r="SV7" s="248">
        <f t="shared" si="9"/>
        <v>0.4</v>
      </c>
      <c r="SW7">
        <f t="shared" si="10"/>
        <v>5</v>
      </c>
      <c r="SX7" s="260">
        <f t="shared" si="40"/>
        <v>5</v>
      </c>
      <c r="TH7" s="1" t="s">
        <v>349</v>
      </c>
      <c r="TI7" s="254" t="str">
        <f t="shared" si="41"/>
        <v>normal</v>
      </c>
      <c r="TJ7" s="254"/>
      <c r="TK7" s="254"/>
      <c r="TN7" s="137">
        <f t="shared" si="58"/>
        <v>0</v>
      </c>
      <c r="TO7" s="193">
        <f t="shared" si="42"/>
        <v>0</v>
      </c>
      <c r="TP7" s="137">
        <f t="shared" si="59"/>
        <v>0</v>
      </c>
      <c r="TQ7" s="137">
        <f t="shared" si="43"/>
        <v>0</v>
      </c>
      <c r="TR7" s="143">
        <f t="shared" si="44"/>
        <v>0</v>
      </c>
      <c r="TS7" s="137">
        <f t="shared" si="11"/>
        <v>0</v>
      </c>
      <c r="TT7" s="193">
        <f t="shared" si="12"/>
        <v>0</v>
      </c>
      <c r="TU7" s="137">
        <f t="shared" si="13"/>
        <v>0</v>
      </c>
      <c r="TV7" t="str">
        <f t="shared" si="60"/>
        <v>normal</v>
      </c>
      <c r="TW7" t="str">
        <f t="shared" si="45"/>
        <v>metal</v>
      </c>
      <c r="TX7" s="247">
        <f t="shared" si="14"/>
        <v>0</v>
      </c>
      <c r="TY7" s="248" t="e">
        <f t="shared" si="15"/>
        <v>#DIV/0!</v>
      </c>
      <c r="TZ7" s="247">
        <f t="shared" si="46"/>
        <v>2</v>
      </c>
      <c r="UA7" s="248" t="e">
        <f t="shared" si="16"/>
        <v>#DIV/0!</v>
      </c>
      <c r="UB7" s="244">
        <f t="shared" si="17"/>
        <v>0</v>
      </c>
      <c r="UC7" s="245" t="e">
        <f t="shared" si="18"/>
        <v>#DIV/0!</v>
      </c>
      <c r="UD7" s="244">
        <f t="shared" si="19"/>
        <v>3</v>
      </c>
      <c r="UE7" s="248" t="e">
        <f t="shared" si="20"/>
        <v>#DIV/0!</v>
      </c>
      <c r="UF7">
        <f t="shared" si="21"/>
        <v>0</v>
      </c>
      <c r="UG7" s="260">
        <f t="shared" si="47"/>
        <v>5</v>
      </c>
      <c r="UQ7" s="1" t="s">
        <v>349</v>
      </c>
      <c r="UR7" s="254" t="str">
        <f t="shared" si="48"/>
        <v>normal</v>
      </c>
      <c r="US7" s="254"/>
      <c r="UT7" s="254"/>
      <c r="UW7" s="137">
        <f t="shared" si="61"/>
        <v>5</v>
      </c>
      <c r="UX7" s="193">
        <f t="shared" si="49"/>
        <v>1</v>
      </c>
      <c r="UY7" s="137">
        <f t="shared" si="62"/>
        <v>0</v>
      </c>
      <c r="UZ7" s="137">
        <f t="shared" si="50"/>
        <v>0</v>
      </c>
      <c r="VA7" s="143">
        <f t="shared" si="51"/>
        <v>0</v>
      </c>
      <c r="VB7" s="137">
        <f t="shared" si="22"/>
        <v>5</v>
      </c>
      <c r="VC7" s="193">
        <f t="shared" si="23"/>
        <v>1</v>
      </c>
      <c r="VD7" s="137">
        <f t="shared" si="24"/>
        <v>0</v>
      </c>
      <c r="VE7" t="str">
        <f t="shared" si="63"/>
        <v>normal</v>
      </c>
      <c r="VF7" t="str">
        <f t="shared" si="52"/>
        <v>metal</v>
      </c>
      <c r="VG7" s="247">
        <f t="shared" si="25"/>
        <v>0</v>
      </c>
      <c r="VH7" s="248" t="e">
        <f t="shared" si="26"/>
        <v>#DIV/0!</v>
      </c>
      <c r="VI7" s="247">
        <f t="shared" si="53"/>
        <v>0</v>
      </c>
      <c r="VJ7" s="248" t="e">
        <f t="shared" si="27"/>
        <v>#DIV/0!</v>
      </c>
      <c r="VK7" s="244">
        <f t="shared" si="28"/>
        <v>0</v>
      </c>
      <c r="VL7" s="245" t="e">
        <f t="shared" si="29"/>
        <v>#DIV/0!</v>
      </c>
      <c r="VM7" s="244">
        <f t="shared" si="30"/>
        <v>0</v>
      </c>
      <c r="VN7" s="248" t="e">
        <f t="shared" si="31"/>
        <v>#DIV/0!</v>
      </c>
      <c r="VO7">
        <f t="shared" si="32"/>
        <v>0</v>
      </c>
      <c r="VP7" s="260">
        <f t="shared" si="54"/>
        <v>0</v>
      </c>
    </row>
    <row r="8" spans="1:596" outlineLevel="1" x14ac:dyDescent="0.25">
      <c r="A8" s="1" t="s">
        <v>1126</v>
      </c>
      <c r="C8">
        <f t="shared" si="33"/>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
        <v>1162</v>
      </c>
      <c r="PI8" s="254"/>
      <c r="PJ8" s="254"/>
      <c r="PM8" s="137">
        <v>13</v>
      </c>
      <c r="PN8" s="193">
        <v>0.8125</v>
      </c>
      <c r="PO8" s="137">
        <v>3363.7477903219524</v>
      </c>
      <c r="PP8" s="137">
        <v>6048.1952245135017</v>
      </c>
      <c r="PQ8" s="143">
        <v>378.01220153209385</v>
      </c>
      <c r="PR8" s="137">
        <v>13</v>
      </c>
      <c r="PS8" s="193">
        <v>0.8125</v>
      </c>
      <c r="PT8" s="137">
        <v>1070.4002648140904</v>
      </c>
      <c r="PU8" t="s">
        <v>1161</v>
      </c>
      <c r="PV8" t="s">
        <v>1126</v>
      </c>
      <c r="PW8" s="247">
        <v>12</v>
      </c>
      <c r="PX8" s="248">
        <v>0.75</v>
      </c>
      <c r="PY8" s="247">
        <v>11</v>
      </c>
      <c r="PZ8" s="248">
        <v>0.6875</v>
      </c>
      <c r="QA8" s="244">
        <v>4</v>
      </c>
      <c r="QB8" s="245">
        <v>0.25</v>
      </c>
      <c r="QC8" s="244">
        <v>5</v>
      </c>
      <c r="QD8" s="248">
        <v>0.3125</v>
      </c>
      <c r="QE8">
        <v>16</v>
      </c>
      <c r="QF8" s="260">
        <v>16</v>
      </c>
      <c r="QP8" s="1" t="s">
        <v>1126</v>
      </c>
      <c r="QQ8" s="254" t="s">
        <v>1161</v>
      </c>
      <c r="QR8" s="254"/>
      <c r="QS8" s="254"/>
      <c r="QV8" s="137">
        <v>10</v>
      </c>
      <c r="QW8" s="193">
        <v>0.625</v>
      </c>
      <c r="QX8" s="137">
        <v>4156.9721880863581</v>
      </c>
      <c r="QY8" s="137">
        <v>8263.1187917010611</v>
      </c>
      <c r="QZ8" s="143">
        <v>516.44492448131632</v>
      </c>
      <c r="RA8" s="137">
        <v>11</v>
      </c>
      <c r="RB8" s="193">
        <v>0.6875</v>
      </c>
      <c r="RC8" s="137">
        <v>7800.25675113136</v>
      </c>
      <c r="RD8" t="s">
        <v>1161</v>
      </c>
      <c r="RE8" t="s">
        <v>1126</v>
      </c>
      <c r="RF8" s="247">
        <v>12</v>
      </c>
      <c r="RG8" s="248">
        <v>0.75</v>
      </c>
      <c r="RH8" s="247">
        <v>10</v>
      </c>
      <c r="RI8" s="248">
        <v>0.625</v>
      </c>
      <c r="RJ8" s="244">
        <v>4</v>
      </c>
      <c r="RK8" s="245">
        <v>0.25</v>
      </c>
      <c r="RL8" s="244">
        <v>6</v>
      </c>
      <c r="RM8" s="248">
        <v>0.375</v>
      </c>
      <c r="RN8">
        <v>16</v>
      </c>
      <c r="RO8" s="260">
        <v>16</v>
      </c>
      <c r="RY8" s="1" t="s">
        <v>1126</v>
      </c>
      <c r="RZ8" s="254" t="str">
        <f t="shared" si="34"/>
        <v>normal</v>
      </c>
      <c r="SA8" s="254"/>
      <c r="SB8" s="254"/>
      <c r="SE8" s="137">
        <f t="shared" si="55"/>
        <v>8</v>
      </c>
      <c r="SF8" s="193">
        <f t="shared" si="35"/>
        <v>0.5</v>
      </c>
      <c r="SG8" s="137">
        <f t="shared" si="56"/>
        <v>1334.7770057393645</v>
      </c>
      <c r="SH8" s="137">
        <f t="shared" si="36"/>
        <v>5824.7658850241078</v>
      </c>
      <c r="SI8" s="143">
        <f t="shared" si="37"/>
        <v>364.04786781400674</v>
      </c>
      <c r="SJ8" s="137">
        <f t="shared" si="0"/>
        <v>3</v>
      </c>
      <c r="SK8" s="193">
        <f t="shared" si="1"/>
        <v>0.1875</v>
      </c>
      <c r="SL8" s="137">
        <f t="shared" si="2"/>
        <v>-3402.6568117053739</v>
      </c>
      <c r="SM8" t="str">
        <f t="shared" si="57"/>
        <v>inverted</v>
      </c>
      <c r="SN8" t="str">
        <f t="shared" si="38"/>
        <v>rates</v>
      </c>
      <c r="SO8" s="247">
        <f t="shared" si="3"/>
        <v>5</v>
      </c>
      <c r="SP8" s="248">
        <f t="shared" si="4"/>
        <v>0.3125</v>
      </c>
      <c r="SQ8" s="247">
        <f t="shared" si="39"/>
        <v>9</v>
      </c>
      <c r="SR8" s="248">
        <f t="shared" si="5"/>
        <v>0.5625</v>
      </c>
      <c r="SS8" s="244">
        <f t="shared" si="6"/>
        <v>11</v>
      </c>
      <c r="ST8" s="245">
        <f t="shared" si="7"/>
        <v>0.6875</v>
      </c>
      <c r="SU8" s="244">
        <f t="shared" si="8"/>
        <v>7</v>
      </c>
      <c r="SV8" s="248">
        <f t="shared" si="9"/>
        <v>0.4375</v>
      </c>
      <c r="SW8">
        <f t="shared" si="10"/>
        <v>16</v>
      </c>
      <c r="SX8" s="260">
        <f t="shared" si="40"/>
        <v>16</v>
      </c>
      <c r="TH8" s="1" t="s">
        <v>1126</v>
      </c>
      <c r="TI8" s="254" t="str">
        <f t="shared" si="41"/>
        <v>inverted</v>
      </c>
      <c r="TJ8" s="254"/>
      <c r="TK8" s="254"/>
      <c r="TN8" s="137">
        <f t="shared" si="58"/>
        <v>0</v>
      </c>
      <c r="TO8" s="193">
        <f t="shared" si="42"/>
        <v>0</v>
      </c>
      <c r="TP8" s="137">
        <f t="shared" si="59"/>
        <v>0</v>
      </c>
      <c r="TQ8" s="137">
        <f t="shared" si="43"/>
        <v>0</v>
      </c>
      <c r="TR8" s="143">
        <f t="shared" si="44"/>
        <v>0</v>
      </c>
      <c r="TS8" s="137">
        <f t="shared" si="11"/>
        <v>0</v>
      </c>
      <c r="TT8" s="193">
        <f t="shared" si="12"/>
        <v>0</v>
      </c>
      <c r="TU8" s="137">
        <f t="shared" si="13"/>
        <v>0</v>
      </c>
      <c r="TV8" t="str">
        <f t="shared" si="60"/>
        <v>normal</v>
      </c>
      <c r="TW8" t="str">
        <f t="shared" si="45"/>
        <v>rates</v>
      </c>
      <c r="TX8" s="247">
        <f t="shared" si="14"/>
        <v>0</v>
      </c>
      <c r="TY8" s="248" t="e">
        <f t="shared" si="15"/>
        <v>#DIV/0!</v>
      </c>
      <c r="TZ8" s="247">
        <f t="shared" si="46"/>
        <v>8</v>
      </c>
      <c r="UA8" s="248" t="e">
        <f t="shared" si="16"/>
        <v>#DIV/0!</v>
      </c>
      <c r="UB8" s="244">
        <f t="shared" si="17"/>
        <v>0</v>
      </c>
      <c r="UC8" s="245" t="e">
        <f t="shared" si="18"/>
        <v>#DIV/0!</v>
      </c>
      <c r="UD8" s="244">
        <f t="shared" si="19"/>
        <v>8</v>
      </c>
      <c r="UE8" s="248" t="e">
        <f t="shared" si="20"/>
        <v>#DIV/0!</v>
      </c>
      <c r="UF8">
        <f t="shared" si="21"/>
        <v>0</v>
      </c>
      <c r="UG8" s="260">
        <f t="shared" si="47"/>
        <v>16</v>
      </c>
      <c r="UQ8" s="1" t="s">
        <v>1126</v>
      </c>
      <c r="UR8" s="254" t="str">
        <f t="shared" si="48"/>
        <v>normal</v>
      </c>
      <c r="US8" s="254"/>
      <c r="UT8" s="254"/>
      <c r="UW8" s="137">
        <f t="shared" si="61"/>
        <v>16</v>
      </c>
      <c r="UX8" s="193">
        <f t="shared" si="49"/>
        <v>1</v>
      </c>
      <c r="UY8" s="137">
        <f t="shared" si="62"/>
        <v>0</v>
      </c>
      <c r="UZ8" s="137">
        <f t="shared" si="50"/>
        <v>0</v>
      </c>
      <c r="VA8" s="143">
        <f t="shared" si="51"/>
        <v>0</v>
      </c>
      <c r="VB8" s="137">
        <f t="shared" si="22"/>
        <v>16</v>
      </c>
      <c r="VC8" s="193">
        <f t="shared" si="23"/>
        <v>1</v>
      </c>
      <c r="VD8" s="137">
        <f t="shared" si="24"/>
        <v>0</v>
      </c>
      <c r="VE8" t="str">
        <f t="shared" si="63"/>
        <v>normal</v>
      </c>
      <c r="VF8" t="str">
        <f t="shared" si="52"/>
        <v>rates</v>
      </c>
      <c r="VG8" s="247">
        <f t="shared" si="25"/>
        <v>0</v>
      </c>
      <c r="VH8" s="248" t="e">
        <f t="shared" si="26"/>
        <v>#DIV/0!</v>
      </c>
      <c r="VI8" s="247">
        <f t="shared" si="53"/>
        <v>0</v>
      </c>
      <c r="VJ8" s="248" t="e">
        <f t="shared" si="27"/>
        <v>#DIV/0!</v>
      </c>
      <c r="VK8" s="244">
        <f t="shared" si="28"/>
        <v>0</v>
      </c>
      <c r="VL8" s="245" t="e">
        <f t="shared" si="29"/>
        <v>#DIV/0!</v>
      </c>
      <c r="VM8" s="244">
        <f t="shared" si="30"/>
        <v>0</v>
      </c>
      <c r="VN8" s="248" t="e">
        <f t="shared" si="31"/>
        <v>#DIV/0!</v>
      </c>
      <c r="VO8">
        <f t="shared" si="32"/>
        <v>0</v>
      </c>
      <c r="VP8" s="260">
        <f t="shared" si="54"/>
        <v>0</v>
      </c>
    </row>
    <row r="9" spans="1:596" outlineLevel="1" x14ac:dyDescent="0.25">
      <c r="A9" s="17" t="s">
        <v>306</v>
      </c>
      <c r="C9" s="197">
        <f t="shared" si="33"/>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
        <v>1161</v>
      </c>
      <c r="PI9" s="254"/>
      <c r="PJ9" s="254"/>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9">
        <v>5</v>
      </c>
      <c r="PX9" s="248">
        <v>0.625</v>
      </c>
      <c r="PY9" s="249">
        <v>6</v>
      </c>
      <c r="PZ9" s="248">
        <v>0.75</v>
      </c>
      <c r="QA9" s="246">
        <v>3</v>
      </c>
      <c r="QB9" s="245">
        <v>0.375</v>
      </c>
      <c r="QC9" s="246">
        <v>2</v>
      </c>
      <c r="QD9" s="248">
        <v>0.25</v>
      </c>
      <c r="QE9" s="197">
        <v>8</v>
      </c>
      <c r="QF9" s="261">
        <v>8</v>
      </c>
      <c r="QP9" s="17" t="s">
        <v>306</v>
      </c>
      <c r="QQ9" s="254" t="s">
        <v>1161</v>
      </c>
      <c r="QR9" s="254"/>
      <c r="QS9" s="254"/>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9">
        <v>1</v>
      </c>
      <c r="RG9" s="248">
        <v>0.125</v>
      </c>
      <c r="RH9" s="249">
        <v>3</v>
      </c>
      <c r="RI9" s="248">
        <v>0.375</v>
      </c>
      <c r="RJ9" s="246">
        <v>7</v>
      </c>
      <c r="RK9" s="245">
        <v>0.875</v>
      </c>
      <c r="RL9" s="246">
        <v>5</v>
      </c>
      <c r="RM9" s="248">
        <v>0.625</v>
      </c>
      <c r="RN9" s="197">
        <v>8</v>
      </c>
      <c r="RO9" s="261">
        <v>8</v>
      </c>
      <c r="RY9" s="17" t="s">
        <v>306</v>
      </c>
      <c r="RZ9" s="254" t="str">
        <f t="shared" si="34"/>
        <v>normal</v>
      </c>
      <c r="SA9" s="254"/>
      <c r="SB9" s="254"/>
      <c r="SC9" s="197"/>
      <c r="SD9" s="197"/>
      <c r="SE9" s="199">
        <f t="shared" si="55"/>
        <v>3</v>
      </c>
      <c r="SF9" s="200">
        <f t="shared" si="35"/>
        <v>0.375</v>
      </c>
      <c r="SG9" s="199">
        <f t="shared" si="56"/>
        <v>-734.89940486400644</v>
      </c>
      <c r="SH9" s="199">
        <f t="shared" si="36"/>
        <v>4514.9912984022121</v>
      </c>
      <c r="SI9" s="143">
        <f t="shared" si="37"/>
        <v>564.37391230027652</v>
      </c>
      <c r="SJ9" s="199">
        <f t="shared" si="0"/>
        <v>5</v>
      </c>
      <c r="SK9" s="200">
        <f t="shared" si="1"/>
        <v>0.625</v>
      </c>
      <c r="SL9" s="199">
        <f t="shared" si="2"/>
        <v>-32.904841331646935</v>
      </c>
      <c r="SM9" t="str">
        <f t="shared" si="57"/>
        <v>normal</v>
      </c>
      <c r="SN9" t="str">
        <f t="shared" si="38"/>
        <v>soft</v>
      </c>
      <c r="SO9" s="249">
        <f t="shared" si="3"/>
        <v>3</v>
      </c>
      <c r="SP9" s="248">
        <f t="shared" si="4"/>
        <v>0.375</v>
      </c>
      <c r="SQ9" s="249">
        <f t="shared" si="39"/>
        <v>4</v>
      </c>
      <c r="SR9" s="248">
        <f t="shared" si="5"/>
        <v>0.5</v>
      </c>
      <c r="SS9" s="246">
        <f t="shared" si="6"/>
        <v>5</v>
      </c>
      <c r="ST9" s="245">
        <f t="shared" si="7"/>
        <v>0.625</v>
      </c>
      <c r="SU9" s="246">
        <f t="shared" si="8"/>
        <v>4</v>
      </c>
      <c r="SV9" s="248">
        <f t="shared" si="9"/>
        <v>0.5</v>
      </c>
      <c r="SW9" s="197">
        <f t="shared" si="10"/>
        <v>8</v>
      </c>
      <c r="SX9" s="261">
        <f t="shared" si="40"/>
        <v>8</v>
      </c>
      <c r="TH9" s="17" t="s">
        <v>306</v>
      </c>
      <c r="TI9" s="254" t="str">
        <f t="shared" si="41"/>
        <v>normal</v>
      </c>
      <c r="TJ9" s="254"/>
      <c r="TK9" s="254"/>
      <c r="TL9" s="197"/>
      <c r="TM9" s="197"/>
      <c r="TN9" s="199">
        <f t="shared" si="58"/>
        <v>0</v>
      </c>
      <c r="TO9" s="200">
        <f t="shared" si="42"/>
        <v>0</v>
      </c>
      <c r="TP9" s="199">
        <f t="shared" si="59"/>
        <v>0</v>
      </c>
      <c r="TQ9" s="199">
        <f t="shared" si="43"/>
        <v>0</v>
      </c>
      <c r="TR9" s="143">
        <f t="shared" si="44"/>
        <v>0</v>
      </c>
      <c r="TS9" s="199">
        <f t="shared" si="11"/>
        <v>0</v>
      </c>
      <c r="TT9" s="200">
        <f t="shared" si="12"/>
        <v>0</v>
      </c>
      <c r="TU9" s="199">
        <f t="shared" si="13"/>
        <v>0</v>
      </c>
      <c r="TV9" t="str">
        <f t="shared" si="60"/>
        <v>normal</v>
      </c>
      <c r="TW9" t="str">
        <f t="shared" si="45"/>
        <v>soft</v>
      </c>
      <c r="TX9" s="249">
        <f t="shared" si="14"/>
        <v>0</v>
      </c>
      <c r="TY9" s="248" t="e">
        <f t="shared" si="15"/>
        <v>#DIV/0!</v>
      </c>
      <c r="TZ9" s="249">
        <f t="shared" si="46"/>
        <v>3</v>
      </c>
      <c r="UA9" s="248" t="e">
        <f t="shared" si="16"/>
        <v>#DIV/0!</v>
      </c>
      <c r="UB9" s="246">
        <f t="shared" si="17"/>
        <v>0</v>
      </c>
      <c r="UC9" s="245" t="e">
        <f t="shared" si="18"/>
        <v>#DIV/0!</v>
      </c>
      <c r="UD9" s="246">
        <f t="shared" si="19"/>
        <v>5</v>
      </c>
      <c r="UE9" s="248" t="e">
        <f t="shared" si="20"/>
        <v>#DIV/0!</v>
      </c>
      <c r="UF9" s="197">
        <f t="shared" si="21"/>
        <v>0</v>
      </c>
      <c r="UG9" s="261">
        <f t="shared" si="47"/>
        <v>8</v>
      </c>
      <c r="UQ9" s="17" t="s">
        <v>306</v>
      </c>
      <c r="UR9" s="254" t="str">
        <f t="shared" si="48"/>
        <v>normal</v>
      </c>
      <c r="US9" s="254"/>
      <c r="UT9" s="254"/>
      <c r="UU9" s="197"/>
      <c r="UV9" s="197"/>
      <c r="UW9" s="199">
        <f t="shared" si="61"/>
        <v>8</v>
      </c>
      <c r="UX9" s="200">
        <f t="shared" si="49"/>
        <v>1</v>
      </c>
      <c r="UY9" s="199">
        <f t="shared" si="62"/>
        <v>0</v>
      </c>
      <c r="UZ9" s="199">
        <f t="shared" si="50"/>
        <v>0</v>
      </c>
      <c r="VA9" s="143">
        <f t="shared" si="51"/>
        <v>0</v>
      </c>
      <c r="VB9" s="199">
        <f t="shared" si="22"/>
        <v>8</v>
      </c>
      <c r="VC9" s="200">
        <f t="shared" si="23"/>
        <v>1</v>
      </c>
      <c r="VD9" s="199">
        <f t="shared" si="24"/>
        <v>0</v>
      </c>
      <c r="VE9" t="str">
        <f t="shared" si="63"/>
        <v>normal</v>
      </c>
      <c r="VF9" t="str">
        <f t="shared" si="52"/>
        <v>soft</v>
      </c>
      <c r="VG9" s="249">
        <f t="shared" si="25"/>
        <v>0</v>
      </c>
      <c r="VH9" s="248" t="e">
        <f t="shared" si="26"/>
        <v>#DIV/0!</v>
      </c>
      <c r="VI9" s="249">
        <f t="shared" si="53"/>
        <v>0</v>
      </c>
      <c r="VJ9" s="248" t="e">
        <f t="shared" si="27"/>
        <v>#DIV/0!</v>
      </c>
      <c r="VK9" s="246">
        <f t="shared" si="28"/>
        <v>0</v>
      </c>
      <c r="VL9" s="245" t="e">
        <f t="shared" si="29"/>
        <v>#DIV/0!</v>
      </c>
      <c r="VM9" s="246">
        <f t="shared" si="30"/>
        <v>0</v>
      </c>
      <c r="VN9" s="248" t="e">
        <f t="shared" si="31"/>
        <v>#DIV/0!</v>
      </c>
      <c r="VO9" s="197">
        <f t="shared" si="32"/>
        <v>0</v>
      </c>
      <c r="VP9" s="261">
        <f t="shared" si="54"/>
        <v>0</v>
      </c>
    </row>
    <row r="10" spans="1:596" outlineLevel="1" x14ac:dyDescent="0.25">
      <c r="C10">
        <f>SUM(C2:C9)</f>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8">
        <v>0.68354430379746833</v>
      </c>
      <c r="PY10" s="6">
        <v>48</v>
      </c>
      <c r="PZ10" s="248">
        <v>0.60759493670886078</v>
      </c>
      <c r="QA10" s="6">
        <v>25</v>
      </c>
      <c r="QB10" s="245">
        <v>0.31645569620253167</v>
      </c>
      <c r="QC10" s="6">
        <v>31</v>
      </c>
      <c r="QD10" s="248">
        <v>0.39240506329113922</v>
      </c>
      <c r="QE10">
        <v>79</v>
      </c>
      <c r="QF10" s="260">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8">
        <v>0.31645569620253167</v>
      </c>
      <c r="RH10" s="6">
        <v>45</v>
      </c>
      <c r="RI10" s="248">
        <v>0.569620253164557</v>
      </c>
      <c r="RJ10" s="6">
        <v>54</v>
      </c>
      <c r="RK10" s="245">
        <v>0.68354430379746833</v>
      </c>
      <c r="RL10" s="6">
        <v>34</v>
      </c>
      <c r="RM10" s="248">
        <v>0.43037974683544306</v>
      </c>
      <c r="RN10">
        <v>79</v>
      </c>
      <c r="RO10" s="260">
        <v>79</v>
      </c>
      <c r="RY10" t="s">
        <v>1138</v>
      </c>
      <c r="SE10" s="167">
        <f>SUM(SE2:SE9)</f>
        <v>37</v>
      </c>
      <c r="SF10" s="193">
        <f t="shared" si="35"/>
        <v>0.46835443037974683</v>
      </c>
      <c r="SG10" s="167">
        <f>SUM(SG2:SG9)</f>
        <v>-337.576518387173</v>
      </c>
      <c r="SH10" s="167">
        <f>SUM(SH2:SH9)</f>
        <v>61642.324932854011</v>
      </c>
      <c r="SI10" s="143">
        <f t="shared" si="37"/>
        <v>780.28259408675967</v>
      </c>
      <c r="SJ10" s="167">
        <f>SUM(SJ2:SJ9)</f>
        <v>33</v>
      </c>
      <c r="SK10" s="193">
        <f t="shared" si="1"/>
        <v>0.41772151898734178</v>
      </c>
      <c r="SL10" s="167">
        <f>SUM(SL2:SL9)</f>
        <v>-7686.7258188984224</v>
      </c>
      <c r="SO10" s="6">
        <f>SUM(SO2:SO9)</f>
        <v>37</v>
      </c>
      <c r="SP10" s="248">
        <f t="shared" si="4"/>
        <v>0.46835443037974683</v>
      </c>
      <c r="SQ10" s="6">
        <f>SUM(SQ2:SQ9)</f>
        <v>40</v>
      </c>
      <c r="SR10" s="248">
        <f t="shared" si="5"/>
        <v>0.50632911392405067</v>
      </c>
      <c r="SS10" s="6">
        <f>SUM(SS2:SS9)</f>
        <v>42</v>
      </c>
      <c r="ST10" s="245">
        <f t="shared" si="7"/>
        <v>0.53164556962025311</v>
      </c>
      <c r="SU10" s="6">
        <f>SUM(SU2:SU9)</f>
        <v>39</v>
      </c>
      <c r="SV10" s="248">
        <f t="shared" si="9"/>
        <v>0.49367088607594939</v>
      </c>
      <c r="SW10">
        <f t="shared" si="10"/>
        <v>79</v>
      </c>
      <c r="SX10" s="260">
        <f>SUM(SX2:SX9)</f>
        <v>79</v>
      </c>
      <c r="TH10" t="s">
        <v>1138</v>
      </c>
      <c r="TN10" s="167">
        <f>SUM(TN2:TN9)</f>
        <v>0</v>
      </c>
      <c r="TO10" s="193">
        <f t="shared" si="42"/>
        <v>0</v>
      </c>
      <c r="TP10" s="167">
        <f>SUM(TP2:TP9)</f>
        <v>0</v>
      </c>
      <c r="TQ10" s="167">
        <f>SUM(TQ2:TQ9)</f>
        <v>0</v>
      </c>
      <c r="TR10" s="143">
        <f t="shared" si="44"/>
        <v>0</v>
      </c>
      <c r="TS10" s="167">
        <f>SUM(TS2:TS9)</f>
        <v>0</v>
      </c>
      <c r="TT10" s="193">
        <f t="shared" si="12"/>
        <v>0</v>
      </c>
      <c r="TU10" s="167">
        <f>SUM(TU2:TU9)</f>
        <v>0</v>
      </c>
      <c r="TX10" s="6">
        <f>SUM(TX2:TX9)</f>
        <v>0</v>
      </c>
      <c r="TY10" s="248" t="e">
        <f t="shared" si="15"/>
        <v>#DIV/0!</v>
      </c>
      <c r="TZ10" s="6">
        <f>SUM(TZ2:TZ9)</f>
        <v>40</v>
      </c>
      <c r="UA10" s="248" t="e">
        <f t="shared" si="16"/>
        <v>#DIV/0!</v>
      </c>
      <c r="UB10" s="6">
        <f>SUM(UB2:UB9)</f>
        <v>0</v>
      </c>
      <c r="UC10" s="245" t="e">
        <f t="shared" si="18"/>
        <v>#DIV/0!</v>
      </c>
      <c r="UD10" s="6">
        <f>SUM(UD2:UD9)</f>
        <v>39</v>
      </c>
      <c r="UE10" s="248" t="e">
        <f t="shared" si="20"/>
        <v>#DIV/0!</v>
      </c>
      <c r="UF10">
        <f t="shared" si="21"/>
        <v>0</v>
      </c>
      <c r="UG10" s="260">
        <f>SUM(UG2:UG9)</f>
        <v>79</v>
      </c>
      <c r="UQ10" t="s">
        <v>1138</v>
      </c>
      <c r="UW10" s="167">
        <f>SUM(UW2:UW9)</f>
        <v>79</v>
      </c>
      <c r="UX10" s="193">
        <f t="shared" si="49"/>
        <v>1</v>
      </c>
      <c r="UY10" s="167">
        <f>SUM(UY2:UY9)</f>
        <v>0</v>
      </c>
      <c r="UZ10" s="167">
        <f>SUM(UZ2:UZ9)</f>
        <v>0</v>
      </c>
      <c r="VA10" s="143">
        <f t="shared" si="51"/>
        <v>0</v>
      </c>
      <c r="VB10" s="167">
        <f>SUM(VB2:VB9)</f>
        <v>79</v>
      </c>
      <c r="VC10" s="193">
        <f t="shared" si="23"/>
        <v>1</v>
      </c>
      <c r="VD10" s="167">
        <f>SUM(VD2:VD9)</f>
        <v>0</v>
      </c>
      <c r="VG10" s="6">
        <f>SUM(VG2:VG9)</f>
        <v>0</v>
      </c>
      <c r="VH10" s="248" t="e">
        <f t="shared" si="26"/>
        <v>#DIV/0!</v>
      </c>
      <c r="VI10" s="6">
        <f>SUM(VI2:VI9)</f>
        <v>0</v>
      </c>
      <c r="VJ10" s="248" t="e">
        <f t="shared" si="27"/>
        <v>#DIV/0!</v>
      </c>
      <c r="VK10" s="6">
        <f>SUM(VK2:VK9)</f>
        <v>0</v>
      </c>
      <c r="VL10" s="245" t="e">
        <f t="shared" si="29"/>
        <v>#DIV/0!</v>
      </c>
      <c r="VM10" s="6">
        <f>SUM(VM2:VM9)</f>
        <v>0</v>
      </c>
      <c r="VN10" s="248" t="e">
        <f t="shared" si="31"/>
        <v>#DIV/0!</v>
      </c>
      <c r="VO10">
        <f t="shared" si="32"/>
        <v>0</v>
      </c>
      <c r="VP10" s="260">
        <f>SUM(VP2:VP9)</f>
        <v>0</v>
      </c>
    </row>
    <row r="11" spans="1:596"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f>SA11</f>
        <v>0.5</v>
      </c>
      <c r="TA11" s="186">
        <f>SB11</f>
        <v>1</v>
      </c>
      <c r="TH11" t="s">
        <v>1178</v>
      </c>
      <c r="TI11" s="95">
        <v>0.75</v>
      </c>
      <c r="TJ11">
        <v>0.5</v>
      </c>
      <c r="TK11">
        <v>1</v>
      </c>
      <c r="UI11" s="186">
        <f>TJ11</f>
        <v>0.5</v>
      </c>
      <c r="UJ11" s="186">
        <f>TK11</f>
        <v>1</v>
      </c>
      <c r="UQ11" t="s">
        <v>1178</v>
      </c>
      <c r="UR11" s="95">
        <v>0.75</v>
      </c>
      <c r="US11">
        <v>0.5</v>
      </c>
      <c r="UT11">
        <v>1</v>
      </c>
      <c r="VR11" s="186">
        <f>US11</f>
        <v>0.5</v>
      </c>
      <c r="VS11" s="186">
        <f>UT11</f>
        <v>1</v>
      </c>
    </row>
    <row r="12" spans="1:596" ht="15.75" thickBot="1" x14ac:dyDescent="0.3">
      <c r="A12" t="s">
        <v>1057</v>
      </c>
      <c r="B12" s="163" t="s">
        <v>1007</v>
      </c>
      <c r="C12" s="163" t="s">
        <v>1124</v>
      </c>
      <c r="E12" t="s">
        <v>1067</v>
      </c>
      <c r="F12" s="95">
        <v>20160629</v>
      </c>
      <c r="G12" s="264" t="s">
        <v>1177</v>
      </c>
      <c r="H12" s="258" t="s">
        <v>1140</v>
      </c>
      <c r="I12" s="252" t="s">
        <v>1157</v>
      </c>
      <c r="J12" s="254" t="s">
        <v>1139</v>
      </c>
      <c r="K12" s="252" t="s">
        <v>1158</v>
      </c>
      <c r="L12" t="s">
        <v>1062</v>
      </c>
      <c r="M12" t="s">
        <v>1109</v>
      </c>
      <c r="N12" s="258" t="s">
        <v>1140</v>
      </c>
      <c r="O12" s="254" t="s">
        <v>1139</v>
      </c>
      <c r="P12" s="252" t="s">
        <v>1158</v>
      </c>
      <c r="Q12" t="s">
        <v>1061</v>
      </c>
      <c r="R12" t="s">
        <v>1164</v>
      </c>
      <c r="S12" t="s">
        <v>1</v>
      </c>
      <c r="T12" t="s">
        <v>31</v>
      </c>
      <c r="U12" t="s">
        <v>778</v>
      </c>
      <c r="V12" s="112" t="s">
        <v>1166</v>
      </c>
      <c r="W12" s="259" t="s">
        <v>1108</v>
      </c>
      <c r="X12" t="s">
        <v>1167</v>
      </c>
      <c r="Y12" s="112" t="s">
        <v>1168</v>
      </c>
      <c r="Z12" s="186" t="s">
        <v>1169</v>
      </c>
      <c r="AA12" s="112" t="s">
        <v>1209</v>
      </c>
      <c r="AB12" s="256" t="s">
        <v>1142</v>
      </c>
      <c r="AC12" s="255" t="s">
        <v>1141</v>
      </c>
      <c r="AD12" s="253" t="s">
        <v>1159</v>
      </c>
      <c r="AE12" s="263" t="s">
        <v>1177</v>
      </c>
      <c r="AF12" s="274" t="s">
        <v>1211</v>
      </c>
      <c r="AG12" s="266" t="s">
        <v>1187</v>
      </c>
      <c r="AH12" s="266" t="s">
        <v>1186</v>
      </c>
      <c r="AI12" s="266" t="s">
        <v>1189</v>
      </c>
      <c r="AJ12" s="266" t="s">
        <v>1190</v>
      </c>
      <c r="AL12" t="s">
        <v>1188</v>
      </c>
      <c r="AM12" s="95">
        <v>20160630</v>
      </c>
      <c r="AN12" s="264" t="s">
        <v>1177</v>
      </c>
      <c r="AO12" s="264" t="s">
        <v>1179</v>
      </c>
      <c r="AP12" s="258" t="s">
        <v>1140</v>
      </c>
      <c r="AQ12" s="252" t="s">
        <v>1157</v>
      </c>
      <c r="AR12" s="254" t="s">
        <v>1180</v>
      </c>
      <c r="AS12" s="252" t="s">
        <v>1182</v>
      </c>
      <c r="AT12" t="s">
        <v>1062</v>
      </c>
      <c r="AU12" t="s">
        <v>1109</v>
      </c>
      <c r="AV12" s="258" t="s">
        <v>1140</v>
      </c>
      <c r="AW12" s="254" t="s">
        <v>1180</v>
      </c>
      <c r="AX12" s="252" t="s">
        <v>1182</v>
      </c>
      <c r="AY12" t="s">
        <v>1061</v>
      </c>
      <c r="AZ12" t="s">
        <v>1164</v>
      </c>
      <c r="BA12" t="s">
        <v>1211</v>
      </c>
      <c r="BB12" t="s">
        <v>31</v>
      </c>
      <c r="BC12" t="s">
        <v>778</v>
      </c>
      <c r="BD12" s="112" t="s">
        <v>1166</v>
      </c>
      <c r="BE12" s="259" t="s">
        <v>1108</v>
      </c>
      <c r="BF12" t="s">
        <v>1167</v>
      </c>
      <c r="BG12" s="112" t="s">
        <v>1168</v>
      </c>
      <c r="BH12" s="186" t="s">
        <v>1169</v>
      </c>
      <c r="BI12" s="112" t="s">
        <v>1209</v>
      </c>
      <c r="BJ12" s="256" t="s">
        <v>1142</v>
      </c>
      <c r="BK12" s="255" t="s">
        <v>1181</v>
      </c>
      <c r="BL12" s="253" t="s">
        <v>1183</v>
      </c>
      <c r="BM12" s="263" t="s">
        <v>1177</v>
      </c>
      <c r="BN12" s="263" t="s">
        <v>1179</v>
      </c>
      <c r="BO12" s="274" t="s">
        <v>1211</v>
      </c>
      <c r="BP12" s="266" t="s">
        <v>1187</v>
      </c>
      <c r="BQ12" s="266" t="s">
        <v>1186</v>
      </c>
      <c r="BR12" s="266" t="s">
        <v>1189</v>
      </c>
      <c r="BS12" s="266" t="s">
        <v>1190</v>
      </c>
      <c r="BU12" t="s">
        <v>1188</v>
      </c>
      <c r="BV12" s="95">
        <v>20160701</v>
      </c>
      <c r="BW12" s="264" t="s">
        <v>1177</v>
      </c>
      <c r="BX12" s="264" t="s">
        <v>1179</v>
      </c>
      <c r="BY12" s="258" t="s">
        <v>1140</v>
      </c>
      <c r="BZ12" s="1" t="s">
        <v>1157</v>
      </c>
      <c r="CA12" s="254" t="s">
        <v>1184</v>
      </c>
      <c r="CB12" s="252" t="s">
        <v>1182</v>
      </c>
      <c r="CC12" t="s">
        <v>1062</v>
      </c>
      <c r="CD12" t="s">
        <v>1109</v>
      </c>
      <c r="CE12" s="258" t="s">
        <v>1140</v>
      </c>
      <c r="CF12" s="254" t="s">
        <v>1184</v>
      </c>
      <c r="CG12" s="252" t="s">
        <v>1182</v>
      </c>
      <c r="CH12" t="s">
        <v>1061</v>
      </c>
      <c r="CI12" t="s">
        <v>1164</v>
      </c>
      <c r="CJ12" t="s">
        <v>1211</v>
      </c>
      <c r="CK12" t="s">
        <v>31</v>
      </c>
      <c r="CL12" t="s">
        <v>778</v>
      </c>
      <c r="CM12" s="112" t="s">
        <v>1166</v>
      </c>
      <c r="CN12" s="259" t="s">
        <v>1108</v>
      </c>
      <c r="CO12" t="s">
        <v>1167</v>
      </c>
      <c r="CP12" s="112" t="s">
        <v>1168</v>
      </c>
      <c r="CQ12" s="186" t="s">
        <v>1169</v>
      </c>
      <c r="CR12" s="112" t="s">
        <v>1209</v>
      </c>
      <c r="CS12" s="256" t="s">
        <v>1142</v>
      </c>
      <c r="CT12" s="255" t="s">
        <v>1185</v>
      </c>
      <c r="CU12" s="253" t="s">
        <v>1183</v>
      </c>
      <c r="CV12" s="263" t="s">
        <v>1177</v>
      </c>
      <c r="CW12" s="263" t="s">
        <v>1179</v>
      </c>
      <c r="CX12" s="274" t="s">
        <v>1211</v>
      </c>
      <c r="CY12" s="266" t="s">
        <v>1187</v>
      </c>
      <c r="CZ12" s="266" t="s">
        <v>1186</v>
      </c>
      <c r="DA12" s="266" t="s">
        <v>1189</v>
      </c>
      <c r="DB12" s="266" t="s">
        <v>1190</v>
      </c>
      <c r="DD12" t="s">
        <v>1188</v>
      </c>
      <c r="DE12" s="95">
        <v>20160704</v>
      </c>
      <c r="DF12" s="264" t="s">
        <v>1177</v>
      </c>
      <c r="DG12" s="264" t="s">
        <v>1179</v>
      </c>
      <c r="DH12" s="258" t="s">
        <v>1140</v>
      </c>
      <c r="DI12" s="1" t="s">
        <v>1157</v>
      </c>
      <c r="DJ12" s="254" t="s">
        <v>1184</v>
      </c>
      <c r="DK12" s="252" t="s">
        <v>1182</v>
      </c>
      <c r="DL12" t="s">
        <v>1062</v>
      </c>
      <c r="DM12" t="s">
        <v>1109</v>
      </c>
      <c r="DN12" s="258" t="s">
        <v>1140</v>
      </c>
      <c r="DO12" s="254" t="s">
        <v>1184</v>
      </c>
      <c r="DP12" s="252" t="s">
        <v>1182</v>
      </c>
      <c r="DQ12" t="s">
        <v>1061</v>
      </c>
      <c r="DR12" t="s">
        <v>1164</v>
      </c>
      <c r="DS12" t="s">
        <v>1211</v>
      </c>
      <c r="DT12" t="s">
        <v>31</v>
      </c>
      <c r="DU12" t="s">
        <v>778</v>
      </c>
      <c r="DV12" s="112" t="s">
        <v>1166</v>
      </c>
      <c r="DW12" s="259" t="s">
        <v>1108</v>
      </c>
      <c r="DX12" t="s">
        <v>1167</v>
      </c>
      <c r="DY12" s="112" t="s">
        <v>1168</v>
      </c>
      <c r="DZ12" s="186" t="s">
        <v>1169</v>
      </c>
      <c r="EA12" s="112" t="s">
        <v>1209</v>
      </c>
      <c r="EB12" s="256" t="s">
        <v>1142</v>
      </c>
      <c r="EC12" s="255" t="s">
        <v>1185</v>
      </c>
      <c r="ED12" s="253" t="s">
        <v>1183</v>
      </c>
      <c r="EE12" s="263" t="s">
        <v>1177</v>
      </c>
      <c r="EF12" s="263" t="s">
        <v>1179</v>
      </c>
      <c r="EG12" s="274" t="s">
        <v>1211</v>
      </c>
      <c r="EH12" s="266" t="s">
        <v>1187</v>
      </c>
      <c r="EI12" s="266" t="s">
        <v>1186</v>
      </c>
      <c r="EJ12" s="266" t="s">
        <v>1189</v>
      </c>
      <c r="EK12" s="266" t="s">
        <v>1190</v>
      </c>
      <c r="EM12" t="s">
        <v>1188</v>
      </c>
      <c r="EN12" s="95">
        <v>20160705</v>
      </c>
      <c r="EO12" s="264" t="s">
        <v>1177</v>
      </c>
      <c r="EP12" s="264" t="s">
        <v>1179</v>
      </c>
      <c r="EQ12" s="258" t="s">
        <v>1140</v>
      </c>
      <c r="ER12" s="1" t="s">
        <v>1157</v>
      </c>
      <c r="ES12" s="254" t="s">
        <v>1184</v>
      </c>
      <c r="ET12" s="252" t="s">
        <v>1182</v>
      </c>
      <c r="EU12" t="s">
        <v>1062</v>
      </c>
      <c r="EV12" t="s">
        <v>1109</v>
      </c>
      <c r="EW12" s="258" t="s">
        <v>1140</v>
      </c>
      <c r="EX12" s="254" t="s">
        <v>1184</v>
      </c>
      <c r="EY12" s="252" t="s">
        <v>1182</v>
      </c>
      <c r="EZ12" t="s">
        <v>1061</v>
      </c>
      <c r="FA12" t="s">
        <v>1164</v>
      </c>
      <c r="FB12" t="s">
        <v>1211</v>
      </c>
      <c r="FC12" t="s">
        <v>31</v>
      </c>
      <c r="FD12" t="s">
        <v>778</v>
      </c>
      <c r="FE12" s="112" t="s">
        <v>1166</v>
      </c>
      <c r="FF12" s="259" t="s">
        <v>1108</v>
      </c>
      <c r="FG12" t="s">
        <v>1167</v>
      </c>
      <c r="FH12" s="112" t="s">
        <v>1168</v>
      </c>
      <c r="FI12" s="186" t="s">
        <v>1169</v>
      </c>
      <c r="FJ12" s="112" t="s">
        <v>1209</v>
      </c>
      <c r="FK12" s="256" t="s">
        <v>1142</v>
      </c>
      <c r="FL12" s="255" t="s">
        <v>1185</v>
      </c>
      <c r="FM12" s="253" t="s">
        <v>1183</v>
      </c>
      <c r="FN12" s="263" t="s">
        <v>1177</v>
      </c>
      <c r="FO12" s="263" t="s">
        <v>1179</v>
      </c>
      <c r="FP12" s="274" t="s">
        <v>1211</v>
      </c>
      <c r="FQ12" s="266" t="s">
        <v>1187</v>
      </c>
      <c r="FR12" s="266" t="s">
        <v>1186</v>
      </c>
      <c r="FS12" s="266" t="s">
        <v>1189</v>
      </c>
      <c r="FT12" s="266" t="s">
        <v>1190</v>
      </c>
      <c r="FV12" t="s">
        <v>1188</v>
      </c>
      <c r="FW12" s="95">
        <v>20160706</v>
      </c>
      <c r="FX12" s="264" t="s">
        <v>1177</v>
      </c>
      <c r="FY12" s="264" t="s">
        <v>1179</v>
      </c>
      <c r="FZ12" s="258" t="s">
        <v>1140</v>
      </c>
      <c r="GA12" s="1" t="s">
        <v>1157</v>
      </c>
      <c r="GB12" s="254" t="s">
        <v>1184</v>
      </c>
      <c r="GC12" s="252" t="s">
        <v>1182</v>
      </c>
      <c r="GD12" t="s">
        <v>1062</v>
      </c>
      <c r="GE12" t="s">
        <v>1109</v>
      </c>
      <c r="GF12" s="258" t="s">
        <v>1140</v>
      </c>
      <c r="GG12" s="254" t="s">
        <v>1184</v>
      </c>
      <c r="GH12" s="252" t="s">
        <v>1182</v>
      </c>
      <c r="GI12" t="s">
        <v>1061</v>
      </c>
      <c r="GJ12" t="s">
        <v>1164</v>
      </c>
      <c r="GK12" t="s">
        <v>1211</v>
      </c>
      <c r="GL12" t="s">
        <v>31</v>
      </c>
      <c r="GM12" t="s">
        <v>778</v>
      </c>
      <c r="GN12" s="112" t="s">
        <v>1166</v>
      </c>
      <c r="GO12" s="259" t="s">
        <v>1108</v>
      </c>
      <c r="GP12" t="s">
        <v>1167</v>
      </c>
      <c r="GQ12" s="112" t="s">
        <v>1168</v>
      </c>
      <c r="GR12" s="186" t="s">
        <v>1169</v>
      </c>
      <c r="GS12" s="112" t="s">
        <v>1209</v>
      </c>
      <c r="GT12" s="256" t="s">
        <v>1142</v>
      </c>
      <c r="GU12" s="255" t="s">
        <v>1185</v>
      </c>
      <c r="GV12" s="253" t="s">
        <v>1183</v>
      </c>
      <c r="GW12" s="263" t="s">
        <v>1177</v>
      </c>
      <c r="GX12" s="263" t="s">
        <v>1179</v>
      </c>
      <c r="GY12" s="274" t="s">
        <v>1211</v>
      </c>
      <c r="GZ12" s="266" t="s">
        <v>1187</v>
      </c>
      <c r="HA12" s="266" t="s">
        <v>1186</v>
      </c>
      <c r="HB12" s="266" t="s">
        <v>1189</v>
      </c>
      <c r="HC12" s="266" t="s">
        <v>1190</v>
      </c>
      <c r="HE12" t="s">
        <v>1188</v>
      </c>
      <c r="HF12" s="95">
        <v>20160707</v>
      </c>
      <c r="HG12" s="264" t="s">
        <v>1177</v>
      </c>
      <c r="HH12" s="264" t="s">
        <v>1179</v>
      </c>
      <c r="HI12" s="258" t="s">
        <v>1140</v>
      </c>
      <c r="HJ12" s="1" t="s">
        <v>1157</v>
      </c>
      <c r="HK12" s="254" t="s">
        <v>1184</v>
      </c>
      <c r="HL12" s="252" t="s">
        <v>1182</v>
      </c>
      <c r="HM12" t="s">
        <v>1062</v>
      </c>
      <c r="HN12" t="s">
        <v>1109</v>
      </c>
      <c r="HO12" s="258" t="s">
        <v>1140</v>
      </c>
      <c r="HP12" s="254" t="s">
        <v>1184</v>
      </c>
      <c r="HQ12" s="252" t="s">
        <v>1182</v>
      </c>
      <c r="HR12" t="s">
        <v>1061</v>
      </c>
      <c r="HS12" t="s">
        <v>1164</v>
      </c>
      <c r="HT12" t="s">
        <v>1211</v>
      </c>
      <c r="HU12" t="s">
        <v>31</v>
      </c>
      <c r="HV12" t="s">
        <v>778</v>
      </c>
      <c r="HW12" s="112" t="s">
        <v>1166</v>
      </c>
      <c r="HX12" s="259" t="s">
        <v>1108</v>
      </c>
      <c r="HY12" t="s">
        <v>1167</v>
      </c>
      <c r="HZ12" s="112" t="s">
        <v>1168</v>
      </c>
      <c r="IA12" s="186" t="s">
        <v>1169</v>
      </c>
      <c r="IB12" s="112" t="s">
        <v>1209</v>
      </c>
      <c r="IC12" s="256" t="s">
        <v>1142</v>
      </c>
      <c r="ID12" s="255" t="s">
        <v>1185</v>
      </c>
      <c r="IE12" s="253" t="s">
        <v>1183</v>
      </c>
      <c r="IF12" s="263" t="s">
        <v>1177</v>
      </c>
      <c r="IG12" s="263" t="s">
        <v>1179</v>
      </c>
      <c r="IH12" s="274" t="s">
        <v>1211</v>
      </c>
      <c r="II12" s="266" t="s">
        <v>1187</v>
      </c>
      <c r="IJ12" s="266" t="s">
        <v>1186</v>
      </c>
      <c r="IK12" s="266" t="s">
        <v>1189</v>
      </c>
      <c r="IL12" s="266" t="s">
        <v>1190</v>
      </c>
      <c r="IN12" t="s">
        <v>1188</v>
      </c>
      <c r="IO12" s="95">
        <v>20160708</v>
      </c>
      <c r="IP12" s="264" t="s">
        <v>1177</v>
      </c>
      <c r="IQ12" s="264" t="s">
        <v>1179</v>
      </c>
      <c r="IR12" s="258" t="s">
        <v>1140</v>
      </c>
      <c r="IS12" s="1" t="s">
        <v>1157</v>
      </c>
      <c r="IT12" s="254" t="s">
        <v>1184</v>
      </c>
      <c r="IU12" s="252" t="s">
        <v>1182</v>
      </c>
      <c r="IV12" t="s">
        <v>1062</v>
      </c>
      <c r="IW12" t="s">
        <v>1109</v>
      </c>
      <c r="IX12" s="258" t="s">
        <v>1140</v>
      </c>
      <c r="IY12" s="254" t="s">
        <v>1184</v>
      </c>
      <c r="IZ12" s="252" t="s">
        <v>1182</v>
      </c>
      <c r="JA12" t="s">
        <v>1061</v>
      </c>
      <c r="JB12" t="s">
        <v>1164</v>
      </c>
      <c r="JC12" t="s">
        <v>1211</v>
      </c>
      <c r="JD12" t="s">
        <v>31</v>
      </c>
      <c r="JE12" t="s">
        <v>778</v>
      </c>
      <c r="JF12" s="112" t="s">
        <v>1166</v>
      </c>
      <c r="JG12" s="259" t="s">
        <v>1108</v>
      </c>
      <c r="JH12" t="s">
        <v>1167</v>
      </c>
      <c r="JI12" s="112" t="s">
        <v>1168</v>
      </c>
      <c r="JJ12" s="186" t="s">
        <v>1169</v>
      </c>
      <c r="JK12" s="112" t="s">
        <v>1209</v>
      </c>
      <c r="JL12" s="256" t="s">
        <v>1142</v>
      </c>
      <c r="JM12" s="255" t="s">
        <v>1185</v>
      </c>
      <c r="JN12" s="253" t="s">
        <v>1183</v>
      </c>
      <c r="JO12" s="263" t="s">
        <v>1177</v>
      </c>
      <c r="JP12" s="263" t="s">
        <v>1179</v>
      </c>
      <c r="JQ12" s="274" t="s">
        <v>1211</v>
      </c>
      <c r="JR12" s="266" t="s">
        <v>1187</v>
      </c>
      <c r="JS12" s="266" t="s">
        <v>1186</v>
      </c>
      <c r="JT12" s="266" t="s">
        <v>1189</v>
      </c>
      <c r="JU12" s="266" t="s">
        <v>1190</v>
      </c>
      <c r="JW12" t="s">
        <v>1188</v>
      </c>
      <c r="JX12" s="95">
        <v>20160711</v>
      </c>
      <c r="JY12" s="264" t="s">
        <v>1177</v>
      </c>
      <c r="JZ12" s="264" t="s">
        <v>1179</v>
      </c>
      <c r="KA12" s="258" t="s">
        <v>1140</v>
      </c>
      <c r="KB12" s="1" t="s">
        <v>1157</v>
      </c>
      <c r="KC12" s="254" t="s">
        <v>1184</v>
      </c>
      <c r="KD12" s="252" t="s">
        <v>1182</v>
      </c>
      <c r="KE12" t="s">
        <v>1062</v>
      </c>
      <c r="KF12" t="s">
        <v>1109</v>
      </c>
      <c r="KG12" s="258" t="s">
        <v>1140</v>
      </c>
      <c r="KH12" s="254" t="s">
        <v>1184</v>
      </c>
      <c r="KI12" s="252" t="s">
        <v>1182</v>
      </c>
      <c r="KJ12" t="s">
        <v>1061</v>
      </c>
      <c r="KK12" t="s">
        <v>1164</v>
      </c>
      <c r="KL12" t="s">
        <v>1211</v>
      </c>
      <c r="KM12" t="s">
        <v>31</v>
      </c>
      <c r="KN12" t="s">
        <v>778</v>
      </c>
      <c r="KO12" s="112" t="s">
        <v>1166</v>
      </c>
      <c r="KP12" s="259" t="s">
        <v>1108</v>
      </c>
      <c r="KQ12" t="s">
        <v>1167</v>
      </c>
      <c r="KR12" s="112" t="s">
        <v>1168</v>
      </c>
      <c r="KS12" s="186" t="s">
        <v>1169</v>
      </c>
      <c r="KT12" s="112" t="s">
        <v>1209</v>
      </c>
      <c r="KU12" s="256" t="s">
        <v>1142</v>
      </c>
      <c r="KV12" s="255" t="s">
        <v>1185</v>
      </c>
      <c r="KW12" s="253" t="s">
        <v>1183</v>
      </c>
      <c r="KX12" s="263" t="s">
        <v>1177</v>
      </c>
      <c r="KY12" s="273" t="s">
        <v>1179</v>
      </c>
      <c r="KZ12" s="274" t="s">
        <v>1211</v>
      </c>
      <c r="LA12" s="271" t="s">
        <v>1187</v>
      </c>
      <c r="LB12" s="272" t="s">
        <v>1186</v>
      </c>
      <c r="LC12" s="266" t="s">
        <v>1189</v>
      </c>
      <c r="LD12" s="266" t="s">
        <v>1190</v>
      </c>
      <c r="LF12" t="s">
        <v>1188</v>
      </c>
      <c r="LG12" s="95">
        <v>20160712</v>
      </c>
      <c r="LH12" s="264" t="s">
        <v>1177</v>
      </c>
      <c r="LI12" s="264" t="s">
        <v>1179</v>
      </c>
      <c r="LJ12" s="258" t="s">
        <v>1140</v>
      </c>
      <c r="LK12" s="1" t="s">
        <v>1157</v>
      </c>
      <c r="LL12" s="254" t="s">
        <v>1184</v>
      </c>
      <c r="LM12" s="252" t="s">
        <v>1182</v>
      </c>
      <c r="LN12" t="s">
        <v>1062</v>
      </c>
      <c r="LO12" t="s">
        <v>1177</v>
      </c>
      <c r="LP12" s="258" t="s">
        <v>1140</v>
      </c>
      <c r="LQ12" s="254" t="s">
        <v>1184</v>
      </c>
      <c r="LR12" s="252" t="s">
        <v>1182</v>
      </c>
      <c r="LS12" t="s">
        <v>1061</v>
      </c>
      <c r="LT12" t="s">
        <v>1164</v>
      </c>
      <c r="LU12" t="s">
        <v>1211</v>
      </c>
      <c r="LV12" t="s">
        <v>31</v>
      </c>
      <c r="LW12" t="s">
        <v>778</v>
      </c>
      <c r="LX12" s="112" t="s">
        <v>1166</v>
      </c>
      <c r="LY12" s="259" t="s">
        <v>1108</v>
      </c>
      <c r="LZ12" t="s">
        <v>1167</v>
      </c>
      <c r="MA12" s="112" t="s">
        <v>1168</v>
      </c>
      <c r="MB12" s="186" t="s">
        <v>1169</v>
      </c>
      <c r="MC12" s="112" t="s">
        <v>1209</v>
      </c>
      <c r="MD12" s="256" t="s">
        <v>1142</v>
      </c>
      <c r="ME12" s="255" t="s">
        <v>1185</v>
      </c>
      <c r="MF12" s="253" t="s">
        <v>1183</v>
      </c>
      <c r="MG12" s="263" t="s">
        <v>1177</v>
      </c>
      <c r="MH12" s="263" t="s">
        <v>1179</v>
      </c>
      <c r="MI12" s="274" t="s">
        <v>1211</v>
      </c>
      <c r="MJ12" s="266" t="s">
        <v>1187</v>
      </c>
      <c r="MK12" s="266" t="s">
        <v>1186</v>
      </c>
      <c r="ML12" s="266" t="s">
        <v>1189</v>
      </c>
      <c r="MM12" s="266" t="s">
        <v>1190</v>
      </c>
      <c r="MO12" t="s">
        <v>1188</v>
      </c>
      <c r="MP12" s="95">
        <v>20160713</v>
      </c>
      <c r="MQ12" s="264" t="s">
        <v>1177</v>
      </c>
      <c r="MR12" s="264" t="s">
        <v>1179</v>
      </c>
      <c r="MS12" s="258" t="s">
        <v>1140</v>
      </c>
      <c r="MT12" s="1" t="s">
        <v>1157</v>
      </c>
      <c r="MU12" s="254" t="s">
        <v>1184</v>
      </c>
      <c r="MV12" s="252" t="s">
        <v>1182</v>
      </c>
      <c r="MW12" t="s">
        <v>1062</v>
      </c>
      <c r="MX12" t="s">
        <v>1177</v>
      </c>
      <c r="MY12" s="258" t="s">
        <v>1140</v>
      </c>
      <c r="MZ12" s="254" t="s">
        <v>1184</v>
      </c>
      <c r="NA12" s="252" t="s">
        <v>1182</v>
      </c>
      <c r="NB12" t="s">
        <v>1061</v>
      </c>
      <c r="NC12" t="s">
        <v>1164</v>
      </c>
      <c r="ND12" t="s">
        <v>1211</v>
      </c>
      <c r="NE12" t="s">
        <v>31</v>
      </c>
      <c r="NF12" t="s">
        <v>778</v>
      </c>
      <c r="NG12" s="112" t="s">
        <v>1166</v>
      </c>
      <c r="NH12" s="259" t="s">
        <v>1108</v>
      </c>
      <c r="NI12" t="s">
        <v>1167</v>
      </c>
      <c r="NJ12" s="112" t="s">
        <v>1168</v>
      </c>
      <c r="NK12" s="186" t="s">
        <v>1169</v>
      </c>
      <c r="NL12" s="112" t="s">
        <v>1209</v>
      </c>
      <c r="NM12" s="256" t="s">
        <v>1142</v>
      </c>
      <c r="NN12" s="255" t="s">
        <v>1185</v>
      </c>
      <c r="NO12" s="253" t="s">
        <v>1183</v>
      </c>
      <c r="NP12" s="263" t="s">
        <v>1177</v>
      </c>
      <c r="NQ12" s="263" t="s">
        <v>1179</v>
      </c>
      <c r="NR12" s="274" t="s">
        <v>1211</v>
      </c>
      <c r="NS12" s="266" t="s">
        <v>1187</v>
      </c>
      <c r="NT12" s="266" t="s">
        <v>1186</v>
      </c>
      <c r="NU12" s="266" t="s">
        <v>1189</v>
      </c>
      <c r="NV12" s="266" t="s">
        <v>1190</v>
      </c>
      <c r="NX12" t="s">
        <v>1188</v>
      </c>
      <c r="NY12" s="95">
        <v>20160714</v>
      </c>
      <c r="NZ12" s="264" t="s">
        <v>1177</v>
      </c>
      <c r="OA12" s="264" t="s">
        <v>1179</v>
      </c>
      <c r="OB12" s="258" t="s">
        <v>1140</v>
      </c>
      <c r="OC12" s="1" t="s">
        <v>1157</v>
      </c>
      <c r="OD12" s="254" t="s">
        <v>1184</v>
      </c>
      <c r="OE12" s="252" t="s">
        <v>1182</v>
      </c>
      <c r="OF12" t="s">
        <v>1062</v>
      </c>
      <c r="OG12" t="s">
        <v>1177</v>
      </c>
      <c r="OH12" s="258" t="s">
        <v>1140</v>
      </c>
      <c r="OI12" s="254" t="s">
        <v>1184</v>
      </c>
      <c r="OJ12" s="252" t="s">
        <v>1182</v>
      </c>
      <c r="OK12" t="s">
        <v>1061</v>
      </c>
      <c r="OL12" t="s">
        <v>1164</v>
      </c>
      <c r="OM12" t="s">
        <v>1211</v>
      </c>
      <c r="ON12" t="s">
        <v>31</v>
      </c>
      <c r="OO12" t="s">
        <v>778</v>
      </c>
      <c r="OP12" s="112" t="s">
        <v>1166</v>
      </c>
      <c r="OQ12" s="259" t="s">
        <v>1108</v>
      </c>
      <c r="OR12" t="s">
        <v>1167</v>
      </c>
      <c r="OS12" s="112" t="s">
        <v>1168</v>
      </c>
      <c r="OT12" s="186" t="s">
        <v>1169</v>
      </c>
      <c r="OU12" s="112" t="s">
        <v>1209</v>
      </c>
      <c r="OV12" s="256" t="s">
        <v>1142</v>
      </c>
      <c r="OW12" s="255" t="s">
        <v>1185</v>
      </c>
      <c r="OX12" s="253" t="s">
        <v>1183</v>
      </c>
      <c r="OY12" s="263" t="s">
        <v>1177</v>
      </c>
      <c r="OZ12" s="263" t="s">
        <v>1179</v>
      </c>
      <c r="PA12" s="274" t="s">
        <v>1211</v>
      </c>
      <c r="PB12" s="266" t="s">
        <v>1187</v>
      </c>
      <c r="PC12" s="266" t="s">
        <v>1186</v>
      </c>
      <c r="PD12" s="266" t="s">
        <v>1189</v>
      </c>
      <c r="PE12" s="266" t="s">
        <v>1190</v>
      </c>
      <c r="PG12" t="s">
        <v>1188</v>
      </c>
      <c r="PH12" s="95">
        <v>20160715</v>
      </c>
      <c r="PI12" s="264" t="s">
        <v>1177</v>
      </c>
      <c r="PJ12" s="264" t="s">
        <v>1179</v>
      </c>
      <c r="PK12" s="258" t="s">
        <v>1140</v>
      </c>
      <c r="PL12" s="1" t="s">
        <v>1157</v>
      </c>
      <c r="PM12" s="254" t="s">
        <v>1184</v>
      </c>
      <c r="PN12" s="252" t="s">
        <v>1182</v>
      </c>
      <c r="PO12" t="s">
        <v>1062</v>
      </c>
      <c r="PP12" t="s">
        <v>1177</v>
      </c>
      <c r="PQ12" s="258" t="s">
        <v>1140</v>
      </c>
      <c r="PR12" s="254" t="s">
        <v>1184</v>
      </c>
      <c r="PS12" s="252" t="s">
        <v>1182</v>
      </c>
      <c r="PT12" t="s">
        <v>1061</v>
      </c>
      <c r="PU12" t="s">
        <v>1164</v>
      </c>
      <c r="PV12" t="s">
        <v>1211</v>
      </c>
      <c r="PW12" t="s">
        <v>31</v>
      </c>
      <c r="PX12" t="s">
        <v>778</v>
      </c>
      <c r="PY12" s="112" t="s">
        <v>1166</v>
      </c>
      <c r="PZ12" s="259" t="s">
        <v>1108</v>
      </c>
      <c r="QA12" t="s">
        <v>1167</v>
      </c>
      <c r="QB12" s="112" t="s">
        <v>1168</v>
      </c>
      <c r="QC12" s="186" t="s">
        <v>1169</v>
      </c>
      <c r="QD12" s="112" t="s">
        <v>1209</v>
      </c>
      <c r="QE12" s="256" t="s">
        <v>1142</v>
      </c>
      <c r="QF12" s="255" t="s">
        <v>1185</v>
      </c>
      <c r="QG12" s="253" t="s">
        <v>1183</v>
      </c>
      <c r="QH12" s="263" t="s">
        <v>1177</v>
      </c>
      <c r="QI12" s="263" t="s">
        <v>1179</v>
      </c>
      <c r="QJ12" s="274" t="s">
        <v>1211</v>
      </c>
      <c r="QK12" s="266" t="s">
        <v>1187</v>
      </c>
      <c r="QL12" s="266" t="s">
        <v>1186</v>
      </c>
      <c r="QM12" s="266" t="s">
        <v>1189</v>
      </c>
      <c r="QN12" s="266" t="s">
        <v>1190</v>
      </c>
      <c r="QP12" t="s">
        <v>1188</v>
      </c>
      <c r="QQ12" s="95">
        <v>20160718</v>
      </c>
      <c r="QR12" s="264" t="s">
        <v>1177</v>
      </c>
      <c r="QS12" s="264" t="s">
        <v>1179</v>
      </c>
      <c r="QT12" s="258" t="s">
        <v>1140</v>
      </c>
      <c r="QU12" s="1" t="s">
        <v>1157</v>
      </c>
      <c r="QV12" s="254" t="s">
        <v>1184</v>
      </c>
      <c r="QW12" s="252" t="s">
        <v>1182</v>
      </c>
      <c r="QX12" t="s">
        <v>1062</v>
      </c>
      <c r="QY12" t="s">
        <v>1177</v>
      </c>
      <c r="QZ12" s="258" t="s">
        <v>1140</v>
      </c>
      <c r="RA12" s="254" t="s">
        <v>1184</v>
      </c>
      <c r="RB12" s="252" t="s">
        <v>1182</v>
      </c>
      <c r="RC12" t="s">
        <v>1061</v>
      </c>
      <c r="RD12" t="s">
        <v>1164</v>
      </c>
      <c r="RE12" t="s">
        <v>1211</v>
      </c>
      <c r="RF12" t="s">
        <v>31</v>
      </c>
      <c r="RG12" t="s">
        <v>778</v>
      </c>
      <c r="RH12" s="112" t="s">
        <v>1166</v>
      </c>
      <c r="RI12" s="259" t="s">
        <v>1108</v>
      </c>
      <c r="RJ12" t="s">
        <v>1167</v>
      </c>
      <c r="RK12" s="112" t="s">
        <v>1168</v>
      </c>
      <c r="RL12" s="186" t="s">
        <v>1169</v>
      </c>
      <c r="RM12" s="112" t="s">
        <v>1209</v>
      </c>
      <c r="RN12" s="256" t="s">
        <v>1142</v>
      </c>
      <c r="RO12" s="255" t="s">
        <v>1185</v>
      </c>
      <c r="RP12" s="253" t="s">
        <v>1183</v>
      </c>
      <c r="RQ12" s="263" t="s">
        <v>1177</v>
      </c>
      <c r="RR12" s="263" t="s">
        <v>1179</v>
      </c>
      <c r="RS12" s="274" t="s">
        <v>1211</v>
      </c>
      <c r="RT12" s="266" t="s">
        <v>1187</v>
      </c>
      <c r="RU12" s="266" t="s">
        <v>1186</v>
      </c>
      <c r="RV12" s="266" t="s">
        <v>1189</v>
      </c>
      <c r="RW12" s="266" t="s">
        <v>1190</v>
      </c>
      <c r="RY12" t="s">
        <v>1188</v>
      </c>
      <c r="RZ12" s="95">
        <v>20160719</v>
      </c>
      <c r="SA12" s="264" t="s">
        <v>1177</v>
      </c>
      <c r="SB12" s="264" t="s">
        <v>1179</v>
      </c>
      <c r="SC12" s="258" t="s">
        <v>1140</v>
      </c>
      <c r="SD12" s="1" t="s">
        <v>1157</v>
      </c>
      <c r="SE12" s="254" t="s">
        <v>1184</v>
      </c>
      <c r="SF12" s="252" t="s">
        <v>1182</v>
      </c>
      <c r="SG12" t="s">
        <v>1062</v>
      </c>
      <c r="SH12" t="str">
        <f>SA12</f>
        <v>&gt;equity</v>
      </c>
      <c r="SI12" s="258" t="s">
        <v>1140</v>
      </c>
      <c r="SJ12" s="254" t="str">
        <f>SE12</f>
        <v>ANTI-S</v>
      </c>
      <c r="SK12" s="252" t="str">
        <f>SF12</f>
        <v>SEA-ADJ</v>
      </c>
      <c r="SL12" t="s">
        <v>1061</v>
      </c>
      <c r="SM12" t="s">
        <v>1164</v>
      </c>
      <c r="SN12" t="s">
        <v>1211</v>
      </c>
      <c r="SO12" t="s">
        <v>31</v>
      </c>
      <c r="SP12" t="s">
        <v>778</v>
      </c>
      <c r="SQ12" s="112" t="s">
        <v>1166</v>
      </c>
      <c r="SR12" s="259" t="s">
        <v>1108</v>
      </c>
      <c r="SS12" t="s">
        <v>1167</v>
      </c>
      <c r="ST12" s="112" t="s">
        <v>1168</v>
      </c>
      <c r="SU12" s="186" t="s">
        <v>1169</v>
      </c>
      <c r="SV12" s="112" t="s">
        <v>1209</v>
      </c>
      <c r="SW12" s="256" t="s">
        <v>1142</v>
      </c>
      <c r="SX12" s="255" t="s">
        <v>1185</v>
      </c>
      <c r="SY12" s="253" t="s">
        <v>1183</v>
      </c>
      <c r="SZ12" s="263" t="str">
        <f>SA12</f>
        <v>&gt;equity</v>
      </c>
      <c r="TA12" s="263" t="str">
        <f>SB12</f>
        <v>&lt;equity</v>
      </c>
      <c r="TB12" s="274" t="s">
        <v>1211</v>
      </c>
      <c r="TC12" s="266" t="s">
        <v>1187</v>
      </c>
      <c r="TD12" s="266" t="s">
        <v>1186</v>
      </c>
      <c r="TE12" s="266" t="s">
        <v>1189</v>
      </c>
      <c r="TF12" s="266" t="s">
        <v>1190</v>
      </c>
      <c r="TH12" t="s">
        <v>1188</v>
      </c>
      <c r="TI12" s="95">
        <v>20160720</v>
      </c>
      <c r="TJ12" s="264" t="s">
        <v>1177</v>
      </c>
      <c r="TK12" s="264" t="s">
        <v>1179</v>
      </c>
      <c r="TL12" s="258" t="s">
        <v>1140</v>
      </c>
      <c r="TM12" s="1" t="s">
        <v>1157</v>
      </c>
      <c r="TN12" s="254" t="s">
        <v>1184</v>
      </c>
      <c r="TO12" s="252" t="s">
        <v>1182</v>
      </c>
      <c r="TP12" t="s">
        <v>1062</v>
      </c>
      <c r="TQ12" t="str">
        <f>TJ12</f>
        <v>&gt;equity</v>
      </c>
      <c r="TR12" s="258" t="s">
        <v>1140</v>
      </c>
      <c r="TS12" s="254" t="str">
        <f>TN12</f>
        <v>ANTI-S</v>
      </c>
      <c r="TT12" s="252" t="str">
        <f>TO12</f>
        <v>SEA-ADJ</v>
      </c>
      <c r="TU12" t="s">
        <v>1061</v>
      </c>
      <c r="TV12" t="s">
        <v>1164</v>
      </c>
      <c r="TW12" t="s">
        <v>1211</v>
      </c>
      <c r="TX12" t="s">
        <v>31</v>
      </c>
      <c r="TY12" t="s">
        <v>778</v>
      </c>
      <c r="TZ12" s="112" t="s">
        <v>1166</v>
      </c>
      <c r="UA12" s="259" t="s">
        <v>1108</v>
      </c>
      <c r="UB12" t="s">
        <v>1167</v>
      </c>
      <c r="UC12" s="112" t="s">
        <v>1168</v>
      </c>
      <c r="UD12" s="186" t="s">
        <v>1169</v>
      </c>
      <c r="UE12" s="112" t="s">
        <v>1209</v>
      </c>
      <c r="UF12" s="256" t="s">
        <v>1142</v>
      </c>
      <c r="UG12" s="255" t="s">
        <v>1185</v>
      </c>
      <c r="UH12" s="253" t="s">
        <v>1183</v>
      </c>
      <c r="UI12" s="263" t="str">
        <f>TJ12</f>
        <v>&gt;equity</v>
      </c>
      <c r="UJ12" s="263" t="str">
        <f>TK12</f>
        <v>&lt;equity</v>
      </c>
      <c r="UK12" s="274" t="s">
        <v>1211</v>
      </c>
      <c r="UL12" s="266" t="s">
        <v>1187</v>
      </c>
      <c r="UM12" s="266" t="s">
        <v>1186</v>
      </c>
      <c r="UN12" s="266" t="s">
        <v>1189</v>
      </c>
      <c r="UO12" s="266" t="s">
        <v>1190</v>
      </c>
      <c r="UQ12" t="s">
        <v>1188</v>
      </c>
      <c r="UR12" s="95">
        <v>20160721</v>
      </c>
      <c r="US12" s="264" t="s">
        <v>1177</v>
      </c>
      <c r="UT12" s="264" t="s">
        <v>1179</v>
      </c>
      <c r="UU12" s="258" t="s">
        <v>1140</v>
      </c>
      <c r="UV12" s="1" t="s">
        <v>1157</v>
      </c>
      <c r="UW12" s="254" t="s">
        <v>1184</v>
      </c>
      <c r="UX12" s="252" t="s">
        <v>1182</v>
      </c>
      <c r="UY12" t="s">
        <v>1062</v>
      </c>
      <c r="UZ12" t="str">
        <f>US12</f>
        <v>&gt;equity</v>
      </c>
      <c r="VA12" s="258" t="s">
        <v>1140</v>
      </c>
      <c r="VB12" s="254" t="str">
        <f>UW12</f>
        <v>ANTI-S</v>
      </c>
      <c r="VC12" s="252" t="str">
        <f>UX12</f>
        <v>SEA-ADJ</v>
      </c>
      <c r="VD12" t="s">
        <v>1061</v>
      </c>
      <c r="VE12" t="s">
        <v>1164</v>
      </c>
      <c r="VF12" t="s">
        <v>1211</v>
      </c>
      <c r="VG12" t="s">
        <v>31</v>
      </c>
      <c r="VH12" t="s">
        <v>778</v>
      </c>
      <c r="VI12" s="112" t="s">
        <v>1166</v>
      </c>
      <c r="VJ12" s="259" t="s">
        <v>1108</v>
      </c>
      <c r="VK12" t="s">
        <v>1167</v>
      </c>
      <c r="VL12" s="112" t="s">
        <v>1168</v>
      </c>
      <c r="VM12" s="186" t="s">
        <v>1169</v>
      </c>
      <c r="VN12" s="112" t="s">
        <v>1209</v>
      </c>
      <c r="VO12" s="256" t="s">
        <v>1142</v>
      </c>
      <c r="VP12" s="255" t="s">
        <v>1185</v>
      </c>
      <c r="VQ12" s="253" t="s">
        <v>1183</v>
      </c>
      <c r="VR12" s="263" t="str">
        <f>US12</f>
        <v>&gt;equity</v>
      </c>
      <c r="VS12" s="263" t="str">
        <f>UT12</f>
        <v>&lt;equity</v>
      </c>
      <c r="VT12" s="274" t="s">
        <v>1211</v>
      </c>
      <c r="VU12" s="266" t="s">
        <v>1187</v>
      </c>
      <c r="VV12" s="266" t="s">
        <v>1186</v>
      </c>
      <c r="VW12" s="266" t="s">
        <v>1189</v>
      </c>
      <c r="VX12" s="266" t="s">
        <v>1190</v>
      </c>
    </row>
    <row r="13" spans="1:596"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f>SUM(AA14:AA92)</f>
        <v>26689.432453322839</v>
      </c>
      <c r="AB13" s="187">
        <v>22016.342196629197</v>
      </c>
      <c r="AC13" s="187">
        <v>-22016.342196629197</v>
      </c>
      <c r="AD13" s="187">
        <v>-1802.2842120044415</v>
      </c>
      <c r="AE13" s="187">
        <v>8799.8353434053806</v>
      </c>
      <c r="AF13" s="187">
        <f>SUM(AF14:AF92)</f>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v>0.29113924050632911</v>
      </c>
      <c r="AS13" s="250">
        <v>0.64556962025316456</v>
      </c>
      <c r="AT13" s="250">
        <v>0.70886075949367089</v>
      </c>
      <c r="AU13" s="251">
        <v>0.50632911392405067</v>
      </c>
      <c r="AV13" s="251">
        <v>0.64556962025316456</v>
      </c>
      <c r="AW13" s="251">
        <v>0.35443037974683544</v>
      </c>
      <c r="AX13" s="251">
        <v>0.45569620253164556</v>
      </c>
      <c r="BA13" s="250">
        <f>COUNTIF(BA14:BA92,1)/79</f>
        <v>0.58227848101265822</v>
      </c>
      <c r="BD13" s="189"/>
      <c r="BE13" s="179">
        <v>0.25</v>
      </c>
      <c r="BF13" s="182">
        <v>16642651.028390473</v>
      </c>
      <c r="BG13" s="182">
        <v>17199307.030256625</v>
      </c>
      <c r="BH13" s="187">
        <v>-185.74391967023473</v>
      </c>
      <c r="BI13" s="187">
        <f>SUM(BI14:BI92)</f>
        <v>-2789.4596528649477</v>
      </c>
      <c r="BJ13" s="187">
        <v>14477.812354592679</v>
      </c>
      <c r="BK13" s="187">
        <v>-14477.812354592679</v>
      </c>
      <c r="BL13" s="187">
        <v>-14621.311775368318</v>
      </c>
      <c r="BM13" s="187">
        <v>-16760.115288284433</v>
      </c>
      <c r="BN13" s="187">
        <v>715.64138303623315</v>
      </c>
      <c r="BO13" s="187">
        <f t="shared" ref="BO13" si="64">SUM(BO14:BO92)</f>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v>0.26582278481012656</v>
      </c>
      <c r="CB13" s="250">
        <v>0.63291139240506333</v>
      </c>
      <c r="CC13" s="250">
        <v>0.63291139240506333</v>
      </c>
      <c r="CD13" s="251">
        <v>0.51898734177215189</v>
      </c>
      <c r="CE13" s="251">
        <v>0.59493670886075944</v>
      </c>
      <c r="CF13" s="251">
        <v>0.4050632911392405</v>
      </c>
      <c r="CG13" s="251">
        <v>0.44303797468354428</v>
      </c>
      <c r="CJ13" s="250">
        <f>COUNTIF(CJ14:CJ92,1)/79</f>
        <v>0.64556962025316456</v>
      </c>
      <c r="CM13" s="189"/>
      <c r="CN13" s="179">
        <v>0.25</v>
      </c>
      <c r="CO13" s="182">
        <v>19097878.777476735</v>
      </c>
      <c r="CP13" s="182">
        <v>20017369.622159619</v>
      </c>
      <c r="CQ13" s="187">
        <v>-5230.2361036355696</v>
      </c>
      <c r="CR13" s="187">
        <f>SUM(CR14:CR92)</f>
        <v>-4885.7902033930941</v>
      </c>
      <c r="CS13" s="187">
        <v>3123.8906142981177</v>
      </c>
      <c r="CT13" s="187">
        <v>-3123.8906142981177</v>
      </c>
      <c r="CU13" s="187">
        <v>2903.4877059248529</v>
      </c>
      <c r="CV13" s="187">
        <v>5127.0540824589871</v>
      </c>
      <c r="CW13" s="187">
        <v>-1942.7805709255354</v>
      </c>
      <c r="CX13" s="187">
        <f t="shared" ref="CX13" si="65">SUM(CX14:CX92)</f>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v>0.31645569620253167</v>
      </c>
      <c r="DK13" s="250">
        <v>0.65822784810126578</v>
      </c>
      <c r="DL13" s="250">
        <v>0.44303797468354428</v>
      </c>
      <c r="DM13" s="251">
        <v>0.48101265822784811</v>
      </c>
      <c r="DN13" s="251">
        <v>0.53164556962025311</v>
      </c>
      <c r="DO13" s="251">
        <v>0.46835443037974683</v>
      </c>
      <c r="DP13" s="251">
        <v>0.58227848101265822</v>
      </c>
      <c r="DS13" s="250">
        <f>COUNTIF(DS14:DS92,1)/79</f>
        <v>0.68354430379746833</v>
      </c>
      <c r="DV13" s="189"/>
      <c r="DW13" s="179">
        <v>0.25</v>
      </c>
      <c r="DX13" s="182">
        <v>18728630.525549352</v>
      </c>
      <c r="DY13" s="182">
        <v>20212729.505933695</v>
      </c>
      <c r="DZ13" s="187">
        <v>-11969.804178746746</v>
      </c>
      <c r="EA13" s="187">
        <f>SUM(EA14:EA92)</f>
        <v>853.45463417676388</v>
      </c>
      <c r="EB13" s="187">
        <v>14283.773277967919</v>
      </c>
      <c r="EC13" s="187">
        <v>-14283.773277967919</v>
      </c>
      <c r="ED13" s="187">
        <v>8232.0806462246474</v>
      </c>
      <c r="EE13" s="187">
        <v>42853.770333542925</v>
      </c>
      <c r="EF13" s="187">
        <v>-32771.270227728186</v>
      </c>
      <c r="EG13" s="187">
        <f t="shared" ref="EG13" si="66">SUM(EG14:EG92)</f>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v>0.32911392405063289</v>
      </c>
      <c r="ET13" s="250">
        <v>0.55696202531645567</v>
      </c>
      <c r="EU13" s="250">
        <v>0.41772151898734178</v>
      </c>
      <c r="EV13" s="251">
        <v>0.45569620253164556</v>
      </c>
      <c r="EW13" s="251">
        <v>0.59493670886075944</v>
      </c>
      <c r="EX13" s="251">
        <v>0.4050632911392405</v>
      </c>
      <c r="EY13" s="251">
        <v>0.55696202531645567</v>
      </c>
      <c r="FB13" s="250">
        <f>COUNTIF(FB14:FB92,1)/79</f>
        <v>0.48101265822784811</v>
      </c>
      <c r="FE13" s="189"/>
      <c r="FF13" s="179">
        <v>0</v>
      </c>
      <c r="FG13" s="182">
        <v>18431653.149729852</v>
      </c>
      <c r="FH13" s="182">
        <v>18431653.149729852</v>
      </c>
      <c r="FI13" s="187">
        <v>-4437.6510063115629</v>
      </c>
      <c r="FJ13" s="187">
        <f>SUM(FJ14:FJ92)</f>
        <v>9944.8641879268325</v>
      </c>
      <c r="FK13" s="187">
        <v>24471.628211817722</v>
      </c>
      <c r="FL13" s="187">
        <v>-24471.628211817722</v>
      </c>
      <c r="FM13" s="187">
        <v>20341.244671467579</v>
      </c>
      <c r="FN13" s="187">
        <v>-3100.8691747080147</v>
      </c>
      <c r="FO13" s="187">
        <v>2448.6700672231527</v>
      </c>
      <c r="FP13" s="187">
        <f t="shared" ref="FP13" si="67">SUM(FP14:FP92)</f>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v>0.32911392405063289</v>
      </c>
      <c r="GC13" s="250">
        <v>0.58227848101265822</v>
      </c>
      <c r="GD13" s="250">
        <v>0.45569620253164556</v>
      </c>
      <c r="GE13" s="251">
        <v>0.51898734177215189</v>
      </c>
      <c r="GF13" s="251">
        <v>0.50632911392405067</v>
      </c>
      <c r="GG13" s="251">
        <v>0.49367088607594939</v>
      </c>
      <c r="GH13" s="251">
        <v>0.54430379746835444</v>
      </c>
      <c r="GK13" s="250">
        <f>COUNTIF(GK14:GK92,1)/79</f>
        <v>0.49367088607594939</v>
      </c>
      <c r="GN13" s="189"/>
      <c r="GO13" s="179">
        <v>0.25</v>
      </c>
      <c r="GP13" s="182">
        <v>18407373.936755277</v>
      </c>
      <c r="GQ13" s="182">
        <v>23869309.817137789</v>
      </c>
      <c r="GR13" s="187">
        <v>6154.92968889863</v>
      </c>
      <c r="GS13" s="187">
        <f>SUM(GS14:GS92)</f>
        <v>-12606.327940685191</v>
      </c>
      <c r="GT13" s="187">
        <v>4240.1177712936224</v>
      </c>
      <c r="GU13" s="187">
        <v>-4240.1177712936224</v>
      </c>
      <c r="GV13" s="187">
        <v>8698.6730734290541</v>
      </c>
      <c r="GW13" s="187">
        <v>-9978.2981744579956</v>
      </c>
      <c r="GX13" s="187">
        <v>15176.57133445279</v>
      </c>
      <c r="GY13" s="187">
        <f t="shared" ref="GY13" si="68">SUM(GY14:GY92)</f>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v>0.29113924050632911</v>
      </c>
      <c r="HL13" s="250">
        <v>0.55696202531645567</v>
      </c>
      <c r="HM13" s="250">
        <v>0.69620253164556967</v>
      </c>
      <c r="HN13" s="251">
        <v>0.54430379746835444</v>
      </c>
      <c r="HO13" s="251">
        <v>0.55696202531645567</v>
      </c>
      <c r="HP13" s="251">
        <v>0.44303797468354428</v>
      </c>
      <c r="HQ13" s="251">
        <v>0.60759493670886078</v>
      </c>
      <c r="HT13" s="250">
        <f>COUNTIF(HT14:HT92,1)/79</f>
        <v>0.49367088607594939</v>
      </c>
      <c r="HW13" s="189"/>
      <c r="HX13" s="179">
        <v>0.25</v>
      </c>
      <c r="HY13" s="182">
        <v>18143582.860010549</v>
      </c>
      <c r="HZ13" s="182">
        <v>23451368.825224001</v>
      </c>
      <c r="IA13" s="187">
        <v>7044.7145301923119</v>
      </c>
      <c r="IB13" s="187">
        <f>SUM(IB14:IB92)</f>
        <v>-1570.0641959817483</v>
      </c>
      <c r="IC13" s="187">
        <v>10952.982153208502</v>
      </c>
      <c r="ID13" s="187">
        <v>-10952.982153208502</v>
      </c>
      <c r="IE13" s="187">
        <v>18796.356755101406</v>
      </c>
      <c r="IF13" s="187">
        <v>-3315.8446972954089</v>
      </c>
      <c r="IG13" s="187">
        <v>488.88592953376781</v>
      </c>
      <c r="IH13" s="187">
        <f t="shared" ref="IH13" si="69">SUM(IH14:IH92)</f>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v>0.31645569620253167</v>
      </c>
      <c r="IU13" s="250">
        <v>0.58227848101265822</v>
      </c>
      <c r="IV13" s="250">
        <v>0.569620253164557</v>
      </c>
      <c r="IW13" s="251">
        <v>0.46835443037974683</v>
      </c>
      <c r="IX13" s="251">
        <v>0.53164556962025311</v>
      </c>
      <c r="IY13" s="251">
        <v>0.46835443037974683</v>
      </c>
      <c r="IZ13" s="251">
        <v>0.45569620253164556</v>
      </c>
      <c r="JC13" s="250">
        <f>COUNTIF(JC14:JC92,1)/79</f>
        <v>0.569620253164557</v>
      </c>
      <c r="JF13" s="189"/>
      <c r="JG13" s="179">
        <v>0.25</v>
      </c>
      <c r="JH13" s="182">
        <v>18323116.225859556</v>
      </c>
      <c r="JI13" s="182">
        <v>18738039.144084875</v>
      </c>
      <c r="JJ13" s="187">
        <v>-18356.43058861711</v>
      </c>
      <c r="JK13" s="187">
        <f>SUM(JK14:JK92)</f>
        <v>-826.80228839114955</v>
      </c>
      <c r="JL13" s="187">
        <v>-6998.381713716195</v>
      </c>
      <c r="JM13" s="187">
        <v>6998.381713716195</v>
      </c>
      <c r="JN13" s="187">
        <v>-8343.9192341167345</v>
      </c>
      <c r="JO13" s="187">
        <v>3498.122773807479</v>
      </c>
      <c r="JP13" s="187">
        <v>-10495.935179809116</v>
      </c>
      <c r="JQ13" s="187">
        <f t="shared" ref="JQ13" si="70">SUM(JQ14:JQ92)</f>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v>0.41772151898734178</v>
      </c>
      <c r="KD13" s="250">
        <v>0.54430379746835444</v>
      </c>
      <c r="KE13" s="250">
        <v>0.620253164556962</v>
      </c>
      <c r="KF13" s="251">
        <v>0.60759493670886078</v>
      </c>
      <c r="KG13" s="251">
        <v>0.32911392405063289</v>
      </c>
      <c r="KH13" s="251">
        <v>0.67088607594936711</v>
      </c>
      <c r="KI13" s="251">
        <v>0.46835443037974683</v>
      </c>
      <c r="KL13" s="250">
        <f>COUNTIF(KL14:KL92,1)/79</f>
        <v>0.50632911392405067</v>
      </c>
      <c r="KO13" s="189"/>
      <c r="KP13" s="179">
        <v>0.25</v>
      </c>
      <c r="KQ13" s="182">
        <v>18446622.180335764</v>
      </c>
      <c r="KR13" s="182">
        <v>20826258.532532953</v>
      </c>
      <c r="KS13" s="187">
        <v>19168.361198275477</v>
      </c>
      <c r="KT13" s="187">
        <v>31994.94867113862</v>
      </c>
      <c r="KU13" s="187">
        <v>-25837.845624371821</v>
      </c>
      <c r="KV13" s="187">
        <v>25837.845624371821</v>
      </c>
      <c r="KW13" s="187">
        <v>-3979.5118635639587</v>
      </c>
      <c r="KX13" s="187">
        <v>19328.267772981279</v>
      </c>
      <c r="KY13" s="187">
        <v>-18377.576976710778</v>
      </c>
      <c r="KZ13" s="187">
        <f t="shared" ref="KZ13" si="71">SUM(KZ14:KZ92)</f>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v>0.41772151898734178</v>
      </c>
      <c r="LM13" s="250">
        <v>0.569620253164557</v>
      </c>
      <c r="LN13" s="250">
        <v>0.620253164556962</v>
      </c>
      <c r="LO13" s="251">
        <v>0.46835443037974683</v>
      </c>
      <c r="LP13" s="251">
        <v>0.55696202531645567</v>
      </c>
      <c r="LQ13" s="251">
        <v>0.44303797468354428</v>
      </c>
      <c r="LR13" s="251">
        <v>0.44303797468354428</v>
      </c>
      <c r="LU13" s="250">
        <f>COUNTIF(LU14:LU92,1)/79</f>
        <v>0.569620253164557</v>
      </c>
      <c r="LX13" s="189"/>
      <c r="LY13" s="179">
        <v>0.25</v>
      </c>
      <c r="LZ13" s="182">
        <v>18549070.036952637</v>
      </c>
      <c r="MA13" s="182">
        <v>15118772.669300061</v>
      </c>
      <c r="MB13" s="187">
        <v>7156.4600212881605</v>
      </c>
      <c r="MC13" s="187">
        <v>-14522.329623946101</v>
      </c>
      <c r="MD13" s="187">
        <v>13508.250645239907</v>
      </c>
      <c r="ME13" s="187">
        <v>-13508.250645239907</v>
      </c>
      <c r="MF13" s="187">
        <v>5856.4383096387674</v>
      </c>
      <c r="MG13" s="187">
        <v>-13901.462138342649</v>
      </c>
      <c r="MH13" s="187">
        <v>24189.450853991977</v>
      </c>
      <c r="MI13" s="187">
        <f t="shared" ref="MI13" si="72">SUM(MI14:MI92)</f>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v>0.45569620253164556</v>
      </c>
      <c r="MV13" s="250">
        <v>0.569620253164557</v>
      </c>
      <c r="MW13" s="250">
        <v>0.59493670886075944</v>
      </c>
      <c r="MX13" s="251">
        <v>0.43037974683544306</v>
      </c>
      <c r="MY13" s="251">
        <v>0.46835443037974683</v>
      </c>
      <c r="MZ13" s="251">
        <v>0.53164556962025311</v>
      </c>
      <c r="NA13" s="251">
        <v>0.51898734177215189</v>
      </c>
      <c r="ND13" s="250">
        <f>COUNTIF(ND14:ND92,1)/79</f>
        <v>0.620253164556962</v>
      </c>
      <c r="NG13" s="189"/>
      <c r="NH13" s="179">
        <v>0.25</v>
      </c>
      <c r="NI13" s="182">
        <v>18662944.091763318</v>
      </c>
      <c r="NJ13" s="182">
        <v>15152414.13197951</v>
      </c>
      <c r="NK13" s="187">
        <v>561.75062790309528</v>
      </c>
      <c r="NL13" s="187">
        <v>-18554.603085784289</v>
      </c>
      <c r="NM13" s="187">
        <v>-3913.2836976585113</v>
      </c>
      <c r="NN13" s="187">
        <v>3913.2836976585113</v>
      </c>
      <c r="NO13" s="187">
        <v>11951.094274303983</v>
      </c>
      <c r="NP13" s="187">
        <v>-12964.0966783729</v>
      </c>
      <c r="NQ13" s="187">
        <v>-368.01446793959911</v>
      </c>
      <c r="NR13" s="187">
        <f t="shared" ref="NR13" si="73">SUM(NR14:NR92)</f>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v>0.45569620253164556</v>
      </c>
      <c r="OE13" s="250">
        <v>0.63291139240506333</v>
      </c>
      <c r="OF13" s="250">
        <v>0.24050632911392406</v>
      </c>
      <c r="OG13" s="251">
        <v>0.60759493670886078</v>
      </c>
      <c r="OH13" s="251">
        <v>0.34177215189873417</v>
      </c>
      <c r="OI13" s="251">
        <v>0.65822784810126578</v>
      </c>
      <c r="OJ13" s="251">
        <v>0.50632911392405067</v>
      </c>
      <c r="OM13" s="250">
        <f>COUNTIF(OM14:OM92,1)/79</f>
        <v>0.620253164556962</v>
      </c>
      <c r="OP13" s="189"/>
      <c r="OQ13" s="179">
        <v>0.25</v>
      </c>
      <c r="OR13" s="182">
        <v>18792564.3363344</v>
      </c>
      <c r="OS13" s="182">
        <v>15370404.570755715</v>
      </c>
      <c r="OT13" s="187">
        <v>-5649.8074079456201</v>
      </c>
      <c r="OU13" s="187">
        <v>-3636.2316615537434</v>
      </c>
      <c r="OV13" s="187">
        <v>-20592.772293533857</v>
      </c>
      <c r="OW13" s="187">
        <v>20592.772293533857</v>
      </c>
      <c r="OX13" s="187">
        <v>-6999.300731672236</v>
      </c>
      <c r="OY13" s="187">
        <v>15125.737606686253</v>
      </c>
      <c r="OZ13" s="187">
        <v>-11159.270138384771</v>
      </c>
      <c r="PA13" s="187">
        <f t="shared" ref="PA13" si="74">SUM(PA14:PA92)</f>
        <v>-1651.3318304857837</v>
      </c>
      <c r="PB13" s="187">
        <v>-19147.405658169995</v>
      </c>
      <c r="PC13" s="187">
        <v>19147.405658169995</v>
      </c>
      <c r="PD13" s="187">
        <v>-64627.968713753369</v>
      </c>
      <c r="PE13" s="187">
        <v>64627.968713753369</v>
      </c>
      <c r="PG13" s="250">
        <v>0.24050632911392406</v>
      </c>
      <c r="PH13" s="250">
        <v>0.60759493670886078</v>
      </c>
      <c r="PI13" s="250">
        <v>0.59493670886075944</v>
      </c>
      <c r="PJ13" s="250">
        <v>0.51898734177215189</v>
      </c>
      <c r="PK13" s="250">
        <v>0.59493670886075944</v>
      </c>
      <c r="PL13" s="250"/>
      <c r="PM13" s="250">
        <v>0.4050632911392405</v>
      </c>
      <c r="PN13" s="250">
        <v>0.48101265822784811</v>
      </c>
      <c r="PO13" s="250">
        <v>0.68354430379746833</v>
      </c>
      <c r="PP13" s="251">
        <v>0.53164556962025311</v>
      </c>
      <c r="PQ13" s="251">
        <v>0.53164556962025311</v>
      </c>
      <c r="PR13" s="251">
        <v>0.46835443037974683</v>
      </c>
      <c r="PS13" s="251">
        <v>0.46835443037974683</v>
      </c>
      <c r="PV13" s="250">
        <v>0.53164556962025311</v>
      </c>
      <c r="PY13" s="189"/>
      <c r="PZ13" s="179">
        <v>0.25</v>
      </c>
      <c r="QA13" s="182">
        <v>18635124.42208929</v>
      </c>
      <c r="QB13" s="182">
        <v>15308801.472712472</v>
      </c>
      <c r="QC13" s="187">
        <v>4482.4360873779924</v>
      </c>
      <c r="QD13" s="187">
        <v>-22643.554566786184</v>
      </c>
      <c r="QE13" s="187">
        <v>-1683.7234196409127</v>
      </c>
      <c r="QF13" s="187">
        <v>1683.7234196409127</v>
      </c>
      <c r="QG13" s="187">
        <v>4595.1203763418453</v>
      </c>
      <c r="QH13" s="187">
        <v>-2042.5722875224292</v>
      </c>
      <c r="QI13" s="187">
        <v>2011.2422552255166</v>
      </c>
      <c r="QJ13" s="187">
        <v>-1344.7134622157655</v>
      </c>
      <c r="QK13" s="187">
        <v>10095.839518512632</v>
      </c>
      <c r="QL13" s="187">
        <v>-10095.839518512632</v>
      </c>
      <c r="QM13" s="187">
        <v>-48232.544486893916</v>
      </c>
      <c r="QN13" s="187">
        <v>48232.544486893916</v>
      </c>
      <c r="QP13" s="250">
        <v>0.68354430379746833</v>
      </c>
      <c r="QQ13" s="250">
        <v>0.569620253164557</v>
      </c>
      <c r="QR13" s="250">
        <v>0.51898734177215189</v>
      </c>
      <c r="QS13" s="250">
        <v>0.53164556962025311</v>
      </c>
      <c r="QT13" s="250">
        <v>0.46835443037974683</v>
      </c>
      <c r="QU13" s="250"/>
      <c r="QV13" s="250">
        <v>0.53164556962025311</v>
      </c>
      <c r="QW13" s="250">
        <v>0.44303797468354428</v>
      </c>
      <c r="QX13" s="250">
        <v>0.31645569620253167</v>
      </c>
      <c r="QY13" s="251">
        <v>0.54430379746835444</v>
      </c>
      <c r="QZ13" s="251">
        <v>0.64556962025316456</v>
      </c>
      <c r="RA13" s="251">
        <v>0.35443037974683544</v>
      </c>
      <c r="RB13" s="251">
        <v>0.41772151898734178</v>
      </c>
      <c r="RE13" s="250">
        <v>0.48101265822784811</v>
      </c>
      <c r="RH13" s="189"/>
      <c r="RI13" s="179">
        <v>0.25</v>
      </c>
      <c r="RJ13" s="182">
        <v>18635124.42208929</v>
      </c>
      <c r="RK13" s="182">
        <v>15308801.472712472</v>
      </c>
      <c r="RL13" s="187">
        <v>-13072.370235922479</v>
      </c>
      <c r="RM13" s="187">
        <v>-27865.22856497547</v>
      </c>
      <c r="RN13" s="187">
        <v>28561.663908771297</v>
      </c>
      <c r="RO13" s="187">
        <v>-28561.663908771297</v>
      </c>
      <c r="RP13" s="187">
        <v>-9036.2619290928669</v>
      </c>
      <c r="RQ13" s="187">
        <v>996.36581408768325</v>
      </c>
      <c r="RR13" s="187">
        <v>-9516.0972566272394</v>
      </c>
      <c r="RS13" s="187">
        <v>-10859.975037241193</v>
      </c>
      <c r="RT13" s="187">
        <v>-52834.25008472809</v>
      </c>
      <c r="RU13" s="187">
        <v>52834.25008472809</v>
      </c>
      <c r="RV13" s="187">
        <v>-69289.009681910771</v>
      </c>
      <c r="RW13" s="187">
        <v>69289.009681910771</v>
      </c>
      <c r="RY13" s="250">
        <f>COUNTIF(RY14:RY92,1)/79</f>
        <v>0.31645569620253167</v>
      </c>
      <c r="RZ13" s="250">
        <f>COUNTIF(RZ14:RZ92,1)/79</f>
        <v>0.50632911392405067</v>
      </c>
      <c r="SA13" s="250">
        <f>COUNTIF(SA14:SA92,1)/79</f>
        <v>0.44303797468354428</v>
      </c>
      <c r="SB13" s="250">
        <f>COUNTIF(SB14:SB92,1)/79</f>
        <v>0.48101265822784811</v>
      </c>
      <c r="SC13" s="250">
        <f>COUNTIF(SC14:SC92,1)/79</f>
        <v>0.44303797468354428</v>
      </c>
      <c r="SD13" s="250"/>
      <c r="SE13" s="250">
        <f>COUNTIF(SE14:SE92,1)/79</f>
        <v>0.55696202531645567</v>
      </c>
      <c r="SF13" s="250">
        <f>COUNTIF(SF14:SF92,1)/79</f>
        <v>0.44303797468354428</v>
      </c>
      <c r="SG13" s="250">
        <f>COUNTIF(SG14:SG92,1)/79</f>
        <v>0.46835443037974683</v>
      </c>
      <c r="SH13" s="251">
        <f>SUM(SH14:SH92)/79</f>
        <v>0.46835443037974683</v>
      </c>
      <c r="SI13" s="251">
        <f>SUM(SI14:SI92)/79</f>
        <v>0.41772151898734178</v>
      </c>
      <c r="SJ13" s="251">
        <f>SUM(SJ14:SJ92)/79</f>
        <v>0.58227848101265822</v>
      </c>
      <c r="SK13" s="251">
        <f>SUM(SK14:SK92)/79</f>
        <v>0.64556962025316456</v>
      </c>
      <c r="SN13" s="250">
        <f>COUNTIF(SN14:SN92,1)/79</f>
        <v>0.41772151898734178</v>
      </c>
      <c r="SQ13" s="189"/>
      <c r="SR13" s="179">
        <v>0.25</v>
      </c>
      <c r="SS13" s="182">
        <f t="shared" ref="SS13:SZ13" si="75">SUM(SS14:SS92)</f>
        <v>18677388.125617746</v>
      </c>
      <c r="ST13" s="182">
        <f t="shared" si="75"/>
        <v>15285271.734818472</v>
      </c>
      <c r="SU13" s="187">
        <f t="shared" si="75"/>
        <v>14804.671496171288</v>
      </c>
      <c r="SV13" s="187">
        <f t="shared" si="75"/>
        <v>1794.1658080863422</v>
      </c>
      <c r="SW13" s="187">
        <f t="shared" si="75"/>
        <v>-7686.7258188984288</v>
      </c>
      <c r="SX13" s="187">
        <f t="shared" si="75"/>
        <v>7686.7258188984288</v>
      </c>
      <c r="SY13" s="187">
        <f t="shared" si="75"/>
        <v>21565.098309718458</v>
      </c>
      <c r="SZ13" s="187">
        <f t="shared" si="75"/>
        <v>-337.57651838717481</v>
      </c>
      <c r="TA13" s="187">
        <f t="shared" ref="TA13:TF13" si="76">SUM(TA14:TA92)</f>
        <v>33808.953853535502</v>
      </c>
      <c r="TB13" s="187">
        <f t="shared" si="76"/>
        <v>24741.753344485209</v>
      </c>
      <c r="TC13" s="187">
        <f t="shared" si="76"/>
        <v>19428.941702919612</v>
      </c>
      <c r="TD13" s="187">
        <f t="shared" si="76"/>
        <v>-19428.941702919612</v>
      </c>
      <c r="TE13" s="187">
        <f t="shared" si="76"/>
        <v>-61642.324932854041</v>
      </c>
      <c r="TF13" s="187">
        <f t="shared" si="76"/>
        <v>61642.324932854041</v>
      </c>
      <c r="TH13" s="250">
        <f>COUNTIF(TH14:TH92,1)/79</f>
        <v>0.46835443037974683</v>
      </c>
      <c r="TI13" s="250">
        <f>COUNTIF(TI14:TI92,1)/79</f>
        <v>0.50632911392405067</v>
      </c>
      <c r="TJ13" s="250">
        <f>COUNTIF(TJ14:TJ92,1)/79</f>
        <v>0.4050632911392405</v>
      </c>
      <c r="TK13" s="250">
        <f>COUNTIF(TK14:TK92,1)/79</f>
        <v>0.41772151898734178</v>
      </c>
      <c r="TL13" s="250">
        <f>COUNTIF(TL14:TL92,1)/79</f>
        <v>0.4050632911392405</v>
      </c>
      <c r="TM13" s="250"/>
      <c r="TN13" s="250">
        <f>COUNTIF(TN14:TN92,1)/79</f>
        <v>0.59493670886075944</v>
      </c>
      <c r="TO13" s="250">
        <f>COUNTIF(TO14:TO92,1)/79</f>
        <v>0.41772151898734178</v>
      </c>
      <c r="TP13" s="250">
        <f>COUNTIF(TP14:TP92,1)/79</f>
        <v>0</v>
      </c>
      <c r="TQ13" s="251">
        <f>SUM(TQ14:TQ92)/79</f>
        <v>0</v>
      </c>
      <c r="TR13" s="251">
        <f>SUM(TR14:TR92)/79</f>
        <v>0</v>
      </c>
      <c r="TS13" s="251">
        <f>SUM(TS14:TS92)/79</f>
        <v>0</v>
      </c>
      <c r="TT13" s="251">
        <f>SUM(TT14:TT92)/79</f>
        <v>0</v>
      </c>
      <c r="TW13" s="250">
        <f>COUNTIF(TW14:TW92,1)/79</f>
        <v>0.379746835443038</v>
      </c>
      <c r="TZ13" s="189"/>
      <c r="UA13" s="179">
        <v>0.25</v>
      </c>
      <c r="UB13" s="182">
        <f t="shared" ref="UB13:UI13" si="77">SUM(UB14:UB92)</f>
        <v>18677388.125617746</v>
      </c>
      <c r="UC13" s="182">
        <f t="shared" si="77"/>
        <v>15285271.734818472</v>
      </c>
      <c r="UD13" s="187">
        <f t="shared" si="77"/>
        <v>0</v>
      </c>
      <c r="UE13" s="187">
        <f t="shared" si="77"/>
        <v>0</v>
      </c>
      <c r="UF13" s="187">
        <f t="shared" si="77"/>
        <v>0</v>
      </c>
      <c r="UG13" s="187">
        <f t="shared" si="77"/>
        <v>0</v>
      </c>
      <c r="UH13" s="187">
        <f t="shared" si="77"/>
        <v>0</v>
      </c>
      <c r="UI13" s="187">
        <f t="shared" si="77"/>
        <v>0</v>
      </c>
      <c r="UJ13" s="187">
        <f t="shared" ref="UJ13:UO13" si="78">SUM(UJ14:UJ92)</f>
        <v>0</v>
      </c>
      <c r="UK13" s="187">
        <f t="shared" si="78"/>
        <v>0</v>
      </c>
      <c r="UL13" s="187">
        <f t="shared" si="78"/>
        <v>0</v>
      </c>
      <c r="UM13" s="187">
        <f t="shared" si="78"/>
        <v>0</v>
      </c>
      <c r="UN13" s="187">
        <f t="shared" si="78"/>
        <v>0</v>
      </c>
      <c r="UO13" s="187">
        <f t="shared" si="78"/>
        <v>0</v>
      </c>
      <c r="UQ13" s="250">
        <f>COUNTIF(UQ14:UQ92,1)/79</f>
        <v>0</v>
      </c>
      <c r="UR13" s="250">
        <f>COUNTIF(UR14:UR92,1)/79</f>
        <v>0</v>
      </c>
      <c r="US13" s="250">
        <f>COUNTIF(US14:US92,1)/79</f>
        <v>0</v>
      </c>
      <c r="UT13" s="250">
        <f>COUNTIF(UT14:UT92,1)/79</f>
        <v>0</v>
      </c>
      <c r="UU13" s="250">
        <f>COUNTIF(UU14:UU92,1)/79</f>
        <v>0</v>
      </c>
      <c r="UV13" s="250"/>
      <c r="UW13" s="250">
        <f>COUNTIF(UW14:UW92,1)/79</f>
        <v>1</v>
      </c>
      <c r="UX13" s="250">
        <f>COUNTIF(UX14:UX92,1)/79</f>
        <v>0</v>
      </c>
      <c r="UY13" s="250">
        <f>COUNTIF(UY14:UY92,1)/79</f>
        <v>0</v>
      </c>
      <c r="UZ13" s="251">
        <f>SUM(UZ14:UZ92)/79</f>
        <v>1</v>
      </c>
      <c r="VA13" s="251">
        <f>SUM(VA14:VA92)/79</f>
        <v>1</v>
      </c>
      <c r="VB13" s="251">
        <f>SUM(VB14:VB92)/79</f>
        <v>0</v>
      </c>
      <c r="VC13" s="251">
        <f>SUM(VC14:VC92)/79</f>
        <v>1</v>
      </c>
      <c r="VF13" s="250">
        <f>COUNTIF(VF14:VF92,1)/79</f>
        <v>0</v>
      </c>
      <c r="VI13" s="189"/>
      <c r="VJ13" s="179">
        <v>0.25</v>
      </c>
      <c r="VK13" s="182">
        <f t="shared" ref="VK13:VR13" si="79">SUM(VK14:VK92)</f>
        <v>18677388.125617746</v>
      </c>
      <c r="VL13" s="182">
        <f t="shared" si="79"/>
        <v>15285271.734818472</v>
      </c>
      <c r="VM13" s="187">
        <f t="shared" si="79"/>
        <v>0</v>
      </c>
      <c r="VN13" s="187">
        <f t="shared" si="79"/>
        <v>0</v>
      </c>
      <c r="VO13" s="187">
        <f t="shared" si="79"/>
        <v>0</v>
      </c>
      <c r="VP13" s="187">
        <f t="shared" si="79"/>
        <v>0</v>
      </c>
      <c r="VQ13" s="187">
        <f t="shared" si="79"/>
        <v>0</v>
      </c>
      <c r="VR13" s="187">
        <f t="shared" si="79"/>
        <v>0</v>
      </c>
      <c r="VS13" s="187">
        <f t="shared" ref="VS13:VX13" si="80">SUM(VS14:VS92)</f>
        <v>0</v>
      </c>
      <c r="VT13" s="187">
        <f t="shared" si="80"/>
        <v>0</v>
      </c>
      <c r="VU13" s="187">
        <f t="shared" si="80"/>
        <v>0</v>
      </c>
      <c r="VV13" s="187">
        <f t="shared" si="80"/>
        <v>0</v>
      </c>
      <c r="VW13" s="187">
        <f t="shared" si="80"/>
        <v>0</v>
      </c>
      <c r="VX13" s="187">
        <f t="shared" si="80"/>
        <v>0</v>
      </c>
    </row>
    <row r="14" spans="1:596" x14ac:dyDescent="0.25">
      <c r="A14" s="1" t="s">
        <v>289</v>
      </c>
      <c r="B14" s="149" t="str">
        <f>'FuturesInfo (3)'!M2</f>
        <v>@AC</v>
      </c>
      <c r="C14" s="192" t="str">
        <f>VLOOKUP(A14,'FuturesInfo (3)'!$A$2:$K$80,11)</f>
        <v>energy</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f t="shared" ref="AA14:AA77" si="81">IF(IF(E14=L14,1,0)=1,ABS(X14*Q14),-ABS(X14*Q14))</f>
        <v>-937.35012594181921</v>
      </c>
      <c r="AB14" s="188">
        <v>-937.35012594181921</v>
      </c>
      <c r="AC14" s="188">
        <v>937.35012594181921</v>
      </c>
      <c r="AD14" s="188">
        <v>937.35012594181921</v>
      </c>
      <c r="AE14" s="188">
        <v>937.35012594181921</v>
      </c>
      <c r="AF14" s="188">
        <f>IF(IF(R14=K14,1,0)=1,ABS(W14*P14),-ABS(W14*P14))</f>
        <v>-2</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f>IF(AN14+AO14+AS14&gt;0,1,-1)</f>
        <v>1</v>
      </c>
      <c r="BB14" t="s">
        <v>1163</v>
      </c>
      <c r="BC14">
        <v>0</v>
      </c>
      <c r="BD14" s="240">
        <v>2</v>
      </c>
      <c r="BE14">
        <v>0</v>
      </c>
      <c r="BF14" s="137">
        <v>0</v>
      </c>
      <c r="BG14" s="137">
        <v>0</v>
      </c>
      <c r="BH14" s="188">
        <v>0</v>
      </c>
      <c r="BI14" s="188">
        <f>IF(IF(AL14=AT14,1,0)=1,ABS(BF14*AY14),-ABS(BF14*AY14))</f>
        <v>0</v>
      </c>
      <c r="BJ14" s="188">
        <v>0</v>
      </c>
      <c r="BK14" s="188">
        <v>0</v>
      </c>
      <c r="BL14" s="188">
        <v>0</v>
      </c>
      <c r="BM14" s="188">
        <v>0</v>
      </c>
      <c r="BN14" s="188">
        <v>0</v>
      </c>
      <c r="BO14" s="188">
        <f>IF(IF(BA14=AT14,1,0)=1,ABS(BF14*AY14),-ABS(BF14*AY14))</f>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f>IF(BW14+BX14+CB14&gt;0,1,-1)</f>
        <v>-1</v>
      </c>
      <c r="CK14" t="s">
        <v>1163</v>
      </c>
      <c r="CL14">
        <v>0</v>
      </c>
      <c r="CM14" s="240">
        <v>2</v>
      </c>
      <c r="CN14">
        <v>0</v>
      </c>
      <c r="CO14" s="137">
        <v>0</v>
      </c>
      <c r="CP14" s="137">
        <v>0</v>
      </c>
      <c r="CQ14" s="188">
        <v>0</v>
      </c>
      <c r="CR14" s="188">
        <f>IF(IF(BU14=CC14,1,0)=1,ABS(CO14*CH14),-ABS(CO14*CH14))</f>
        <v>0</v>
      </c>
      <c r="CS14" s="188">
        <v>0</v>
      </c>
      <c r="CT14" s="188">
        <v>0</v>
      </c>
      <c r="CU14" s="188">
        <v>0</v>
      </c>
      <c r="CV14" s="188">
        <v>0</v>
      </c>
      <c r="CW14" s="188">
        <v>0</v>
      </c>
      <c r="CX14" s="188">
        <f>IF(IF(CJ14=CC14,1,0)=1,ABS(CO14*CH14),-ABS(CO14*CH14))</f>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f>IF(DF14+DG14+DK14&gt;0,1,-1)</f>
        <v>-1</v>
      </c>
      <c r="DT14" t="s">
        <v>1163</v>
      </c>
      <c r="DU14">
        <v>0</v>
      </c>
      <c r="DV14" s="240">
        <v>2</v>
      </c>
      <c r="DW14">
        <v>0</v>
      </c>
      <c r="DX14" s="137">
        <v>0</v>
      </c>
      <c r="DY14" s="137">
        <v>0</v>
      </c>
      <c r="DZ14" s="188">
        <v>0</v>
      </c>
      <c r="EA14" s="188">
        <f>IF(IF(DD14=DL14,1,0)=1,ABS(DX14*DQ14),-ABS(DX14*DQ14))</f>
        <v>0</v>
      </c>
      <c r="EB14" s="188">
        <v>0</v>
      </c>
      <c r="EC14" s="188">
        <v>0</v>
      </c>
      <c r="ED14" s="188">
        <v>0</v>
      </c>
      <c r="EE14" s="188">
        <v>0</v>
      </c>
      <c r="EF14" s="188">
        <v>0</v>
      </c>
      <c r="EG14" s="188">
        <f>IF(IF(DS14=DL14,1,0)=1,ABS(DX14*DQ14),-ABS(DX14*DQ14))</f>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f>IF(EO14+EP14+ET14&gt;0,1,-1)</f>
        <v>-1</v>
      </c>
      <c r="FC14" t="s">
        <v>1163</v>
      </c>
      <c r="FD14">
        <v>0</v>
      </c>
      <c r="FE14" s="240">
        <v>2</v>
      </c>
      <c r="FF14">
        <v>0</v>
      </c>
      <c r="FG14" s="137">
        <v>0</v>
      </c>
      <c r="FH14" s="137">
        <v>0</v>
      </c>
      <c r="FI14" s="188">
        <v>0</v>
      </c>
      <c r="FJ14" s="188">
        <f>IF(IF(EM14=EU14,1,0)=1,ABS(FG14*EZ14),-ABS(FG14*EZ14))</f>
        <v>0</v>
      </c>
      <c r="FK14" s="188">
        <v>0</v>
      </c>
      <c r="FL14" s="188">
        <v>0</v>
      </c>
      <c r="FM14" s="188">
        <v>0</v>
      </c>
      <c r="FN14" s="188">
        <v>0</v>
      </c>
      <c r="FO14" s="188">
        <v>0</v>
      </c>
      <c r="FP14" s="188">
        <f>IF(IF(FB14=EU14,1,0)=1,ABS(FG14*EZ14),-ABS(FG14*EZ14))</f>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f>IF(FX14+FY14+GC14&gt;0,1,-1)</f>
        <v>-1</v>
      </c>
      <c r="GL14" t="s">
        <v>1163</v>
      </c>
      <c r="GM14">
        <v>0</v>
      </c>
      <c r="GN14" s="240">
        <v>1</v>
      </c>
      <c r="GO14">
        <v>0</v>
      </c>
      <c r="GP14" s="137">
        <v>0</v>
      </c>
      <c r="GQ14" s="137">
        <v>0</v>
      </c>
      <c r="GR14" s="188">
        <v>0</v>
      </c>
      <c r="GS14" s="188">
        <f>IF(IF(FV14=GD14,1,0)=1,ABS(GP14*GI14),-ABS(GP14*GI14))</f>
        <v>0</v>
      </c>
      <c r="GT14" s="188">
        <v>0</v>
      </c>
      <c r="GU14" s="188">
        <v>0</v>
      </c>
      <c r="GV14" s="188">
        <v>0</v>
      </c>
      <c r="GW14" s="188">
        <v>0</v>
      </c>
      <c r="GX14" s="188">
        <v>0</v>
      </c>
      <c r="GY14" s="188">
        <f>IF(GK14=0,0,IF(IF(GK14=GD14,1,0)=1,ABS(GP14*GI14),-ABS(GP14*GI14)))</f>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f>IF(HG14+HH14+HL14&gt;0,1,-1)</f>
        <v>-1</v>
      </c>
      <c r="HU14" t="s">
        <v>1163</v>
      </c>
      <c r="HV14">
        <v>0</v>
      </c>
      <c r="HW14">
        <v>1</v>
      </c>
      <c r="HX14">
        <v>0</v>
      </c>
      <c r="HY14" s="137">
        <v>0</v>
      </c>
      <c r="HZ14" s="137">
        <v>0</v>
      </c>
      <c r="IA14" s="188">
        <v>0</v>
      </c>
      <c r="IB14" s="188">
        <f>IF(IF(HE14=HM14,1,0)=1,ABS(HY14*HR14),-ABS(HY14*HR14))</f>
        <v>0</v>
      </c>
      <c r="IC14" s="188">
        <v>0</v>
      </c>
      <c r="ID14" s="188">
        <v>0</v>
      </c>
      <c r="IE14" s="188">
        <v>0</v>
      </c>
      <c r="IF14" s="188">
        <v>0</v>
      </c>
      <c r="IG14" s="188">
        <v>0</v>
      </c>
      <c r="IH14" s="188">
        <f>IF(IF(HT14=HM14,1,0)=1,ABS(HY14*HR14),-ABS(HY14*HR14))</f>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f>IF(IP14+IQ14+IU14&gt;0,1,-1)</f>
        <v>1</v>
      </c>
      <c r="JD14" t="s">
        <v>1163</v>
      </c>
      <c r="JE14">
        <v>0</v>
      </c>
      <c r="JF14" s="240">
        <v>2</v>
      </c>
      <c r="JG14">
        <v>0</v>
      </c>
      <c r="JH14" s="137">
        <v>0</v>
      </c>
      <c r="JI14" s="137">
        <v>0</v>
      </c>
      <c r="JJ14" s="188">
        <v>0</v>
      </c>
      <c r="JK14" s="188">
        <f>IF(IF(IN14=IV14,1,0)=1,ABS(JH14*JA14),-ABS(JH14*JA14))</f>
        <v>0</v>
      </c>
      <c r="JL14" s="188">
        <v>0</v>
      </c>
      <c r="JM14" s="188">
        <v>0</v>
      </c>
      <c r="JN14" s="188">
        <v>0</v>
      </c>
      <c r="JO14" s="188">
        <v>0</v>
      </c>
      <c r="JP14" s="188">
        <v>0</v>
      </c>
      <c r="JQ14" s="188">
        <f>IF(IF(JC14=IV14,1,0)=1,ABS(JH14*JA14),-ABS(JH14*JA14))</f>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f>IF(JY14+JZ14+KD14&gt;0,1,-1)</f>
        <v>1</v>
      </c>
      <c r="KM14" t="s">
        <v>1163</v>
      </c>
      <c r="KN14">
        <v>0</v>
      </c>
      <c r="KO14" s="240">
        <v>1</v>
      </c>
      <c r="KP14">
        <v>0</v>
      </c>
      <c r="KQ14" s="137">
        <v>0</v>
      </c>
      <c r="KR14" s="137">
        <v>0</v>
      </c>
      <c r="KS14" s="188">
        <v>0</v>
      </c>
      <c r="KT14" s="188">
        <v>0</v>
      </c>
      <c r="KU14" s="188">
        <v>0</v>
      </c>
      <c r="KV14" s="188">
        <v>0</v>
      </c>
      <c r="KW14" s="188">
        <v>0</v>
      </c>
      <c r="KX14" s="188">
        <v>0</v>
      </c>
      <c r="KY14" s="188">
        <v>0</v>
      </c>
      <c r="KZ14" s="188">
        <f>IF(IF(KL14=KE14,1,0)=1,ABS(KQ14*KJ14),-ABS(KQ14*KJ14))</f>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f>IF(LH14+LI14+LM14&gt;0,1,-1)</f>
        <v>1</v>
      </c>
      <c r="LV14" t="s">
        <v>1163</v>
      </c>
      <c r="LW14">
        <v>0</v>
      </c>
      <c r="LX14" s="240"/>
      <c r="LY14">
        <v>0</v>
      </c>
      <c r="LZ14" s="137">
        <v>0</v>
      </c>
      <c r="MA14" s="137">
        <v>0</v>
      </c>
      <c r="MB14" s="188">
        <v>0</v>
      </c>
      <c r="MC14" s="188">
        <v>0</v>
      </c>
      <c r="MD14" s="188">
        <v>0</v>
      </c>
      <c r="ME14" s="188">
        <v>0</v>
      </c>
      <c r="MF14" s="188">
        <v>0</v>
      </c>
      <c r="MG14" s="188">
        <v>0</v>
      </c>
      <c r="MH14" s="188">
        <v>0</v>
      </c>
      <c r="MI14" s="188">
        <f>IF(IF(LU14=LN14,1,0)=1,ABS(LZ14*LS14),-ABS(LZ14*LS14))</f>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f>IF(MQ14+MR14+MV14&gt;0,1,-1)</f>
        <v>-1</v>
      </c>
      <c r="NE14" t="s">
        <v>1163</v>
      </c>
      <c r="NF14">
        <v>0</v>
      </c>
      <c r="NG14" s="240"/>
      <c r="NH14">
        <v>0</v>
      </c>
      <c r="NI14" s="137">
        <v>0</v>
      </c>
      <c r="NJ14" s="137">
        <v>0</v>
      </c>
      <c r="NK14" s="188">
        <v>0</v>
      </c>
      <c r="NL14" s="188">
        <v>0</v>
      </c>
      <c r="NM14" s="188">
        <v>0</v>
      </c>
      <c r="NN14" s="188">
        <v>0</v>
      </c>
      <c r="NO14" s="188">
        <v>0</v>
      </c>
      <c r="NP14" s="188">
        <v>0</v>
      </c>
      <c r="NQ14" s="188">
        <v>0</v>
      </c>
      <c r="NR14" s="188">
        <f>IF(IF(ND14=MW14,1,0)=1,ABS(NI14*NB14),-ABS(NI14*NB14))</f>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f>IF(NZ14+OA14+OE14&gt;0,1,-1)</f>
        <v>-1</v>
      </c>
      <c r="ON14" t="s">
        <v>1163</v>
      </c>
      <c r="OO14">
        <v>0</v>
      </c>
      <c r="OP14" s="240"/>
      <c r="OQ14">
        <v>0</v>
      </c>
      <c r="OR14" s="137">
        <v>0</v>
      </c>
      <c r="OS14" s="137">
        <v>0</v>
      </c>
      <c r="OT14" s="188">
        <v>0</v>
      </c>
      <c r="OU14" s="188">
        <v>0</v>
      </c>
      <c r="OV14" s="188">
        <v>0</v>
      </c>
      <c r="OW14" s="188">
        <v>0</v>
      </c>
      <c r="OX14" s="188">
        <v>0</v>
      </c>
      <c r="OY14" s="188">
        <v>0</v>
      </c>
      <c r="OZ14" s="188">
        <v>0</v>
      </c>
      <c r="PA14" s="188">
        <f>IF(IF(OM14=OF14,1,0)=1,ABS(OR14*OK14),-ABS(OR14*OK14))</f>
        <v>0</v>
      </c>
      <c r="PB14" s="188">
        <v>0</v>
      </c>
      <c r="PC14" s="188">
        <v>0</v>
      </c>
      <c r="PD14" s="188">
        <v>0</v>
      </c>
      <c r="PE14" s="188">
        <v>0</v>
      </c>
      <c r="PG14">
        <v>-1</v>
      </c>
      <c r="PH14" s="226">
        <v>-1</v>
      </c>
      <c r="PI14" s="226">
        <v>1</v>
      </c>
      <c r="PJ14" s="226">
        <v>-1</v>
      </c>
      <c r="PK14" s="202">
        <v>-1</v>
      </c>
      <c r="PL14" s="227">
        <v>-9</v>
      </c>
      <c r="PM14">
        <v>1</v>
      </c>
      <c r="PN14">
        <v>1</v>
      </c>
      <c r="PO14" s="202">
        <v>1</v>
      </c>
      <c r="PP14">
        <v>1</v>
      </c>
      <c r="PQ14">
        <v>0</v>
      </c>
      <c r="PR14">
        <v>1</v>
      </c>
      <c r="PS14">
        <v>1</v>
      </c>
      <c r="PT14" s="236">
        <v>7.0603337612300003E-3</v>
      </c>
      <c r="PU14" s="194">
        <v>42552</v>
      </c>
      <c r="PV14">
        <v>1</v>
      </c>
      <c r="PW14" t="s">
        <v>1163</v>
      </c>
      <c r="PX14">
        <v>0</v>
      </c>
      <c r="PY14" s="240"/>
      <c r="PZ14">
        <v>0</v>
      </c>
      <c r="QA14" s="137">
        <v>0</v>
      </c>
      <c r="QB14" s="137">
        <v>0</v>
      </c>
      <c r="QC14" s="188">
        <v>0</v>
      </c>
      <c r="QD14" s="188">
        <v>0</v>
      </c>
      <c r="QE14" s="188">
        <v>0</v>
      </c>
      <c r="QF14" s="188">
        <v>0</v>
      </c>
      <c r="QG14" s="188">
        <v>0</v>
      </c>
      <c r="QH14" s="188">
        <v>0</v>
      </c>
      <c r="QI14" s="188">
        <v>0</v>
      </c>
      <c r="QJ14" s="188">
        <v>0</v>
      </c>
      <c r="QK14" s="188">
        <v>0</v>
      </c>
      <c r="QL14" s="188">
        <v>0</v>
      </c>
      <c r="QM14" s="188">
        <v>0</v>
      </c>
      <c r="QN14" s="188">
        <v>0</v>
      </c>
      <c r="QP14">
        <v>1</v>
      </c>
      <c r="QQ14" s="226">
        <v>1</v>
      </c>
      <c r="QR14" s="226">
        <v>1</v>
      </c>
      <c r="QS14" s="226">
        <v>1</v>
      </c>
      <c r="QT14" s="202">
        <v>-1</v>
      </c>
      <c r="QU14" s="227">
        <v>3</v>
      </c>
      <c r="QV14">
        <v>1</v>
      </c>
      <c r="QW14">
        <v>-1</v>
      </c>
      <c r="QX14">
        <v>-1</v>
      </c>
      <c r="QY14">
        <v>0</v>
      </c>
      <c r="QZ14">
        <v>1</v>
      </c>
      <c r="RA14">
        <v>0</v>
      </c>
      <c r="RB14">
        <v>1</v>
      </c>
      <c r="RC14">
        <v>-3.05927342256E-2</v>
      </c>
      <c r="RD14" s="194">
        <v>42552</v>
      </c>
      <c r="RE14">
        <v>1</v>
      </c>
      <c r="RF14" t="s">
        <v>1163</v>
      </c>
      <c r="RG14">
        <v>0</v>
      </c>
      <c r="RH14" s="240"/>
      <c r="RI14">
        <v>0</v>
      </c>
      <c r="RJ14" s="137">
        <v>0</v>
      </c>
      <c r="RK14" s="137">
        <v>0</v>
      </c>
      <c r="RL14" s="188">
        <v>0</v>
      </c>
      <c r="RM14" s="188">
        <v>0</v>
      </c>
      <c r="RN14" s="188">
        <v>0</v>
      </c>
      <c r="RO14" s="188">
        <v>0</v>
      </c>
      <c r="RP14" s="188">
        <v>0</v>
      </c>
      <c r="RQ14" s="188">
        <v>0</v>
      </c>
      <c r="RR14" s="188">
        <v>0</v>
      </c>
      <c r="RS14" s="188">
        <v>0</v>
      </c>
      <c r="RT14" s="188">
        <v>0</v>
      </c>
      <c r="RU14" s="188">
        <v>0</v>
      </c>
      <c r="RV14" s="188">
        <v>0</v>
      </c>
      <c r="RW14" s="188">
        <v>0</v>
      </c>
      <c r="RY14">
        <f>QX14</f>
        <v>-1</v>
      </c>
      <c r="RZ14">
        <v>-1</v>
      </c>
      <c r="SA14">
        <v>-1</v>
      </c>
      <c r="SB14">
        <v>-1</v>
      </c>
      <c r="SC14">
        <v>-1</v>
      </c>
      <c r="SD14">
        <v>4</v>
      </c>
      <c r="SE14">
        <f>IF(SC14=1,-1,1)</f>
        <v>1</v>
      </c>
      <c r="SF14">
        <f>IF(SD14&lt;0,SC14*-1,SC14)</f>
        <v>-1</v>
      </c>
      <c r="SG14">
        <v>-1</v>
      </c>
      <c r="SH14">
        <f>IF(SA14=SG14,1,0)</f>
        <v>1</v>
      </c>
      <c r="SI14">
        <f t="shared" ref="SI14:SI77" si="82">IF(SG14=SC14,1,0)</f>
        <v>1</v>
      </c>
      <c r="SJ14">
        <f>IF(SG14=SE14,1,0)</f>
        <v>0</v>
      </c>
      <c r="SK14">
        <f>IF(SG14=SF14,1,0)</f>
        <v>1</v>
      </c>
      <c r="SL14">
        <v>-3.7475342980100003E-2</v>
      </c>
      <c r="SM14" s="194">
        <v>42564</v>
      </c>
      <c r="SN14">
        <f>IF(SA14+SB14+SF14&gt;0,1,-1)</f>
        <v>-1</v>
      </c>
      <c r="SO14" t="str">
        <f t="shared" ref="SO14:SO77" si="83">IF(RZ14="","FALSE","TRUE")</f>
        <v>TRUE</v>
      </c>
      <c r="SP14">
        <f>VLOOKUP($A14,'FuturesInfo (3)'!$A$2:$V$80,22)</f>
        <v>0</v>
      </c>
      <c r="SQ14" s="240"/>
      <c r="SR14">
        <f>IF(SQ14=1,ROUND(SP14*(1+SR$13),0),ROUND(SP14*(1-SR$13),0))</f>
        <v>0</v>
      </c>
      <c r="SS14" s="137">
        <f>VLOOKUP($A14,'FuturesInfo (3)'!$A$2:$O$80,15)*SP14</f>
        <v>0</v>
      </c>
      <c r="ST14" s="137">
        <f>VLOOKUP($A14,'FuturesInfo (3)'!$A$2:$O$80,15)*SR14</f>
        <v>0</v>
      </c>
      <c r="SU14" s="188">
        <f>IF(IF(RZ14=SG14,1,0)=1,ABS(SS14*SL14),-ABS(SS14*SL14))</f>
        <v>0</v>
      </c>
      <c r="SV14" s="188">
        <f t="shared" ref="SV14:SV77" si="84">IF(IF(RY14=SG14,1,0)=1,ABS(SS14*SL14),-ABS(SS14*SL14))</f>
        <v>0</v>
      </c>
      <c r="SW14" s="188">
        <f>IF(SI14=1,ABS(SS14*SL14),-ABS(SS14*SL14))</f>
        <v>0</v>
      </c>
      <c r="SX14" s="188">
        <f>IF(SJ14=1,ABS(SS14*SL14),-ABS(SS14*SL14))</f>
        <v>0</v>
      </c>
      <c r="SY14" s="188">
        <f>IF(SK14=1,ABS(SS14*SL14),-ABS(SS14*SL14))</f>
        <v>0</v>
      </c>
      <c r="SZ14" s="188">
        <f>IF(IF(SA14=SG14,1,0)=1,ABS(SS14*SL14),-ABS(SS14*SL14))</f>
        <v>0</v>
      </c>
      <c r="TA14" s="188">
        <f>IF(IF(SB14=SG14,1,0)=1,ABS(SS14*SL14),-ABS(SS14*SL14))</f>
        <v>0</v>
      </c>
      <c r="TB14" s="188">
        <f>IF(IF(SN14=SG14,1,0)=1,ABS(SS14*SL14),-ABS(SS14*SL14))</f>
        <v>0</v>
      </c>
      <c r="TC14" s="188">
        <f>IF(IF(sym!$Q3=SG14,1,0)=1,ABS(SS14*SL14),-ABS(SS14*SL14))</f>
        <v>0</v>
      </c>
      <c r="TD14" s="188">
        <f>IF(IF(sym!$P3=SG14,1,0)=1,ABS(SS14*SL14),-ABS(SS14*SL14))</f>
        <v>0</v>
      </c>
      <c r="TE14" s="188">
        <f>IF(IF(SG14=SG14,0,1)=1,ABS(SS14*SL14),-ABS(SS14*SL14))</f>
        <v>0</v>
      </c>
      <c r="TF14" s="188">
        <f>ABS(SS14*SL14)</f>
        <v>0</v>
      </c>
      <c r="TH14">
        <f>SG14</f>
        <v>-1</v>
      </c>
      <c r="TI14" s="226">
        <v>-1</v>
      </c>
      <c r="TJ14" s="226">
        <v>1</v>
      </c>
      <c r="TK14" s="226">
        <v>-1</v>
      </c>
      <c r="TL14" s="202">
        <v>-1</v>
      </c>
      <c r="TM14" s="227">
        <v>5</v>
      </c>
      <c r="TN14">
        <f>IF(TL14=1,-1,1)</f>
        <v>1</v>
      </c>
      <c r="TO14">
        <f>IF(TM14&lt;0,TL14*-1,TL14)</f>
        <v>-1</v>
      </c>
      <c r="TP14" s="202"/>
      <c r="TQ14">
        <f>IF(TJ14=TP14,1,0)</f>
        <v>0</v>
      </c>
      <c r="TR14">
        <f t="shared" ref="TR14:TR77" si="85">IF(TP14=TL14,1,0)</f>
        <v>0</v>
      </c>
      <c r="TS14">
        <f>IF(TP14=TN14,1,0)</f>
        <v>0</v>
      </c>
      <c r="TT14">
        <f>IF(TP14=TO14,1,0)</f>
        <v>0</v>
      </c>
      <c r="TU14" s="236"/>
      <c r="TV14" s="194">
        <v>42564</v>
      </c>
      <c r="TW14">
        <f>IF(TJ14+TK14+TO14&gt;0,1,-1)</f>
        <v>-1</v>
      </c>
      <c r="TX14" t="str">
        <f t="shared" ref="TX14:TX77" si="86">IF(TI14="","FALSE","TRUE")</f>
        <v>TRUE</v>
      </c>
      <c r="TY14">
        <f>VLOOKUP($A14,'FuturesInfo (3)'!$A$2:$V$80,22)</f>
        <v>0</v>
      </c>
      <c r="TZ14" s="240"/>
      <c r="UA14">
        <f>IF(TZ14=1,ROUND(TY14*(1+UA$13),0),ROUND(TY14*(1-UA$13),0))</f>
        <v>0</v>
      </c>
      <c r="UB14" s="137">
        <f>VLOOKUP($A14,'FuturesInfo (3)'!$A$2:$O$80,15)*TY14</f>
        <v>0</v>
      </c>
      <c r="UC14" s="137">
        <f>VLOOKUP($A14,'FuturesInfo (3)'!$A$2:$O$80,15)*UA14</f>
        <v>0</v>
      </c>
      <c r="UD14" s="188">
        <f>IF(IF(TI14=TP14,1,0)=1,ABS(UB14*TU14),-ABS(UB14*TU14))</f>
        <v>0</v>
      </c>
      <c r="UE14" s="188">
        <f t="shared" ref="UE14:UE77" si="87">IF(IF(TH14=TP14,1,0)=1,ABS(UB14*TU14),-ABS(UB14*TU14))</f>
        <v>0</v>
      </c>
      <c r="UF14" s="188">
        <f>IF(TR14=1,ABS(UB14*TU14),-ABS(UB14*TU14))</f>
        <v>0</v>
      </c>
      <c r="UG14" s="188">
        <f>IF(TS14=1,ABS(UB14*TU14),-ABS(UB14*TU14))</f>
        <v>0</v>
      </c>
      <c r="UH14" s="188">
        <f>IF(TT14=1,ABS(UB14*TU14),-ABS(UB14*TU14))</f>
        <v>0</v>
      </c>
      <c r="UI14" s="188">
        <f>IF(IF(TJ14=TP14,1,0)=1,ABS(UB14*TU14),-ABS(UB14*TU14))</f>
        <v>0</v>
      </c>
      <c r="UJ14" s="188">
        <f>IF(IF(TK14=TP14,1,0)=1,ABS(UB14*TU14),-ABS(UB14*TU14))</f>
        <v>0</v>
      </c>
      <c r="UK14" s="188">
        <f>IF(IF(TW14=TP14,1,0)=1,ABS(UB14*TU14),-ABS(UB14*TU14))</f>
        <v>0</v>
      </c>
      <c r="UL14" s="188">
        <f>IF(IF(sym!$Q3=TP14,1,0)=1,ABS(UB14*TU14),-ABS(UB14*TU14))</f>
        <v>0</v>
      </c>
      <c r="UM14" s="188">
        <f>IF(IF(sym!$P3=TP14,1,0)=1,ABS(UB14*TU14),-ABS(UB14*TU14))</f>
        <v>0</v>
      </c>
      <c r="UN14" s="188">
        <f>IF(IF(TP14=TP14,0,1)=1,ABS(UB14*TU14),-ABS(UB14*TU14))</f>
        <v>0</v>
      </c>
      <c r="UO14" s="188">
        <f>ABS(UB14*TU14)</f>
        <v>0</v>
      </c>
      <c r="UQ14">
        <f>TP14</f>
        <v>0</v>
      </c>
      <c r="UR14" s="226"/>
      <c r="US14" s="226"/>
      <c r="UT14" s="226"/>
      <c r="UU14" s="202"/>
      <c r="UV14" s="227"/>
      <c r="UW14">
        <f>IF(UU14=1,-1,1)</f>
        <v>1</v>
      </c>
      <c r="UX14">
        <f>IF(UV14&lt;0,UU14*-1,UU14)</f>
        <v>0</v>
      </c>
      <c r="UY14" s="202"/>
      <c r="UZ14">
        <f>IF(US14=UY14,1,0)</f>
        <v>1</v>
      </c>
      <c r="VA14">
        <f t="shared" ref="VA14:VA77" si="88">IF(UY14=UU14,1,0)</f>
        <v>1</v>
      </c>
      <c r="VB14">
        <f>IF(UY14=UW14,1,0)</f>
        <v>0</v>
      </c>
      <c r="VC14">
        <f>IF(UY14=UX14,1,0)</f>
        <v>1</v>
      </c>
      <c r="VD14" s="236"/>
      <c r="VE14" s="194"/>
      <c r="VF14">
        <f>IF(US14+UT14+UX14&gt;0,1,-1)</f>
        <v>-1</v>
      </c>
      <c r="VG14" t="str">
        <f t="shared" ref="VG14:VG77" si="89">IF(UR14="","FALSE","TRUE")</f>
        <v>FALSE</v>
      </c>
      <c r="VH14">
        <f>VLOOKUP($A14,'FuturesInfo (3)'!$A$2:$V$80,22)</f>
        <v>0</v>
      </c>
      <c r="VI14" s="240"/>
      <c r="VJ14">
        <f>IF(VI14=1,ROUND(VH14*(1+VJ$13),0),ROUND(VH14*(1-VJ$13),0))</f>
        <v>0</v>
      </c>
      <c r="VK14" s="137">
        <f>VLOOKUP($A14,'FuturesInfo (3)'!$A$2:$O$80,15)*VH14</f>
        <v>0</v>
      </c>
      <c r="VL14" s="137">
        <f>VLOOKUP($A14,'FuturesInfo (3)'!$A$2:$O$80,15)*VJ14</f>
        <v>0</v>
      </c>
      <c r="VM14" s="188">
        <f>IF(IF(UR14=UY14,1,0)=1,ABS(VK14*VD14),-ABS(VK14*VD14))</f>
        <v>0</v>
      </c>
      <c r="VN14" s="188">
        <f t="shared" ref="VN14:VN77" si="90">IF(IF(UQ14=UY14,1,0)=1,ABS(VK14*VD14),-ABS(VK14*VD14))</f>
        <v>0</v>
      </c>
      <c r="VO14" s="188">
        <f>IF(VA14=1,ABS(VK14*VD14),-ABS(VK14*VD14))</f>
        <v>0</v>
      </c>
      <c r="VP14" s="188">
        <f>IF(VB14=1,ABS(VK14*VD14),-ABS(VK14*VD14))</f>
        <v>0</v>
      </c>
      <c r="VQ14" s="188">
        <f>IF(VC14=1,ABS(VK14*VD14),-ABS(VK14*VD14))</f>
        <v>0</v>
      </c>
      <c r="VR14" s="188">
        <f>IF(IF(US14=UY14,1,0)=1,ABS(VK14*VD14),-ABS(VK14*VD14))</f>
        <v>0</v>
      </c>
      <c r="VS14" s="188">
        <f>IF(IF(UT14=UY14,1,0)=1,ABS(VK14*VD14),-ABS(VK14*VD14))</f>
        <v>0</v>
      </c>
      <c r="VT14" s="188">
        <f>IF(IF(VF14=UY14,1,0)=1,ABS(VK14*VD14),-ABS(VK14*VD14))</f>
        <v>0</v>
      </c>
      <c r="VU14" s="188">
        <f>IF(IF(sym!$Q3=UY14,1,0)=1,ABS(VK14*VD14),-ABS(VK14*VD14))</f>
        <v>0</v>
      </c>
      <c r="VV14" s="188">
        <f>IF(IF(sym!$P3=UY14,1,0)=1,ABS(VK14*VD14),-ABS(VK14*VD14))</f>
        <v>0</v>
      </c>
      <c r="VW14" s="188">
        <f>IF(IF(UY14=UY14,0,1)=1,ABS(VK14*VD14),-ABS(VK14*VD14))</f>
        <v>0</v>
      </c>
      <c r="VX14" s="188">
        <f>ABS(VK14*VD14)</f>
        <v>0</v>
      </c>
    </row>
    <row r="15" spans="1:596" x14ac:dyDescent="0.25">
      <c r="A15" s="1" t="s">
        <v>292</v>
      </c>
      <c r="B15" s="149" t="str">
        <f>'FuturesInfo (3)'!M3</f>
        <v>@AD</v>
      </c>
      <c r="C15" s="192" t="str">
        <f>VLOOKUP(A15,'FuturesInfo (3)'!$A$2:$K$80,11)</f>
        <v>currency</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f t="shared" si="81"/>
        <v>120.09706120251393</v>
      </c>
      <c r="AB15" s="188">
        <v>120.09706120251393</v>
      </c>
      <c r="AC15" s="188">
        <v>-120.09706120251393</v>
      </c>
      <c r="AD15" s="188">
        <v>120.09706120251393</v>
      </c>
      <c r="AE15" s="188">
        <v>-120.09706120251393</v>
      </c>
      <c r="AF15" s="188">
        <f t="shared" ref="AF15:AF78" si="91">IF(IF(R15=K15,1,0)=1,ABS(W15*P15),-ABS(W15*P15))</f>
        <v>-2</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f t="shared" ref="BA15:BA78" si="92">IF(AN15+AO15+AS15&gt;0,1,-1)</f>
        <v>1</v>
      </c>
      <c r="BB15" t="s">
        <v>1163</v>
      </c>
      <c r="BC15">
        <v>2</v>
      </c>
      <c r="BD15" s="241">
        <v>2</v>
      </c>
      <c r="BE15">
        <v>2</v>
      </c>
      <c r="BF15" s="137">
        <v>149260</v>
      </c>
      <c r="BG15" s="137">
        <v>149260</v>
      </c>
      <c r="BH15" s="188">
        <v>784.09752155162118</v>
      </c>
      <c r="BI15" s="188">
        <f>IF(IF(AL15=AT15,1,0)=1,ABS(BF15*AY15),-ABS(BF15*AY15))</f>
        <v>784.09752155162118</v>
      </c>
      <c r="BJ15" s="188">
        <v>784.09752155162118</v>
      </c>
      <c r="BK15" s="188">
        <v>-784.09752155162118</v>
      </c>
      <c r="BL15" s="188">
        <v>784.09752155162118</v>
      </c>
      <c r="BM15" s="188">
        <v>784.09752155162118</v>
      </c>
      <c r="BN15" s="188">
        <v>784.09752155162118</v>
      </c>
      <c r="BO15" s="188">
        <f t="shared" ref="BO15:BO78" si="93">IF(IF(BA15=AT15,1,0)=1,ABS(BF15*AY15),-ABS(BF15*AY15))</f>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f t="shared" ref="CJ15:CJ78" si="94">IF(BW15+BX15+CB15&gt;0,1,-1)</f>
        <v>-1</v>
      </c>
      <c r="CK15" t="s">
        <v>1163</v>
      </c>
      <c r="CL15">
        <v>3</v>
      </c>
      <c r="CM15" s="241">
        <v>2</v>
      </c>
      <c r="CN15">
        <v>2</v>
      </c>
      <c r="CO15" s="137">
        <v>223890</v>
      </c>
      <c r="CP15" s="137">
        <v>149260</v>
      </c>
      <c r="CQ15" s="188">
        <v>0</v>
      </c>
      <c r="CR15" s="188">
        <f>IF(IF(BU15=CC15,1,0)=1,ABS(CO15*CH15),-ABS(CO15*CH15))</f>
        <v>0</v>
      </c>
      <c r="CS15" s="188">
        <v>0</v>
      </c>
      <c r="CT15" s="188">
        <v>0</v>
      </c>
      <c r="CU15" s="188">
        <v>0</v>
      </c>
      <c r="CV15" s="188">
        <v>0</v>
      </c>
      <c r="CW15" s="188">
        <v>0</v>
      </c>
      <c r="CX15" s="188">
        <f t="shared" ref="CX15:CX78" si="95">IF(IF(CJ15=CC15,1,0)=1,ABS(CO15*CH15),-ABS(CO15*CH15))</f>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f t="shared" ref="DS15:DS78" si="96">IF(DF15+DG15+DK15&gt;0,1,-1)</f>
        <v>-1</v>
      </c>
      <c r="DT15" t="s">
        <v>1163</v>
      </c>
      <c r="DU15">
        <v>3</v>
      </c>
      <c r="DV15" s="241">
        <v>2</v>
      </c>
      <c r="DW15">
        <v>2</v>
      </c>
      <c r="DX15" s="137">
        <v>223200</v>
      </c>
      <c r="DY15" s="137">
        <v>148800</v>
      </c>
      <c r="DZ15" s="188">
        <v>-687.87350931340802</v>
      </c>
      <c r="EA15" s="188">
        <f>IF(IF(DD15=DL15,1,0)=1,ABS(DX15*DQ15),-ABS(DX15*DQ15))</f>
        <v>-687.87350931340802</v>
      </c>
      <c r="EB15" s="188">
        <v>-687.87350931340802</v>
      </c>
      <c r="EC15" s="188">
        <v>687.87350931340802</v>
      </c>
      <c r="ED15" s="188">
        <v>687.87350931340802</v>
      </c>
      <c r="EE15" s="188">
        <v>687.87350931340802</v>
      </c>
      <c r="EF15" s="188">
        <v>-687.87350931340802</v>
      </c>
      <c r="EG15" s="188">
        <f t="shared" ref="EG15:EG78" si="97">IF(IF(DS15=DL15,1,0)=1,ABS(DX15*DQ15),-ABS(DX15*DQ15))</f>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f t="shared" ref="FB15:FB78" si="98">IF(EO15+EP15+ET15&gt;0,1,-1)</f>
        <v>-1</v>
      </c>
      <c r="FC15" t="s">
        <v>1163</v>
      </c>
      <c r="FD15">
        <v>2</v>
      </c>
      <c r="FE15" s="241">
        <v>1</v>
      </c>
      <c r="FF15">
        <v>2</v>
      </c>
      <c r="FG15" s="137">
        <v>149980</v>
      </c>
      <c r="FH15" s="137">
        <v>149980</v>
      </c>
      <c r="FI15" s="188">
        <v>1189.3575268814625</v>
      </c>
      <c r="FJ15" s="188">
        <f>IF(IF(EM15=EU15,1,0)=1,ABS(FG15*EZ15),-ABS(FG15*EZ15))</f>
        <v>-1189.3575268814625</v>
      </c>
      <c r="FK15" s="188">
        <v>1189.3575268814625</v>
      </c>
      <c r="FL15" s="188">
        <v>-1189.3575268814625</v>
      </c>
      <c r="FM15" s="188">
        <v>-1189.3575268814625</v>
      </c>
      <c r="FN15" s="188">
        <v>-1189.3575268814625</v>
      </c>
      <c r="FO15" s="188">
        <v>1189.3575268814625</v>
      </c>
      <c r="FP15" s="188">
        <f t="shared" ref="FP15:FP78" si="99">IF(IF(FB15=EU15,1,0)=1,ABS(FG15*EZ15),-ABS(FG15*EZ15))</f>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f t="shared" ref="GK15:GK78" si="100">IF(FX15+FY15+GC15&gt;0,1,-1)</f>
        <v>-1</v>
      </c>
      <c r="GL15" t="s">
        <v>1163</v>
      </c>
      <c r="GM15">
        <v>2</v>
      </c>
      <c r="GN15" s="241">
        <v>1</v>
      </c>
      <c r="GO15">
        <v>3</v>
      </c>
      <c r="GP15" s="137">
        <v>149120</v>
      </c>
      <c r="GQ15" s="137">
        <v>223680</v>
      </c>
      <c r="GR15" s="188">
        <v>-855.06867582384632</v>
      </c>
      <c r="GS15" s="188">
        <f>IF(IF(FV15=GD15,1,0)=1,ABS(GP15*GI15),-ABS(GP15*GI15))</f>
        <v>-855.06867582384632</v>
      </c>
      <c r="GT15" s="188">
        <v>-855.06867582384632</v>
      </c>
      <c r="GU15" s="188">
        <v>855.06867582384632</v>
      </c>
      <c r="GV15" s="188">
        <v>855.06867582384632</v>
      </c>
      <c r="GW15" s="188">
        <v>855.06867582384632</v>
      </c>
      <c r="GX15" s="188">
        <v>-855.06867582384632</v>
      </c>
      <c r="GY15" s="188">
        <f t="shared" ref="GY15:GY78" si="101">IF(GK15=0,0,IF(IF(GK15=GD15,1,0)=1,ABS(GP15*GI15),-ABS(GP15*GI15)))</f>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f t="shared" ref="HT15:HT78" si="102">IF(HG15+HH15+HL15&gt;0,1,-1)</f>
        <v>-1</v>
      </c>
      <c r="HU15" t="s">
        <v>1163</v>
      </c>
      <c r="HV15">
        <v>2</v>
      </c>
      <c r="HW15">
        <v>1</v>
      </c>
      <c r="HX15">
        <v>3</v>
      </c>
      <c r="HY15" s="137">
        <v>151020</v>
      </c>
      <c r="HZ15" s="137">
        <v>226530</v>
      </c>
      <c r="IA15" s="188">
        <v>1924.2086909851798</v>
      </c>
      <c r="IB15" s="188">
        <f>IF(IF(HE15=HM15,1,0)=1,ABS(HY15*HR15),-ABS(HY15*HR15))</f>
        <v>-1924.2086909851798</v>
      </c>
      <c r="IC15" s="188">
        <v>1924.2086909851798</v>
      </c>
      <c r="ID15" s="188">
        <v>-1924.2086909851798</v>
      </c>
      <c r="IE15" s="188">
        <v>-1924.2086909851798</v>
      </c>
      <c r="IF15" s="188">
        <v>-1924.2086909851798</v>
      </c>
      <c r="IG15" s="188">
        <v>1924.2086909851798</v>
      </c>
      <c r="IH15" s="188">
        <f t="shared" ref="IH15:IH78" si="103">IF(IF(HT15=HM15,1,0)=1,ABS(HY15*HR15),-ABS(HY15*HR15))</f>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f t="shared" ref="JC15:JC78" si="104">IF(IP15+IQ15+IU15&gt;0,1,-1)</f>
        <v>1</v>
      </c>
      <c r="JD15" t="s">
        <v>1163</v>
      </c>
      <c r="JE15">
        <v>2</v>
      </c>
      <c r="JF15" s="241">
        <v>2</v>
      </c>
      <c r="JG15">
        <v>2</v>
      </c>
      <c r="JH15" s="137">
        <v>150320</v>
      </c>
      <c r="JI15" s="137">
        <v>150320</v>
      </c>
      <c r="JJ15" s="188">
        <v>-696.75539663601921</v>
      </c>
      <c r="JK15" s="188">
        <f>IF(IF(IN15=IV15,1,0)=1,ABS(JH15*JA15),-ABS(JH15*JA15))</f>
        <v>-696.75539663601921</v>
      </c>
      <c r="JL15" s="188">
        <v>-696.75539663601921</v>
      </c>
      <c r="JM15" s="188">
        <v>696.75539663601921</v>
      </c>
      <c r="JN15" s="188">
        <v>696.75539663601921</v>
      </c>
      <c r="JO15" s="188">
        <v>-696.75539663601921</v>
      </c>
      <c r="JP15" s="188">
        <v>-696.75539663601921</v>
      </c>
      <c r="JQ15" s="188">
        <f t="shared" ref="JQ15:JQ78" si="105">IF(IF(JC15=IV15,1,0)=1,ABS(JH15*JA15),-ABS(JH15*JA15))</f>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f t="shared" ref="KL15:KL78" si="106">IF(JY15+JZ15+KD15&gt;0,1,-1)</f>
        <v>-1</v>
      </c>
      <c r="KM15" t="s">
        <v>1163</v>
      </c>
      <c r="KN15">
        <v>2</v>
      </c>
      <c r="KO15" s="241">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f t="shared" ref="KZ15:KZ78" si="107">IF(IF(KL15=KE15,1,0)=1,ABS(KQ15*KJ15),-ABS(KQ15*KJ15))</f>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f t="shared" ref="LU15:LU78" si="108">IF(LH15+LI15+LM15&gt;0,1,-1)</f>
        <v>1</v>
      </c>
      <c r="LV15" t="s">
        <v>1163</v>
      </c>
      <c r="LW15">
        <v>2</v>
      </c>
      <c r="LX15" s="241"/>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f t="shared" ref="MI15:MI78" si="109">IF(IF(LU15=LN15,1,0)=1,ABS(LZ15*LS15),-ABS(LZ15*LS15))</f>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f t="shared" ref="ND15:ND78" si="110">IF(MQ15+MR15+MV15&gt;0,1,-1)</f>
        <v>1</v>
      </c>
      <c r="NE15" t="s">
        <v>1163</v>
      </c>
      <c r="NF15">
        <v>3</v>
      </c>
      <c r="NG15" s="241"/>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f t="shared" ref="NR15:NR78" si="111">IF(IF(ND15=MW15,1,0)=1,ABS(NI15*NB15),-ABS(NI15*NB15))</f>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f t="shared" ref="OM15:OM78" si="112">IF(NZ15+OA15+OE15&gt;0,1,-1)</f>
        <v>1</v>
      </c>
      <c r="ON15" t="s">
        <v>1163</v>
      </c>
      <c r="OO15">
        <v>3</v>
      </c>
      <c r="OP15" s="241"/>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f t="shared" ref="PA15:PA78" si="113">IF(IF(OM15=OF15,1,0)=1,ABS(OR15*OK15),-ABS(OR15*OK15))</f>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v>-1</v>
      </c>
      <c r="PN15">
        <v>1</v>
      </c>
      <c r="PO15" s="203">
        <v>-1</v>
      </c>
      <c r="PP15">
        <v>1</v>
      </c>
      <c r="PQ15">
        <v>0</v>
      </c>
      <c r="PR15">
        <v>1</v>
      </c>
      <c r="PS15">
        <v>0</v>
      </c>
      <c r="PT15" s="237">
        <v>-5.27704485488E-4</v>
      </c>
      <c r="PU15" s="194">
        <v>42549</v>
      </c>
      <c r="PV15">
        <v>1</v>
      </c>
      <c r="PW15" t="s">
        <v>1163</v>
      </c>
      <c r="PX15">
        <v>2</v>
      </c>
      <c r="PY15" s="241"/>
      <c r="PZ15">
        <v>2</v>
      </c>
      <c r="QA15" s="137">
        <v>149860</v>
      </c>
      <c r="QB15" s="137">
        <v>149860</v>
      </c>
      <c r="QC15" s="188">
        <v>-79.08179419523168</v>
      </c>
      <c r="QD15" s="188">
        <v>79.08179419523168</v>
      </c>
      <c r="QE15" s="188">
        <v>-79.08179419523168</v>
      </c>
      <c r="QF15" s="188">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v>-1</v>
      </c>
      <c r="QQ15" s="228">
        <v>1</v>
      </c>
      <c r="QR15" s="228">
        <v>-1</v>
      </c>
      <c r="QS15" s="228">
        <v>1</v>
      </c>
      <c r="QT15" s="203">
        <v>1</v>
      </c>
      <c r="QU15" s="229">
        <v>13</v>
      </c>
      <c r="QV15">
        <v>-1</v>
      </c>
      <c r="QW15">
        <v>1</v>
      </c>
      <c r="QX15">
        <v>-1</v>
      </c>
      <c r="QY15">
        <v>1</v>
      </c>
      <c r="QZ15">
        <v>0</v>
      </c>
      <c r="RA15">
        <v>1</v>
      </c>
      <c r="RB15">
        <v>0</v>
      </c>
      <c r="RC15">
        <v>-1.0955649419200001E-2</v>
      </c>
      <c r="RD15" s="194">
        <v>42549</v>
      </c>
      <c r="RE15">
        <v>1</v>
      </c>
      <c r="RF15" t="s">
        <v>1163</v>
      </c>
      <c r="RG15">
        <v>2</v>
      </c>
      <c r="RH15" s="241"/>
      <c r="RI15">
        <v>2</v>
      </c>
      <c r="RJ15" s="137">
        <v>149860</v>
      </c>
      <c r="RK15" s="137">
        <v>149860</v>
      </c>
      <c r="RL15" s="188">
        <v>-1641.813621961312</v>
      </c>
      <c r="RM15" s="188">
        <v>1641.813621961312</v>
      </c>
      <c r="RN15" s="188">
        <v>-1641.813621961312</v>
      </c>
      <c r="RO15" s="188">
        <v>1641.813621961312</v>
      </c>
      <c r="RP15" s="188">
        <v>-1641.813621961312</v>
      </c>
      <c r="RQ15" s="188">
        <v>1641.813621961312</v>
      </c>
      <c r="RR15" s="188">
        <v>-1641.813621961312</v>
      </c>
      <c r="RS15" s="188">
        <v>-1641.813621961312</v>
      </c>
      <c r="RT15" s="188">
        <v>-1641.813621961312</v>
      </c>
      <c r="RU15" s="188">
        <v>1641.813621961312</v>
      </c>
      <c r="RV15" s="188">
        <v>-1641.813621961312</v>
      </c>
      <c r="RW15" s="188">
        <v>1641.813621961312</v>
      </c>
      <c r="RY15">
        <f t="shared" ref="RY15:RY78" si="114">QX15</f>
        <v>-1</v>
      </c>
      <c r="RZ15">
        <v>1</v>
      </c>
      <c r="SA15">
        <v>-1</v>
      </c>
      <c r="SB15">
        <v>1</v>
      </c>
      <c r="SC15">
        <v>1</v>
      </c>
      <c r="SD15">
        <v>-3</v>
      </c>
      <c r="SE15">
        <f t="shared" ref="SE15:SE78" si="115">IF(SC15=1,-1,1)</f>
        <v>-1</v>
      </c>
      <c r="SF15">
        <f t="shared" ref="SF15:SF78" si="116">IF(SD15&lt;0,SC15*-1,SC15)</f>
        <v>-1</v>
      </c>
      <c r="SG15">
        <v>-1</v>
      </c>
      <c r="SH15">
        <f t="shared" ref="SH15:SH78" si="117">IF(SA15=SG15,1,0)</f>
        <v>1</v>
      </c>
      <c r="SI15">
        <f t="shared" si="82"/>
        <v>0</v>
      </c>
      <c r="SJ15">
        <f>IF(SG15=SE15,1,0)</f>
        <v>1</v>
      </c>
      <c r="SK15">
        <f t="shared" ref="SK15:SK78" si="118">IF(SG15=SF15,1,0)</f>
        <v>1</v>
      </c>
      <c r="SL15">
        <v>-4.5375683971699996E-3</v>
      </c>
      <c r="SM15" s="194">
        <v>42549</v>
      </c>
      <c r="SN15">
        <f t="shared" ref="SN15:SN78" si="119">IF(SA15+SB15+SF15&gt;0,1,-1)</f>
        <v>-1</v>
      </c>
      <c r="SO15" t="str">
        <f t="shared" si="83"/>
        <v>TRUE</v>
      </c>
      <c r="SP15">
        <f>VLOOKUP($A15,'FuturesInfo (3)'!$A$2:$V$80,22)</f>
        <v>3</v>
      </c>
      <c r="SQ15" s="241"/>
      <c r="SR15">
        <f t="shared" ref="SR15:SR78" si="120">IF(SQ15=1,ROUND(SP15*(1+SR$13),0),ROUND(SP15*(1-SR$13),0))</f>
        <v>2</v>
      </c>
      <c r="SS15" s="137">
        <f>VLOOKUP($A15,'FuturesInfo (3)'!$A$2:$O$80,15)*SP15</f>
        <v>223770</v>
      </c>
      <c r="ST15" s="137">
        <f>VLOOKUP($A15,'FuturesInfo (3)'!$A$2:$O$80,15)*SR15</f>
        <v>149180</v>
      </c>
      <c r="SU15" s="188">
        <f t="shared" ref="SU15:SU38" si="121">IF(IF(RZ15=SG15,1,0)=1,ABS(SS15*SL15),-ABS(SS15*SL15))</f>
        <v>-1015.3716802347308</v>
      </c>
      <c r="SV15" s="188">
        <f t="shared" si="84"/>
        <v>1015.3716802347308</v>
      </c>
      <c r="SW15" s="188">
        <f t="shared" ref="SW15:SW78" si="122">IF(SI15=1,ABS(SS15*SL15),-ABS(SS15*SL15))</f>
        <v>-1015.3716802347308</v>
      </c>
      <c r="SX15" s="188">
        <f t="shared" ref="SX15:SX78" si="123">IF(SJ15=1,ABS(SS15*SL15),-ABS(SS15*SL15))</f>
        <v>1015.3716802347308</v>
      </c>
      <c r="SY15" s="188">
        <f t="shared" ref="SY15:SY20" si="124">IF(SK15=1,ABS(SS15*SL15),-ABS(SS15*SL15))</f>
        <v>1015.3716802347308</v>
      </c>
      <c r="SZ15" s="188">
        <f t="shared" ref="SZ15:SZ78" si="125">IF(IF(SA15=SG15,1,0)=1,ABS(SS15*SL15),-ABS(SS15*SL15))</f>
        <v>1015.3716802347308</v>
      </c>
      <c r="TA15" s="188">
        <f>IF(IF(SB15=SG15,1,0)=1,ABS(SS15*SL15),-ABS(SS15*SL15))</f>
        <v>-1015.3716802347308</v>
      </c>
      <c r="TB15" s="188">
        <f t="shared" ref="TB15:TB78" si="126">IF(IF(SN15=SG15,1,0)=1,ABS(SS15*SL15),-ABS(SS15*SL15))</f>
        <v>1015.3716802347308</v>
      </c>
      <c r="TC15" s="188">
        <f>IF(IF(sym!$Q4=SG15,1,0)=1,ABS(SS15*SL15),-ABS(SS15*SL15))</f>
        <v>-1015.3716802347308</v>
      </c>
      <c r="TD15" s="188">
        <f>IF(IF(sym!$P4=SG15,1,0)=1,ABS(SS15*SL15),-ABS(SS15*SL15))</f>
        <v>1015.3716802347308</v>
      </c>
      <c r="TE15" s="188">
        <f>IF(IF(SG15=SG15,0,1)=1,ABS(SS15*SL15),-ABS(SS15*SL15))</f>
        <v>-1015.3716802347308</v>
      </c>
      <c r="TF15" s="188">
        <f t="shared" ref="TF15:TF78" si="127">ABS(SS15*SL15)</f>
        <v>1015.3716802347308</v>
      </c>
      <c r="TH15">
        <f t="shared" ref="TH15:TH78" si="128">SG15</f>
        <v>-1</v>
      </c>
      <c r="TI15" s="228">
        <v>-1</v>
      </c>
      <c r="TJ15" s="228">
        <v>-1</v>
      </c>
      <c r="TK15" s="228">
        <v>-1</v>
      </c>
      <c r="TL15" s="203">
        <v>-1</v>
      </c>
      <c r="TM15" s="229">
        <v>-4</v>
      </c>
      <c r="TN15">
        <f t="shared" ref="TN15:TN78" si="129">IF(TL15=1,-1,1)</f>
        <v>1</v>
      </c>
      <c r="TO15">
        <f t="shared" ref="TO15:TO78" si="130">IF(TM15&lt;0,TL15*-1,TL15)</f>
        <v>1</v>
      </c>
      <c r="TP15" s="203"/>
      <c r="TQ15">
        <f t="shared" ref="TQ15:TQ78" si="131">IF(TJ15=TP15,1,0)</f>
        <v>0</v>
      </c>
      <c r="TR15">
        <f t="shared" si="85"/>
        <v>0</v>
      </c>
      <c r="TS15">
        <f>IF(TP15=TN15,1,0)</f>
        <v>0</v>
      </c>
      <c r="TT15">
        <f t="shared" ref="TT15:TT78" si="132">IF(TP15=TO15,1,0)</f>
        <v>0</v>
      </c>
      <c r="TU15" s="237"/>
      <c r="TV15" s="194">
        <v>42565</v>
      </c>
      <c r="TW15">
        <f t="shared" ref="TW15:TW78" si="133">IF(TJ15+TK15+TO15&gt;0,1,-1)</f>
        <v>-1</v>
      </c>
      <c r="TX15" t="str">
        <f t="shared" si="86"/>
        <v>TRUE</v>
      </c>
      <c r="TY15">
        <f>VLOOKUP($A15,'FuturesInfo (3)'!$A$2:$V$80,22)</f>
        <v>3</v>
      </c>
      <c r="TZ15" s="241"/>
      <c r="UA15">
        <f t="shared" ref="UA15:UA78" si="134">IF(TZ15=1,ROUND(TY15*(1+UA$13),0),ROUND(TY15*(1-UA$13),0))</f>
        <v>2</v>
      </c>
      <c r="UB15" s="137">
        <f>VLOOKUP($A15,'FuturesInfo (3)'!$A$2:$O$80,15)*TY15</f>
        <v>223770</v>
      </c>
      <c r="UC15" s="137">
        <f>VLOOKUP($A15,'FuturesInfo (3)'!$A$2:$O$80,15)*UA15</f>
        <v>149180</v>
      </c>
      <c r="UD15" s="188">
        <f t="shared" ref="UD15:UD38" si="135">IF(IF(TI15=TP15,1,0)=1,ABS(UB15*TU15),-ABS(UB15*TU15))</f>
        <v>0</v>
      </c>
      <c r="UE15" s="188">
        <f t="shared" si="87"/>
        <v>0</v>
      </c>
      <c r="UF15" s="188">
        <f t="shared" ref="UF15:UF78" si="136">IF(TR15=1,ABS(UB15*TU15),-ABS(UB15*TU15))</f>
        <v>0</v>
      </c>
      <c r="UG15" s="188">
        <f t="shared" ref="UG15:UG78" si="137">IF(TS15=1,ABS(UB15*TU15),-ABS(UB15*TU15))</f>
        <v>0</v>
      </c>
      <c r="UH15" s="188">
        <f t="shared" ref="UH15:UH20" si="138">IF(TT15=1,ABS(UB15*TU15),-ABS(UB15*TU15))</f>
        <v>0</v>
      </c>
      <c r="UI15" s="188">
        <f t="shared" ref="UI15:UI78" si="139">IF(IF(TJ15=TP15,1,0)=1,ABS(UB15*TU15),-ABS(UB15*TU15))</f>
        <v>0</v>
      </c>
      <c r="UJ15" s="188">
        <f>IF(IF(TK15=TP15,1,0)=1,ABS(UB15*TU15),-ABS(UB15*TU15))</f>
        <v>0</v>
      </c>
      <c r="UK15" s="188">
        <f t="shared" ref="UK15:UK78" si="140">IF(IF(TW15=TP15,1,0)=1,ABS(UB15*TU15),-ABS(UB15*TU15))</f>
        <v>0</v>
      </c>
      <c r="UL15" s="188">
        <f>IF(IF(sym!$Q4=TP15,1,0)=1,ABS(UB15*TU15),-ABS(UB15*TU15))</f>
        <v>0</v>
      </c>
      <c r="UM15" s="188">
        <f>IF(IF(sym!$P4=TP15,1,0)=1,ABS(UB15*TU15),-ABS(UB15*TU15))</f>
        <v>0</v>
      </c>
      <c r="UN15" s="188">
        <f>IF(IF(TP15=TP15,0,1)=1,ABS(UB15*TU15),-ABS(UB15*TU15))</f>
        <v>0</v>
      </c>
      <c r="UO15" s="188">
        <f t="shared" ref="UO15:UO78" si="141">ABS(UB15*TU15)</f>
        <v>0</v>
      </c>
      <c r="UQ15">
        <f t="shared" ref="UQ15:UQ78" si="142">TP15</f>
        <v>0</v>
      </c>
      <c r="UR15" s="228"/>
      <c r="US15" s="228"/>
      <c r="UT15" s="228"/>
      <c r="UU15" s="203"/>
      <c r="UV15" s="229"/>
      <c r="UW15">
        <f t="shared" ref="UW15:UW78" si="143">IF(UU15=1,-1,1)</f>
        <v>1</v>
      </c>
      <c r="UX15">
        <f t="shared" ref="UX15:UX78" si="144">IF(UV15&lt;0,UU15*-1,UU15)</f>
        <v>0</v>
      </c>
      <c r="UY15" s="203"/>
      <c r="UZ15">
        <f t="shared" ref="UZ15:UZ78" si="145">IF(US15=UY15,1,0)</f>
        <v>1</v>
      </c>
      <c r="VA15">
        <f t="shared" si="88"/>
        <v>1</v>
      </c>
      <c r="VB15">
        <f>IF(UY15=UW15,1,0)</f>
        <v>0</v>
      </c>
      <c r="VC15">
        <f t="shared" ref="VC15:VC78" si="146">IF(UY15=UX15,1,0)</f>
        <v>1</v>
      </c>
      <c r="VD15" s="237"/>
      <c r="VE15" s="194"/>
      <c r="VF15">
        <f t="shared" ref="VF15:VF78" si="147">IF(US15+UT15+UX15&gt;0,1,-1)</f>
        <v>-1</v>
      </c>
      <c r="VG15" t="str">
        <f t="shared" si="89"/>
        <v>FALSE</v>
      </c>
      <c r="VH15">
        <f>VLOOKUP($A15,'FuturesInfo (3)'!$A$2:$V$80,22)</f>
        <v>3</v>
      </c>
      <c r="VI15" s="241"/>
      <c r="VJ15">
        <f t="shared" ref="VJ15:VJ78" si="148">IF(VI15=1,ROUND(VH15*(1+VJ$13),0),ROUND(VH15*(1-VJ$13),0))</f>
        <v>2</v>
      </c>
      <c r="VK15" s="137">
        <f>VLOOKUP($A15,'FuturesInfo (3)'!$A$2:$O$80,15)*VH15</f>
        <v>223770</v>
      </c>
      <c r="VL15" s="137">
        <f>VLOOKUP($A15,'FuturesInfo (3)'!$A$2:$O$80,15)*VJ15</f>
        <v>149180</v>
      </c>
      <c r="VM15" s="188">
        <f t="shared" ref="VM15:VM38" si="149">IF(IF(UR15=UY15,1,0)=1,ABS(VK15*VD15),-ABS(VK15*VD15))</f>
        <v>0</v>
      </c>
      <c r="VN15" s="188">
        <f t="shared" si="90"/>
        <v>0</v>
      </c>
      <c r="VO15" s="188">
        <f t="shared" ref="VO15:VO78" si="150">IF(VA15=1,ABS(VK15*VD15),-ABS(VK15*VD15))</f>
        <v>0</v>
      </c>
      <c r="VP15" s="188">
        <f t="shared" ref="VP15:VP78" si="151">IF(VB15=1,ABS(VK15*VD15),-ABS(VK15*VD15))</f>
        <v>0</v>
      </c>
      <c r="VQ15" s="188">
        <f t="shared" ref="VQ15:VQ20" si="152">IF(VC15=1,ABS(VK15*VD15),-ABS(VK15*VD15))</f>
        <v>0</v>
      </c>
      <c r="VR15" s="188">
        <f t="shared" ref="VR15:VR78" si="153">IF(IF(US15=UY15,1,0)=1,ABS(VK15*VD15),-ABS(VK15*VD15))</f>
        <v>0</v>
      </c>
      <c r="VS15" s="188">
        <f>IF(IF(UT15=UY15,1,0)=1,ABS(VK15*VD15),-ABS(VK15*VD15))</f>
        <v>0</v>
      </c>
      <c r="VT15" s="188">
        <f t="shared" ref="VT15:VT78" si="154">IF(IF(VF15=UY15,1,0)=1,ABS(VK15*VD15),-ABS(VK15*VD15))</f>
        <v>0</v>
      </c>
      <c r="VU15" s="188">
        <f>IF(IF(sym!$Q4=UY15,1,0)=1,ABS(VK15*VD15),-ABS(VK15*VD15))</f>
        <v>0</v>
      </c>
      <c r="VV15" s="188">
        <f>IF(IF(sym!$P4=UY15,1,0)=1,ABS(VK15*VD15),-ABS(VK15*VD15))</f>
        <v>0</v>
      </c>
      <c r="VW15" s="188">
        <f>IF(IF(UY15=UY15,0,1)=1,ABS(VK15*VD15),-ABS(VK15*VD15))</f>
        <v>0</v>
      </c>
      <c r="VX15" s="188">
        <f t="shared" ref="VX15:VX78" si="155">ABS(VK15*VD15)</f>
        <v>0</v>
      </c>
    </row>
    <row r="16" spans="1:596" x14ac:dyDescent="0.25">
      <c r="A16" s="1" t="s">
        <v>294</v>
      </c>
      <c r="B16" s="149" t="str">
        <f>'FuturesInfo (3)'!M4</f>
        <v>AEX</v>
      </c>
      <c r="C16" s="192" t="str">
        <f>VLOOKUP(A16,'FuturesInfo (3)'!$A$2:$K$80,11)</f>
        <v>index</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f>IF(IF(E16=L16,1,0)=1,ABS(X16*Q16),-ABS(X16*Q16))</f>
        <v>1313.1178000728332</v>
      </c>
      <c r="AB16" s="188">
        <v>1313.1178000728332</v>
      </c>
      <c r="AC16" s="188">
        <v>-1313.1178000728332</v>
      </c>
      <c r="AD16" s="188">
        <v>1313.1178000728332</v>
      </c>
      <c r="AE16" s="188">
        <v>-1313.1178000728332</v>
      </c>
      <c r="AF16" s="188">
        <f t="shared" si="91"/>
        <v>-1</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f t="shared" si="92"/>
        <v>1</v>
      </c>
      <c r="BB16" t="s">
        <v>1163</v>
      </c>
      <c r="BC16">
        <v>1</v>
      </c>
      <c r="BD16" s="241">
        <v>2</v>
      </c>
      <c r="BE16">
        <v>1</v>
      </c>
      <c r="BF16" s="137">
        <v>96988.306799999991</v>
      </c>
      <c r="BG16" s="137">
        <v>96988.306799999991</v>
      </c>
      <c r="BH16" s="188">
        <v>646.1430960716408</v>
      </c>
      <c r="BI16" s="188">
        <f t="shared" ref="BI16:BI78" si="156">IF(IF(AL16=AT16,1,0)=1,ABS(BF16*AY16),-ABS(BF16*AY16))</f>
        <v>646.1430960716408</v>
      </c>
      <c r="BJ16" s="188">
        <v>-646.1430960716408</v>
      </c>
      <c r="BK16" s="188">
        <v>646.1430960716408</v>
      </c>
      <c r="BL16" s="188">
        <v>-646.1430960716408</v>
      </c>
      <c r="BM16" s="188">
        <v>646.1430960716408</v>
      </c>
      <c r="BN16" s="188">
        <v>646.1430960716408</v>
      </c>
      <c r="BO16" s="188">
        <f t="shared" si="93"/>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f t="shared" si="94"/>
        <v>1</v>
      </c>
      <c r="CK16" t="s">
        <v>1163</v>
      </c>
      <c r="CL16">
        <v>1</v>
      </c>
      <c r="CM16" s="241">
        <v>2</v>
      </c>
      <c r="CN16">
        <v>1</v>
      </c>
      <c r="CO16" s="137">
        <v>97046.603500000012</v>
      </c>
      <c r="CP16" s="137">
        <v>97046.603500000012</v>
      </c>
      <c r="CQ16" s="188">
        <v>-697.61935423362377</v>
      </c>
      <c r="CR16" s="188">
        <f t="shared" ref="CR16:CR79" si="157">IF(IF(BU16=CC16,1,0)=1,ABS(CO16*CH16),-ABS(CO16*CH16))</f>
        <v>-697.61935423362377</v>
      </c>
      <c r="CS16" s="188">
        <v>-697.61935423362377</v>
      </c>
      <c r="CT16" s="188">
        <v>697.61935423362377</v>
      </c>
      <c r="CU16" s="188">
        <v>-697.61935423362377</v>
      </c>
      <c r="CV16" s="188">
        <v>697.61935423362377</v>
      </c>
      <c r="CW16" s="188">
        <v>-697.61935423362377</v>
      </c>
      <c r="CX16" s="188">
        <f t="shared" si="95"/>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f t="shared" si="96"/>
        <v>1</v>
      </c>
      <c r="DT16" t="s">
        <v>1163</v>
      </c>
      <c r="DU16">
        <v>1</v>
      </c>
      <c r="DV16" s="241">
        <v>1</v>
      </c>
      <c r="DW16">
        <v>1</v>
      </c>
      <c r="DX16" s="137">
        <v>95440.440900000001</v>
      </c>
      <c r="DY16" s="137">
        <v>95440.440900000001</v>
      </c>
      <c r="DZ16" s="188">
        <v>-1031.0770537410162</v>
      </c>
      <c r="EA16" s="188">
        <f t="shared" ref="EA16:EA79" si="158">IF(IF(DD16=DL16,1,0)=1,ABS(DX16*DQ16),-ABS(DX16*DQ16))</f>
        <v>1031.0770537410162</v>
      </c>
      <c r="EB16" s="188">
        <v>-1031.0770537410162</v>
      </c>
      <c r="EC16" s="188">
        <v>1031.0770537410162</v>
      </c>
      <c r="ED16" s="188">
        <v>-1031.0770537410162</v>
      </c>
      <c r="EE16" s="188">
        <v>1031.0770537410162</v>
      </c>
      <c r="EF16" s="188">
        <v>-1031.0770537410162</v>
      </c>
      <c r="EG16" s="188">
        <f t="shared" si="97"/>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f t="shared" si="98"/>
        <v>1</v>
      </c>
      <c r="FC16" t="s">
        <v>1163</v>
      </c>
      <c r="FD16">
        <v>1</v>
      </c>
      <c r="FE16" s="241">
        <v>1</v>
      </c>
      <c r="FF16">
        <v>1</v>
      </c>
      <c r="FG16" s="137">
        <v>93402.288</v>
      </c>
      <c r="FH16" s="137">
        <v>93402.288</v>
      </c>
      <c r="FI16" s="188">
        <v>-1790.5632066876728</v>
      </c>
      <c r="FJ16" s="188">
        <f t="shared" ref="FJ16:FJ79" si="159">IF(IF(EM16=EU16,1,0)=1,ABS(FG16*EZ16),-ABS(FG16*EZ16))</f>
        <v>1790.5632066876728</v>
      </c>
      <c r="FK16" s="188">
        <v>-1790.5632066876728</v>
      </c>
      <c r="FL16" s="188">
        <v>1790.5632066876728</v>
      </c>
      <c r="FM16" s="188">
        <v>-1790.5632066876728</v>
      </c>
      <c r="FN16" s="188">
        <v>1790.5632066876728</v>
      </c>
      <c r="FO16" s="188">
        <v>-1790.5632066876728</v>
      </c>
      <c r="FP16" s="188">
        <f t="shared" si="99"/>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f t="shared" si="100"/>
        <v>1</v>
      </c>
      <c r="GL16" t="s">
        <v>1163</v>
      </c>
      <c r="GM16">
        <v>1</v>
      </c>
      <c r="GN16" s="241">
        <v>2</v>
      </c>
      <c r="GO16">
        <v>1</v>
      </c>
      <c r="GP16" s="137">
        <v>94331.664000000004</v>
      </c>
      <c r="GQ16" s="137">
        <v>94331.664000000004</v>
      </c>
      <c r="GR16" s="188">
        <v>938.623522388163</v>
      </c>
      <c r="GS16" s="188">
        <f t="shared" ref="GS16:GS79" si="160">IF(IF(FV16=GD16,1,0)=1,ABS(GP16*GI16),-ABS(GP16*GI16))</f>
        <v>-938.623522388163</v>
      </c>
      <c r="GT16" s="188">
        <v>-938.623522388163</v>
      </c>
      <c r="GU16" s="188">
        <v>938.623522388163</v>
      </c>
      <c r="GV16" s="188">
        <v>938.623522388163</v>
      </c>
      <c r="GW16" s="188">
        <v>-938.623522388163</v>
      </c>
      <c r="GX16" s="188">
        <v>938.623522388163</v>
      </c>
      <c r="GY16" s="188">
        <f t="shared" si="101"/>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f t="shared" si="102"/>
        <v>1</v>
      </c>
      <c r="HU16" t="s">
        <v>1163</v>
      </c>
      <c r="HV16">
        <v>1</v>
      </c>
      <c r="HW16">
        <v>1</v>
      </c>
      <c r="HX16">
        <v>1</v>
      </c>
      <c r="HY16" s="137">
        <v>95893.45</v>
      </c>
      <c r="HZ16" s="137">
        <v>95893.45</v>
      </c>
      <c r="IA16" s="188">
        <v>1675.8297032604976</v>
      </c>
      <c r="IB16" s="188">
        <f t="shared" ref="IB16:IB79" si="161">IF(IF(HE16=HM16,1,0)=1,ABS(HY16*HR16),-ABS(HY16*HR16))</f>
        <v>1675.8297032604976</v>
      </c>
      <c r="IC16" s="188">
        <v>-1675.8297032604976</v>
      </c>
      <c r="ID16" s="188">
        <v>1675.8297032604976</v>
      </c>
      <c r="IE16" s="188">
        <v>1675.8297032604976</v>
      </c>
      <c r="IF16" s="188">
        <v>1675.8297032604976</v>
      </c>
      <c r="IG16" s="188">
        <v>1675.8297032604976</v>
      </c>
      <c r="IH16" s="188">
        <f t="shared" si="103"/>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f t="shared" si="104"/>
        <v>-1</v>
      </c>
      <c r="JD16" t="s">
        <v>1163</v>
      </c>
      <c r="JE16">
        <v>1</v>
      </c>
      <c r="JF16" s="241">
        <v>2</v>
      </c>
      <c r="JG16">
        <v>1</v>
      </c>
      <c r="JH16" s="137">
        <v>97454.153999999995</v>
      </c>
      <c r="JI16" s="137">
        <v>97454.153999999995</v>
      </c>
      <c r="JJ16" s="188">
        <v>1550.2793374037001</v>
      </c>
      <c r="JK16" s="188">
        <f t="shared" ref="JK16:JK79" si="162">IF(IF(IN16=IV16,1,0)=1,ABS(JH16*JA16),-ABS(JH16*JA16))</f>
        <v>1550.2793374037001</v>
      </c>
      <c r="JL16" s="188">
        <v>-1550.2793374037001</v>
      </c>
      <c r="JM16" s="188">
        <v>1550.2793374037001</v>
      </c>
      <c r="JN16" s="188">
        <v>-1550.2793374037001</v>
      </c>
      <c r="JO16" s="188">
        <v>-1550.2793374037001</v>
      </c>
      <c r="JP16" s="188">
        <v>1550.2793374037001</v>
      </c>
      <c r="JQ16" s="188">
        <f t="shared" si="105"/>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f t="shared" si="106"/>
        <v>-1</v>
      </c>
      <c r="KM16" t="s">
        <v>1163</v>
      </c>
      <c r="KN16">
        <v>1</v>
      </c>
      <c r="KO16" s="241">
        <v>2</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f t="shared" si="107"/>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f t="shared" si="108"/>
        <v>1</v>
      </c>
      <c r="LV16" t="s">
        <v>1163</v>
      </c>
      <c r="LW16">
        <v>1</v>
      </c>
      <c r="LX16" s="241"/>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f t="shared" si="109"/>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f t="shared" si="110"/>
        <v>1</v>
      </c>
      <c r="NE16" t="s">
        <v>1163</v>
      </c>
      <c r="NF16">
        <v>1</v>
      </c>
      <c r="NG16" s="241"/>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f t="shared" si="111"/>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f t="shared" si="112"/>
        <v>-1</v>
      </c>
      <c r="ON16" t="s">
        <v>1163</v>
      </c>
      <c r="OO16">
        <v>1</v>
      </c>
      <c r="OP16" s="241"/>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f t="shared" si="113"/>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v>1</v>
      </c>
      <c r="PN16">
        <v>-1</v>
      </c>
      <c r="PO16" s="203">
        <v>1</v>
      </c>
      <c r="PP16">
        <v>0</v>
      </c>
      <c r="PQ16">
        <v>0</v>
      </c>
      <c r="PR16">
        <v>1</v>
      </c>
      <c r="PS16">
        <v>0</v>
      </c>
      <c r="PT16" s="237">
        <v>1.91376787121E-3</v>
      </c>
      <c r="PU16" s="194">
        <v>42557</v>
      </c>
      <c r="PV16">
        <v>-1</v>
      </c>
      <c r="PW16" t="s">
        <v>1163</v>
      </c>
      <c r="PX16">
        <v>1</v>
      </c>
      <c r="PY16" s="241"/>
      <c r="PZ16">
        <v>1</v>
      </c>
      <c r="QA16" s="137">
        <v>97983.447</v>
      </c>
      <c r="QB16" s="137">
        <v>97983.447</v>
      </c>
      <c r="QC16" s="188">
        <v>187.51757277900785</v>
      </c>
      <c r="QD16" s="188">
        <v>-187.51757277900785</v>
      </c>
      <c r="QE16" s="188">
        <v>-187.51757277900785</v>
      </c>
      <c r="QF16" s="188">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v>1</v>
      </c>
      <c r="QQ16" s="228">
        <v>1</v>
      </c>
      <c r="QR16" s="228">
        <v>1</v>
      </c>
      <c r="QS16" s="228">
        <v>1</v>
      </c>
      <c r="QT16" s="203">
        <v>-1</v>
      </c>
      <c r="QU16" s="229">
        <v>-7</v>
      </c>
      <c r="QV16">
        <v>1</v>
      </c>
      <c r="QW16">
        <v>1</v>
      </c>
      <c r="QX16">
        <v>-1</v>
      </c>
      <c r="QY16">
        <v>0</v>
      </c>
      <c r="QZ16">
        <v>1</v>
      </c>
      <c r="RA16">
        <v>0</v>
      </c>
      <c r="RB16">
        <v>0</v>
      </c>
      <c r="RC16">
        <v>-1.2359550561800001E-3</v>
      </c>
      <c r="RD16" s="194">
        <v>42558</v>
      </c>
      <c r="RE16">
        <v>1</v>
      </c>
      <c r="RF16" t="s">
        <v>1163</v>
      </c>
      <c r="RG16">
        <v>1</v>
      </c>
      <c r="RH16" s="241"/>
      <c r="RI16">
        <v>1</v>
      </c>
      <c r="RJ16" s="137">
        <v>97983.447</v>
      </c>
      <c r="RK16" s="137">
        <v>97983.447</v>
      </c>
      <c r="RL16" s="188">
        <v>-121.10313674159505</v>
      </c>
      <c r="RM16" s="188">
        <v>-121.10313674159505</v>
      </c>
      <c r="RN16" s="188">
        <v>121.10313674159505</v>
      </c>
      <c r="RO16" s="188">
        <v>-121.10313674159505</v>
      </c>
      <c r="RP16" s="188">
        <v>-121.10313674159505</v>
      </c>
      <c r="RQ16" s="188">
        <v>-121.10313674159505</v>
      </c>
      <c r="RR16" s="188">
        <v>-121.10313674159505</v>
      </c>
      <c r="RS16" s="188">
        <v>-121.10313674159505</v>
      </c>
      <c r="RT16" s="188">
        <v>-121.10313674159505</v>
      </c>
      <c r="RU16" s="188">
        <v>121.10313674159505</v>
      </c>
      <c r="RV16" s="188">
        <v>-121.10313674159505</v>
      </c>
      <c r="RW16" s="188">
        <v>121.10313674159505</v>
      </c>
      <c r="RY16">
        <f t="shared" si="114"/>
        <v>-1</v>
      </c>
      <c r="RZ16">
        <v>1</v>
      </c>
      <c r="SA16">
        <v>1</v>
      </c>
      <c r="SB16">
        <v>1</v>
      </c>
      <c r="SC16">
        <v>1</v>
      </c>
      <c r="SD16">
        <v>-8</v>
      </c>
      <c r="SE16">
        <f t="shared" si="115"/>
        <v>-1</v>
      </c>
      <c r="SF16">
        <f t="shared" si="116"/>
        <v>-1</v>
      </c>
      <c r="SG16">
        <v>1</v>
      </c>
      <c r="SH16">
        <f t="shared" si="117"/>
        <v>1</v>
      </c>
      <c r="SI16">
        <f t="shared" si="82"/>
        <v>1</v>
      </c>
      <c r="SJ16">
        <f t="shared" ref="SJ16:SJ79" si="163">IF(SG16=SE16,1,0)</f>
        <v>0</v>
      </c>
      <c r="SK16">
        <f t="shared" si="118"/>
        <v>0</v>
      </c>
      <c r="SL16">
        <v>9.6748790640099995E-3</v>
      </c>
      <c r="SM16" s="194">
        <v>42558</v>
      </c>
      <c r="SN16">
        <f t="shared" si="119"/>
        <v>1</v>
      </c>
      <c r="SO16" t="str">
        <f t="shared" si="83"/>
        <v>TRUE</v>
      </c>
      <c r="SP16">
        <f>VLOOKUP($A16,'FuturesInfo (3)'!$A$2:$V$80,22)</f>
        <v>1</v>
      </c>
      <c r="SQ16" s="241"/>
      <c r="SR16">
        <f t="shared" si="120"/>
        <v>1</v>
      </c>
      <c r="SS16" s="137">
        <f>VLOOKUP($A16,'FuturesInfo (3)'!$A$2:$O$80,15)*SP16</f>
        <v>98859.625</v>
      </c>
      <c r="ST16" s="137">
        <f>VLOOKUP($A16,'FuturesInfo (3)'!$A$2:$O$80,15)*SR16</f>
        <v>98859.625</v>
      </c>
      <c r="SU16" s="188">
        <f t="shared" si="121"/>
        <v>956.45491618837957</v>
      </c>
      <c r="SV16" s="188">
        <f t="shared" si="84"/>
        <v>-956.45491618837957</v>
      </c>
      <c r="SW16" s="188">
        <f t="shared" si="122"/>
        <v>956.45491618837957</v>
      </c>
      <c r="SX16" s="188">
        <f t="shared" si="123"/>
        <v>-956.45491618837957</v>
      </c>
      <c r="SY16" s="188">
        <f t="shared" si="124"/>
        <v>-956.45491618837957</v>
      </c>
      <c r="SZ16" s="188">
        <f t="shared" si="125"/>
        <v>956.45491618837957</v>
      </c>
      <c r="TA16" s="188">
        <f t="shared" ref="TA16:TA79" si="164">IF(IF(SB16=SG16,1,0)=1,ABS(SS16*SL16),-ABS(SS16*SL16))</f>
        <v>956.45491618837957</v>
      </c>
      <c r="TB16" s="188">
        <f t="shared" si="126"/>
        <v>956.45491618837957</v>
      </c>
      <c r="TC16" s="188">
        <f>IF(IF(sym!$Q5=SG16,1,0)=1,ABS(SS16*SL16),-ABS(SS16*SL16))</f>
        <v>956.45491618837957</v>
      </c>
      <c r="TD16" s="188">
        <f>IF(IF(sym!$P5=SG16,1,0)=1,ABS(SS16*SL16),-ABS(SS16*SL16))</f>
        <v>-956.45491618837957</v>
      </c>
      <c r="TE16" s="188">
        <f>IF(IF(SG16=SG16,0,1)=1,ABS(SS16*SL16),-ABS(SS16*SL16))</f>
        <v>-956.45491618837957</v>
      </c>
      <c r="TF16" s="188">
        <f t="shared" si="127"/>
        <v>956.45491618837957</v>
      </c>
      <c r="TH16">
        <f t="shared" si="128"/>
        <v>1</v>
      </c>
      <c r="TI16" s="228">
        <v>1</v>
      </c>
      <c r="TJ16" s="228">
        <v>-1</v>
      </c>
      <c r="TK16" s="228">
        <v>1</v>
      </c>
      <c r="TL16" s="203">
        <v>-1</v>
      </c>
      <c r="TM16" s="229">
        <v>-9</v>
      </c>
      <c r="TN16">
        <f t="shared" si="129"/>
        <v>1</v>
      </c>
      <c r="TO16">
        <f t="shared" si="130"/>
        <v>1</v>
      </c>
      <c r="TP16" s="203"/>
      <c r="TQ16">
        <f t="shared" si="131"/>
        <v>0</v>
      </c>
      <c r="TR16">
        <f t="shared" si="85"/>
        <v>0</v>
      </c>
      <c r="TS16">
        <f t="shared" ref="TS16:TS79" si="165">IF(TP16=TN16,1,0)</f>
        <v>0</v>
      </c>
      <c r="TT16">
        <f t="shared" si="132"/>
        <v>0</v>
      </c>
      <c r="TU16" s="237"/>
      <c r="TV16" s="194">
        <v>42558</v>
      </c>
      <c r="TW16">
        <f t="shared" si="133"/>
        <v>1</v>
      </c>
      <c r="TX16" t="str">
        <f t="shared" si="86"/>
        <v>TRUE</v>
      </c>
      <c r="TY16">
        <f>VLOOKUP($A16,'FuturesInfo (3)'!$A$2:$V$80,22)</f>
        <v>1</v>
      </c>
      <c r="TZ16" s="241"/>
      <c r="UA16">
        <f t="shared" si="134"/>
        <v>1</v>
      </c>
      <c r="UB16" s="137">
        <f>VLOOKUP($A16,'FuturesInfo (3)'!$A$2:$O$80,15)*TY16</f>
        <v>98859.625</v>
      </c>
      <c r="UC16" s="137">
        <f>VLOOKUP($A16,'FuturesInfo (3)'!$A$2:$O$80,15)*UA16</f>
        <v>98859.625</v>
      </c>
      <c r="UD16" s="188">
        <f t="shared" si="135"/>
        <v>0</v>
      </c>
      <c r="UE16" s="188">
        <f t="shared" si="87"/>
        <v>0</v>
      </c>
      <c r="UF16" s="188">
        <f t="shared" si="136"/>
        <v>0</v>
      </c>
      <c r="UG16" s="188">
        <f t="shared" si="137"/>
        <v>0</v>
      </c>
      <c r="UH16" s="188">
        <f t="shared" si="138"/>
        <v>0</v>
      </c>
      <c r="UI16" s="188">
        <f t="shared" si="139"/>
        <v>0</v>
      </c>
      <c r="UJ16" s="188">
        <f t="shared" ref="UJ16:UJ79" si="166">IF(IF(TK16=TP16,1,0)=1,ABS(UB16*TU16),-ABS(UB16*TU16))</f>
        <v>0</v>
      </c>
      <c r="UK16" s="188">
        <f t="shared" si="140"/>
        <v>0</v>
      </c>
      <c r="UL16" s="188">
        <f>IF(IF(sym!$Q5=TP16,1,0)=1,ABS(UB16*TU16),-ABS(UB16*TU16))</f>
        <v>0</v>
      </c>
      <c r="UM16" s="188">
        <f>IF(IF(sym!$P5=TP16,1,0)=1,ABS(UB16*TU16),-ABS(UB16*TU16))</f>
        <v>0</v>
      </c>
      <c r="UN16" s="188">
        <f>IF(IF(TP16=TP16,0,1)=1,ABS(UB16*TU16),-ABS(UB16*TU16))</f>
        <v>0</v>
      </c>
      <c r="UO16" s="188">
        <f t="shared" si="141"/>
        <v>0</v>
      </c>
      <c r="UQ16">
        <f t="shared" si="142"/>
        <v>0</v>
      </c>
      <c r="UR16" s="228"/>
      <c r="US16" s="228"/>
      <c r="UT16" s="228"/>
      <c r="UU16" s="203"/>
      <c r="UV16" s="229"/>
      <c r="UW16">
        <f t="shared" si="143"/>
        <v>1</v>
      </c>
      <c r="UX16">
        <f t="shared" si="144"/>
        <v>0</v>
      </c>
      <c r="UY16" s="203"/>
      <c r="UZ16">
        <f t="shared" si="145"/>
        <v>1</v>
      </c>
      <c r="VA16">
        <f t="shared" si="88"/>
        <v>1</v>
      </c>
      <c r="VB16">
        <f t="shared" ref="VB16:VB79" si="167">IF(UY16=UW16,1,0)</f>
        <v>0</v>
      </c>
      <c r="VC16">
        <f t="shared" si="146"/>
        <v>1</v>
      </c>
      <c r="VD16" s="237"/>
      <c r="VE16" s="194"/>
      <c r="VF16">
        <f t="shared" si="147"/>
        <v>-1</v>
      </c>
      <c r="VG16" t="str">
        <f t="shared" si="89"/>
        <v>FALSE</v>
      </c>
      <c r="VH16">
        <f>VLOOKUP($A16,'FuturesInfo (3)'!$A$2:$V$80,22)</f>
        <v>1</v>
      </c>
      <c r="VI16" s="241"/>
      <c r="VJ16">
        <f t="shared" si="148"/>
        <v>1</v>
      </c>
      <c r="VK16" s="137">
        <f>VLOOKUP($A16,'FuturesInfo (3)'!$A$2:$O$80,15)*VH16</f>
        <v>98859.625</v>
      </c>
      <c r="VL16" s="137">
        <f>VLOOKUP($A16,'FuturesInfo (3)'!$A$2:$O$80,15)*VJ16</f>
        <v>98859.625</v>
      </c>
      <c r="VM16" s="188">
        <f t="shared" si="149"/>
        <v>0</v>
      </c>
      <c r="VN16" s="188">
        <f t="shared" si="90"/>
        <v>0</v>
      </c>
      <c r="VO16" s="188">
        <f t="shared" si="150"/>
        <v>0</v>
      </c>
      <c r="VP16" s="188">
        <f t="shared" si="151"/>
        <v>0</v>
      </c>
      <c r="VQ16" s="188">
        <f t="shared" si="152"/>
        <v>0</v>
      </c>
      <c r="VR16" s="188">
        <f t="shared" si="153"/>
        <v>0</v>
      </c>
      <c r="VS16" s="188">
        <f t="shared" ref="VS16:VS79" si="168">IF(IF(UT16=UY16,1,0)=1,ABS(VK16*VD16),-ABS(VK16*VD16))</f>
        <v>0</v>
      </c>
      <c r="VT16" s="188">
        <f t="shared" si="154"/>
        <v>0</v>
      </c>
      <c r="VU16" s="188">
        <f>IF(IF(sym!$Q5=UY16,1,0)=1,ABS(VK16*VD16),-ABS(VK16*VD16))</f>
        <v>0</v>
      </c>
      <c r="VV16" s="188">
        <f>IF(IF(sym!$P5=UY16,1,0)=1,ABS(VK16*VD16),-ABS(VK16*VD16))</f>
        <v>0</v>
      </c>
      <c r="VW16" s="188">
        <f>IF(IF(UY16=UY16,0,1)=1,ABS(VK16*VD16),-ABS(VK16*VD16))</f>
        <v>0</v>
      </c>
      <c r="VX16" s="188">
        <f t="shared" si="155"/>
        <v>0</v>
      </c>
    </row>
    <row r="17" spans="1:596" x14ac:dyDescent="0.25">
      <c r="A17" s="1" t="s">
        <v>297</v>
      </c>
      <c r="B17" s="149" t="str">
        <f>'FuturesInfo (3)'!M5</f>
        <v>@BO</v>
      </c>
      <c r="C17" s="192" t="str">
        <f>VLOOKUP(A17,'FuturesInfo (3)'!$A$2:$K$80,11)</f>
        <v>grain</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f t="shared" si="81"/>
        <v>1927.8721374015688</v>
      </c>
      <c r="AB17" s="188">
        <v>1927.8721374015688</v>
      </c>
      <c r="AC17" s="188">
        <v>-1927.8721374015688</v>
      </c>
      <c r="AD17" s="188">
        <v>1927.8721374015688</v>
      </c>
      <c r="AE17" s="188">
        <v>1927.8721374015688</v>
      </c>
      <c r="AF17" s="188">
        <f t="shared" si="91"/>
        <v>-4</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f t="shared" si="92"/>
        <v>1</v>
      </c>
      <c r="BB17" t="s">
        <v>1163</v>
      </c>
      <c r="BC17">
        <v>5</v>
      </c>
      <c r="BD17" s="241">
        <v>2</v>
      </c>
      <c r="BE17">
        <v>4</v>
      </c>
      <c r="BF17" s="137">
        <v>94920</v>
      </c>
      <c r="BG17" s="137">
        <v>75936</v>
      </c>
      <c r="BH17" s="188">
        <v>-1272.7034611751881</v>
      </c>
      <c r="BI17" s="188">
        <f t="shared" si="156"/>
        <v>-1272.7034611751881</v>
      </c>
      <c r="BJ17" s="188">
        <v>-1272.7034611751881</v>
      </c>
      <c r="BK17" s="188">
        <v>1272.7034611751881</v>
      </c>
      <c r="BL17" s="188">
        <v>-1272.7034611751881</v>
      </c>
      <c r="BM17" s="188">
        <v>-1272.7034611751881</v>
      </c>
      <c r="BN17" s="188">
        <v>-1272.7034611751881</v>
      </c>
      <c r="BO17" s="188">
        <f t="shared" si="93"/>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f t="shared" si="94"/>
        <v>1</v>
      </c>
      <c r="CK17" t="s">
        <v>1163</v>
      </c>
      <c r="CL17">
        <v>5</v>
      </c>
      <c r="CM17" s="241">
        <v>2</v>
      </c>
      <c r="CN17">
        <v>4</v>
      </c>
      <c r="CO17" s="137">
        <v>94920</v>
      </c>
      <c r="CP17" s="137">
        <v>75936</v>
      </c>
      <c r="CQ17" s="188">
        <v>0</v>
      </c>
      <c r="CR17" s="188">
        <f t="shared" si="157"/>
        <v>0</v>
      </c>
      <c r="CS17" s="188">
        <v>0</v>
      </c>
      <c r="CT17" s="188">
        <v>0</v>
      </c>
      <c r="CU17" s="188">
        <v>0</v>
      </c>
      <c r="CV17" s="188">
        <v>0</v>
      </c>
      <c r="CW17" s="188">
        <v>0</v>
      </c>
      <c r="CX17" s="188">
        <f t="shared" si="95"/>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f t="shared" si="96"/>
        <v>1</v>
      </c>
      <c r="DT17" t="s">
        <v>1163</v>
      </c>
      <c r="DU17">
        <v>5</v>
      </c>
      <c r="DV17" s="241">
        <v>2</v>
      </c>
      <c r="DW17">
        <v>4</v>
      </c>
      <c r="DX17" s="137">
        <v>93960</v>
      </c>
      <c r="DY17" s="137">
        <v>75168</v>
      </c>
      <c r="DZ17" s="188">
        <v>-950.29077117718793</v>
      </c>
      <c r="EA17" s="188">
        <f t="shared" si="158"/>
        <v>950.29077117718793</v>
      </c>
      <c r="EB17" s="188">
        <v>-950.29077117718793</v>
      </c>
      <c r="EC17" s="188">
        <v>950.29077117718793</v>
      </c>
      <c r="ED17" s="188">
        <v>-950.29077117718793</v>
      </c>
      <c r="EE17" s="188">
        <v>-950.29077117718793</v>
      </c>
      <c r="EF17" s="188">
        <v>-950.29077117718793</v>
      </c>
      <c r="EG17" s="188">
        <f t="shared" si="97"/>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f t="shared" si="98"/>
        <v>-1</v>
      </c>
      <c r="FC17" t="s">
        <v>1163</v>
      </c>
      <c r="FD17">
        <v>5</v>
      </c>
      <c r="FE17" s="241">
        <v>2</v>
      </c>
      <c r="FF17">
        <v>5</v>
      </c>
      <c r="FG17" s="137">
        <v>92370</v>
      </c>
      <c r="FH17" s="137">
        <v>92370</v>
      </c>
      <c r="FI17" s="188">
        <v>1563.093869731671</v>
      </c>
      <c r="FJ17" s="188">
        <f>IF(IF(EM17=EU17,1,0)=1,ABS(FG17*EZ17),-ABS(FG17*EZ17))</f>
        <v>1563.093869731671</v>
      </c>
      <c r="FK17" s="188">
        <v>1563.093869731671</v>
      </c>
      <c r="FL17" s="188">
        <v>-1563.093869731671</v>
      </c>
      <c r="FM17" s="188">
        <v>1563.093869731671</v>
      </c>
      <c r="FN17" s="188">
        <v>-1563.093869731671</v>
      </c>
      <c r="FO17" s="188">
        <v>1563.093869731671</v>
      </c>
      <c r="FP17" s="188">
        <f t="shared" si="99"/>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f t="shared" si="100"/>
        <v>-1</v>
      </c>
      <c r="GL17" t="s">
        <v>1163</v>
      </c>
      <c r="GM17">
        <v>5</v>
      </c>
      <c r="GN17" s="241">
        <v>1</v>
      </c>
      <c r="GO17">
        <v>6</v>
      </c>
      <c r="GP17" s="137">
        <v>90540</v>
      </c>
      <c r="GQ17" s="137">
        <v>108648</v>
      </c>
      <c r="GR17" s="188">
        <v>1793.7447223149181</v>
      </c>
      <c r="GS17" s="188">
        <f t="shared" si="160"/>
        <v>1793.7447223149181</v>
      </c>
      <c r="GT17" s="188">
        <v>1793.7447223149181</v>
      </c>
      <c r="GU17" s="188">
        <v>-1793.7447223149181</v>
      </c>
      <c r="GV17" s="188">
        <v>1793.7447223149181</v>
      </c>
      <c r="GW17" s="188">
        <v>-1793.7447223149181</v>
      </c>
      <c r="GX17" s="188">
        <v>1793.7447223149181</v>
      </c>
      <c r="GY17" s="188">
        <f t="shared" si="101"/>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f t="shared" si="102"/>
        <v>-1</v>
      </c>
      <c r="HU17" t="s">
        <v>1163</v>
      </c>
      <c r="HV17">
        <v>5</v>
      </c>
      <c r="HW17">
        <v>1</v>
      </c>
      <c r="HX17">
        <v>6</v>
      </c>
      <c r="HY17" s="137">
        <v>92340</v>
      </c>
      <c r="HZ17" s="137">
        <v>110808</v>
      </c>
      <c r="IA17" s="188">
        <v>-1835.785288273572</v>
      </c>
      <c r="IB17" s="188">
        <f t="shared" si="161"/>
        <v>-1835.785288273572</v>
      </c>
      <c r="IC17" s="188">
        <v>-1835.785288273572</v>
      </c>
      <c r="ID17" s="188">
        <v>1835.785288273572</v>
      </c>
      <c r="IE17" s="188">
        <v>1835.785288273572</v>
      </c>
      <c r="IF17" s="188">
        <v>-1835.785288273572</v>
      </c>
      <c r="IG17" s="188">
        <v>-1835.785288273572</v>
      </c>
      <c r="IH17" s="188">
        <f t="shared" si="103"/>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f t="shared" si="104"/>
        <v>1</v>
      </c>
      <c r="JD17" t="s">
        <v>1163</v>
      </c>
      <c r="JE17">
        <v>5</v>
      </c>
      <c r="JF17" s="241">
        <v>1</v>
      </c>
      <c r="JG17">
        <v>6</v>
      </c>
      <c r="JH17" s="137">
        <v>92250</v>
      </c>
      <c r="JI17" s="137">
        <v>110700</v>
      </c>
      <c r="JJ17" s="188">
        <v>-89.912280701781</v>
      </c>
      <c r="JK17" s="188">
        <f t="shared" si="162"/>
        <v>-89.912280701781</v>
      </c>
      <c r="JL17" s="188">
        <v>89.912280701781</v>
      </c>
      <c r="JM17" s="188">
        <v>-89.912280701781</v>
      </c>
      <c r="JN17" s="188">
        <v>-89.912280701781</v>
      </c>
      <c r="JO17" s="188">
        <v>-89.912280701781</v>
      </c>
      <c r="JP17" s="188">
        <v>-89.912280701781</v>
      </c>
      <c r="JQ17" s="188">
        <f t="shared" si="105"/>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f t="shared" si="106"/>
        <v>-1</v>
      </c>
      <c r="KM17" t="s">
        <v>1163</v>
      </c>
      <c r="KN17">
        <v>5</v>
      </c>
      <c r="KO17" s="241">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f t="shared" si="107"/>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f t="shared" si="108"/>
        <v>-1</v>
      </c>
      <c r="LV17" t="s">
        <v>1163</v>
      </c>
      <c r="LW17">
        <v>5</v>
      </c>
      <c r="LX17" s="241"/>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f t="shared" si="109"/>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f t="shared" si="110"/>
        <v>1</v>
      </c>
      <c r="NE17" t="s">
        <v>1163</v>
      </c>
      <c r="NF17">
        <v>5</v>
      </c>
      <c r="NG17" s="241"/>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f t="shared" si="111"/>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f t="shared" si="112"/>
        <v>1</v>
      </c>
      <c r="ON17" t="s">
        <v>1163</v>
      </c>
      <c r="OO17">
        <v>5</v>
      </c>
      <c r="OP17" s="241"/>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f t="shared" si="113"/>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v>1</v>
      </c>
      <c r="PN17">
        <v>1</v>
      </c>
      <c r="PO17" s="203">
        <v>1</v>
      </c>
      <c r="PP17">
        <v>1</v>
      </c>
      <c r="PQ17">
        <v>0</v>
      </c>
      <c r="PR17">
        <v>1</v>
      </c>
      <c r="PS17">
        <v>1</v>
      </c>
      <c r="PT17" s="237">
        <v>1.5913430935699999E-3</v>
      </c>
      <c r="PU17" s="194">
        <v>42558</v>
      </c>
      <c r="PV17">
        <v>1</v>
      </c>
      <c r="PW17" t="s">
        <v>1163</v>
      </c>
      <c r="PX17">
        <v>5</v>
      </c>
      <c r="PY17" s="241"/>
      <c r="PZ17">
        <v>4</v>
      </c>
      <c r="QA17" s="137">
        <v>93540</v>
      </c>
      <c r="QB17" s="137">
        <v>74832</v>
      </c>
      <c r="QC17" s="188">
        <v>148.8542329725378</v>
      </c>
      <c r="QD17" s="188">
        <v>148.8542329725378</v>
      </c>
      <c r="QE17" s="188">
        <v>-148.8542329725378</v>
      </c>
      <c r="QF17" s="188">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v>1</v>
      </c>
      <c r="QQ17" s="228">
        <v>-1</v>
      </c>
      <c r="QR17" s="228">
        <v>-1</v>
      </c>
      <c r="QS17" s="228">
        <v>-1</v>
      </c>
      <c r="QT17" s="203">
        <v>-1</v>
      </c>
      <c r="QU17" s="229">
        <v>-7</v>
      </c>
      <c r="QV17">
        <v>1</v>
      </c>
      <c r="QW17">
        <v>1</v>
      </c>
      <c r="QX17">
        <v>-1</v>
      </c>
      <c r="QY17">
        <v>1</v>
      </c>
      <c r="QZ17">
        <v>1</v>
      </c>
      <c r="RA17">
        <v>0</v>
      </c>
      <c r="RB17">
        <v>0</v>
      </c>
      <c r="RC17">
        <v>-9.2151255163599993E-3</v>
      </c>
      <c r="RD17" s="194">
        <v>42558</v>
      </c>
      <c r="RE17">
        <v>-1</v>
      </c>
      <c r="RF17" t="s">
        <v>1163</v>
      </c>
      <c r="RG17">
        <v>5</v>
      </c>
      <c r="RH17" s="241"/>
      <c r="RI17">
        <v>4</v>
      </c>
      <c r="RJ17" s="137">
        <v>93540</v>
      </c>
      <c r="RK17" s="137">
        <v>74832</v>
      </c>
      <c r="RL17" s="188">
        <v>861.98284080031431</v>
      </c>
      <c r="RM17" s="188">
        <v>-861.98284080031431</v>
      </c>
      <c r="RN17" s="188">
        <v>861.98284080031431</v>
      </c>
      <c r="RO17" s="188">
        <v>-861.98284080031431</v>
      </c>
      <c r="RP17" s="188">
        <v>-861.98284080031431</v>
      </c>
      <c r="RQ17" s="188">
        <v>861.98284080031431</v>
      </c>
      <c r="RR17" s="188">
        <v>861.98284080031431</v>
      </c>
      <c r="RS17" s="188">
        <v>861.98284080031431</v>
      </c>
      <c r="RT17" s="188">
        <v>-861.98284080031431</v>
      </c>
      <c r="RU17" s="188">
        <v>861.98284080031431</v>
      </c>
      <c r="RV17" s="188">
        <v>-861.98284080031431</v>
      </c>
      <c r="RW17" s="188">
        <v>861.98284080031431</v>
      </c>
      <c r="RY17">
        <f t="shared" si="114"/>
        <v>-1</v>
      </c>
      <c r="RZ17">
        <v>-1</v>
      </c>
      <c r="SA17">
        <v>-1</v>
      </c>
      <c r="SB17">
        <v>1</v>
      </c>
      <c r="SC17">
        <v>-1</v>
      </c>
      <c r="SD17">
        <v>-8</v>
      </c>
      <c r="SE17">
        <f t="shared" si="115"/>
        <v>1</v>
      </c>
      <c r="SF17">
        <f t="shared" si="116"/>
        <v>1</v>
      </c>
      <c r="SG17">
        <v>1</v>
      </c>
      <c r="SH17">
        <f t="shared" si="117"/>
        <v>0</v>
      </c>
      <c r="SI17">
        <f t="shared" si="82"/>
        <v>0</v>
      </c>
      <c r="SJ17">
        <f t="shared" si="163"/>
        <v>1</v>
      </c>
      <c r="SK17">
        <f t="shared" si="118"/>
        <v>1</v>
      </c>
      <c r="SL17">
        <v>2.2450288646599999E-3</v>
      </c>
      <c r="SM17" s="194">
        <v>42558</v>
      </c>
      <c r="SN17">
        <f t="shared" si="119"/>
        <v>1</v>
      </c>
      <c r="SO17" t="str">
        <f t="shared" si="83"/>
        <v>TRUE</v>
      </c>
      <c r="SP17">
        <f>VLOOKUP($A17,'FuturesInfo (3)'!$A$2:$V$80,22)</f>
        <v>5</v>
      </c>
      <c r="SQ17" s="241"/>
      <c r="SR17">
        <f t="shared" si="120"/>
        <v>4</v>
      </c>
      <c r="SS17" s="137">
        <f>VLOOKUP($A17,'FuturesInfo (3)'!$A$2:$O$80,15)*SP17</f>
        <v>93750</v>
      </c>
      <c r="ST17" s="137">
        <f>VLOOKUP($A17,'FuturesInfo (3)'!$A$2:$O$80,15)*SR17</f>
        <v>75000</v>
      </c>
      <c r="SU17" s="188">
        <f t="shared" si="121"/>
        <v>-210.47145606187499</v>
      </c>
      <c r="SV17" s="188">
        <f t="shared" si="84"/>
        <v>-210.47145606187499</v>
      </c>
      <c r="SW17" s="188">
        <f t="shared" si="122"/>
        <v>-210.47145606187499</v>
      </c>
      <c r="SX17" s="188">
        <f t="shared" si="123"/>
        <v>210.47145606187499</v>
      </c>
      <c r="SY17" s="188">
        <f t="shared" si="124"/>
        <v>210.47145606187499</v>
      </c>
      <c r="SZ17" s="188">
        <f t="shared" si="125"/>
        <v>-210.47145606187499</v>
      </c>
      <c r="TA17" s="188">
        <f t="shared" si="164"/>
        <v>210.47145606187499</v>
      </c>
      <c r="TB17" s="188">
        <f t="shared" si="126"/>
        <v>210.47145606187499</v>
      </c>
      <c r="TC17" s="188">
        <f>IF(IF(sym!$Q6=SG17,1,0)=1,ABS(SS17*SL17),-ABS(SS17*SL17))</f>
        <v>210.47145606187499</v>
      </c>
      <c r="TD17" s="188">
        <f>IF(IF(sym!$P6=SG17,1,0)=1,ABS(SS17*SL17),-ABS(SS17*SL17))</f>
        <v>-210.47145606187499</v>
      </c>
      <c r="TE17" s="188">
        <f t="shared" ref="TE17:TE80" si="169">IF(IF(SG17=SG17,0,1)=1,ABS(SS17*SL17),-ABS(SS17*SL17))</f>
        <v>-210.47145606187499</v>
      </c>
      <c r="TF17" s="188">
        <f t="shared" si="127"/>
        <v>210.47145606187499</v>
      </c>
      <c r="TH17">
        <f t="shared" si="128"/>
        <v>1</v>
      </c>
      <c r="TI17" s="228">
        <v>1</v>
      </c>
      <c r="TJ17" s="228">
        <v>1</v>
      </c>
      <c r="TK17" s="228">
        <v>-1</v>
      </c>
      <c r="TL17" s="203">
        <v>-1</v>
      </c>
      <c r="TM17" s="229">
        <v>-9</v>
      </c>
      <c r="TN17">
        <f t="shared" si="129"/>
        <v>1</v>
      </c>
      <c r="TO17">
        <f t="shared" si="130"/>
        <v>1</v>
      </c>
      <c r="TP17" s="203"/>
      <c r="TQ17">
        <f t="shared" si="131"/>
        <v>0</v>
      </c>
      <c r="TR17">
        <f t="shared" si="85"/>
        <v>0</v>
      </c>
      <c r="TS17">
        <f t="shared" si="165"/>
        <v>0</v>
      </c>
      <c r="TT17">
        <f t="shared" si="132"/>
        <v>0</v>
      </c>
      <c r="TU17" s="237"/>
      <c r="TV17" s="194">
        <v>42558</v>
      </c>
      <c r="TW17">
        <f t="shared" si="133"/>
        <v>1</v>
      </c>
      <c r="TX17" t="str">
        <f t="shared" si="86"/>
        <v>TRUE</v>
      </c>
      <c r="TY17">
        <f>VLOOKUP($A17,'FuturesInfo (3)'!$A$2:$V$80,22)</f>
        <v>5</v>
      </c>
      <c r="TZ17" s="241"/>
      <c r="UA17">
        <f t="shared" si="134"/>
        <v>4</v>
      </c>
      <c r="UB17" s="137">
        <f>VLOOKUP($A17,'FuturesInfo (3)'!$A$2:$O$80,15)*TY17</f>
        <v>93750</v>
      </c>
      <c r="UC17" s="137">
        <f>VLOOKUP($A17,'FuturesInfo (3)'!$A$2:$O$80,15)*UA17</f>
        <v>75000</v>
      </c>
      <c r="UD17" s="188">
        <f t="shared" si="135"/>
        <v>0</v>
      </c>
      <c r="UE17" s="188">
        <f t="shared" si="87"/>
        <v>0</v>
      </c>
      <c r="UF17" s="188">
        <f t="shared" si="136"/>
        <v>0</v>
      </c>
      <c r="UG17" s="188">
        <f t="shared" si="137"/>
        <v>0</v>
      </c>
      <c r="UH17" s="188">
        <f t="shared" si="138"/>
        <v>0</v>
      </c>
      <c r="UI17" s="188">
        <f t="shared" si="139"/>
        <v>0</v>
      </c>
      <c r="UJ17" s="188">
        <f t="shared" si="166"/>
        <v>0</v>
      </c>
      <c r="UK17" s="188">
        <f t="shared" si="140"/>
        <v>0</v>
      </c>
      <c r="UL17" s="188">
        <f>IF(IF(sym!$Q6=TP17,1,0)=1,ABS(UB17*TU17),-ABS(UB17*TU17))</f>
        <v>0</v>
      </c>
      <c r="UM17" s="188">
        <f>IF(IF(sym!$P6=TP17,1,0)=1,ABS(UB17*TU17),-ABS(UB17*TU17))</f>
        <v>0</v>
      </c>
      <c r="UN17" s="188">
        <f t="shared" ref="UN17:UN80" si="170">IF(IF(TP17=TP17,0,1)=1,ABS(UB17*TU17),-ABS(UB17*TU17))</f>
        <v>0</v>
      </c>
      <c r="UO17" s="188">
        <f t="shared" si="141"/>
        <v>0</v>
      </c>
      <c r="UQ17">
        <f t="shared" si="142"/>
        <v>0</v>
      </c>
      <c r="UR17" s="228"/>
      <c r="US17" s="228"/>
      <c r="UT17" s="228"/>
      <c r="UU17" s="203"/>
      <c r="UV17" s="229"/>
      <c r="UW17">
        <f t="shared" si="143"/>
        <v>1</v>
      </c>
      <c r="UX17">
        <f t="shared" si="144"/>
        <v>0</v>
      </c>
      <c r="UY17" s="203"/>
      <c r="UZ17">
        <f t="shared" si="145"/>
        <v>1</v>
      </c>
      <c r="VA17">
        <f t="shared" si="88"/>
        <v>1</v>
      </c>
      <c r="VB17">
        <f t="shared" si="167"/>
        <v>0</v>
      </c>
      <c r="VC17">
        <f t="shared" si="146"/>
        <v>1</v>
      </c>
      <c r="VD17" s="237"/>
      <c r="VE17" s="194"/>
      <c r="VF17">
        <f t="shared" si="147"/>
        <v>-1</v>
      </c>
      <c r="VG17" t="str">
        <f t="shared" si="89"/>
        <v>FALSE</v>
      </c>
      <c r="VH17">
        <f>VLOOKUP($A17,'FuturesInfo (3)'!$A$2:$V$80,22)</f>
        <v>5</v>
      </c>
      <c r="VI17" s="241"/>
      <c r="VJ17">
        <f t="shared" si="148"/>
        <v>4</v>
      </c>
      <c r="VK17" s="137">
        <f>VLOOKUP($A17,'FuturesInfo (3)'!$A$2:$O$80,15)*VH17</f>
        <v>93750</v>
      </c>
      <c r="VL17" s="137">
        <f>VLOOKUP($A17,'FuturesInfo (3)'!$A$2:$O$80,15)*VJ17</f>
        <v>75000</v>
      </c>
      <c r="VM17" s="188">
        <f t="shared" si="149"/>
        <v>0</v>
      </c>
      <c r="VN17" s="188">
        <f t="shared" si="90"/>
        <v>0</v>
      </c>
      <c r="VO17" s="188">
        <f t="shared" si="150"/>
        <v>0</v>
      </c>
      <c r="VP17" s="188">
        <f t="shared" si="151"/>
        <v>0</v>
      </c>
      <c r="VQ17" s="188">
        <f t="shared" si="152"/>
        <v>0</v>
      </c>
      <c r="VR17" s="188">
        <f t="shared" si="153"/>
        <v>0</v>
      </c>
      <c r="VS17" s="188">
        <f t="shared" si="168"/>
        <v>0</v>
      </c>
      <c r="VT17" s="188">
        <f t="shared" si="154"/>
        <v>0</v>
      </c>
      <c r="VU17" s="188">
        <f>IF(IF(sym!$Q6=UY17,1,0)=1,ABS(VK17*VD17),-ABS(VK17*VD17))</f>
        <v>0</v>
      </c>
      <c r="VV17" s="188">
        <f>IF(IF(sym!$P6=UY17,1,0)=1,ABS(VK17*VD17),-ABS(VK17*VD17))</f>
        <v>0</v>
      </c>
      <c r="VW17" s="188">
        <f t="shared" ref="VW17:VW80" si="171">IF(IF(UY17=UY17,0,1)=1,ABS(VK17*VD17),-ABS(VK17*VD17))</f>
        <v>0</v>
      </c>
      <c r="VX17" s="188">
        <f t="shared" si="155"/>
        <v>0</v>
      </c>
    </row>
    <row r="18" spans="1:596" x14ac:dyDescent="0.25">
      <c r="A18" s="1" t="s">
        <v>300</v>
      </c>
      <c r="B18" s="149" t="str">
        <f>'FuturesInfo (3)'!M6</f>
        <v>@BP</v>
      </c>
      <c r="C18" s="192" t="str">
        <f>VLOOKUP(A18,'FuturesInfo (3)'!$A$2:$K$80,11)</f>
        <v>currency</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f t="shared" si="81"/>
        <v>-1134.2465753435999</v>
      </c>
      <c r="AB18" s="188">
        <v>-1134.2465753435999</v>
      </c>
      <c r="AC18" s="188">
        <v>1134.2465753435999</v>
      </c>
      <c r="AD18" s="188">
        <v>-1134.2465753435999</v>
      </c>
      <c r="AE18" s="188">
        <v>-1134.2465753435999</v>
      </c>
      <c r="AF18" s="188">
        <f t="shared" si="91"/>
        <v>0</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f t="shared" si="92"/>
        <v>1</v>
      </c>
      <c r="BB18" t="s">
        <v>1163</v>
      </c>
      <c r="BC18">
        <v>1</v>
      </c>
      <c r="BD18" s="241">
        <v>1</v>
      </c>
      <c r="BE18">
        <v>1</v>
      </c>
      <c r="BF18" s="137">
        <v>83081.25</v>
      </c>
      <c r="BG18" s="137">
        <v>83081.25</v>
      </c>
      <c r="BH18" s="188">
        <v>282.20533288003742</v>
      </c>
      <c r="BI18" s="188">
        <f t="shared" si="156"/>
        <v>-282.20533288003742</v>
      </c>
      <c r="BJ18" s="188">
        <v>282.20533288003742</v>
      </c>
      <c r="BK18" s="188">
        <v>-282.20533288003742</v>
      </c>
      <c r="BL18" s="188">
        <v>282.20533288003742</v>
      </c>
      <c r="BM18" s="188">
        <v>282.20533288003742</v>
      </c>
      <c r="BN18" s="188">
        <v>-282.20533288003742</v>
      </c>
      <c r="BO18" s="188">
        <f t="shared" si="93"/>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f t="shared" si="94"/>
        <v>-1</v>
      </c>
      <c r="CK18" t="s">
        <v>1163</v>
      </c>
      <c r="CL18">
        <v>2</v>
      </c>
      <c r="CM18" s="241">
        <v>1</v>
      </c>
      <c r="CN18">
        <v>3</v>
      </c>
      <c r="CO18" s="137">
        <v>166162.5</v>
      </c>
      <c r="CP18" s="137">
        <v>249243.75</v>
      </c>
      <c r="CQ18" s="188">
        <v>0</v>
      </c>
      <c r="CR18" s="188">
        <f t="shared" si="157"/>
        <v>0</v>
      </c>
      <c r="CS18" s="188">
        <v>0</v>
      </c>
      <c r="CT18" s="188">
        <v>0</v>
      </c>
      <c r="CU18" s="188">
        <v>0</v>
      </c>
      <c r="CV18" s="188">
        <v>0</v>
      </c>
      <c r="CW18" s="188">
        <v>0</v>
      </c>
      <c r="CX18" s="188">
        <f t="shared" si="95"/>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f t="shared" si="96"/>
        <v>-1</v>
      </c>
      <c r="DT18" t="s">
        <v>1163</v>
      </c>
      <c r="DU18">
        <v>2</v>
      </c>
      <c r="DV18" s="241">
        <v>1</v>
      </c>
      <c r="DW18">
        <v>3</v>
      </c>
      <c r="DX18" s="137">
        <v>162962.5</v>
      </c>
      <c r="DY18" s="137">
        <v>244443.75</v>
      </c>
      <c r="DZ18" s="188">
        <v>3138.3735800828586</v>
      </c>
      <c r="EA18" s="188">
        <f t="shared" si="158"/>
        <v>-3138.3735800828586</v>
      </c>
      <c r="EB18" s="188">
        <v>-3138.3735800828586</v>
      </c>
      <c r="EC18" s="188">
        <v>3138.3735800828586</v>
      </c>
      <c r="ED18" s="188">
        <v>3138.3735800828586</v>
      </c>
      <c r="EE18" s="188">
        <v>3138.3735800828586</v>
      </c>
      <c r="EF18" s="188">
        <v>-3138.3735800828586</v>
      </c>
      <c r="EG18" s="188">
        <f t="shared" si="97"/>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f t="shared" si="98"/>
        <v>1</v>
      </c>
      <c r="FC18" t="s">
        <v>1163</v>
      </c>
      <c r="FD18">
        <v>2</v>
      </c>
      <c r="FE18" s="241">
        <v>2</v>
      </c>
      <c r="FF18">
        <v>2</v>
      </c>
      <c r="FG18" s="137">
        <v>161687.5</v>
      </c>
      <c r="FH18" s="137">
        <v>161687.5</v>
      </c>
      <c r="FI18" s="188">
        <v>1265.0245455239358</v>
      </c>
      <c r="FJ18" s="188">
        <f t="shared" si="159"/>
        <v>1265.0245455239358</v>
      </c>
      <c r="FK18" s="188">
        <v>-1265.0245455239358</v>
      </c>
      <c r="FL18" s="188">
        <v>1265.0245455239358</v>
      </c>
      <c r="FM18" s="188">
        <v>-1265.0245455239358</v>
      </c>
      <c r="FN18" s="188">
        <v>-1265.0245455239358</v>
      </c>
      <c r="FO18" s="188">
        <v>1265.0245455239358</v>
      </c>
      <c r="FP18" s="188">
        <f t="shared" si="99"/>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f t="shared" si="100"/>
        <v>1</v>
      </c>
      <c r="GL18" t="s">
        <v>1163</v>
      </c>
      <c r="GM18">
        <v>2</v>
      </c>
      <c r="GN18" s="241">
        <v>1</v>
      </c>
      <c r="GO18">
        <v>3</v>
      </c>
      <c r="GP18" s="137">
        <v>161325</v>
      </c>
      <c r="GQ18" s="137">
        <v>241987.5</v>
      </c>
      <c r="GR18" s="188">
        <v>361.68728256648001</v>
      </c>
      <c r="GS18" s="188">
        <f t="shared" si="160"/>
        <v>361.68728256648001</v>
      </c>
      <c r="GT18" s="188">
        <v>-361.68728256648001</v>
      </c>
      <c r="GU18" s="188">
        <v>361.68728256648001</v>
      </c>
      <c r="GV18" s="188">
        <v>-361.68728256648001</v>
      </c>
      <c r="GW18" s="188">
        <v>-361.68728256648001</v>
      </c>
      <c r="GX18" s="188">
        <v>361.68728256648001</v>
      </c>
      <c r="GY18" s="188">
        <f t="shared" si="101"/>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f t="shared" si="102"/>
        <v>1</v>
      </c>
      <c r="HU18" t="s">
        <v>1163</v>
      </c>
      <c r="HV18">
        <v>2</v>
      </c>
      <c r="HW18">
        <v>1</v>
      </c>
      <c r="HX18">
        <v>3</v>
      </c>
      <c r="HY18" s="137">
        <v>161987.5</v>
      </c>
      <c r="HZ18" s="137">
        <v>242981.25</v>
      </c>
      <c r="IA18" s="188">
        <v>665.22063381399335</v>
      </c>
      <c r="IB18" s="188">
        <f t="shared" si="161"/>
        <v>-665.22063381399335</v>
      </c>
      <c r="IC18" s="188">
        <v>665.22063381399335</v>
      </c>
      <c r="ID18" s="188">
        <v>-665.22063381399335</v>
      </c>
      <c r="IE18" s="188">
        <v>665.22063381399335</v>
      </c>
      <c r="IF18" s="188">
        <v>665.22063381399335</v>
      </c>
      <c r="IG18" s="188">
        <v>-665.22063381399335</v>
      </c>
      <c r="IH18" s="188">
        <f t="shared" si="103"/>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f t="shared" si="104"/>
        <v>1</v>
      </c>
      <c r="JD18" t="s">
        <v>1163</v>
      </c>
      <c r="JE18">
        <v>2</v>
      </c>
      <c r="JF18" s="241">
        <v>1</v>
      </c>
      <c r="JG18">
        <v>3</v>
      </c>
      <c r="JH18" s="137">
        <v>162675</v>
      </c>
      <c r="JI18" s="137">
        <v>244012.5</v>
      </c>
      <c r="JJ18" s="188">
        <v>690.41785631577307</v>
      </c>
      <c r="JK18" s="188">
        <f t="shared" si="162"/>
        <v>690.41785631577307</v>
      </c>
      <c r="JL18" s="188">
        <v>690.41785631577307</v>
      </c>
      <c r="JM18" s="188">
        <v>-690.41785631577307</v>
      </c>
      <c r="JN18" s="188">
        <v>690.41785631577307</v>
      </c>
      <c r="JO18" s="188">
        <v>690.41785631577307</v>
      </c>
      <c r="JP18" s="188">
        <v>690.41785631577307</v>
      </c>
      <c r="JQ18" s="188">
        <f t="shared" si="105"/>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f t="shared" si="106"/>
        <v>1</v>
      </c>
      <c r="KM18" t="s">
        <v>1163</v>
      </c>
      <c r="KN18">
        <v>2</v>
      </c>
      <c r="KO18" s="241">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f t="shared" si="107"/>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f t="shared" si="108"/>
        <v>-1</v>
      </c>
      <c r="LV18" t="s">
        <v>1163</v>
      </c>
      <c r="LW18">
        <v>2</v>
      </c>
      <c r="LX18" s="241"/>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f t="shared" si="109"/>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f t="shared" si="110"/>
        <v>1</v>
      </c>
      <c r="NE18" t="s">
        <v>1163</v>
      </c>
      <c r="NF18">
        <v>2</v>
      </c>
      <c r="NG18" s="241"/>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f t="shared" si="111"/>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f t="shared" si="112"/>
        <v>1</v>
      </c>
      <c r="ON18" t="s">
        <v>1163</v>
      </c>
      <c r="OO18">
        <v>2</v>
      </c>
      <c r="OP18" s="241"/>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f t="shared" si="113"/>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v>-1</v>
      </c>
      <c r="PN18">
        <v>1</v>
      </c>
      <c r="PO18" s="203">
        <v>1</v>
      </c>
      <c r="PP18">
        <v>1</v>
      </c>
      <c r="PQ18">
        <v>1</v>
      </c>
      <c r="PR18">
        <v>0</v>
      </c>
      <c r="PS18">
        <v>1</v>
      </c>
      <c r="PT18" s="237">
        <v>4.2388918325599999E-3</v>
      </c>
      <c r="PU18" s="194">
        <v>42559</v>
      </c>
      <c r="PV18">
        <v>1</v>
      </c>
      <c r="PW18" t="s">
        <v>1163</v>
      </c>
      <c r="PX18">
        <v>2</v>
      </c>
      <c r="PY18" s="241"/>
      <c r="PZ18">
        <v>2</v>
      </c>
      <c r="QA18" s="137">
        <v>163725</v>
      </c>
      <c r="QB18" s="137">
        <v>163725</v>
      </c>
      <c r="QC18" s="188">
        <v>694.01256528588601</v>
      </c>
      <c r="QD18" s="188">
        <v>-694.01256528588601</v>
      </c>
      <c r="QE18" s="188">
        <v>694.01256528588601</v>
      </c>
      <c r="QF18" s="188">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v>1</v>
      </c>
      <c r="QQ18" s="228">
        <v>1</v>
      </c>
      <c r="QR18" s="228">
        <v>1</v>
      </c>
      <c r="QS18" s="228">
        <v>-1</v>
      </c>
      <c r="QT18" s="203">
        <v>-1</v>
      </c>
      <c r="QU18" s="229">
        <v>6</v>
      </c>
      <c r="QV18">
        <v>1</v>
      </c>
      <c r="QW18">
        <v>-1</v>
      </c>
      <c r="QX18">
        <v>-1</v>
      </c>
      <c r="QY18">
        <v>0</v>
      </c>
      <c r="QZ18">
        <v>1</v>
      </c>
      <c r="RA18">
        <v>0</v>
      </c>
      <c r="RB18">
        <v>1</v>
      </c>
      <c r="RC18">
        <v>-1.27383734077E-2</v>
      </c>
      <c r="RD18" s="194">
        <v>42559</v>
      </c>
      <c r="RE18">
        <v>-1</v>
      </c>
      <c r="RF18" t="s">
        <v>1163</v>
      </c>
      <c r="RG18">
        <v>2</v>
      </c>
      <c r="RH18" s="241"/>
      <c r="RI18">
        <v>2</v>
      </c>
      <c r="RJ18" s="137">
        <v>163725</v>
      </c>
      <c r="RK18" s="137">
        <v>163725</v>
      </c>
      <c r="RL18" s="188">
        <v>-2085.5901861756824</v>
      </c>
      <c r="RM18" s="188">
        <v>-2085.5901861756824</v>
      </c>
      <c r="RN18" s="188">
        <v>2085.5901861756824</v>
      </c>
      <c r="RO18" s="188">
        <v>-2085.5901861756824</v>
      </c>
      <c r="RP18" s="188">
        <v>2085.5901861756824</v>
      </c>
      <c r="RQ18" s="188">
        <v>-2085.5901861756824</v>
      </c>
      <c r="RR18" s="188">
        <v>2085.5901861756824</v>
      </c>
      <c r="RS18" s="188">
        <v>2085.5901861756824</v>
      </c>
      <c r="RT18" s="188">
        <v>-2085.5901861756824</v>
      </c>
      <c r="RU18" s="188">
        <v>2085.5901861756824</v>
      </c>
      <c r="RV18" s="188">
        <v>-2085.5901861756824</v>
      </c>
      <c r="RW18" s="188">
        <v>2085.5901861756824</v>
      </c>
      <c r="RY18">
        <f t="shared" si="114"/>
        <v>-1</v>
      </c>
      <c r="RZ18">
        <v>-1</v>
      </c>
      <c r="SA18">
        <v>-1</v>
      </c>
      <c r="SB18">
        <v>-1</v>
      </c>
      <c r="SC18">
        <v>-1</v>
      </c>
      <c r="SD18">
        <v>-3</v>
      </c>
      <c r="SE18">
        <f t="shared" si="115"/>
        <v>1</v>
      </c>
      <c r="SF18">
        <f t="shared" si="116"/>
        <v>1</v>
      </c>
      <c r="SG18">
        <v>1</v>
      </c>
      <c r="SH18">
        <f t="shared" si="117"/>
        <v>0</v>
      </c>
      <c r="SI18">
        <f t="shared" si="82"/>
        <v>0</v>
      </c>
      <c r="SJ18">
        <f t="shared" si="163"/>
        <v>1</v>
      </c>
      <c r="SK18">
        <f t="shared" si="118"/>
        <v>1</v>
      </c>
      <c r="SL18">
        <v>4.5045045045000003E-3</v>
      </c>
      <c r="SM18" s="194">
        <v>42559</v>
      </c>
      <c r="SN18">
        <f t="shared" si="119"/>
        <v>-1</v>
      </c>
      <c r="SO18" t="str">
        <f t="shared" si="83"/>
        <v>TRUE</v>
      </c>
      <c r="SP18">
        <f>VLOOKUP($A18,'FuturesInfo (3)'!$A$2:$V$80,22)</f>
        <v>2</v>
      </c>
      <c r="SQ18" s="241"/>
      <c r="SR18">
        <f t="shared" si="120"/>
        <v>2</v>
      </c>
      <c r="SS18" s="137">
        <f>VLOOKUP($A18,'FuturesInfo (3)'!$A$2:$O$80,15)*SP18</f>
        <v>164462.5</v>
      </c>
      <c r="ST18" s="137">
        <f>VLOOKUP($A18,'FuturesInfo (3)'!$A$2:$O$80,15)*SR18</f>
        <v>164462.5</v>
      </c>
      <c r="SU18" s="188">
        <f t="shared" si="121"/>
        <v>-740.82207207133126</v>
      </c>
      <c r="SV18" s="188">
        <f t="shared" si="84"/>
        <v>-740.82207207133126</v>
      </c>
      <c r="SW18" s="188">
        <f t="shared" si="122"/>
        <v>-740.82207207133126</v>
      </c>
      <c r="SX18" s="188">
        <f t="shared" si="123"/>
        <v>740.82207207133126</v>
      </c>
      <c r="SY18" s="188">
        <f t="shared" si="124"/>
        <v>740.82207207133126</v>
      </c>
      <c r="SZ18" s="188">
        <f t="shared" si="125"/>
        <v>-740.82207207133126</v>
      </c>
      <c r="TA18" s="188">
        <f t="shared" si="164"/>
        <v>-740.82207207133126</v>
      </c>
      <c r="TB18" s="188">
        <f t="shared" si="126"/>
        <v>-740.82207207133126</v>
      </c>
      <c r="TC18" s="188">
        <f>IF(IF(sym!$Q7=SG18,1,0)=1,ABS(SS18*SL18),-ABS(SS18*SL18))</f>
        <v>740.82207207133126</v>
      </c>
      <c r="TD18" s="188">
        <f>IF(IF(sym!$P7=SG18,1,0)=1,ABS(SS18*SL18),-ABS(SS18*SL18))</f>
        <v>-740.82207207133126</v>
      </c>
      <c r="TE18" s="188">
        <f t="shared" si="169"/>
        <v>-740.82207207133126</v>
      </c>
      <c r="TF18" s="188">
        <f t="shared" si="127"/>
        <v>740.82207207133126</v>
      </c>
      <c r="TH18">
        <f t="shared" si="128"/>
        <v>1</v>
      </c>
      <c r="TI18" s="228">
        <v>1</v>
      </c>
      <c r="TJ18" s="228">
        <v>1</v>
      </c>
      <c r="TK18" s="228">
        <v>-1</v>
      </c>
      <c r="TL18" s="203">
        <v>-1</v>
      </c>
      <c r="TM18" s="229">
        <v>-4</v>
      </c>
      <c r="TN18">
        <f t="shared" si="129"/>
        <v>1</v>
      </c>
      <c r="TO18">
        <f t="shared" si="130"/>
        <v>1</v>
      </c>
      <c r="TP18" s="203"/>
      <c r="TQ18">
        <f t="shared" si="131"/>
        <v>0</v>
      </c>
      <c r="TR18">
        <f t="shared" si="85"/>
        <v>0</v>
      </c>
      <c r="TS18">
        <f t="shared" si="165"/>
        <v>0</v>
      </c>
      <c r="TT18">
        <f t="shared" si="132"/>
        <v>0</v>
      </c>
      <c r="TU18" s="237"/>
      <c r="TV18" s="194">
        <v>42565</v>
      </c>
      <c r="TW18">
        <f t="shared" si="133"/>
        <v>1</v>
      </c>
      <c r="TX18" t="str">
        <f t="shared" si="86"/>
        <v>TRUE</v>
      </c>
      <c r="TY18">
        <f>VLOOKUP($A18,'FuturesInfo (3)'!$A$2:$V$80,22)</f>
        <v>2</v>
      </c>
      <c r="TZ18" s="241"/>
      <c r="UA18">
        <f t="shared" si="134"/>
        <v>2</v>
      </c>
      <c r="UB18" s="137">
        <f>VLOOKUP($A18,'FuturesInfo (3)'!$A$2:$O$80,15)*TY18</f>
        <v>164462.5</v>
      </c>
      <c r="UC18" s="137">
        <f>VLOOKUP($A18,'FuturesInfo (3)'!$A$2:$O$80,15)*UA18</f>
        <v>164462.5</v>
      </c>
      <c r="UD18" s="188">
        <f t="shared" si="135"/>
        <v>0</v>
      </c>
      <c r="UE18" s="188">
        <f t="shared" si="87"/>
        <v>0</v>
      </c>
      <c r="UF18" s="188">
        <f t="shared" si="136"/>
        <v>0</v>
      </c>
      <c r="UG18" s="188">
        <f t="shared" si="137"/>
        <v>0</v>
      </c>
      <c r="UH18" s="188">
        <f t="shared" si="138"/>
        <v>0</v>
      </c>
      <c r="UI18" s="188">
        <f t="shared" si="139"/>
        <v>0</v>
      </c>
      <c r="UJ18" s="188">
        <f t="shared" si="166"/>
        <v>0</v>
      </c>
      <c r="UK18" s="188">
        <f t="shared" si="140"/>
        <v>0</v>
      </c>
      <c r="UL18" s="188">
        <f>IF(IF(sym!$Q7=TP18,1,0)=1,ABS(UB18*TU18),-ABS(UB18*TU18))</f>
        <v>0</v>
      </c>
      <c r="UM18" s="188">
        <f>IF(IF(sym!$P7=TP18,1,0)=1,ABS(UB18*TU18),-ABS(UB18*TU18))</f>
        <v>0</v>
      </c>
      <c r="UN18" s="188">
        <f t="shared" si="170"/>
        <v>0</v>
      </c>
      <c r="UO18" s="188">
        <f t="shared" si="141"/>
        <v>0</v>
      </c>
      <c r="UQ18">
        <f t="shared" si="142"/>
        <v>0</v>
      </c>
      <c r="UR18" s="228"/>
      <c r="US18" s="228"/>
      <c r="UT18" s="228"/>
      <c r="UU18" s="203"/>
      <c r="UV18" s="229"/>
      <c r="UW18">
        <f t="shared" si="143"/>
        <v>1</v>
      </c>
      <c r="UX18">
        <f t="shared" si="144"/>
        <v>0</v>
      </c>
      <c r="UY18" s="203"/>
      <c r="UZ18">
        <f t="shared" si="145"/>
        <v>1</v>
      </c>
      <c r="VA18">
        <f t="shared" si="88"/>
        <v>1</v>
      </c>
      <c r="VB18">
        <f t="shared" si="167"/>
        <v>0</v>
      </c>
      <c r="VC18">
        <f t="shared" si="146"/>
        <v>1</v>
      </c>
      <c r="VD18" s="237"/>
      <c r="VE18" s="194"/>
      <c r="VF18">
        <f t="shared" si="147"/>
        <v>-1</v>
      </c>
      <c r="VG18" t="str">
        <f t="shared" si="89"/>
        <v>FALSE</v>
      </c>
      <c r="VH18">
        <f>VLOOKUP($A18,'FuturesInfo (3)'!$A$2:$V$80,22)</f>
        <v>2</v>
      </c>
      <c r="VI18" s="241"/>
      <c r="VJ18">
        <f t="shared" si="148"/>
        <v>2</v>
      </c>
      <c r="VK18" s="137">
        <f>VLOOKUP($A18,'FuturesInfo (3)'!$A$2:$O$80,15)*VH18</f>
        <v>164462.5</v>
      </c>
      <c r="VL18" s="137">
        <f>VLOOKUP($A18,'FuturesInfo (3)'!$A$2:$O$80,15)*VJ18</f>
        <v>164462.5</v>
      </c>
      <c r="VM18" s="188">
        <f t="shared" si="149"/>
        <v>0</v>
      </c>
      <c r="VN18" s="188">
        <f t="shared" si="90"/>
        <v>0</v>
      </c>
      <c r="VO18" s="188">
        <f t="shared" si="150"/>
        <v>0</v>
      </c>
      <c r="VP18" s="188">
        <f t="shared" si="151"/>
        <v>0</v>
      </c>
      <c r="VQ18" s="188">
        <f t="shared" si="152"/>
        <v>0</v>
      </c>
      <c r="VR18" s="188">
        <f t="shared" si="153"/>
        <v>0</v>
      </c>
      <c r="VS18" s="188">
        <f t="shared" si="168"/>
        <v>0</v>
      </c>
      <c r="VT18" s="188">
        <f t="shared" si="154"/>
        <v>0</v>
      </c>
      <c r="VU18" s="188">
        <f>IF(IF(sym!$Q7=UY18,1,0)=1,ABS(VK18*VD18),-ABS(VK18*VD18))</f>
        <v>0</v>
      </c>
      <c r="VV18" s="188">
        <f>IF(IF(sym!$P7=UY18,1,0)=1,ABS(VK18*VD18),-ABS(VK18*VD18))</f>
        <v>0</v>
      </c>
      <c r="VW18" s="188">
        <f t="shared" si="171"/>
        <v>0</v>
      </c>
      <c r="VX18" s="188">
        <f t="shared" si="155"/>
        <v>0</v>
      </c>
    </row>
    <row r="19" spans="1:596" x14ac:dyDescent="0.25">
      <c r="A19" s="1" t="s">
        <v>302</v>
      </c>
      <c r="B19" s="149" t="str">
        <f>'FuturesInfo (3)'!M7</f>
        <v>@C</v>
      </c>
      <c r="C19" s="192" t="str">
        <f>VLOOKUP(A19,'FuturesInfo (3)'!$A$2:$K$80,11)</f>
        <v>grain</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f t="shared" si="81"/>
        <v>1777.9119788234923</v>
      </c>
      <c r="AB19" s="188">
        <v>1777.9119788234923</v>
      </c>
      <c r="AC19" s="188">
        <v>-1777.9119788234923</v>
      </c>
      <c r="AD19" s="188">
        <v>1777.9119788234923</v>
      </c>
      <c r="AE19" s="188">
        <v>-1777.9119788234923</v>
      </c>
      <c r="AF19" s="188">
        <f t="shared" si="91"/>
        <v>-2</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f t="shared" si="92"/>
        <v>-1</v>
      </c>
      <c r="BB19" t="s">
        <v>1163</v>
      </c>
      <c r="BC19">
        <v>3</v>
      </c>
      <c r="BD19" s="241">
        <v>2</v>
      </c>
      <c r="BE19">
        <v>2</v>
      </c>
      <c r="BF19" s="137">
        <v>54000</v>
      </c>
      <c r="BG19" s="137">
        <v>36000</v>
      </c>
      <c r="BH19" s="188">
        <v>812.58549931799996</v>
      </c>
      <c r="BI19" s="188">
        <f>IF(IF(AL19=AT19,1,0)=1,ABS(BF19*AY19),-ABS(BF19*AY19))</f>
        <v>812.58549931799996</v>
      </c>
      <c r="BJ19" s="188">
        <v>812.58549931799996</v>
      </c>
      <c r="BK19" s="188">
        <v>-812.58549931799996</v>
      </c>
      <c r="BL19" s="188">
        <v>812.58549931799996</v>
      </c>
      <c r="BM19" s="188">
        <v>-812.58549931799996</v>
      </c>
      <c r="BN19" s="188">
        <v>812.58549931799996</v>
      </c>
      <c r="BO19" s="188">
        <f t="shared" si="93"/>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f t="shared" si="94"/>
        <v>-1</v>
      </c>
      <c r="CK19" t="s">
        <v>1163</v>
      </c>
      <c r="CL19">
        <v>4</v>
      </c>
      <c r="CM19" s="241">
        <v>2</v>
      </c>
      <c r="CN19">
        <v>3</v>
      </c>
      <c r="CO19" s="137">
        <v>72000</v>
      </c>
      <c r="CP19" s="137">
        <v>54000</v>
      </c>
      <c r="CQ19" s="188">
        <v>0</v>
      </c>
      <c r="CR19" s="188">
        <f>IF(IF(BU19=CC19,1,0)=1,ABS(CO19*CH19),-ABS(CO19*CH19))</f>
        <v>0</v>
      </c>
      <c r="CS19" s="188">
        <v>0</v>
      </c>
      <c r="CT19" s="188">
        <v>0</v>
      </c>
      <c r="CU19" s="188">
        <v>0</v>
      </c>
      <c r="CV19" s="188">
        <v>0</v>
      </c>
      <c r="CW19" s="188">
        <v>0</v>
      </c>
      <c r="CX19" s="188">
        <f t="shared" si="95"/>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f t="shared" si="96"/>
        <v>-1</v>
      </c>
      <c r="DT19" t="s">
        <v>1163</v>
      </c>
      <c r="DU19">
        <v>3</v>
      </c>
      <c r="DV19" s="241">
        <v>2</v>
      </c>
      <c r="DW19">
        <v>2</v>
      </c>
      <c r="DX19" s="137">
        <v>52612.5</v>
      </c>
      <c r="DY19" s="137">
        <v>35075</v>
      </c>
      <c r="DZ19" s="188">
        <v>1351.8489583309949</v>
      </c>
      <c r="EA19" s="188">
        <f>IF(IF(DD19=DL19,1,0)=1,ABS(DX19*DQ19),-ABS(DX19*DQ19))</f>
        <v>1351.8489583309949</v>
      </c>
      <c r="EB19" s="188">
        <v>1351.8489583309949</v>
      </c>
      <c r="EC19" s="188">
        <v>-1351.8489583309949</v>
      </c>
      <c r="ED19" s="188">
        <v>1351.8489583309949</v>
      </c>
      <c r="EE19" s="188">
        <v>-1351.8489583309949</v>
      </c>
      <c r="EF19" s="188">
        <v>1351.8489583309949</v>
      </c>
      <c r="EG19" s="188">
        <f t="shared" si="97"/>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f t="shared" si="98"/>
        <v>-1</v>
      </c>
      <c r="FC19" t="s">
        <v>1163</v>
      </c>
      <c r="FD19">
        <v>3</v>
      </c>
      <c r="FE19" s="241">
        <v>2</v>
      </c>
      <c r="FF19">
        <v>3</v>
      </c>
      <c r="FG19" s="137">
        <v>51225</v>
      </c>
      <c r="FH19" s="137">
        <v>51225</v>
      </c>
      <c r="FI19" s="188">
        <v>1350.9087669278324</v>
      </c>
      <c r="FJ19" s="188">
        <f>IF(IF(EM19=EU19,1,0)=1,ABS(FG19*EZ19),-ABS(FG19*EZ19))</f>
        <v>1350.9087669278324</v>
      </c>
      <c r="FK19" s="188">
        <v>1350.9087669278324</v>
      </c>
      <c r="FL19" s="188">
        <v>-1350.9087669278324</v>
      </c>
      <c r="FM19" s="188">
        <v>1350.9087669278324</v>
      </c>
      <c r="FN19" s="188">
        <v>-1350.9087669278324</v>
      </c>
      <c r="FO19" s="188">
        <v>1350.9087669278324</v>
      </c>
      <c r="FP19" s="188">
        <f t="shared" si="99"/>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f t="shared" si="100"/>
        <v>-1</v>
      </c>
      <c r="GL19" t="s">
        <v>1163</v>
      </c>
      <c r="GM19">
        <v>3</v>
      </c>
      <c r="GN19" s="241">
        <v>1</v>
      </c>
      <c r="GO19">
        <v>4</v>
      </c>
      <c r="GP19" s="137">
        <v>51262.5</v>
      </c>
      <c r="GQ19" s="137">
        <v>68350</v>
      </c>
      <c r="GR19" s="188">
        <v>-37.527452415807112</v>
      </c>
      <c r="GS19" s="188">
        <f>IF(IF(FV19=GD19,1,0)=1,ABS(GP19*GI19),-ABS(GP19*GI19))</f>
        <v>-37.527452415807112</v>
      </c>
      <c r="GT19" s="188">
        <v>-37.527452415807112</v>
      </c>
      <c r="GU19" s="188">
        <v>37.527452415807112</v>
      </c>
      <c r="GV19" s="188">
        <v>-37.527452415807112</v>
      </c>
      <c r="GW19" s="188">
        <v>37.527452415807112</v>
      </c>
      <c r="GX19" s="188">
        <v>-37.527452415807112</v>
      </c>
      <c r="GY19" s="188">
        <f t="shared" si="101"/>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f t="shared" si="102"/>
        <v>-1</v>
      </c>
      <c r="HU19" t="s">
        <v>1163</v>
      </c>
      <c r="HV19">
        <v>3</v>
      </c>
      <c r="HW19">
        <v>1</v>
      </c>
      <c r="HX19">
        <v>4</v>
      </c>
      <c r="HY19" s="137">
        <v>53250</v>
      </c>
      <c r="HZ19" s="137">
        <v>71000</v>
      </c>
      <c r="IA19" s="188">
        <v>2064.5574250160253</v>
      </c>
      <c r="IB19" s="188">
        <f>IF(IF(HE19=HM19,1,0)=1,ABS(HY19*HR19),-ABS(HY19*HR19))</f>
        <v>2064.5574250160253</v>
      </c>
      <c r="IC19" s="188">
        <v>-2064.5574250160253</v>
      </c>
      <c r="ID19" s="188">
        <v>2064.5574250160253</v>
      </c>
      <c r="IE19" s="188">
        <v>-2064.5574250160253</v>
      </c>
      <c r="IF19" s="188">
        <v>2064.5574250160253</v>
      </c>
      <c r="IG19" s="188">
        <v>-2064.5574250160253</v>
      </c>
      <c r="IH19" s="188">
        <f t="shared" si="103"/>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f t="shared" si="104"/>
        <v>1</v>
      </c>
      <c r="JD19" t="s">
        <v>1163</v>
      </c>
      <c r="JE19">
        <v>3</v>
      </c>
      <c r="JF19" s="241">
        <v>1</v>
      </c>
      <c r="JG19">
        <v>4</v>
      </c>
      <c r="JH19" s="137">
        <v>52237.5</v>
      </c>
      <c r="JI19" s="137">
        <v>69650</v>
      </c>
      <c r="JJ19" s="188">
        <v>-993.24823943441254</v>
      </c>
      <c r="JK19" s="188">
        <f>IF(IF(IN19=IV19,1,0)=1,ABS(JH19*JA19),-ABS(JH19*JA19))</f>
        <v>-993.24823943441254</v>
      </c>
      <c r="JL19" s="188">
        <v>993.24823943441254</v>
      </c>
      <c r="JM19" s="188">
        <v>-993.24823943441254</v>
      </c>
      <c r="JN19" s="188">
        <v>-993.24823943441254</v>
      </c>
      <c r="JO19" s="188">
        <v>-993.24823943441254</v>
      </c>
      <c r="JP19" s="188">
        <v>993.24823943441254</v>
      </c>
      <c r="JQ19" s="188">
        <f t="shared" si="105"/>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f t="shared" si="106"/>
        <v>1</v>
      </c>
      <c r="KM19" t="s">
        <v>1163</v>
      </c>
      <c r="KN19">
        <v>3</v>
      </c>
      <c r="KO19" s="241">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f t="shared" si="107"/>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f t="shared" si="108"/>
        <v>1</v>
      </c>
      <c r="LV19" t="s">
        <v>1163</v>
      </c>
      <c r="LW19">
        <v>3</v>
      </c>
      <c r="LX19" s="241"/>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f t="shared" si="109"/>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f t="shared" si="110"/>
        <v>1</v>
      </c>
      <c r="NE19" t="s">
        <v>1163</v>
      </c>
      <c r="NF19">
        <v>3</v>
      </c>
      <c r="NG19" s="241"/>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f t="shared" si="111"/>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f t="shared" si="112"/>
        <v>1</v>
      </c>
      <c r="ON19" t="s">
        <v>1163</v>
      </c>
      <c r="OO19">
        <v>3</v>
      </c>
      <c r="OP19" s="241"/>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f t="shared" si="113"/>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v>1</v>
      </c>
      <c r="PN19">
        <v>1</v>
      </c>
      <c r="PO19" s="203">
        <v>1</v>
      </c>
      <c r="PP19">
        <v>1</v>
      </c>
      <c r="PQ19">
        <v>0</v>
      </c>
      <c r="PR19">
        <v>1</v>
      </c>
      <c r="PS19">
        <v>1</v>
      </c>
      <c r="PT19" s="237">
        <v>1.3956734124199999E-2</v>
      </c>
      <c r="PU19" s="194">
        <v>42557</v>
      </c>
      <c r="PV19">
        <v>1</v>
      </c>
      <c r="PW19" t="s">
        <v>1163</v>
      </c>
      <c r="PX19">
        <v>3</v>
      </c>
      <c r="PY19" s="241"/>
      <c r="PZ19">
        <v>2</v>
      </c>
      <c r="QA19" s="137">
        <v>52275</v>
      </c>
      <c r="QB19" s="137">
        <v>34850</v>
      </c>
      <c r="QC19" s="188">
        <v>-729.58827634255499</v>
      </c>
      <c r="QD19" s="188">
        <v>-729.58827634255499</v>
      </c>
      <c r="QE19" s="188">
        <v>-729.58827634255499</v>
      </c>
      <c r="QF19" s="188">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v>1</v>
      </c>
      <c r="QQ19" s="228">
        <v>-1</v>
      </c>
      <c r="QR19" s="228">
        <v>1</v>
      </c>
      <c r="QS19" s="228">
        <v>-1</v>
      </c>
      <c r="QT19" s="203">
        <v>-1</v>
      </c>
      <c r="QU19" s="229">
        <v>-8</v>
      </c>
      <c r="QV19">
        <v>1</v>
      </c>
      <c r="QW19">
        <v>1</v>
      </c>
      <c r="QX19">
        <v>-1</v>
      </c>
      <c r="QY19">
        <v>0</v>
      </c>
      <c r="QZ19">
        <v>1</v>
      </c>
      <c r="RA19">
        <v>0</v>
      </c>
      <c r="RB19">
        <v>0</v>
      </c>
      <c r="RC19">
        <v>-4.0605643496200002E-2</v>
      </c>
      <c r="RD19" s="194">
        <v>42557</v>
      </c>
      <c r="RE19">
        <v>1</v>
      </c>
      <c r="RF19" t="s">
        <v>1163</v>
      </c>
      <c r="RG19">
        <v>3</v>
      </c>
      <c r="RH19" s="241"/>
      <c r="RI19">
        <v>2</v>
      </c>
      <c r="RJ19" s="137">
        <v>52275</v>
      </c>
      <c r="RK19" s="137">
        <v>34850</v>
      </c>
      <c r="RL19" s="188">
        <v>2122.6600137638552</v>
      </c>
      <c r="RM19" s="188">
        <v>-2122.6600137638552</v>
      </c>
      <c r="RN19" s="188">
        <v>2122.6600137638552</v>
      </c>
      <c r="RO19" s="188">
        <v>-2122.6600137638552</v>
      </c>
      <c r="RP19" s="188">
        <v>-2122.6600137638552</v>
      </c>
      <c r="RQ19" s="188">
        <v>-2122.6600137638552</v>
      </c>
      <c r="RR19" s="188">
        <v>2122.6600137638552</v>
      </c>
      <c r="RS19" s="188">
        <v>-2122.6600137638552</v>
      </c>
      <c r="RT19" s="188">
        <v>-2122.6600137638552</v>
      </c>
      <c r="RU19" s="188">
        <v>2122.6600137638552</v>
      </c>
      <c r="RV19" s="188">
        <v>-2122.6600137638552</v>
      </c>
      <c r="RW19" s="188">
        <v>2122.6600137638552</v>
      </c>
      <c r="RY19">
        <f t="shared" si="114"/>
        <v>-1</v>
      </c>
      <c r="RZ19">
        <v>-1</v>
      </c>
      <c r="SA19">
        <v>1</v>
      </c>
      <c r="SB19">
        <v>-1</v>
      </c>
      <c r="SC19">
        <v>-1</v>
      </c>
      <c r="SD19">
        <v>4</v>
      </c>
      <c r="SE19">
        <f t="shared" si="115"/>
        <v>1</v>
      </c>
      <c r="SF19">
        <f t="shared" si="116"/>
        <v>-1</v>
      </c>
      <c r="SG19">
        <v>-1</v>
      </c>
      <c r="SH19">
        <f t="shared" si="117"/>
        <v>0</v>
      </c>
      <c r="SI19">
        <f t="shared" si="82"/>
        <v>1</v>
      </c>
      <c r="SJ19">
        <f t="shared" si="163"/>
        <v>0</v>
      </c>
      <c r="SK19">
        <f t="shared" si="118"/>
        <v>1</v>
      </c>
      <c r="SL19">
        <v>-1.21951219512E-2</v>
      </c>
      <c r="SM19" s="194">
        <v>42564</v>
      </c>
      <c r="SN19">
        <f t="shared" si="119"/>
        <v>-1</v>
      </c>
      <c r="SO19" t="str">
        <f t="shared" si="83"/>
        <v>TRUE</v>
      </c>
      <c r="SP19">
        <f>VLOOKUP($A19,'FuturesInfo (3)'!$A$2:$V$80,22)</f>
        <v>3</v>
      </c>
      <c r="SQ19" s="241"/>
      <c r="SR19">
        <f t="shared" si="120"/>
        <v>2</v>
      </c>
      <c r="SS19" s="137">
        <f>VLOOKUP($A19,'FuturesInfo (3)'!$A$2:$O$80,15)*SP19</f>
        <v>51637.5</v>
      </c>
      <c r="ST19" s="137">
        <f>VLOOKUP($A19,'FuturesInfo (3)'!$A$2:$O$80,15)*SR19</f>
        <v>34425</v>
      </c>
      <c r="SU19" s="188">
        <f t="shared" si="121"/>
        <v>629.72560975508998</v>
      </c>
      <c r="SV19" s="188">
        <f t="shared" si="84"/>
        <v>629.72560975508998</v>
      </c>
      <c r="SW19" s="188">
        <f t="shared" si="122"/>
        <v>629.72560975508998</v>
      </c>
      <c r="SX19" s="188">
        <f t="shared" si="123"/>
        <v>-629.72560975508998</v>
      </c>
      <c r="SY19" s="188">
        <f t="shared" si="124"/>
        <v>629.72560975508998</v>
      </c>
      <c r="SZ19" s="188">
        <f t="shared" si="125"/>
        <v>-629.72560975508998</v>
      </c>
      <c r="TA19" s="188">
        <f t="shared" si="164"/>
        <v>629.72560975508998</v>
      </c>
      <c r="TB19" s="188">
        <f t="shared" si="126"/>
        <v>629.72560975508998</v>
      </c>
      <c r="TC19" s="188">
        <f>IF(IF(sym!$Q8=SG19,1,0)=1,ABS(SS19*SL19),-ABS(SS19*SL19))</f>
        <v>-629.72560975508998</v>
      </c>
      <c r="TD19" s="188">
        <f>IF(IF(sym!$P8=SG19,1,0)=1,ABS(SS19*SL19),-ABS(SS19*SL19))</f>
        <v>629.72560975508998</v>
      </c>
      <c r="TE19" s="188">
        <f t="shared" si="169"/>
        <v>-629.72560975508998</v>
      </c>
      <c r="TF19" s="188">
        <f t="shared" si="127"/>
        <v>629.72560975508998</v>
      </c>
      <c r="TH19">
        <f t="shared" si="128"/>
        <v>-1</v>
      </c>
      <c r="TI19" s="228">
        <v>1</v>
      </c>
      <c r="TJ19" s="228">
        <v>-1</v>
      </c>
      <c r="TK19" s="228">
        <v>1</v>
      </c>
      <c r="TL19" s="203">
        <v>-1</v>
      </c>
      <c r="TM19" s="229">
        <v>5</v>
      </c>
      <c r="TN19">
        <f t="shared" si="129"/>
        <v>1</v>
      </c>
      <c r="TO19">
        <f t="shared" si="130"/>
        <v>-1</v>
      </c>
      <c r="TP19" s="203"/>
      <c r="TQ19">
        <f t="shared" si="131"/>
        <v>0</v>
      </c>
      <c r="TR19">
        <f t="shared" si="85"/>
        <v>0</v>
      </c>
      <c r="TS19">
        <f t="shared" si="165"/>
        <v>0</v>
      </c>
      <c r="TT19">
        <f t="shared" si="132"/>
        <v>0</v>
      </c>
      <c r="TU19" s="237"/>
      <c r="TV19" s="194">
        <v>42564</v>
      </c>
      <c r="TW19">
        <f t="shared" si="133"/>
        <v>-1</v>
      </c>
      <c r="TX19" t="str">
        <f t="shared" si="86"/>
        <v>TRUE</v>
      </c>
      <c r="TY19">
        <f>VLOOKUP($A19,'FuturesInfo (3)'!$A$2:$V$80,22)</f>
        <v>3</v>
      </c>
      <c r="TZ19" s="241"/>
      <c r="UA19">
        <f t="shared" si="134"/>
        <v>2</v>
      </c>
      <c r="UB19" s="137">
        <f>VLOOKUP($A19,'FuturesInfo (3)'!$A$2:$O$80,15)*TY19</f>
        <v>51637.5</v>
      </c>
      <c r="UC19" s="137">
        <f>VLOOKUP($A19,'FuturesInfo (3)'!$A$2:$O$80,15)*UA19</f>
        <v>34425</v>
      </c>
      <c r="UD19" s="188">
        <f t="shared" si="135"/>
        <v>0</v>
      </c>
      <c r="UE19" s="188">
        <f t="shared" si="87"/>
        <v>0</v>
      </c>
      <c r="UF19" s="188">
        <f t="shared" si="136"/>
        <v>0</v>
      </c>
      <c r="UG19" s="188">
        <f t="shared" si="137"/>
        <v>0</v>
      </c>
      <c r="UH19" s="188">
        <f t="shared" si="138"/>
        <v>0</v>
      </c>
      <c r="UI19" s="188">
        <f t="shared" si="139"/>
        <v>0</v>
      </c>
      <c r="UJ19" s="188">
        <f t="shared" si="166"/>
        <v>0</v>
      </c>
      <c r="UK19" s="188">
        <f t="shared" si="140"/>
        <v>0</v>
      </c>
      <c r="UL19" s="188">
        <f>IF(IF(sym!$Q8=TP19,1,0)=1,ABS(UB19*TU19),-ABS(UB19*TU19))</f>
        <v>0</v>
      </c>
      <c r="UM19" s="188">
        <f>IF(IF(sym!$P8=TP19,1,0)=1,ABS(UB19*TU19),-ABS(UB19*TU19))</f>
        <v>0</v>
      </c>
      <c r="UN19" s="188">
        <f t="shared" si="170"/>
        <v>0</v>
      </c>
      <c r="UO19" s="188">
        <f t="shared" si="141"/>
        <v>0</v>
      </c>
      <c r="UQ19">
        <f t="shared" si="142"/>
        <v>0</v>
      </c>
      <c r="UR19" s="228"/>
      <c r="US19" s="228"/>
      <c r="UT19" s="228"/>
      <c r="UU19" s="203"/>
      <c r="UV19" s="229"/>
      <c r="UW19">
        <f t="shared" si="143"/>
        <v>1</v>
      </c>
      <c r="UX19">
        <f t="shared" si="144"/>
        <v>0</v>
      </c>
      <c r="UY19" s="203"/>
      <c r="UZ19">
        <f t="shared" si="145"/>
        <v>1</v>
      </c>
      <c r="VA19">
        <f t="shared" si="88"/>
        <v>1</v>
      </c>
      <c r="VB19">
        <f t="shared" si="167"/>
        <v>0</v>
      </c>
      <c r="VC19">
        <f t="shared" si="146"/>
        <v>1</v>
      </c>
      <c r="VD19" s="237"/>
      <c r="VE19" s="194"/>
      <c r="VF19">
        <f t="shared" si="147"/>
        <v>-1</v>
      </c>
      <c r="VG19" t="str">
        <f t="shared" si="89"/>
        <v>FALSE</v>
      </c>
      <c r="VH19">
        <f>VLOOKUP($A19,'FuturesInfo (3)'!$A$2:$V$80,22)</f>
        <v>3</v>
      </c>
      <c r="VI19" s="241"/>
      <c r="VJ19">
        <f t="shared" si="148"/>
        <v>2</v>
      </c>
      <c r="VK19" s="137">
        <f>VLOOKUP($A19,'FuturesInfo (3)'!$A$2:$O$80,15)*VH19</f>
        <v>51637.5</v>
      </c>
      <c r="VL19" s="137">
        <f>VLOOKUP($A19,'FuturesInfo (3)'!$A$2:$O$80,15)*VJ19</f>
        <v>34425</v>
      </c>
      <c r="VM19" s="188">
        <f t="shared" si="149"/>
        <v>0</v>
      </c>
      <c r="VN19" s="188">
        <f t="shared" si="90"/>
        <v>0</v>
      </c>
      <c r="VO19" s="188">
        <f t="shared" si="150"/>
        <v>0</v>
      </c>
      <c r="VP19" s="188">
        <f t="shared" si="151"/>
        <v>0</v>
      </c>
      <c r="VQ19" s="188">
        <f t="shared" si="152"/>
        <v>0</v>
      </c>
      <c r="VR19" s="188">
        <f t="shared" si="153"/>
        <v>0</v>
      </c>
      <c r="VS19" s="188">
        <f t="shared" si="168"/>
        <v>0</v>
      </c>
      <c r="VT19" s="188">
        <f t="shared" si="154"/>
        <v>0</v>
      </c>
      <c r="VU19" s="188">
        <f>IF(IF(sym!$Q8=UY19,1,0)=1,ABS(VK19*VD19),-ABS(VK19*VD19))</f>
        <v>0</v>
      </c>
      <c r="VV19" s="188">
        <f>IF(IF(sym!$P8=UY19,1,0)=1,ABS(VK19*VD19),-ABS(VK19*VD19))</f>
        <v>0</v>
      </c>
      <c r="VW19" s="188">
        <f t="shared" si="171"/>
        <v>0</v>
      </c>
      <c r="VX19" s="188">
        <f t="shared" si="155"/>
        <v>0</v>
      </c>
    </row>
    <row r="20" spans="1:596" x14ac:dyDescent="0.25">
      <c r="A20" s="1" t="s">
        <v>304</v>
      </c>
      <c r="B20" s="149" t="str">
        <f>'FuturesInfo (3)'!M8</f>
        <v>@CC</v>
      </c>
      <c r="C20" s="192" t="str">
        <f>VLOOKUP(A20,'FuturesInfo (3)'!$A$2:$K$80,11)</f>
        <v>soft</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f t="shared" si="81"/>
        <v>-2080.1549110069232</v>
      </c>
      <c r="AB20" s="188">
        <v>-2080.1549110069232</v>
      </c>
      <c r="AC20" s="188">
        <v>2080.1549110069232</v>
      </c>
      <c r="AD20" s="188">
        <v>2080.1549110069232</v>
      </c>
      <c r="AE20" s="188">
        <v>-2080.1549110069232</v>
      </c>
      <c r="AF20" s="188">
        <f t="shared" si="91"/>
        <v>-2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f t="shared" si="92"/>
        <v>-1</v>
      </c>
      <c r="BB20" t="s">
        <v>1163</v>
      </c>
      <c r="BC20">
        <v>4</v>
      </c>
      <c r="BD20" s="241">
        <v>2</v>
      </c>
      <c r="BE20">
        <v>3</v>
      </c>
      <c r="BF20" s="137">
        <v>119800</v>
      </c>
      <c r="BG20" s="137">
        <v>89850</v>
      </c>
      <c r="BH20" s="188">
        <v>1293.8238272036599</v>
      </c>
      <c r="BI20" s="188">
        <f t="shared" si="156"/>
        <v>-1293.8238272036599</v>
      </c>
      <c r="BJ20" s="188">
        <v>1293.8238272036599</v>
      </c>
      <c r="BK20" s="188">
        <v>-1293.8238272036599</v>
      </c>
      <c r="BL20" s="188">
        <v>-1293.8238272036599</v>
      </c>
      <c r="BM20" s="188">
        <v>-1293.8238272036599</v>
      </c>
      <c r="BN20" s="188">
        <v>1293.8238272036599</v>
      </c>
      <c r="BO20" s="188">
        <f t="shared" si="93"/>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f t="shared" si="94"/>
        <v>-1</v>
      </c>
      <c r="CK20" t="s">
        <v>1163</v>
      </c>
      <c r="CL20">
        <v>4</v>
      </c>
      <c r="CM20" s="241">
        <v>2</v>
      </c>
      <c r="CN20">
        <v>3</v>
      </c>
      <c r="CO20" s="137">
        <v>119800</v>
      </c>
      <c r="CP20" s="137">
        <v>89850</v>
      </c>
      <c r="CQ20" s="188">
        <v>0</v>
      </c>
      <c r="CR20" s="188">
        <f t="shared" si="157"/>
        <v>0</v>
      </c>
      <c r="CS20" s="188">
        <v>0</v>
      </c>
      <c r="CT20" s="188">
        <v>0</v>
      </c>
      <c r="CU20" s="188">
        <v>0</v>
      </c>
      <c r="CV20" s="188">
        <v>0</v>
      </c>
      <c r="CW20" s="188">
        <v>0</v>
      </c>
      <c r="CX20" s="188">
        <f t="shared" si="95"/>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f t="shared" si="96"/>
        <v>-1</v>
      </c>
      <c r="DT20" t="s">
        <v>1163</v>
      </c>
      <c r="DU20">
        <v>4</v>
      </c>
      <c r="DV20" s="241">
        <v>2</v>
      </c>
      <c r="DW20">
        <v>3</v>
      </c>
      <c r="DX20" s="137">
        <v>122600</v>
      </c>
      <c r="DY20" s="137">
        <v>91950</v>
      </c>
      <c r="DZ20" s="188">
        <v>-2865.4424040015201</v>
      </c>
      <c r="EA20" s="188">
        <f t="shared" si="158"/>
        <v>2865.4424040015201</v>
      </c>
      <c r="EB20" s="188">
        <v>-2865.4424040015201</v>
      </c>
      <c r="EC20" s="188">
        <v>2865.4424040015201</v>
      </c>
      <c r="ED20" s="188">
        <v>2865.4424040015201</v>
      </c>
      <c r="EE20" s="188">
        <v>-2865.4424040015201</v>
      </c>
      <c r="EF20" s="188">
        <v>-2865.4424040015201</v>
      </c>
      <c r="EG20" s="188">
        <f t="shared" si="97"/>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f t="shared" si="98"/>
        <v>-1</v>
      </c>
      <c r="FC20" t="s">
        <v>1163</v>
      </c>
      <c r="FD20">
        <v>4</v>
      </c>
      <c r="FE20" s="241">
        <v>1</v>
      </c>
      <c r="FF20">
        <v>4</v>
      </c>
      <c r="FG20" s="137">
        <v>123200</v>
      </c>
      <c r="FH20" s="137">
        <v>123200</v>
      </c>
      <c r="FI20" s="188">
        <v>-602.936378466576</v>
      </c>
      <c r="FJ20" s="188">
        <f t="shared" si="159"/>
        <v>602.936378466576</v>
      </c>
      <c r="FK20" s="188">
        <v>602.936378466576</v>
      </c>
      <c r="FL20" s="188">
        <v>-602.936378466576</v>
      </c>
      <c r="FM20" s="188">
        <v>602.936378466576</v>
      </c>
      <c r="FN20" s="188">
        <v>-602.936378466576</v>
      </c>
      <c r="FO20" s="188">
        <v>-602.936378466576</v>
      </c>
      <c r="FP20" s="188">
        <f t="shared" si="99"/>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f t="shared" si="100"/>
        <v>-1</v>
      </c>
      <c r="GL20" t="s">
        <v>1163</v>
      </c>
      <c r="GM20">
        <v>4</v>
      </c>
      <c r="GN20" s="241">
        <v>1</v>
      </c>
      <c r="GO20">
        <v>5</v>
      </c>
      <c r="GP20" s="137">
        <v>124400</v>
      </c>
      <c r="GQ20" s="137">
        <v>155500</v>
      </c>
      <c r="GR20" s="188">
        <v>-1211.6883116883441</v>
      </c>
      <c r="GS20" s="188">
        <f t="shared" si="160"/>
        <v>1211.6883116883441</v>
      </c>
      <c r="GT20" s="188">
        <v>1211.6883116883441</v>
      </c>
      <c r="GU20" s="188">
        <v>-1211.6883116883441</v>
      </c>
      <c r="GV20" s="188">
        <v>-1211.6883116883441</v>
      </c>
      <c r="GW20" s="188">
        <v>-1211.6883116883441</v>
      </c>
      <c r="GX20" s="188">
        <v>-1211.6883116883441</v>
      </c>
      <c r="GY20" s="188">
        <f t="shared" si="101"/>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f t="shared" si="102"/>
        <v>1</v>
      </c>
      <c r="HU20" t="s">
        <v>1163</v>
      </c>
      <c r="HV20">
        <v>4</v>
      </c>
      <c r="HW20">
        <v>1</v>
      </c>
      <c r="HX20">
        <v>5</v>
      </c>
      <c r="HY20" s="137">
        <v>123880</v>
      </c>
      <c r="HZ20" s="137">
        <v>154850</v>
      </c>
      <c r="IA20" s="188">
        <v>-517.82636655927843</v>
      </c>
      <c r="IB20" s="188">
        <f t="shared" si="161"/>
        <v>-517.82636655927843</v>
      </c>
      <c r="IC20" s="188">
        <v>-517.82636655927843</v>
      </c>
      <c r="ID20" s="188">
        <v>517.82636655927843</v>
      </c>
      <c r="IE20" s="188">
        <v>517.82636655927843</v>
      </c>
      <c r="IF20" s="188">
        <v>-517.82636655927843</v>
      </c>
      <c r="IG20" s="188">
        <v>-517.82636655927843</v>
      </c>
      <c r="IH20" s="188">
        <f t="shared" si="103"/>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f t="shared" si="104"/>
        <v>1</v>
      </c>
      <c r="JD20" t="s">
        <v>1163</v>
      </c>
      <c r="JE20">
        <v>4</v>
      </c>
      <c r="JF20" s="241">
        <v>2</v>
      </c>
      <c r="JG20">
        <v>3</v>
      </c>
      <c r="JH20" s="137">
        <v>124040</v>
      </c>
      <c r="JI20" s="137">
        <v>93030</v>
      </c>
      <c r="JJ20" s="188">
        <v>160.2066515988204</v>
      </c>
      <c r="JK20" s="188">
        <f t="shared" si="162"/>
        <v>-160.2066515988204</v>
      </c>
      <c r="JL20" s="188">
        <v>160.2066515988204</v>
      </c>
      <c r="JM20" s="188">
        <v>-160.2066515988204</v>
      </c>
      <c r="JN20" s="188">
        <v>160.2066515988204</v>
      </c>
      <c r="JO20" s="188">
        <v>-160.2066515988204</v>
      </c>
      <c r="JP20" s="188">
        <v>160.2066515988204</v>
      </c>
      <c r="JQ20" s="188">
        <f t="shared" si="105"/>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f t="shared" si="106"/>
        <v>1</v>
      </c>
      <c r="KM20" t="s">
        <v>1163</v>
      </c>
      <c r="KN20">
        <v>4</v>
      </c>
      <c r="KO20" s="241">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f t="shared" si="107"/>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f t="shared" si="108"/>
        <v>1</v>
      </c>
      <c r="LV20" t="s">
        <v>1163</v>
      </c>
      <c r="LW20">
        <v>4</v>
      </c>
      <c r="LX20" s="241"/>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f t="shared" si="109"/>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f t="shared" si="110"/>
        <v>-1</v>
      </c>
      <c r="NE20" t="s">
        <v>1163</v>
      </c>
      <c r="NF20">
        <v>4</v>
      </c>
      <c r="NG20" s="241"/>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f t="shared" si="111"/>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f t="shared" si="112"/>
        <v>-1</v>
      </c>
      <c r="ON20" t="s">
        <v>1163</v>
      </c>
      <c r="OO20">
        <v>4</v>
      </c>
      <c r="OP20" s="241"/>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f t="shared" si="113"/>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v>1</v>
      </c>
      <c r="PN20">
        <v>1</v>
      </c>
      <c r="PO20" s="203">
        <v>1</v>
      </c>
      <c r="PP20">
        <v>1</v>
      </c>
      <c r="PQ20">
        <v>0</v>
      </c>
      <c r="PR20">
        <v>1</v>
      </c>
      <c r="PS20">
        <v>1</v>
      </c>
      <c r="PT20" s="237">
        <v>6.5252854812399997E-3</v>
      </c>
      <c r="PU20" s="194">
        <v>42551</v>
      </c>
      <c r="PV20">
        <v>1</v>
      </c>
      <c r="PW20" t="s">
        <v>1163</v>
      </c>
      <c r="PX20">
        <v>4</v>
      </c>
      <c r="PY20" s="241"/>
      <c r="PZ20">
        <v>3</v>
      </c>
      <c r="QA20" s="137">
        <v>119920</v>
      </c>
      <c r="QB20" s="137">
        <v>89940</v>
      </c>
      <c r="QC20" s="188">
        <v>782.51223491030078</v>
      </c>
      <c r="QD20" s="188">
        <v>-782.51223491030078</v>
      </c>
      <c r="QE20" s="188">
        <v>-782.51223491030078</v>
      </c>
      <c r="QF20" s="188">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v>1</v>
      </c>
      <c r="QQ20" s="228">
        <v>1</v>
      </c>
      <c r="QR20" s="228">
        <v>1</v>
      </c>
      <c r="QS20" s="228">
        <v>1</v>
      </c>
      <c r="QT20" s="203">
        <v>-1</v>
      </c>
      <c r="QU20" s="229">
        <v>-2</v>
      </c>
      <c r="QV20">
        <v>1</v>
      </c>
      <c r="QW20">
        <v>1</v>
      </c>
      <c r="QX20">
        <v>-1</v>
      </c>
      <c r="QY20">
        <v>0</v>
      </c>
      <c r="QZ20">
        <v>1</v>
      </c>
      <c r="RA20">
        <v>0</v>
      </c>
      <c r="RB20">
        <v>0</v>
      </c>
      <c r="RC20">
        <v>-2.82009724473E-2</v>
      </c>
      <c r="RD20" s="194">
        <v>42551</v>
      </c>
      <c r="RE20">
        <v>1</v>
      </c>
      <c r="RF20" t="s">
        <v>1163</v>
      </c>
      <c r="RG20">
        <v>4</v>
      </c>
      <c r="RH20" s="241"/>
      <c r="RI20">
        <v>3</v>
      </c>
      <c r="RJ20" s="137">
        <v>119920</v>
      </c>
      <c r="RK20" s="137">
        <v>89940</v>
      </c>
      <c r="RL20" s="188">
        <v>-3381.8606158802158</v>
      </c>
      <c r="RM20" s="188">
        <v>-3381.8606158802158</v>
      </c>
      <c r="RN20" s="188">
        <v>3381.8606158802158</v>
      </c>
      <c r="RO20" s="188">
        <v>-3381.8606158802158</v>
      </c>
      <c r="RP20" s="188">
        <v>-3381.8606158802158</v>
      </c>
      <c r="RQ20" s="188">
        <v>-3381.8606158802158</v>
      </c>
      <c r="RR20" s="188">
        <v>-3381.8606158802158</v>
      </c>
      <c r="RS20" s="188">
        <v>-3381.8606158802158</v>
      </c>
      <c r="RT20" s="188">
        <v>-3381.8606158802158</v>
      </c>
      <c r="RU20" s="188">
        <v>3381.8606158802158</v>
      </c>
      <c r="RV20" s="188">
        <v>-3381.8606158802158</v>
      </c>
      <c r="RW20" s="188">
        <v>3381.8606158802158</v>
      </c>
      <c r="RY20">
        <f t="shared" si="114"/>
        <v>-1</v>
      </c>
      <c r="RZ20">
        <v>1</v>
      </c>
      <c r="SA20">
        <v>1</v>
      </c>
      <c r="SB20">
        <v>-1</v>
      </c>
      <c r="SC20">
        <v>-1</v>
      </c>
      <c r="SD20">
        <v>-3</v>
      </c>
      <c r="SE20">
        <f t="shared" si="115"/>
        <v>1</v>
      </c>
      <c r="SF20">
        <f t="shared" si="116"/>
        <v>1</v>
      </c>
      <c r="SG20">
        <v>-1</v>
      </c>
      <c r="SH20">
        <f t="shared" si="117"/>
        <v>0</v>
      </c>
      <c r="SI20">
        <f t="shared" si="82"/>
        <v>1</v>
      </c>
      <c r="SJ20">
        <f t="shared" si="163"/>
        <v>0</v>
      </c>
      <c r="SK20">
        <f t="shared" si="118"/>
        <v>0</v>
      </c>
      <c r="SL20">
        <v>-9.6731154102699998E-3</v>
      </c>
      <c r="SM20" s="194">
        <v>42551</v>
      </c>
      <c r="SN20">
        <f t="shared" si="119"/>
        <v>1</v>
      </c>
      <c r="SO20" t="str">
        <f t="shared" si="83"/>
        <v>TRUE</v>
      </c>
      <c r="SP20">
        <f>VLOOKUP($A20,'FuturesInfo (3)'!$A$2:$V$80,22)</f>
        <v>4</v>
      </c>
      <c r="SQ20" s="241"/>
      <c r="SR20">
        <f t="shared" si="120"/>
        <v>3</v>
      </c>
      <c r="SS20" s="137">
        <f>VLOOKUP($A20,'FuturesInfo (3)'!$A$2:$O$80,15)*SP20</f>
        <v>118760</v>
      </c>
      <c r="ST20" s="137">
        <f>VLOOKUP($A20,'FuturesInfo (3)'!$A$2:$O$80,15)*SR20</f>
        <v>89070</v>
      </c>
      <c r="SU20" s="188">
        <f t="shared" si="121"/>
        <v>-1148.7791861236651</v>
      </c>
      <c r="SV20" s="188">
        <f t="shared" si="84"/>
        <v>1148.7791861236651</v>
      </c>
      <c r="SW20" s="188">
        <f t="shared" si="122"/>
        <v>1148.7791861236651</v>
      </c>
      <c r="SX20" s="188">
        <f t="shared" si="123"/>
        <v>-1148.7791861236651</v>
      </c>
      <c r="SY20" s="188">
        <f t="shared" si="124"/>
        <v>-1148.7791861236651</v>
      </c>
      <c r="SZ20" s="188">
        <f t="shared" si="125"/>
        <v>-1148.7791861236651</v>
      </c>
      <c r="TA20" s="188">
        <f t="shared" si="164"/>
        <v>1148.7791861236651</v>
      </c>
      <c r="TB20" s="188">
        <f t="shared" si="126"/>
        <v>-1148.7791861236651</v>
      </c>
      <c r="TC20" s="188">
        <f>IF(IF(sym!$Q9=SG20,1,0)=1,ABS(SS20*SL20),-ABS(SS20*SL20))</f>
        <v>-1148.7791861236651</v>
      </c>
      <c r="TD20" s="188">
        <f>IF(IF(sym!$P9=SG20,1,0)=1,ABS(SS20*SL20),-ABS(SS20*SL20))</f>
        <v>1148.7791861236651</v>
      </c>
      <c r="TE20" s="188">
        <f t="shared" si="169"/>
        <v>-1148.7791861236651</v>
      </c>
      <c r="TF20" s="188">
        <f t="shared" si="127"/>
        <v>1148.7791861236651</v>
      </c>
      <c r="TH20">
        <f t="shared" si="128"/>
        <v>-1</v>
      </c>
      <c r="TI20" s="228">
        <v>-1</v>
      </c>
      <c r="TJ20" s="228">
        <v>-1</v>
      </c>
      <c r="TK20" s="228">
        <v>-1</v>
      </c>
      <c r="TL20" s="203">
        <v>-1</v>
      </c>
      <c r="TM20" s="229">
        <v>13</v>
      </c>
      <c r="TN20">
        <f t="shared" si="129"/>
        <v>1</v>
      </c>
      <c r="TO20">
        <f t="shared" si="130"/>
        <v>-1</v>
      </c>
      <c r="TP20" s="203"/>
      <c r="TQ20">
        <f t="shared" si="131"/>
        <v>0</v>
      </c>
      <c r="TR20">
        <f t="shared" si="85"/>
        <v>0</v>
      </c>
      <c r="TS20">
        <f t="shared" si="165"/>
        <v>0</v>
      </c>
      <c r="TT20">
        <f t="shared" si="132"/>
        <v>0</v>
      </c>
      <c r="TU20" s="237"/>
      <c r="TV20" s="194">
        <v>42565</v>
      </c>
      <c r="TW20">
        <f t="shared" si="133"/>
        <v>-1</v>
      </c>
      <c r="TX20" t="str">
        <f t="shared" si="86"/>
        <v>TRUE</v>
      </c>
      <c r="TY20">
        <f>VLOOKUP($A20,'FuturesInfo (3)'!$A$2:$V$80,22)</f>
        <v>4</v>
      </c>
      <c r="TZ20" s="241"/>
      <c r="UA20">
        <f t="shared" si="134"/>
        <v>3</v>
      </c>
      <c r="UB20" s="137">
        <f>VLOOKUP($A20,'FuturesInfo (3)'!$A$2:$O$80,15)*TY20</f>
        <v>118760</v>
      </c>
      <c r="UC20" s="137">
        <f>VLOOKUP($A20,'FuturesInfo (3)'!$A$2:$O$80,15)*UA20</f>
        <v>89070</v>
      </c>
      <c r="UD20" s="188">
        <f t="shared" si="135"/>
        <v>0</v>
      </c>
      <c r="UE20" s="188">
        <f t="shared" si="87"/>
        <v>0</v>
      </c>
      <c r="UF20" s="188">
        <f t="shared" si="136"/>
        <v>0</v>
      </c>
      <c r="UG20" s="188">
        <f t="shared" si="137"/>
        <v>0</v>
      </c>
      <c r="UH20" s="188">
        <f t="shared" si="138"/>
        <v>0</v>
      </c>
      <c r="UI20" s="188">
        <f t="shared" si="139"/>
        <v>0</v>
      </c>
      <c r="UJ20" s="188">
        <f t="shared" si="166"/>
        <v>0</v>
      </c>
      <c r="UK20" s="188">
        <f t="shared" si="140"/>
        <v>0</v>
      </c>
      <c r="UL20" s="188">
        <f>IF(IF(sym!$Q9=TP20,1,0)=1,ABS(UB20*TU20),-ABS(UB20*TU20))</f>
        <v>0</v>
      </c>
      <c r="UM20" s="188">
        <f>IF(IF(sym!$P9=TP20,1,0)=1,ABS(UB20*TU20),-ABS(UB20*TU20))</f>
        <v>0</v>
      </c>
      <c r="UN20" s="188">
        <f t="shared" si="170"/>
        <v>0</v>
      </c>
      <c r="UO20" s="188">
        <f t="shared" si="141"/>
        <v>0</v>
      </c>
      <c r="UQ20">
        <f t="shared" si="142"/>
        <v>0</v>
      </c>
      <c r="UR20" s="228"/>
      <c r="US20" s="228"/>
      <c r="UT20" s="228"/>
      <c r="UU20" s="203"/>
      <c r="UV20" s="229"/>
      <c r="UW20">
        <f t="shared" si="143"/>
        <v>1</v>
      </c>
      <c r="UX20">
        <f t="shared" si="144"/>
        <v>0</v>
      </c>
      <c r="UY20" s="203"/>
      <c r="UZ20">
        <f t="shared" si="145"/>
        <v>1</v>
      </c>
      <c r="VA20">
        <f t="shared" si="88"/>
        <v>1</v>
      </c>
      <c r="VB20">
        <f t="shared" si="167"/>
        <v>0</v>
      </c>
      <c r="VC20">
        <f t="shared" si="146"/>
        <v>1</v>
      </c>
      <c r="VD20" s="237"/>
      <c r="VE20" s="194"/>
      <c r="VF20">
        <f t="shared" si="147"/>
        <v>-1</v>
      </c>
      <c r="VG20" t="str">
        <f t="shared" si="89"/>
        <v>FALSE</v>
      </c>
      <c r="VH20">
        <f>VLOOKUP($A20,'FuturesInfo (3)'!$A$2:$V$80,22)</f>
        <v>4</v>
      </c>
      <c r="VI20" s="241"/>
      <c r="VJ20">
        <f t="shared" si="148"/>
        <v>3</v>
      </c>
      <c r="VK20" s="137">
        <f>VLOOKUP($A20,'FuturesInfo (3)'!$A$2:$O$80,15)*VH20</f>
        <v>118760</v>
      </c>
      <c r="VL20" s="137">
        <f>VLOOKUP($A20,'FuturesInfo (3)'!$A$2:$O$80,15)*VJ20</f>
        <v>89070</v>
      </c>
      <c r="VM20" s="188">
        <f t="shared" si="149"/>
        <v>0</v>
      </c>
      <c r="VN20" s="188">
        <f t="shared" si="90"/>
        <v>0</v>
      </c>
      <c r="VO20" s="188">
        <f t="shared" si="150"/>
        <v>0</v>
      </c>
      <c r="VP20" s="188">
        <f t="shared" si="151"/>
        <v>0</v>
      </c>
      <c r="VQ20" s="188">
        <f t="shared" si="152"/>
        <v>0</v>
      </c>
      <c r="VR20" s="188">
        <f t="shared" si="153"/>
        <v>0</v>
      </c>
      <c r="VS20" s="188">
        <f t="shared" si="168"/>
        <v>0</v>
      </c>
      <c r="VT20" s="188">
        <f t="shared" si="154"/>
        <v>0</v>
      </c>
      <c r="VU20" s="188">
        <f>IF(IF(sym!$Q9=UY20,1,0)=1,ABS(VK20*VD20),-ABS(VK20*VD20))</f>
        <v>0</v>
      </c>
      <c r="VV20" s="188">
        <f>IF(IF(sym!$P9=UY20,1,0)=1,ABS(VK20*VD20),-ABS(VK20*VD20))</f>
        <v>0</v>
      </c>
      <c r="VW20" s="188">
        <f t="shared" si="171"/>
        <v>0</v>
      </c>
      <c r="VX20" s="188">
        <f t="shared" si="155"/>
        <v>0</v>
      </c>
    </row>
    <row r="21" spans="1:596" x14ac:dyDescent="0.25">
      <c r="A21" s="1" t="s">
        <v>307</v>
      </c>
      <c r="B21" s="149" t="str">
        <f>'FuturesInfo (3)'!M9</f>
        <v>@CD</v>
      </c>
      <c r="C21" s="192" t="str">
        <f>VLOOKUP(A21,'FuturesInfo (3)'!$A$2:$K$80,11)</f>
        <v>currency</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f t="shared" si="81"/>
        <v>-240.2492211839712</v>
      </c>
      <c r="AB21" s="188">
        <v>-240.2492211839712</v>
      </c>
      <c r="AC21" s="188">
        <v>240.2492211839712</v>
      </c>
      <c r="AD21" s="188">
        <v>240.2492211839712</v>
      </c>
      <c r="AE21" s="188">
        <v>-240.2492211839712</v>
      </c>
      <c r="AF21" s="188">
        <f t="shared" si="91"/>
        <v>-2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f t="shared" si="92"/>
        <v>1</v>
      </c>
      <c r="BB21" t="s">
        <v>1163</v>
      </c>
      <c r="BC21">
        <v>3</v>
      </c>
      <c r="BD21" s="241">
        <v>1</v>
      </c>
      <c r="BE21">
        <v>4</v>
      </c>
      <c r="BF21" s="137">
        <v>232320</v>
      </c>
      <c r="BG21" s="137">
        <v>309760</v>
      </c>
      <c r="BH21" s="188">
        <v>963.98340248939519</v>
      </c>
      <c r="BI21" s="188">
        <f t="shared" si="156"/>
        <v>963.98340248939519</v>
      </c>
      <c r="BJ21" s="188">
        <v>-963.98340248939519</v>
      </c>
      <c r="BK21" s="188">
        <v>963.98340248939519</v>
      </c>
      <c r="BL21" s="188">
        <v>963.98340248939519</v>
      </c>
      <c r="BM21" s="188">
        <v>-963.98340248939519</v>
      </c>
      <c r="BN21" s="188">
        <v>963.98340248939519</v>
      </c>
      <c r="BO21" s="188">
        <f t="shared" si="93"/>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f t="shared" si="94"/>
        <v>1</v>
      </c>
      <c r="CK21" t="s">
        <v>1163</v>
      </c>
      <c r="CL21">
        <v>3</v>
      </c>
      <c r="CM21" s="241">
        <v>2</v>
      </c>
      <c r="CN21">
        <v>2</v>
      </c>
      <c r="CO21" s="137">
        <v>232320</v>
      </c>
      <c r="CP21" s="137">
        <v>154880</v>
      </c>
      <c r="CQ21" s="188">
        <v>0</v>
      </c>
      <c r="CR21" s="188">
        <f t="shared" si="157"/>
        <v>0</v>
      </c>
      <c r="CS21" s="188">
        <v>0</v>
      </c>
      <c r="CT21" s="188">
        <v>0</v>
      </c>
      <c r="CU21" s="188">
        <v>0</v>
      </c>
      <c r="CV21" s="188">
        <v>0</v>
      </c>
      <c r="CW21" s="188">
        <v>0</v>
      </c>
      <c r="CX21" s="188">
        <f t="shared" si="95"/>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f t="shared" si="96"/>
        <v>1</v>
      </c>
      <c r="DT21" t="s">
        <v>1163</v>
      </c>
      <c r="DU21">
        <v>3</v>
      </c>
      <c r="DV21" s="241">
        <v>2</v>
      </c>
      <c r="DW21">
        <v>2</v>
      </c>
      <c r="DX21" s="137">
        <v>231030</v>
      </c>
      <c r="DY21" s="137">
        <v>154020</v>
      </c>
      <c r="DZ21" s="188">
        <v>-1282.8370351232222</v>
      </c>
      <c r="EA21" s="188">
        <f t="shared" si="158"/>
        <v>-1282.8370351232222</v>
      </c>
      <c r="EB21" s="188">
        <v>1282.8370351232222</v>
      </c>
      <c r="EC21" s="188">
        <v>-1282.8370351232222</v>
      </c>
      <c r="ED21" s="188">
        <v>1282.8370351232222</v>
      </c>
      <c r="EE21" s="188">
        <v>-1282.8370351232222</v>
      </c>
      <c r="EF21" s="188">
        <v>-1282.8370351232222</v>
      </c>
      <c r="EG21" s="188">
        <f t="shared" si="97"/>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f t="shared" si="98"/>
        <v>-1</v>
      </c>
      <c r="FC21" t="s">
        <v>1163</v>
      </c>
      <c r="FD21">
        <v>3</v>
      </c>
      <c r="FE21" s="241">
        <v>2</v>
      </c>
      <c r="FF21">
        <v>3</v>
      </c>
      <c r="FG21" s="137">
        <v>231570</v>
      </c>
      <c r="FH21" s="137">
        <v>231570</v>
      </c>
      <c r="FI21" s="188">
        <v>-541.26217374287489</v>
      </c>
      <c r="FJ21" s="188">
        <f t="shared" si="159"/>
        <v>-541.26217374287489</v>
      </c>
      <c r="FK21" s="188">
        <v>-541.26217374287489</v>
      </c>
      <c r="FL21" s="188">
        <v>541.26217374287489</v>
      </c>
      <c r="FM21" s="188">
        <v>-541.26217374287489</v>
      </c>
      <c r="FN21" s="188">
        <v>541.26217374287489</v>
      </c>
      <c r="FO21" s="188">
        <v>-541.26217374287489</v>
      </c>
      <c r="FP21" s="188">
        <f t="shared" si="99"/>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f t="shared" si="100"/>
        <v>-1</v>
      </c>
      <c r="GL21" t="s">
        <v>1163</v>
      </c>
      <c r="GM21">
        <v>3</v>
      </c>
      <c r="GN21" s="241">
        <v>1</v>
      </c>
      <c r="GO21">
        <v>4</v>
      </c>
      <c r="GP21" s="137">
        <v>230400</v>
      </c>
      <c r="GQ21" s="137">
        <v>307200</v>
      </c>
      <c r="GR21" s="188">
        <v>1164.088612514304</v>
      </c>
      <c r="GS21" s="188">
        <f t="shared" si="160"/>
        <v>-1164.088612514304</v>
      </c>
      <c r="GT21" s="188">
        <v>1164.088612514304</v>
      </c>
      <c r="GU21" s="188">
        <v>-1164.088612514304</v>
      </c>
      <c r="GV21" s="188">
        <v>1164.088612514304</v>
      </c>
      <c r="GW21" s="188">
        <v>-1164.088612514304</v>
      </c>
      <c r="GX21" s="188">
        <v>1164.088612514304</v>
      </c>
      <c r="GY21" s="188">
        <f t="shared" si="101"/>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f t="shared" si="102"/>
        <v>-1</v>
      </c>
      <c r="HU21" t="s">
        <v>1163</v>
      </c>
      <c r="HV21">
        <v>3</v>
      </c>
      <c r="HW21">
        <v>1</v>
      </c>
      <c r="HX21">
        <v>4</v>
      </c>
      <c r="HY21" s="137">
        <v>229980</v>
      </c>
      <c r="HZ21" s="137">
        <v>306640</v>
      </c>
      <c r="IA21" s="188">
        <v>419.23437500076659</v>
      </c>
      <c r="IB21" s="188">
        <f t="shared" si="161"/>
        <v>419.23437500076659</v>
      </c>
      <c r="IC21" s="188">
        <v>419.23437500076659</v>
      </c>
      <c r="ID21" s="188">
        <v>-419.23437500076659</v>
      </c>
      <c r="IE21" s="188">
        <v>419.23437500076659</v>
      </c>
      <c r="IF21" s="188">
        <v>419.23437500076659</v>
      </c>
      <c r="IG21" s="188">
        <v>419.23437500076659</v>
      </c>
      <c r="IH21" s="188">
        <f t="shared" si="103"/>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f t="shared" si="104"/>
        <v>-1</v>
      </c>
      <c r="JD21" t="s">
        <v>1163</v>
      </c>
      <c r="JE21">
        <v>3</v>
      </c>
      <c r="JF21" s="241">
        <v>2</v>
      </c>
      <c r="JG21">
        <v>2</v>
      </c>
      <c r="JH21" s="137">
        <v>228465</v>
      </c>
      <c r="JI21" s="137">
        <v>152310</v>
      </c>
      <c r="JJ21" s="188">
        <v>1505.0198930345666</v>
      </c>
      <c r="JK21" s="188">
        <f t="shared" si="162"/>
        <v>1505.0198930345666</v>
      </c>
      <c r="JL21" s="188">
        <v>1505.0198930345666</v>
      </c>
      <c r="JM21" s="188">
        <v>-1505.0198930345666</v>
      </c>
      <c r="JN21" s="188">
        <v>1505.0198930345666</v>
      </c>
      <c r="JO21" s="188">
        <v>1505.0198930345666</v>
      </c>
      <c r="JP21" s="188">
        <v>1505.0198930345666</v>
      </c>
      <c r="JQ21" s="188">
        <f t="shared" si="105"/>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f t="shared" si="106"/>
        <v>1</v>
      </c>
      <c r="KM21" t="s">
        <v>1163</v>
      </c>
      <c r="KN21">
        <v>3</v>
      </c>
      <c r="KO21" s="24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f t="shared" si="107"/>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f t="shared" si="108"/>
        <v>1</v>
      </c>
      <c r="LV21" t="s">
        <v>1163</v>
      </c>
      <c r="LW21">
        <v>3</v>
      </c>
      <c r="LX21" s="241"/>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f t="shared" si="109"/>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f t="shared" si="110"/>
        <v>1</v>
      </c>
      <c r="NE21" t="s">
        <v>1163</v>
      </c>
      <c r="NF21">
        <v>3</v>
      </c>
      <c r="NG21" s="241"/>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f t="shared" si="111"/>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f t="shared" si="112"/>
        <v>1</v>
      </c>
      <c r="ON21" t="s">
        <v>1163</v>
      </c>
      <c r="OO21">
        <v>3</v>
      </c>
      <c r="OP21" s="241"/>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f t="shared" si="113"/>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v>1</v>
      </c>
      <c r="PN21">
        <v>1</v>
      </c>
      <c r="PO21" s="203">
        <v>-1</v>
      </c>
      <c r="PP21">
        <v>0</v>
      </c>
      <c r="PQ21">
        <v>1</v>
      </c>
      <c r="PR21">
        <v>0</v>
      </c>
      <c r="PS21">
        <v>0</v>
      </c>
      <c r="PT21" s="237">
        <v>-4.52927855063E-4</v>
      </c>
      <c r="PU21" s="194">
        <v>42562</v>
      </c>
      <c r="PV21">
        <v>1</v>
      </c>
      <c r="PW21" t="s">
        <v>1163</v>
      </c>
      <c r="PX21">
        <v>3</v>
      </c>
      <c r="PY21" s="241"/>
      <c r="PZ21">
        <v>2</v>
      </c>
      <c r="QA21" s="137">
        <v>230385</v>
      </c>
      <c r="QB21" s="137">
        <v>153590</v>
      </c>
      <c r="QC21" s="188">
        <v>-104.34778388868925</v>
      </c>
      <c r="QD21" s="188">
        <v>104.34778388868925</v>
      </c>
      <c r="QE21" s="188">
        <v>104.34778388868925</v>
      </c>
      <c r="QF21" s="188">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v>-1</v>
      </c>
      <c r="QQ21" s="228">
        <v>-1</v>
      </c>
      <c r="QR21" s="228">
        <v>1</v>
      </c>
      <c r="QS21" s="228">
        <v>-1</v>
      </c>
      <c r="QT21" s="203">
        <v>-1</v>
      </c>
      <c r="QU21" s="229">
        <v>-5</v>
      </c>
      <c r="QV21">
        <v>1</v>
      </c>
      <c r="QW21">
        <v>1</v>
      </c>
      <c r="QX21">
        <v>-1</v>
      </c>
      <c r="QY21">
        <v>0</v>
      </c>
      <c r="QZ21">
        <v>1</v>
      </c>
      <c r="RA21">
        <v>0</v>
      </c>
      <c r="RB21">
        <v>0</v>
      </c>
      <c r="RC21">
        <v>-5.7612635939900004E-3</v>
      </c>
      <c r="RD21" s="194">
        <v>42562</v>
      </c>
      <c r="RE21">
        <v>1</v>
      </c>
      <c r="RF21" t="s">
        <v>1163</v>
      </c>
      <c r="RG21">
        <v>3</v>
      </c>
      <c r="RH21" s="241"/>
      <c r="RI21">
        <v>2</v>
      </c>
      <c r="RJ21" s="137">
        <v>230385</v>
      </c>
      <c r="RK21" s="137">
        <v>153590</v>
      </c>
      <c r="RL21" s="188">
        <v>1327.3087131013863</v>
      </c>
      <c r="RM21" s="188">
        <v>1327.3087131013863</v>
      </c>
      <c r="RN21" s="188">
        <v>1327.3087131013863</v>
      </c>
      <c r="RO21" s="188">
        <v>-1327.3087131013863</v>
      </c>
      <c r="RP21" s="188">
        <v>-1327.3087131013863</v>
      </c>
      <c r="RQ21" s="188">
        <v>-1327.3087131013863</v>
      </c>
      <c r="RR21" s="188">
        <v>1327.3087131013863</v>
      </c>
      <c r="RS21" s="188">
        <v>-1327.3087131013863</v>
      </c>
      <c r="RT21" s="188">
        <v>-1327.3087131013863</v>
      </c>
      <c r="RU21" s="188">
        <v>1327.3087131013863</v>
      </c>
      <c r="RV21" s="188">
        <v>-1327.3087131013863</v>
      </c>
      <c r="RW21" s="188">
        <v>1327.3087131013863</v>
      </c>
      <c r="RY21">
        <f t="shared" si="114"/>
        <v>-1</v>
      </c>
      <c r="RZ21">
        <v>1</v>
      </c>
      <c r="SA21">
        <v>1</v>
      </c>
      <c r="SB21">
        <v>1</v>
      </c>
      <c r="SC21">
        <v>-1</v>
      </c>
      <c r="SD21">
        <v>-6</v>
      </c>
      <c r="SE21">
        <f t="shared" si="115"/>
        <v>1</v>
      </c>
      <c r="SF21">
        <f t="shared" si="116"/>
        <v>1</v>
      </c>
      <c r="SG21">
        <v>-1</v>
      </c>
      <c r="SH21">
        <f t="shared" si="117"/>
        <v>0</v>
      </c>
      <c r="SI21">
        <f t="shared" si="82"/>
        <v>1</v>
      </c>
      <c r="SJ21">
        <f t="shared" si="163"/>
        <v>0</v>
      </c>
      <c r="SK21">
        <f t="shared" si="118"/>
        <v>0</v>
      </c>
      <c r="SL21">
        <v>-2.8647698417900002E-3</v>
      </c>
      <c r="SM21" s="194">
        <v>42562</v>
      </c>
      <c r="SN21">
        <f t="shared" si="119"/>
        <v>1</v>
      </c>
      <c r="SO21" t="str">
        <f t="shared" si="83"/>
        <v>TRUE</v>
      </c>
      <c r="SP21">
        <f>VLOOKUP($A21,'FuturesInfo (3)'!$A$2:$V$80,22)</f>
        <v>3</v>
      </c>
      <c r="SQ21" s="241"/>
      <c r="SR21">
        <f t="shared" si="120"/>
        <v>2</v>
      </c>
      <c r="SS21" s="137">
        <f>VLOOKUP($A21,'FuturesInfo (3)'!$A$2:$O$80,15)*SP21</f>
        <v>229725</v>
      </c>
      <c r="ST21" s="137">
        <f>VLOOKUP($A21,'FuturesInfo (3)'!$A$2:$O$80,15)*SR21</f>
        <v>153150</v>
      </c>
      <c r="SU21" s="188">
        <f t="shared" si="121"/>
        <v>-658.10925190520777</v>
      </c>
      <c r="SV21" s="188">
        <f t="shared" si="84"/>
        <v>658.10925190520777</v>
      </c>
      <c r="SW21" s="188">
        <f t="shared" si="122"/>
        <v>658.10925190520777</v>
      </c>
      <c r="SX21" s="188">
        <f t="shared" si="123"/>
        <v>-658.10925190520777</v>
      </c>
      <c r="SY21" s="188">
        <f>IF(SK21=1,ABS(SS21*SL21),-ABS(SS21*SL21))</f>
        <v>-658.10925190520777</v>
      </c>
      <c r="SZ21" s="188">
        <f t="shared" si="125"/>
        <v>-658.10925190520777</v>
      </c>
      <c r="TA21" s="188">
        <f t="shared" si="164"/>
        <v>-658.10925190520777</v>
      </c>
      <c r="TB21" s="188">
        <f t="shared" si="126"/>
        <v>-658.10925190520777</v>
      </c>
      <c r="TC21" s="188">
        <f>IF(IF(sym!$Q10=SG21,1,0)=1,ABS(SS21*SL21),-ABS(SS21*SL21))</f>
        <v>-658.10925190520777</v>
      </c>
      <c r="TD21" s="188">
        <f>IF(IF(sym!$P10=SG21,1,0)=1,ABS(SS21*SL21),-ABS(SS21*SL21))</f>
        <v>658.10925190520777</v>
      </c>
      <c r="TE21" s="188">
        <f t="shared" si="169"/>
        <v>-658.10925190520777</v>
      </c>
      <c r="TF21" s="188">
        <f t="shared" si="127"/>
        <v>658.10925190520777</v>
      </c>
      <c r="TH21">
        <f t="shared" si="128"/>
        <v>-1</v>
      </c>
      <c r="TI21" s="228">
        <v>-1</v>
      </c>
      <c r="TJ21" s="228">
        <v>-1</v>
      </c>
      <c r="TK21" s="228">
        <v>-1</v>
      </c>
      <c r="TL21" s="203">
        <v>-1</v>
      </c>
      <c r="TM21" s="229">
        <v>4</v>
      </c>
      <c r="TN21">
        <f t="shared" si="129"/>
        <v>1</v>
      </c>
      <c r="TO21">
        <f t="shared" si="130"/>
        <v>-1</v>
      </c>
      <c r="TP21" s="203"/>
      <c r="TQ21">
        <f t="shared" si="131"/>
        <v>0</v>
      </c>
      <c r="TR21">
        <f t="shared" si="85"/>
        <v>0</v>
      </c>
      <c r="TS21">
        <f t="shared" si="165"/>
        <v>0</v>
      </c>
      <c r="TT21">
        <f t="shared" si="132"/>
        <v>0</v>
      </c>
      <c r="TU21" s="237"/>
      <c r="TV21" s="194">
        <v>42565</v>
      </c>
      <c r="TW21">
        <f t="shared" si="133"/>
        <v>-1</v>
      </c>
      <c r="TX21" t="str">
        <f t="shared" si="86"/>
        <v>TRUE</v>
      </c>
      <c r="TY21">
        <f>VLOOKUP($A21,'FuturesInfo (3)'!$A$2:$V$80,22)</f>
        <v>3</v>
      </c>
      <c r="TZ21" s="241"/>
      <c r="UA21">
        <f t="shared" si="134"/>
        <v>2</v>
      </c>
      <c r="UB21" s="137">
        <f>VLOOKUP($A21,'FuturesInfo (3)'!$A$2:$O$80,15)*TY21</f>
        <v>229725</v>
      </c>
      <c r="UC21" s="137">
        <f>VLOOKUP($A21,'FuturesInfo (3)'!$A$2:$O$80,15)*UA21</f>
        <v>153150</v>
      </c>
      <c r="UD21" s="188">
        <f t="shared" si="135"/>
        <v>0</v>
      </c>
      <c r="UE21" s="188">
        <f t="shared" si="87"/>
        <v>0</v>
      </c>
      <c r="UF21" s="188">
        <f t="shared" si="136"/>
        <v>0</v>
      </c>
      <c r="UG21" s="188">
        <f t="shared" si="137"/>
        <v>0</v>
      </c>
      <c r="UH21" s="188">
        <f>IF(TT21=1,ABS(UB21*TU21),-ABS(UB21*TU21))</f>
        <v>0</v>
      </c>
      <c r="UI21" s="188">
        <f t="shared" si="139"/>
        <v>0</v>
      </c>
      <c r="UJ21" s="188">
        <f t="shared" si="166"/>
        <v>0</v>
      </c>
      <c r="UK21" s="188">
        <f t="shared" si="140"/>
        <v>0</v>
      </c>
      <c r="UL21" s="188">
        <f>IF(IF(sym!$Q10=TP21,1,0)=1,ABS(UB21*TU21),-ABS(UB21*TU21))</f>
        <v>0</v>
      </c>
      <c r="UM21" s="188">
        <f>IF(IF(sym!$P10=TP21,1,0)=1,ABS(UB21*TU21),-ABS(UB21*TU21))</f>
        <v>0</v>
      </c>
      <c r="UN21" s="188">
        <f t="shared" si="170"/>
        <v>0</v>
      </c>
      <c r="UO21" s="188">
        <f t="shared" si="141"/>
        <v>0</v>
      </c>
      <c r="UQ21">
        <f t="shared" si="142"/>
        <v>0</v>
      </c>
      <c r="UR21" s="228"/>
      <c r="US21" s="228"/>
      <c r="UT21" s="228"/>
      <c r="UU21" s="203"/>
      <c r="UV21" s="229"/>
      <c r="UW21">
        <f t="shared" si="143"/>
        <v>1</v>
      </c>
      <c r="UX21">
        <f t="shared" si="144"/>
        <v>0</v>
      </c>
      <c r="UY21" s="203"/>
      <c r="UZ21">
        <f t="shared" si="145"/>
        <v>1</v>
      </c>
      <c r="VA21">
        <f t="shared" si="88"/>
        <v>1</v>
      </c>
      <c r="VB21">
        <f t="shared" si="167"/>
        <v>0</v>
      </c>
      <c r="VC21">
        <f t="shared" si="146"/>
        <v>1</v>
      </c>
      <c r="VD21" s="237"/>
      <c r="VE21" s="194"/>
      <c r="VF21">
        <f t="shared" si="147"/>
        <v>-1</v>
      </c>
      <c r="VG21" t="str">
        <f t="shared" si="89"/>
        <v>FALSE</v>
      </c>
      <c r="VH21">
        <f>VLOOKUP($A21,'FuturesInfo (3)'!$A$2:$V$80,22)</f>
        <v>3</v>
      </c>
      <c r="VI21" s="241"/>
      <c r="VJ21">
        <f t="shared" si="148"/>
        <v>2</v>
      </c>
      <c r="VK21" s="137">
        <f>VLOOKUP($A21,'FuturesInfo (3)'!$A$2:$O$80,15)*VH21</f>
        <v>229725</v>
      </c>
      <c r="VL21" s="137">
        <f>VLOOKUP($A21,'FuturesInfo (3)'!$A$2:$O$80,15)*VJ21</f>
        <v>153150</v>
      </c>
      <c r="VM21" s="188">
        <f t="shared" si="149"/>
        <v>0</v>
      </c>
      <c r="VN21" s="188">
        <f t="shared" si="90"/>
        <v>0</v>
      </c>
      <c r="VO21" s="188">
        <f t="shared" si="150"/>
        <v>0</v>
      </c>
      <c r="VP21" s="188">
        <f t="shared" si="151"/>
        <v>0</v>
      </c>
      <c r="VQ21" s="188">
        <f>IF(VC21=1,ABS(VK21*VD21),-ABS(VK21*VD21))</f>
        <v>0</v>
      </c>
      <c r="VR21" s="188">
        <f t="shared" si="153"/>
        <v>0</v>
      </c>
      <c r="VS21" s="188">
        <f t="shared" si="168"/>
        <v>0</v>
      </c>
      <c r="VT21" s="188">
        <f t="shared" si="154"/>
        <v>0</v>
      </c>
      <c r="VU21" s="188">
        <f>IF(IF(sym!$Q10=UY21,1,0)=1,ABS(VK21*VD21),-ABS(VK21*VD21))</f>
        <v>0</v>
      </c>
      <c r="VV21" s="188">
        <f>IF(IF(sym!$P10=UY21,1,0)=1,ABS(VK21*VD21),-ABS(VK21*VD21))</f>
        <v>0</v>
      </c>
      <c r="VW21" s="188">
        <f t="shared" si="171"/>
        <v>0</v>
      </c>
      <c r="VX21" s="188">
        <f t="shared" si="155"/>
        <v>0</v>
      </c>
    </row>
    <row r="22" spans="1:596" x14ac:dyDescent="0.25">
      <c r="A22" s="1" t="s">
        <v>309</v>
      </c>
      <c r="B22" s="149" t="str">
        <f>'FuturesInfo (3)'!M10</f>
        <v>CB</v>
      </c>
      <c r="C22" s="192" t="str">
        <f>VLOOKUP(A22,'FuturesInfo (3)'!$A$2:$K$80,11)</f>
        <v>rates</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f t="shared" si="81"/>
        <v>0</v>
      </c>
      <c r="AB22" s="188">
        <v>0</v>
      </c>
      <c r="AC22" s="188">
        <v>0</v>
      </c>
      <c r="AD22" s="188">
        <v>0</v>
      </c>
      <c r="AE22" s="188">
        <v>0</v>
      </c>
      <c r="AF22" s="188">
        <f t="shared" si="91"/>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f t="shared" si="92"/>
        <v>-1</v>
      </c>
      <c r="BB22" t="s">
        <v>1163</v>
      </c>
      <c r="BC22">
        <v>0</v>
      </c>
      <c r="BD22" s="241">
        <v>2</v>
      </c>
      <c r="BE22">
        <v>0</v>
      </c>
      <c r="BF22" s="137">
        <v>0</v>
      </c>
      <c r="BG22" s="137">
        <v>0</v>
      </c>
      <c r="BH22" s="188">
        <v>0</v>
      </c>
      <c r="BI22" s="188">
        <f t="shared" si="156"/>
        <v>0</v>
      </c>
      <c r="BJ22" s="188">
        <v>0</v>
      </c>
      <c r="BK22" s="188">
        <v>0</v>
      </c>
      <c r="BL22" s="188">
        <v>0</v>
      </c>
      <c r="BM22" s="188">
        <v>0</v>
      </c>
      <c r="BN22" s="188">
        <v>0</v>
      </c>
      <c r="BO22" s="188">
        <f t="shared" si="93"/>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f t="shared" si="94"/>
        <v>-1</v>
      </c>
      <c r="CK22" t="s">
        <v>1163</v>
      </c>
      <c r="CL22">
        <v>0</v>
      </c>
      <c r="CM22" s="241">
        <v>2</v>
      </c>
      <c r="CN22">
        <v>0</v>
      </c>
      <c r="CO22" s="137">
        <v>0</v>
      </c>
      <c r="CP22" s="137">
        <v>0</v>
      </c>
      <c r="CQ22" s="188">
        <v>0</v>
      </c>
      <c r="CR22" s="188">
        <f t="shared" si="157"/>
        <v>0</v>
      </c>
      <c r="CS22" s="188">
        <v>0</v>
      </c>
      <c r="CT22" s="188">
        <v>0</v>
      </c>
      <c r="CU22" s="188">
        <v>0</v>
      </c>
      <c r="CV22" s="188">
        <v>0</v>
      </c>
      <c r="CW22" s="188">
        <v>0</v>
      </c>
      <c r="CX22" s="188">
        <f t="shared" si="95"/>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f t="shared" si="96"/>
        <v>1</v>
      </c>
      <c r="DT22" t="s">
        <v>1163</v>
      </c>
      <c r="DU22">
        <v>0</v>
      </c>
      <c r="DV22" s="241">
        <v>2</v>
      </c>
      <c r="DW22">
        <v>0</v>
      </c>
      <c r="DX22" s="137">
        <v>0</v>
      </c>
      <c r="DY22" s="137">
        <v>0</v>
      </c>
      <c r="DZ22" s="188">
        <v>0</v>
      </c>
      <c r="EA22" s="188">
        <f t="shared" si="158"/>
        <v>0</v>
      </c>
      <c r="EB22" s="188">
        <v>0</v>
      </c>
      <c r="EC22" s="188">
        <v>0</v>
      </c>
      <c r="ED22" s="188">
        <v>0</v>
      </c>
      <c r="EE22" s="188">
        <v>0</v>
      </c>
      <c r="EF22" s="188">
        <v>0</v>
      </c>
      <c r="EG22" s="188">
        <f t="shared" si="97"/>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f t="shared" si="98"/>
        <v>1</v>
      </c>
      <c r="FC22" t="s">
        <v>1163</v>
      </c>
      <c r="FD22">
        <v>0</v>
      </c>
      <c r="FE22" s="241">
        <v>1</v>
      </c>
      <c r="FF22">
        <v>0</v>
      </c>
      <c r="FG22" s="137">
        <v>0</v>
      </c>
      <c r="FH22" s="137">
        <v>0</v>
      </c>
      <c r="FI22" s="188">
        <v>0</v>
      </c>
      <c r="FJ22" s="188">
        <f t="shared" si="159"/>
        <v>0</v>
      </c>
      <c r="FK22" s="188">
        <v>0</v>
      </c>
      <c r="FL22" s="188">
        <v>0</v>
      </c>
      <c r="FM22" s="188">
        <v>0</v>
      </c>
      <c r="FN22" s="188">
        <v>0</v>
      </c>
      <c r="FO22" s="188">
        <v>0</v>
      </c>
      <c r="FP22" s="188">
        <f t="shared" si="99"/>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f t="shared" si="100"/>
        <v>1</v>
      </c>
      <c r="GL22" t="s">
        <v>1163</v>
      </c>
      <c r="GM22">
        <v>0</v>
      </c>
      <c r="GN22" s="241">
        <v>1</v>
      </c>
      <c r="GO22">
        <v>0</v>
      </c>
      <c r="GP22" s="137">
        <v>0</v>
      </c>
      <c r="GQ22" s="137">
        <v>0</v>
      </c>
      <c r="GR22" s="188">
        <v>0</v>
      </c>
      <c r="GS22" s="188">
        <f t="shared" si="160"/>
        <v>0</v>
      </c>
      <c r="GT22" s="188">
        <v>0</v>
      </c>
      <c r="GU22" s="188">
        <v>0</v>
      </c>
      <c r="GV22" s="188">
        <v>0</v>
      </c>
      <c r="GW22" s="188">
        <v>0</v>
      </c>
      <c r="GX22" s="188">
        <v>0</v>
      </c>
      <c r="GY22" s="188">
        <f t="shared" si="101"/>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f t="shared" si="102"/>
        <v>1</v>
      </c>
      <c r="HU22" t="s">
        <v>1163</v>
      </c>
      <c r="HV22">
        <v>0</v>
      </c>
      <c r="HW22">
        <v>1</v>
      </c>
      <c r="HX22">
        <v>0</v>
      </c>
      <c r="HY22" s="137">
        <v>0</v>
      </c>
      <c r="HZ22" s="137">
        <v>0</v>
      </c>
      <c r="IA22" s="188">
        <v>0</v>
      </c>
      <c r="IB22" s="188">
        <f t="shared" si="161"/>
        <v>0</v>
      </c>
      <c r="IC22" s="188">
        <v>0</v>
      </c>
      <c r="ID22" s="188">
        <v>0</v>
      </c>
      <c r="IE22" s="188">
        <v>0</v>
      </c>
      <c r="IF22" s="188">
        <v>0</v>
      </c>
      <c r="IG22" s="188">
        <v>0</v>
      </c>
      <c r="IH22" s="188">
        <f t="shared" si="103"/>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f t="shared" si="104"/>
        <v>-1</v>
      </c>
      <c r="JD22" t="s">
        <v>1163</v>
      </c>
      <c r="JE22">
        <v>0</v>
      </c>
      <c r="JF22" s="241">
        <v>2</v>
      </c>
      <c r="JG22">
        <v>0</v>
      </c>
      <c r="JH22" s="137">
        <v>0</v>
      </c>
      <c r="JI22" s="137">
        <v>0</v>
      </c>
      <c r="JJ22" s="188">
        <v>0</v>
      </c>
      <c r="JK22" s="188">
        <f t="shared" si="162"/>
        <v>0</v>
      </c>
      <c r="JL22" s="188">
        <v>0</v>
      </c>
      <c r="JM22" s="188">
        <v>0</v>
      </c>
      <c r="JN22" s="188">
        <v>0</v>
      </c>
      <c r="JO22" s="188">
        <v>0</v>
      </c>
      <c r="JP22" s="188">
        <v>0</v>
      </c>
      <c r="JQ22" s="188">
        <f t="shared" si="105"/>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f t="shared" si="106"/>
        <v>-1</v>
      </c>
      <c r="KM22" t="s">
        <v>1163</v>
      </c>
      <c r="KN22">
        <v>0</v>
      </c>
      <c r="KO22" s="241">
        <v>2</v>
      </c>
      <c r="KP22">
        <v>0</v>
      </c>
      <c r="KQ22" s="137">
        <v>0</v>
      </c>
      <c r="KR22" s="137">
        <v>0</v>
      </c>
      <c r="KS22" s="188">
        <v>0</v>
      </c>
      <c r="KT22" s="188">
        <v>0</v>
      </c>
      <c r="KU22" s="188">
        <v>0</v>
      </c>
      <c r="KV22" s="188">
        <v>0</v>
      </c>
      <c r="KW22" s="188">
        <v>0</v>
      </c>
      <c r="KX22" s="188">
        <v>0</v>
      </c>
      <c r="KY22" s="188">
        <v>0</v>
      </c>
      <c r="KZ22" s="188">
        <f t="shared" si="107"/>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f t="shared" si="108"/>
        <v>-1</v>
      </c>
      <c r="LV22" t="s">
        <v>1163</v>
      </c>
      <c r="LW22">
        <v>0</v>
      </c>
      <c r="LX22" s="241"/>
      <c r="LY22">
        <v>0</v>
      </c>
      <c r="LZ22" s="137">
        <v>0</v>
      </c>
      <c r="MA22" s="137">
        <v>0</v>
      </c>
      <c r="MB22" s="188">
        <v>0</v>
      </c>
      <c r="MC22" s="188">
        <v>0</v>
      </c>
      <c r="MD22" s="188">
        <v>0</v>
      </c>
      <c r="ME22" s="188">
        <v>0</v>
      </c>
      <c r="MF22" s="188">
        <v>0</v>
      </c>
      <c r="MG22" s="188">
        <v>0</v>
      </c>
      <c r="MH22" s="188">
        <v>0</v>
      </c>
      <c r="MI22" s="188">
        <f t="shared" si="109"/>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f t="shared" si="110"/>
        <v>-1</v>
      </c>
      <c r="NE22" t="s">
        <v>1163</v>
      </c>
      <c r="NF22">
        <v>0</v>
      </c>
      <c r="NG22" s="241"/>
      <c r="NH22">
        <v>0</v>
      </c>
      <c r="NI22" s="137">
        <v>0</v>
      </c>
      <c r="NJ22" s="137">
        <v>0</v>
      </c>
      <c r="NK22" s="188">
        <v>0</v>
      </c>
      <c r="NL22" s="188">
        <v>0</v>
      </c>
      <c r="NM22" s="188">
        <v>0</v>
      </c>
      <c r="NN22" s="188">
        <v>0</v>
      </c>
      <c r="NO22" s="188">
        <v>0</v>
      </c>
      <c r="NP22" s="188">
        <v>0</v>
      </c>
      <c r="NQ22" s="188">
        <v>0</v>
      </c>
      <c r="NR22" s="188">
        <f t="shared" si="111"/>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f t="shared" si="112"/>
        <v>-1</v>
      </c>
      <c r="ON22" t="s">
        <v>1163</v>
      </c>
      <c r="OO22">
        <v>0</v>
      </c>
      <c r="OP22" s="241"/>
      <c r="OQ22">
        <v>0</v>
      </c>
      <c r="OR22" s="137">
        <v>0</v>
      </c>
      <c r="OS22" s="137">
        <v>0</v>
      </c>
      <c r="OT22" s="188">
        <v>0</v>
      </c>
      <c r="OU22" s="188">
        <v>0</v>
      </c>
      <c r="OV22" s="188">
        <v>0</v>
      </c>
      <c r="OW22" s="188">
        <v>0</v>
      </c>
      <c r="OX22" s="188">
        <v>0</v>
      </c>
      <c r="OY22" s="188">
        <v>0</v>
      </c>
      <c r="OZ22" s="188">
        <v>0</v>
      </c>
      <c r="PA22" s="188">
        <f t="shared" si="113"/>
        <v>0</v>
      </c>
      <c r="PB22" s="188">
        <v>0</v>
      </c>
      <c r="PC22" s="188">
        <v>0</v>
      </c>
      <c r="PD22" s="188">
        <v>0</v>
      </c>
      <c r="PE22" s="188">
        <v>0</v>
      </c>
      <c r="PG22">
        <v>-1</v>
      </c>
      <c r="PH22" s="228">
        <v>-1</v>
      </c>
      <c r="PI22" s="228">
        <v>1</v>
      </c>
      <c r="PJ22" s="228">
        <v>-1</v>
      </c>
      <c r="PK22" s="203">
        <v>1</v>
      </c>
      <c r="PL22" s="229">
        <v>-5</v>
      </c>
      <c r="PM22">
        <v>-1</v>
      </c>
      <c r="PN22">
        <v>-1</v>
      </c>
      <c r="PO22" s="203">
        <v>1</v>
      </c>
      <c r="PP22">
        <v>1</v>
      </c>
      <c r="PQ22">
        <v>1</v>
      </c>
      <c r="PR22">
        <v>0</v>
      </c>
      <c r="PS22">
        <v>0</v>
      </c>
      <c r="PT22" s="237">
        <v>1.56154525087E-3</v>
      </c>
      <c r="PU22" s="194">
        <v>42559</v>
      </c>
      <c r="PV22">
        <v>-1</v>
      </c>
      <c r="PW22" t="s">
        <v>1163</v>
      </c>
      <c r="PX22">
        <v>0</v>
      </c>
      <c r="PY22" s="241"/>
      <c r="PZ22">
        <v>0</v>
      </c>
      <c r="QA22" s="137">
        <v>0</v>
      </c>
      <c r="QB22" s="137">
        <v>0</v>
      </c>
      <c r="QC22" s="188">
        <v>0</v>
      </c>
      <c r="QD22" s="188">
        <v>0</v>
      </c>
      <c r="QE22" s="188">
        <v>0</v>
      </c>
      <c r="QF22" s="188">
        <v>0</v>
      </c>
      <c r="QG22" s="188">
        <v>0</v>
      </c>
      <c r="QH22" s="188">
        <v>0</v>
      </c>
      <c r="QI22" s="188">
        <v>0</v>
      </c>
      <c r="QJ22" s="188">
        <v>0</v>
      </c>
      <c r="QK22" s="188">
        <v>0</v>
      </c>
      <c r="QL22" s="188">
        <v>0</v>
      </c>
      <c r="QM22" s="188">
        <v>0</v>
      </c>
      <c r="QN22" s="188">
        <v>0</v>
      </c>
      <c r="QP22">
        <v>1</v>
      </c>
      <c r="QQ22" s="228">
        <v>1</v>
      </c>
      <c r="QR22" s="228">
        <v>1</v>
      </c>
      <c r="QS22" s="228">
        <v>1</v>
      </c>
      <c r="QT22" s="203">
        <v>1</v>
      </c>
      <c r="QU22" s="229">
        <v>-6</v>
      </c>
      <c r="QV22">
        <v>-1</v>
      </c>
      <c r="QW22">
        <v>-1</v>
      </c>
      <c r="QX22">
        <v>1</v>
      </c>
      <c r="QY22">
        <v>1</v>
      </c>
      <c r="QZ22">
        <v>1</v>
      </c>
      <c r="RA22">
        <v>0</v>
      </c>
      <c r="RB22">
        <v>0</v>
      </c>
      <c r="RC22">
        <v>1.6268980477199999E-3</v>
      </c>
      <c r="RD22" s="194">
        <v>42559</v>
      </c>
      <c r="RE22">
        <v>1</v>
      </c>
      <c r="RF22" t="s">
        <v>1163</v>
      </c>
      <c r="RG22">
        <v>0</v>
      </c>
      <c r="RH22" s="241"/>
      <c r="RI22">
        <v>0</v>
      </c>
      <c r="RJ22" s="137">
        <v>0</v>
      </c>
      <c r="RK22" s="137">
        <v>0</v>
      </c>
      <c r="RL22" s="188">
        <v>0</v>
      </c>
      <c r="RM22" s="188">
        <v>0</v>
      </c>
      <c r="RN22" s="188">
        <v>0</v>
      </c>
      <c r="RO22" s="188">
        <v>0</v>
      </c>
      <c r="RP22" s="188">
        <v>0</v>
      </c>
      <c r="RQ22" s="188">
        <v>0</v>
      </c>
      <c r="RR22" s="188">
        <v>0</v>
      </c>
      <c r="RS22" s="188">
        <v>0</v>
      </c>
      <c r="RT22" s="188">
        <v>0</v>
      </c>
      <c r="RU22" s="188">
        <v>0</v>
      </c>
      <c r="RV22" s="188">
        <v>0</v>
      </c>
      <c r="RW22" s="188">
        <v>0</v>
      </c>
      <c r="RY22">
        <f t="shared" si="114"/>
        <v>1</v>
      </c>
      <c r="RZ22">
        <v>1</v>
      </c>
      <c r="SA22">
        <v>1</v>
      </c>
      <c r="SB22">
        <v>1</v>
      </c>
      <c r="SC22">
        <v>1</v>
      </c>
      <c r="SD22">
        <v>-7</v>
      </c>
      <c r="SE22">
        <f t="shared" si="115"/>
        <v>-1</v>
      </c>
      <c r="SF22">
        <f t="shared" si="116"/>
        <v>-1</v>
      </c>
      <c r="SG22">
        <v>-1</v>
      </c>
      <c r="SH22">
        <f t="shared" si="117"/>
        <v>0</v>
      </c>
      <c r="SI22">
        <f t="shared" si="82"/>
        <v>0</v>
      </c>
      <c r="SJ22">
        <f t="shared" si="163"/>
        <v>1</v>
      </c>
      <c r="SK22">
        <f t="shared" si="118"/>
        <v>1</v>
      </c>
      <c r="SL22">
        <v>-3.2485110990800002E-3</v>
      </c>
      <c r="SM22" s="194">
        <v>42559</v>
      </c>
      <c r="SN22">
        <f t="shared" si="119"/>
        <v>1</v>
      </c>
      <c r="SO22" t="str">
        <f t="shared" si="83"/>
        <v>TRUE</v>
      </c>
      <c r="SP22">
        <f>VLOOKUP($A22,'FuturesInfo (3)'!$A$2:$V$80,22)</f>
        <v>0</v>
      </c>
      <c r="SQ22" s="241"/>
      <c r="SR22">
        <f t="shared" si="120"/>
        <v>0</v>
      </c>
      <c r="SS22" s="137">
        <f>VLOOKUP($A22,'FuturesInfo (3)'!$A$2:$O$80,15)*SP22</f>
        <v>0</v>
      </c>
      <c r="ST22" s="137">
        <f>VLOOKUP($A22,'FuturesInfo (3)'!$A$2:$O$80,15)*SR22</f>
        <v>0</v>
      </c>
      <c r="SU22" s="188">
        <f t="shared" si="121"/>
        <v>0</v>
      </c>
      <c r="SV22" s="188">
        <f t="shared" si="84"/>
        <v>0</v>
      </c>
      <c r="SW22" s="188">
        <f t="shared" si="122"/>
        <v>0</v>
      </c>
      <c r="SX22" s="188">
        <f t="shared" si="123"/>
        <v>0</v>
      </c>
      <c r="SY22" s="188">
        <f t="shared" ref="SY22:SY85" si="172">IF(SK22=1,ABS(SS22*SL22),-ABS(SS22*SL22))</f>
        <v>0</v>
      </c>
      <c r="SZ22" s="188">
        <f t="shared" si="125"/>
        <v>0</v>
      </c>
      <c r="TA22" s="188">
        <f t="shared" si="164"/>
        <v>0</v>
      </c>
      <c r="TB22" s="188">
        <f t="shared" si="126"/>
        <v>0</v>
      </c>
      <c r="TC22" s="188">
        <f>IF(IF(sym!$Q11=SG22,1,0)=1,ABS(SS22*SL22),-ABS(SS22*SL22))</f>
        <v>0</v>
      </c>
      <c r="TD22" s="188">
        <f>IF(IF(sym!$P11=SG22,1,0)=1,ABS(SS22*SL22),-ABS(SS22*SL22))</f>
        <v>0</v>
      </c>
      <c r="TE22" s="188">
        <f t="shared" si="169"/>
        <v>0</v>
      </c>
      <c r="TF22" s="188">
        <f t="shared" si="127"/>
        <v>0</v>
      </c>
      <c r="TH22">
        <f t="shared" si="128"/>
        <v>-1</v>
      </c>
      <c r="TI22" s="228">
        <v>1</v>
      </c>
      <c r="TJ22" s="228">
        <v>1</v>
      </c>
      <c r="TK22" s="228">
        <v>-1</v>
      </c>
      <c r="TL22" s="203">
        <v>1</v>
      </c>
      <c r="TM22" s="229">
        <v>-8</v>
      </c>
      <c r="TN22">
        <f t="shared" si="129"/>
        <v>-1</v>
      </c>
      <c r="TO22">
        <f t="shared" si="130"/>
        <v>-1</v>
      </c>
      <c r="TP22" s="203"/>
      <c r="TQ22">
        <f t="shared" si="131"/>
        <v>0</v>
      </c>
      <c r="TR22">
        <f t="shared" si="85"/>
        <v>0</v>
      </c>
      <c r="TS22">
        <f t="shared" si="165"/>
        <v>0</v>
      </c>
      <c r="TT22">
        <f t="shared" si="132"/>
        <v>0</v>
      </c>
      <c r="TU22" s="237"/>
      <c r="TV22" s="194">
        <v>42559</v>
      </c>
      <c r="TW22">
        <f t="shared" si="133"/>
        <v>-1</v>
      </c>
      <c r="TX22" t="str">
        <f t="shared" si="86"/>
        <v>TRUE</v>
      </c>
      <c r="TY22">
        <f>VLOOKUP($A22,'FuturesInfo (3)'!$A$2:$V$80,22)</f>
        <v>0</v>
      </c>
      <c r="TZ22" s="241"/>
      <c r="UA22">
        <f t="shared" si="134"/>
        <v>0</v>
      </c>
      <c r="UB22" s="137">
        <f>VLOOKUP($A22,'FuturesInfo (3)'!$A$2:$O$80,15)*TY22</f>
        <v>0</v>
      </c>
      <c r="UC22" s="137">
        <f>VLOOKUP($A22,'FuturesInfo (3)'!$A$2:$O$80,15)*UA22</f>
        <v>0</v>
      </c>
      <c r="UD22" s="188">
        <f t="shared" si="135"/>
        <v>0</v>
      </c>
      <c r="UE22" s="188">
        <f t="shared" si="87"/>
        <v>0</v>
      </c>
      <c r="UF22" s="188">
        <f t="shared" si="136"/>
        <v>0</v>
      </c>
      <c r="UG22" s="188">
        <f t="shared" si="137"/>
        <v>0</v>
      </c>
      <c r="UH22" s="188">
        <f t="shared" ref="UH22:UH85" si="173">IF(TT22=1,ABS(UB22*TU22),-ABS(UB22*TU22))</f>
        <v>0</v>
      </c>
      <c r="UI22" s="188">
        <f t="shared" si="139"/>
        <v>0</v>
      </c>
      <c r="UJ22" s="188">
        <f t="shared" si="166"/>
        <v>0</v>
      </c>
      <c r="UK22" s="188">
        <f t="shared" si="140"/>
        <v>0</v>
      </c>
      <c r="UL22" s="188">
        <f>IF(IF(sym!$Q11=TP22,1,0)=1,ABS(UB22*TU22),-ABS(UB22*TU22))</f>
        <v>0</v>
      </c>
      <c r="UM22" s="188">
        <f>IF(IF(sym!$P11=TP22,1,0)=1,ABS(UB22*TU22),-ABS(UB22*TU22))</f>
        <v>0</v>
      </c>
      <c r="UN22" s="188">
        <f t="shared" si="170"/>
        <v>0</v>
      </c>
      <c r="UO22" s="188">
        <f t="shared" si="141"/>
        <v>0</v>
      </c>
      <c r="UQ22">
        <f t="shared" si="142"/>
        <v>0</v>
      </c>
      <c r="UR22" s="228"/>
      <c r="US22" s="228"/>
      <c r="UT22" s="228"/>
      <c r="UU22" s="203"/>
      <c r="UV22" s="229"/>
      <c r="UW22">
        <f t="shared" si="143"/>
        <v>1</v>
      </c>
      <c r="UX22">
        <f t="shared" si="144"/>
        <v>0</v>
      </c>
      <c r="UY22" s="203"/>
      <c r="UZ22">
        <f t="shared" si="145"/>
        <v>1</v>
      </c>
      <c r="VA22">
        <f t="shared" si="88"/>
        <v>1</v>
      </c>
      <c r="VB22">
        <f t="shared" si="167"/>
        <v>0</v>
      </c>
      <c r="VC22">
        <f t="shared" si="146"/>
        <v>1</v>
      </c>
      <c r="VD22" s="237"/>
      <c r="VE22" s="194"/>
      <c r="VF22">
        <f t="shared" si="147"/>
        <v>-1</v>
      </c>
      <c r="VG22" t="str">
        <f t="shared" si="89"/>
        <v>FALSE</v>
      </c>
      <c r="VH22">
        <f>VLOOKUP($A22,'FuturesInfo (3)'!$A$2:$V$80,22)</f>
        <v>0</v>
      </c>
      <c r="VI22" s="241"/>
      <c r="VJ22">
        <f t="shared" si="148"/>
        <v>0</v>
      </c>
      <c r="VK22" s="137">
        <f>VLOOKUP($A22,'FuturesInfo (3)'!$A$2:$O$80,15)*VH22</f>
        <v>0</v>
      </c>
      <c r="VL22" s="137">
        <f>VLOOKUP($A22,'FuturesInfo (3)'!$A$2:$O$80,15)*VJ22</f>
        <v>0</v>
      </c>
      <c r="VM22" s="188">
        <f t="shared" si="149"/>
        <v>0</v>
      </c>
      <c r="VN22" s="188">
        <f t="shared" si="90"/>
        <v>0</v>
      </c>
      <c r="VO22" s="188">
        <f t="shared" si="150"/>
        <v>0</v>
      </c>
      <c r="VP22" s="188">
        <f t="shared" si="151"/>
        <v>0</v>
      </c>
      <c r="VQ22" s="188">
        <f t="shared" ref="VQ22:VQ85" si="174">IF(VC22=1,ABS(VK22*VD22),-ABS(VK22*VD22))</f>
        <v>0</v>
      </c>
      <c r="VR22" s="188">
        <f t="shared" si="153"/>
        <v>0</v>
      </c>
      <c r="VS22" s="188">
        <f t="shared" si="168"/>
        <v>0</v>
      </c>
      <c r="VT22" s="188">
        <f t="shared" si="154"/>
        <v>0</v>
      </c>
      <c r="VU22" s="188">
        <f>IF(IF(sym!$Q11=UY22,1,0)=1,ABS(VK22*VD22),-ABS(VK22*VD22))</f>
        <v>0</v>
      </c>
      <c r="VV22" s="188">
        <f>IF(IF(sym!$P11=UY22,1,0)=1,ABS(VK22*VD22),-ABS(VK22*VD22))</f>
        <v>0</v>
      </c>
      <c r="VW22" s="188">
        <f t="shared" si="171"/>
        <v>0</v>
      </c>
      <c r="VX22" s="188">
        <f t="shared" si="155"/>
        <v>0</v>
      </c>
    </row>
    <row r="23" spans="1:596" x14ac:dyDescent="0.25">
      <c r="A23" s="1" t="s">
        <v>311</v>
      </c>
      <c r="B23" s="149" t="str">
        <f>'FuturesInfo (3)'!M11</f>
        <v>QCL</v>
      </c>
      <c r="C23" s="192" t="str">
        <f>VLOOKUP(A23,'FuturesInfo (3)'!$A$2:$K$80,11)</f>
        <v>energy</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f t="shared" si="81"/>
        <v>-1501.834402567368</v>
      </c>
      <c r="AB23" s="188">
        <v>-1501.834402567368</v>
      </c>
      <c r="AC23" s="188">
        <v>1501.834402567368</v>
      </c>
      <c r="AD23" s="188">
        <v>1501.834402567368</v>
      </c>
      <c r="AE23" s="188">
        <v>-1501.834402567368</v>
      </c>
      <c r="AF23" s="188">
        <f t="shared" si="91"/>
        <v>-1</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f t="shared" si="92"/>
        <v>-1</v>
      </c>
      <c r="BB23" t="s">
        <v>1163</v>
      </c>
      <c r="BC23">
        <v>1</v>
      </c>
      <c r="BD23" s="241">
        <v>2</v>
      </c>
      <c r="BE23">
        <v>1</v>
      </c>
      <c r="BF23" s="137">
        <v>48990</v>
      </c>
      <c r="BG23" s="137">
        <v>48990</v>
      </c>
      <c r="BH23" s="188">
        <v>-669.01303538305194</v>
      </c>
      <c r="BI23" s="188">
        <f t="shared" si="156"/>
        <v>-669.01303538305194</v>
      </c>
      <c r="BJ23" s="188">
        <v>669.01303538305194</v>
      </c>
      <c r="BK23" s="188">
        <v>-669.01303538305194</v>
      </c>
      <c r="BL23" s="188">
        <v>-669.01303538305194</v>
      </c>
      <c r="BM23" s="188">
        <v>669.01303538305194</v>
      </c>
      <c r="BN23" s="188">
        <v>-669.01303538305194</v>
      </c>
      <c r="BO23" s="188">
        <f t="shared" si="93"/>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f t="shared" si="94"/>
        <v>1</v>
      </c>
      <c r="CK23" t="s">
        <v>1163</v>
      </c>
      <c r="CL23">
        <v>2</v>
      </c>
      <c r="CM23" s="241">
        <v>1</v>
      </c>
      <c r="CN23">
        <v>3</v>
      </c>
      <c r="CO23" s="137">
        <v>97980</v>
      </c>
      <c r="CP23" s="137">
        <v>146970</v>
      </c>
      <c r="CQ23" s="188">
        <v>0</v>
      </c>
      <c r="CR23" s="188">
        <f t="shared" si="157"/>
        <v>0</v>
      </c>
      <c r="CS23" s="188">
        <v>0</v>
      </c>
      <c r="CT23" s="188">
        <v>0</v>
      </c>
      <c r="CU23" s="188">
        <v>0</v>
      </c>
      <c r="CV23" s="188">
        <v>0</v>
      </c>
      <c r="CW23" s="188">
        <v>0</v>
      </c>
      <c r="CX23" s="188">
        <f t="shared" si="95"/>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f t="shared" si="96"/>
        <v>1</v>
      </c>
      <c r="DT23" t="s">
        <v>1163</v>
      </c>
      <c r="DU23">
        <v>2</v>
      </c>
      <c r="DV23" s="241">
        <v>1</v>
      </c>
      <c r="DW23">
        <v>3</v>
      </c>
      <c r="DX23" s="137">
        <v>93200</v>
      </c>
      <c r="DY23" s="137">
        <v>139800</v>
      </c>
      <c r="DZ23" s="188">
        <v>-4546.8054705024397</v>
      </c>
      <c r="EA23" s="188">
        <f t="shared" si="158"/>
        <v>-4546.8054705024397</v>
      </c>
      <c r="EB23" s="188">
        <v>-4546.8054705024397</v>
      </c>
      <c r="EC23" s="188">
        <v>4546.8054705024397</v>
      </c>
      <c r="ED23" s="188">
        <v>4546.8054705024397</v>
      </c>
      <c r="EE23" s="188">
        <v>-4546.8054705024397</v>
      </c>
      <c r="EF23" s="188">
        <v>-4546.8054705024397</v>
      </c>
      <c r="EG23" s="188">
        <f t="shared" si="97"/>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f t="shared" si="98"/>
        <v>-1</v>
      </c>
      <c r="FC23" t="s">
        <v>1163</v>
      </c>
      <c r="FD23">
        <v>2</v>
      </c>
      <c r="FE23" s="241">
        <v>2</v>
      </c>
      <c r="FF23">
        <v>2</v>
      </c>
      <c r="FG23" s="137">
        <v>94860</v>
      </c>
      <c r="FH23" s="137">
        <v>94860</v>
      </c>
      <c r="FI23" s="188">
        <v>-1689.566523606738</v>
      </c>
      <c r="FJ23" s="188">
        <f t="shared" si="159"/>
        <v>-1689.566523606738</v>
      </c>
      <c r="FK23" s="188">
        <v>1689.566523606738</v>
      </c>
      <c r="FL23" s="188">
        <v>-1689.566523606738</v>
      </c>
      <c r="FM23" s="188">
        <v>1689.566523606738</v>
      </c>
      <c r="FN23" s="188">
        <v>-1689.566523606738</v>
      </c>
      <c r="FO23" s="188">
        <v>-1689.566523606738</v>
      </c>
      <c r="FP23" s="188">
        <f t="shared" si="99"/>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f t="shared" si="100"/>
        <v>-1</v>
      </c>
      <c r="GL23" t="s">
        <v>1163</v>
      </c>
      <c r="GM23">
        <v>2</v>
      </c>
      <c r="GN23" s="241">
        <v>1</v>
      </c>
      <c r="GO23">
        <v>3</v>
      </c>
      <c r="GP23" s="137">
        <v>90280</v>
      </c>
      <c r="GQ23" s="137">
        <v>135420</v>
      </c>
      <c r="GR23" s="188">
        <v>4358.8699135565566</v>
      </c>
      <c r="GS23" s="188">
        <f t="shared" si="160"/>
        <v>-4358.8699135565566</v>
      </c>
      <c r="GT23" s="188">
        <v>-4358.8699135565566</v>
      </c>
      <c r="GU23" s="188">
        <v>4358.8699135565566</v>
      </c>
      <c r="GV23" s="188">
        <v>-4358.8699135565566</v>
      </c>
      <c r="GW23" s="188">
        <v>4358.8699135565566</v>
      </c>
      <c r="GX23" s="188">
        <v>4358.8699135565566</v>
      </c>
      <c r="GY23" s="188">
        <f t="shared" si="101"/>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f t="shared" si="102"/>
        <v>-1</v>
      </c>
      <c r="HU23" t="s">
        <v>1163</v>
      </c>
      <c r="HV23">
        <v>2</v>
      </c>
      <c r="HW23">
        <v>1</v>
      </c>
      <c r="HX23">
        <v>3</v>
      </c>
      <c r="HY23" s="137">
        <v>90820</v>
      </c>
      <c r="HZ23" s="137">
        <v>136230</v>
      </c>
      <c r="IA23" s="188">
        <v>-543.22995126247781</v>
      </c>
      <c r="IB23" s="188">
        <f t="shared" si="161"/>
        <v>-543.22995126247781</v>
      </c>
      <c r="IC23" s="188">
        <v>543.22995126247781</v>
      </c>
      <c r="ID23" s="188">
        <v>-543.22995126247781</v>
      </c>
      <c r="IE23" s="188">
        <v>543.22995126247781</v>
      </c>
      <c r="IF23" s="188">
        <v>-543.22995126247781</v>
      </c>
      <c r="IG23" s="188">
        <v>-543.22995126247781</v>
      </c>
      <c r="IH23" s="188">
        <f t="shared" si="103"/>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f t="shared" si="104"/>
        <v>1</v>
      </c>
      <c r="JD23" t="s">
        <v>1163</v>
      </c>
      <c r="JE23">
        <v>2</v>
      </c>
      <c r="JF23" s="241">
        <v>1</v>
      </c>
      <c r="JG23">
        <v>3</v>
      </c>
      <c r="JH23" s="137">
        <v>89520</v>
      </c>
      <c r="JI23" s="137">
        <v>134280</v>
      </c>
      <c r="JJ23" s="188">
        <v>-1281.3917639293441</v>
      </c>
      <c r="JK23" s="188">
        <f t="shared" si="162"/>
        <v>-1281.3917639293441</v>
      </c>
      <c r="JL23" s="188">
        <v>-1281.3917639293441</v>
      </c>
      <c r="JM23" s="188">
        <v>1281.3917639293441</v>
      </c>
      <c r="JN23" s="188">
        <v>-1281.3917639293441</v>
      </c>
      <c r="JO23" s="188">
        <v>-1281.3917639293441</v>
      </c>
      <c r="JP23" s="188">
        <v>1281.3917639293441</v>
      </c>
      <c r="JQ23" s="188">
        <f t="shared" si="105"/>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f t="shared" si="106"/>
        <v>1</v>
      </c>
      <c r="KM23" t="s">
        <v>1163</v>
      </c>
      <c r="KN23">
        <v>2</v>
      </c>
      <c r="KO23" s="241">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f t="shared" si="107"/>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f t="shared" si="108"/>
        <v>1</v>
      </c>
      <c r="LV23" t="s">
        <v>1163</v>
      </c>
      <c r="LW23">
        <v>1</v>
      </c>
      <c r="LX23" s="241"/>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f t="shared" si="109"/>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f t="shared" si="110"/>
        <v>-1</v>
      </c>
      <c r="NE23" t="s">
        <v>1163</v>
      </c>
      <c r="NF23">
        <v>2</v>
      </c>
      <c r="NG23" s="241"/>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f t="shared" si="111"/>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f t="shared" si="112"/>
        <v>1</v>
      </c>
      <c r="ON23" t="s">
        <v>1163</v>
      </c>
      <c r="OO23">
        <v>2</v>
      </c>
      <c r="OP23" s="241"/>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f t="shared" si="113"/>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v>1</v>
      </c>
      <c r="PN23">
        <v>1</v>
      </c>
      <c r="PO23" s="203">
        <v>-1</v>
      </c>
      <c r="PP23">
        <v>0</v>
      </c>
      <c r="PQ23">
        <v>1</v>
      </c>
      <c r="PR23">
        <v>0</v>
      </c>
      <c r="PS23">
        <v>0</v>
      </c>
      <c r="PT23" s="237">
        <v>-1.5219721328999999E-2</v>
      </c>
      <c r="PU23" s="194">
        <v>42550</v>
      </c>
      <c r="PV23">
        <v>1</v>
      </c>
      <c r="PW23" t="s">
        <v>1163</v>
      </c>
      <c r="PX23">
        <v>2</v>
      </c>
      <c r="PY23" s="241"/>
      <c r="PZ23">
        <v>2</v>
      </c>
      <c r="QA23" s="137">
        <v>90900</v>
      </c>
      <c r="QB23" s="137">
        <v>90900</v>
      </c>
      <c r="QC23" s="188">
        <v>-1383.4726688061</v>
      </c>
      <c r="QD23" s="188">
        <v>-1383.4726688061</v>
      </c>
      <c r="QE23" s="188">
        <v>1383.4726688061</v>
      </c>
      <c r="QF23" s="188">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v>-1</v>
      </c>
      <c r="QQ23" s="228">
        <v>-1</v>
      </c>
      <c r="QR23" s="228">
        <v>-1</v>
      </c>
      <c r="QS23" s="228">
        <v>-1</v>
      </c>
      <c r="QT23" s="203">
        <v>-1</v>
      </c>
      <c r="QU23" s="229">
        <v>-12</v>
      </c>
      <c r="QV23">
        <v>1</v>
      </c>
      <c r="QW23">
        <v>1</v>
      </c>
      <c r="QX23">
        <v>-1</v>
      </c>
      <c r="QY23">
        <v>1</v>
      </c>
      <c r="QZ23">
        <v>1</v>
      </c>
      <c r="RA23">
        <v>0</v>
      </c>
      <c r="RB23">
        <v>0</v>
      </c>
      <c r="RC23">
        <v>-1.06660861994E-2</v>
      </c>
      <c r="RD23" s="194">
        <v>42550</v>
      </c>
      <c r="RE23">
        <v>-1</v>
      </c>
      <c r="RF23" t="s">
        <v>1163</v>
      </c>
      <c r="RG23">
        <v>2</v>
      </c>
      <c r="RH23" s="241"/>
      <c r="RI23">
        <v>2</v>
      </c>
      <c r="RJ23" s="137">
        <v>90900</v>
      </c>
      <c r="RK23" s="137">
        <v>90900</v>
      </c>
      <c r="RL23" s="188">
        <v>969.54723552546</v>
      </c>
      <c r="RM23" s="188">
        <v>969.54723552546</v>
      </c>
      <c r="RN23" s="188">
        <v>969.54723552546</v>
      </c>
      <c r="RO23" s="188">
        <v>-969.54723552546</v>
      </c>
      <c r="RP23" s="188">
        <v>-969.54723552546</v>
      </c>
      <c r="RQ23" s="188">
        <v>969.54723552546</v>
      </c>
      <c r="RR23" s="188">
        <v>969.54723552546</v>
      </c>
      <c r="RS23" s="188">
        <v>969.54723552546</v>
      </c>
      <c r="RT23" s="188">
        <v>-969.54723552546</v>
      </c>
      <c r="RU23" s="188">
        <v>969.54723552546</v>
      </c>
      <c r="RV23" s="188">
        <v>-969.54723552546</v>
      </c>
      <c r="RW23" s="188">
        <v>969.54723552546</v>
      </c>
      <c r="RY23">
        <f t="shared" si="114"/>
        <v>-1</v>
      </c>
      <c r="RZ23">
        <v>-1</v>
      </c>
      <c r="SA23">
        <v>1</v>
      </c>
      <c r="SB23">
        <v>-1</v>
      </c>
      <c r="SC23">
        <v>-1</v>
      </c>
      <c r="SD23">
        <v>5</v>
      </c>
      <c r="SE23">
        <f t="shared" si="115"/>
        <v>1</v>
      </c>
      <c r="SF23">
        <f t="shared" si="116"/>
        <v>-1</v>
      </c>
      <c r="SG23">
        <v>1</v>
      </c>
      <c r="SH23">
        <f t="shared" si="117"/>
        <v>1</v>
      </c>
      <c r="SI23">
        <f t="shared" si="82"/>
        <v>0</v>
      </c>
      <c r="SJ23">
        <f t="shared" si="163"/>
        <v>1</v>
      </c>
      <c r="SK23">
        <f t="shared" si="118"/>
        <v>0</v>
      </c>
      <c r="SL23">
        <v>6.6006600660099999E-3</v>
      </c>
      <c r="SM23" s="194">
        <v>42563</v>
      </c>
      <c r="SN23">
        <f t="shared" si="119"/>
        <v>-1</v>
      </c>
      <c r="SO23" t="str">
        <f t="shared" si="83"/>
        <v>TRUE</v>
      </c>
      <c r="SP23">
        <f>VLOOKUP($A23,'FuturesInfo (3)'!$A$2:$V$80,22)</f>
        <v>2</v>
      </c>
      <c r="SQ23" s="241"/>
      <c r="SR23">
        <f t="shared" si="120"/>
        <v>2</v>
      </c>
      <c r="SS23" s="137">
        <f>VLOOKUP($A23,'FuturesInfo (3)'!$A$2:$O$80,15)*SP23</f>
        <v>91500</v>
      </c>
      <c r="ST23" s="137">
        <f>VLOOKUP($A23,'FuturesInfo (3)'!$A$2:$O$80,15)*SR23</f>
        <v>91500</v>
      </c>
      <c r="SU23" s="188">
        <f t="shared" si="121"/>
        <v>-603.96039603991494</v>
      </c>
      <c r="SV23" s="188">
        <f t="shared" si="84"/>
        <v>-603.96039603991494</v>
      </c>
      <c r="SW23" s="188">
        <f t="shared" si="122"/>
        <v>-603.96039603991494</v>
      </c>
      <c r="SX23" s="188">
        <f t="shared" si="123"/>
        <v>603.96039603991494</v>
      </c>
      <c r="SY23" s="188">
        <f t="shared" si="172"/>
        <v>-603.96039603991494</v>
      </c>
      <c r="SZ23" s="188">
        <f t="shared" si="125"/>
        <v>603.96039603991494</v>
      </c>
      <c r="TA23" s="188">
        <f t="shared" si="164"/>
        <v>-603.96039603991494</v>
      </c>
      <c r="TB23" s="188">
        <f t="shared" si="126"/>
        <v>-603.96039603991494</v>
      </c>
      <c r="TC23" s="188">
        <f>IF(IF(sym!$Q12=SG23,1,0)=1,ABS(SS23*SL23),-ABS(SS23*SL23))</f>
        <v>603.96039603991494</v>
      </c>
      <c r="TD23" s="188">
        <f>IF(IF(sym!$P12=SG23,1,0)=1,ABS(SS23*SL23),-ABS(SS23*SL23))</f>
        <v>-603.96039603991494</v>
      </c>
      <c r="TE23" s="188">
        <f t="shared" si="169"/>
        <v>-603.96039603991494</v>
      </c>
      <c r="TF23" s="188">
        <f t="shared" si="127"/>
        <v>603.96039603991494</v>
      </c>
      <c r="TH23">
        <f t="shared" si="128"/>
        <v>1</v>
      </c>
      <c r="TI23" s="228">
        <v>-1</v>
      </c>
      <c r="TJ23" s="228">
        <v>-1</v>
      </c>
      <c r="TK23" s="228">
        <v>-1</v>
      </c>
      <c r="TL23" s="203">
        <v>-1</v>
      </c>
      <c r="TM23" s="229">
        <v>6</v>
      </c>
      <c r="TN23">
        <f t="shared" si="129"/>
        <v>1</v>
      </c>
      <c r="TO23">
        <f t="shared" si="130"/>
        <v>-1</v>
      </c>
      <c r="TP23" s="203"/>
      <c r="TQ23">
        <f t="shared" si="131"/>
        <v>0</v>
      </c>
      <c r="TR23">
        <f t="shared" si="85"/>
        <v>0</v>
      </c>
      <c r="TS23">
        <f t="shared" si="165"/>
        <v>0</v>
      </c>
      <c r="TT23">
        <f t="shared" si="132"/>
        <v>0</v>
      </c>
      <c r="TU23" s="237"/>
      <c r="TV23" s="194">
        <v>42563</v>
      </c>
      <c r="TW23">
        <f t="shared" si="133"/>
        <v>-1</v>
      </c>
      <c r="TX23" t="str">
        <f t="shared" si="86"/>
        <v>TRUE</v>
      </c>
      <c r="TY23">
        <f>VLOOKUP($A23,'FuturesInfo (3)'!$A$2:$V$80,22)</f>
        <v>2</v>
      </c>
      <c r="TZ23" s="241"/>
      <c r="UA23">
        <f t="shared" si="134"/>
        <v>2</v>
      </c>
      <c r="UB23" s="137">
        <f>VLOOKUP($A23,'FuturesInfo (3)'!$A$2:$O$80,15)*TY23</f>
        <v>91500</v>
      </c>
      <c r="UC23" s="137">
        <f>VLOOKUP($A23,'FuturesInfo (3)'!$A$2:$O$80,15)*UA23</f>
        <v>91500</v>
      </c>
      <c r="UD23" s="188">
        <f t="shared" si="135"/>
        <v>0</v>
      </c>
      <c r="UE23" s="188">
        <f t="shared" si="87"/>
        <v>0</v>
      </c>
      <c r="UF23" s="188">
        <f t="shared" si="136"/>
        <v>0</v>
      </c>
      <c r="UG23" s="188">
        <f t="shared" si="137"/>
        <v>0</v>
      </c>
      <c r="UH23" s="188">
        <f t="shared" si="173"/>
        <v>0</v>
      </c>
      <c r="UI23" s="188">
        <f t="shared" si="139"/>
        <v>0</v>
      </c>
      <c r="UJ23" s="188">
        <f t="shared" si="166"/>
        <v>0</v>
      </c>
      <c r="UK23" s="188">
        <f t="shared" si="140"/>
        <v>0</v>
      </c>
      <c r="UL23" s="188">
        <f>IF(IF(sym!$Q12=TP23,1,0)=1,ABS(UB23*TU23),-ABS(UB23*TU23))</f>
        <v>0</v>
      </c>
      <c r="UM23" s="188">
        <f>IF(IF(sym!$P12=TP23,1,0)=1,ABS(UB23*TU23),-ABS(UB23*TU23))</f>
        <v>0</v>
      </c>
      <c r="UN23" s="188">
        <f t="shared" si="170"/>
        <v>0</v>
      </c>
      <c r="UO23" s="188">
        <f t="shared" si="141"/>
        <v>0</v>
      </c>
      <c r="UQ23">
        <f t="shared" si="142"/>
        <v>0</v>
      </c>
      <c r="UR23" s="228"/>
      <c r="US23" s="228"/>
      <c r="UT23" s="228"/>
      <c r="UU23" s="203"/>
      <c r="UV23" s="229"/>
      <c r="UW23">
        <f t="shared" si="143"/>
        <v>1</v>
      </c>
      <c r="UX23">
        <f t="shared" si="144"/>
        <v>0</v>
      </c>
      <c r="UY23" s="203"/>
      <c r="UZ23">
        <f t="shared" si="145"/>
        <v>1</v>
      </c>
      <c r="VA23">
        <f t="shared" si="88"/>
        <v>1</v>
      </c>
      <c r="VB23">
        <f t="shared" si="167"/>
        <v>0</v>
      </c>
      <c r="VC23">
        <f t="shared" si="146"/>
        <v>1</v>
      </c>
      <c r="VD23" s="237"/>
      <c r="VE23" s="194"/>
      <c r="VF23">
        <f t="shared" si="147"/>
        <v>-1</v>
      </c>
      <c r="VG23" t="str">
        <f t="shared" si="89"/>
        <v>FALSE</v>
      </c>
      <c r="VH23">
        <f>VLOOKUP($A23,'FuturesInfo (3)'!$A$2:$V$80,22)</f>
        <v>2</v>
      </c>
      <c r="VI23" s="241"/>
      <c r="VJ23">
        <f t="shared" si="148"/>
        <v>2</v>
      </c>
      <c r="VK23" s="137">
        <f>VLOOKUP($A23,'FuturesInfo (3)'!$A$2:$O$80,15)*VH23</f>
        <v>91500</v>
      </c>
      <c r="VL23" s="137">
        <f>VLOOKUP($A23,'FuturesInfo (3)'!$A$2:$O$80,15)*VJ23</f>
        <v>91500</v>
      </c>
      <c r="VM23" s="188">
        <f t="shared" si="149"/>
        <v>0</v>
      </c>
      <c r="VN23" s="188">
        <f t="shared" si="90"/>
        <v>0</v>
      </c>
      <c r="VO23" s="188">
        <f t="shared" si="150"/>
        <v>0</v>
      </c>
      <c r="VP23" s="188">
        <f t="shared" si="151"/>
        <v>0</v>
      </c>
      <c r="VQ23" s="188">
        <f t="shared" si="174"/>
        <v>0</v>
      </c>
      <c r="VR23" s="188">
        <f t="shared" si="153"/>
        <v>0</v>
      </c>
      <c r="VS23" s="188">
        <f t="shared" si="168"/>
        <v>0</v>
      </c>
      <c r="VT23" s="188">
        <f t="shared" si="154"/>
        <v>0</v>
      </c>
      <c r="VU23" s="188">
        <f>IF(IF(sym!$Q12=UY23,1,0)=1,ABS(VK23*VD23),-ABS(VK23*VD23))</f>
        <v>0</v>
      </c>
      <c r="VV23" s="188">
        <f>IF(IF(sym!$P12=UY23,1,0)=1,ABS(VK23*VD23),-ABS(VK23*VD23))</f>
        <v>0</v>
      </c>
      <c r="VW23" s="188">
        <f t="shared" si="171"/>
        <v>0</v>
      </c>
      <c r="VX23" s="188">
        <f t="shared" si="155"/>
        <v>0</v>
      </c>
    </row>
    <row r="24" spans="1:596" x14ac:dyDescent="0.25">
      <c r="A24" s="1" t="s">
        <v>313</v>
      </c>
      <c r="B24" s="149" t="str">
        <f>'FuturesInfo (3)'!M12</f>
        <v>@CT</v>
      </c>
      <c r="C24" s="192" t="str">
        <f>VLOOKUP(A24,'FuturesInfo (3)'!$A$2:$K$80,11)</f>
        <v>soft</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f t="shared" si="81"/>
        <v>2455.7084282456194</v>
      </c>
      <c r="AB24" s="188">
        <v>2455.7084282456194</v>
      </c>
      <c r="AC24" s="188">
        <v>-2455.7084282456194</v>
      </c>
      <c r="AD24" s="188">
        <v>-2455.7084282456194</v>
      </c>
      <c r="AE24" s="188">
        <v>-2455.7084282456194</v>
      </c>
      <c r="AF24" s="188">
        <f t="shared" si="91"/>
        <v>0</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f t="shared" si="92"/>
        <v>-1</v>
      </c>
      <c r="BB24" t="s">
        <v>1163</v>
      </c>
      <c r="BC24">
        <v>3</v>
      </c>
      <c r="BD24" s="241">
        <v>2</v>
      </c>
      <c r="BE24">
        <v>2</v>
      </c>
      <c r="BF24" s="137">
        <v>97485</v>
      </c>
      <c r="BG24" s="137">
        <v>64990</v>
      </c>
      <c r="BH24" s="188">
        <v>1245.7176250603786</v>
      </c>
      <c r="BI24" s="188">
        <f t="shared" si="156"/>
        <v>-1245.7176250603786</v>
      </c>
      <c r="BJ24" s="188">
        <v>-1245.7176250603786</v>
      </c>
      <c r="BK24" s="188">
        <v>1245.7176250603786</v>
      </c>
      <c r="BL24" s="188">
        <v>-1245.7176250603786</v>
      </c>
      <c r="BM24" s="188">
        <v>-1245.7176250603786</v>
      </c>
      <c r="BN24" s="188">
        <v>1245.7176250603786</v>
      </c>
      <c r="BO24" s="188">
        <f t="shared" si="93"/>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f t="shared" si="94"/>
        <v>-1</v>
      </c>
      <c r="CK24" t="s">
        <v>1163</v>
      </c>
      <c r="CL24">
        <v>3</v>
      </c>
      <c r="CM24" s="241">
        <v>2</v>
      </c>
      <c r="CN24">
        <v>2</v>
      </c>
      <c r="CO24" s="137">
        <v>97485</v>
      </c>
      <c r="CP24" s="137">
        <v>64990</v>
      </c>
      <c r="CQ24" s="188">
        <v>0</v>
      </c>
      <c r="CR24" s="188">
        <f t="shared" si="157"/>
        <v>0</v>
      </c>
      <c r="CS24" s="188">
        <v>0</v>
      </c>
      <c r="CT24" s="188">
        <v>0</v>
      </c>
      <c r="CU24" s="188">
        <v>0</v>
      </c>
      <c r="CV24" s="188">
        <v>0</v>
      </c>
      <c r="CW24" s="188">
        <v>0</v>
      </c>
      <c r="CX24" s="188">
        <f t="shared" si="95"/>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f t="shared" si="96"/>
        <v>-1</v>
      </c>
      <c r="DT24" t="s">
        <v>1163</v>
      </c>
      <c r="DU24">
        <v>3</v>
      </c>
      <c r="DV24" s="241">
        <v>2</v>
      </c>
      <c r="DW24">
        <v>2</v>
      </c>
      <c r="DX24" s="137">
        <v>97814.999999999985</v>
      </c>
      <c r="DY24" s="137">
        <v>65209.999999999993</v>
      </c>
      <c r="DZ24" s="188">
        <v>-331.11709493806194</v>
      </c>
      <c r="EA24" s="188">
        <f t="shared" si="158"/>
        <v>331.11709493806194</v>
      </c>
      <c r="EB24" s="188">
        <v>-331.11709493806194</v>
      </c>
      <c r="EC24" s="188">
        <v>331.11709493806194</v>
      </c>
      <c r="ED24" s="188">
        <v>-331.11709493806194</v>
      </c>
      <c r="EE24" s="188">
        <v>331.11709493806194</v>
      </c>
      <c r="EF24" s="188">
        <v>-331.11709493806194</v>
      </c>
      <c r="EG24" s="188">
        <f t="shared" si="97"/>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f t="shared" si="98"/>
        <v>-1</v>
      </c>
      <c r="FC24" t="s">
        <v>1163</v>
      </c>
      <c r="FD24">
        <v>3</v>
      </c>
      <c r="FE24" s="241">
        <v>2</v>
      </c>
      <c r="FF24">
        <v>3</v>
      </c>
      <c r="FG24" s="137">
        <v>97950</v>
      </c>
      <c r="FH24" s="137">
        <v>97950</v>
      </c>
      <c r="FI24" s="188">
        <v>-135.18632111665349</v>
      </c>
      <c r="FJ24" s="188">
        <f t="shared" si="159"/>
        <v>135.18632111665349</v>
      </c>
      <c r="FK24" s="188">
        <v>-135.18632111665349</v>
      </c>
      <c r="FL24" s="188">
        <v>135.18632111665349</v>
      </c>
      <c r="FM24" s="188">
        <v>-135.18632111665349</v>
      </c>
      <c r="FN24" s="188">
        <v>135.18632111665349</v>
      </c>
      <c r="FO24" s="188">
        <v>-135.18632111665349</v>
      </c>
      <c r="FP24" s="188">
        <f t="shared" si="99"/>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f t="shared" si="100"/>
        <v>-1</v>
      </c>
      <c r="GL24" t="s">
        <v>1163</v>
      </c>
      <c r="GM24">
        <v>3</v>
      </c>
      <c r="GN24" s="241">
        <v>1</v>
      </c>
      <c r="GO24">
        <v>4</v>
      </c>
      <c r="GP24" s="137">
        <v>97725</v>
      </c>
      <c r="GQ24" s="137">
        <v>130300</v>
      </c>
      <c r="GR24" s="188">
        <v>224.48315467069949</v>
      </c>
      <c r="GS24" s="188">
        <f t="shared" si="160"/>
        <v>-224.48315467069949</v>
      </c>
      <c r="GT24" s="188">
        <v>224.48315467069949</v>
      </c>
      <c r="GU24" s="188">
        <v>-224.48315467069949</v>
      </c>
      <c r="GV24" s="188">
        <v>224.48315467069949</v>
      </c>
      <c r="GW24" s="188">
        <v>-224.48315467069949</v>
      </c>
      <c r="GX24" s="188">
        <v>224.48315467069949</v>
      </c>
      <c r="GY24" s="188">
        <f t="shared" si="101"/>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f t="shared" si="102"/>
        <v>1</v>
      </c>
      <c r="HU24" t="s">
        <v>1163</v>
      </c>
      <c r="HV24">
        <v>3</v>
      </c>
      <c r="HW24">
        <v>1</v>
      </c>
      <c r="HX24">
        <v>4</v>
      </c>
      <c r="HY24" s="137">
        <v>98715</v>
      </c>
      <c r="HZ24" s="137">
        <v>131620</v>
      </c>
      <c r="IA24" s="188">
        <v>1000.029163466736</v>
      </c>
      <c r="IB24" s="188">
        <f t="shared" si="161"/>
        <v>-1000.029163466736</v>
      </c>
      <c r="IC24" s="188">
        <v>-1000.029163466736</v>
      </c>
      <c r="ID24" s="188">
        <v>1000.029163466736</v>
      </c>
      <c r="IE24" s="188">
        <v>-1000.029163466736</v>
      </c>
      <c r="IF24" s="188">
        <v>1000.029163466736</v>
      </c>
      <c r="IG24" s="188">
        <v>1000.029163466736</v>
      </c>
      <c r="IH24" s="188">
        <f t="shared" si="103"/>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f t="shared" si="104"/>
        <v>1</v>
      </c>
      <c r="JD24" t="s">
        <v>1163</v>
      </c>
      <c r="JE24">
        <v>3</v>
      </c>
      <c r="JF24" s="241">
        <v>2</v>
      </c>
      <c r="JG24">
        <v>2</v>
      </c>
      <c r="JH24" s="137">
        <v>101670</v>
      </c>
      <c r="JI24" s="137">
        <v>67780</v>
      </c>
      <c r="JJ24" s="188">
        <v>3043.4569214446201</v>
      </c>
      <c r="JK24" s="188">
        <f t="shared" si="162"/>
        <v>3043.4569214446201</v>
      </c>
      <c r="JL24" s="188">
        <v>-3043.4569214446201</v>
      </c>
      <c r="JM24" s="188">
        <v>3043.4569214446201</v>
      </c>
      <c r="JN24" s="188">
        <v>3043.4569214446201</v>
      </c>
      <c r="JO24" s="188">
        <v>3043.4569214446201</v>
      </c>
      <c r="JP24" s="188">
        <v>3043.4569214446201</v>
      </c>
      <c r="JQ24" s="188">
        <f t="shared" si="105"/>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f t="shared" si="106"/>
        <v>-1</v>
      </c>
      <c r="KM24" t="s">
        <v>1163</v>
      </c>
      <c r="KN24">
        <v>3</v>
      </c>
      <c r="KO24" s="241">
        <v>2</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f t="shared" si="107"/>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f t="shared" si="108"/>
        <v>-1</v>
      </c>
      <c r="LV24" t="s">
        <v>1163</v>
      </c>
      <c r="LW24">
        <v>3</v>
      </c>
      <c r="LX24" s="241"/>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f t="shared" si="109"/>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f t="shared" si="110"/>
        <v>-1</v>
      </c>
      <c r="NE24" t="s">
        <v>1163</v>
      </c>
      <c r="NF24">
        <v>3</v>
      </c>
      <c r="NG24" s="241"/>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f t="shared" si="111"/>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f t="shared" si="112"/>
        <v>-1</v>
      </c>
      <c r="ON24" t="s">
        <v>1163</v>
      </c>
      <c r="OO24">
        <v>3</v>
      </c>
      <c r="OP24" s="241"/>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f t="shared" si="113"/>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v>-1</v>
      </c>
      <c r="PN24">
        <v>-1</v>
      </c>
      <c r="PO24" s="234">
        <v>-1</v>
      </c>
      <c r="PP24">
        <v>1</v>
      </c>
      <c r="PQ24">
        <v>0</v>
      </c>
      <c r="PR24">
        <v>1</v>
      </c>
      <c r="PS24">
        <v>1</v>
      </c>
      <c r="PT24" s="235">
        <v>-4.4426494345699997E-3</v>
      </c>
      <c r="PU24" s="194">
        <v>42551</v>
      </c>
      <c r="PV24">
        <v>-1</v>
      </c>
      <c r="PW24" t="s">
        <v>1163</v>
      </c>
      <c r="PX24">
        <v>3</v>
      </c>
      <c r="PY24" s="241"/>
      <c r="PZ24">
        <v>2</v>
      </c>
      <c r="QA24" s="137">
        <v>109905</v>
      </c>
      <c r="QB24" s="137">
        <v>73270</v>
      </c>
      <c r="QC24" s="188">
        <v>488.26938610641582</v>
      </c>
      <c r="QD24" s="188">
        <v>-488.26938610641582</v>
      </c>
      <c r="QE24" s="188">
        <v>-488.26938610641582</v>
      </c>
      <c r="QF24" s="188">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v>-1</v>
      </c>
      <c r="QQ24" s="230">
        <v>1</v>
      </c>
      <c r="QR24" s="230">
        <v>1</v>
      </c>
      <c r="QS24" s="230">
        <v>1</v>
      </c>
      <c r="QT24" s="203">
        <v>1</v>
      </c>
      <c r="QU24" s="229">
        <v>-11</v>
      </c>
      <c r="QV24">
        <v>-1</v>
      </c>
      <c r="QW24">
        <v>-1</v>
      </c>
      <c r="QX24">
        <v>-1</v>
      </c>
      <c r="QY24">
        <v>0</v>
      </c>
      <c r="QZ24">
        <v>0</v>
      </c>
      <c r="RA24">
        <v>1</v>
      </c>
      <c r="RB24">
        <v>1</v>
      </c>
      <c r="RC24">
        <v>-9.1954022988500004E-3</v>
      </c>
      <c r="RD24" s="194">
        <v>42551</v>
      </c>
      <c r="RE24">
        <v>1</v>
      </c>
      <c r="RF24" t="s">
        <v>1163</v>
      </c>
      <c r="RG24">
        <v>3</v>
      </c>
      <c r="RH24" s="241"/>
      <c r="RI24">
        <v>2</v>
      </c>
      <c r="RJ24" s="137">
        <v>109905</v>
      </c>
      <c r="RK24" s="137">
        <v>73270</v>
      </c>
      <c r="RL24" s="188">
        <v>-1010.6206896551093</v>
      </c>
      <c r="RM24" s="188">
        <v>1010.6206896551093</v>
      </c>
      <c r="RN24" s="188">
        <v>-1010.6206896551093</v>
      </c>
      <c r="RO24" s="188">
        <v>1010.6206896551093</v>
      </c>
      <c r="RP24" s="188">
        <v>1010.6206896551093</v>
      </c>
      <c r="RQ24" s="188">
        <v>-1010.6206896551093</v>
      </c>
      <c r="RR24" s="188">
        <v>-1010.6206896551093</v>
      </c>
      <c r="RS24" s="188">
        <v>-1010.6206896551093</v>
      </c>
      <c r="RT24" s="188">
        <v>-1010.6206896551093</v>
      </c>
      <c r="RU24" s="188">
        <v>1010.6206896551093</v>
      </c>
      <c r="RV24" s="188">
        <v>-1010.6206896551093</v>
      </c>
      <c r="RW24" s="188">
        <v>1010.6206896551093</v>
      </c>
      <c r="RY24">
        <f t="shared" si="114"/>
        <v>-1</v>
      </c>
      <c r="RZ24">
        <v>-1</v>
      </c>
      <c r="SA24">
        <v>-1</v>
      </c>
      <c r="SB24">
        <v>-1</v>
      </c>
      <c r="SC24">
        <v>1</v>
      </c>
      <c r="SD24">
        <v>-1</v>
      </c>
      <c r="SE24">
        <f t="shared" si="115"/>
        <v>-1</v>
      </c>
      <c r="SF24">
        <f t="shared" si="116"/>
        <v>-1</v>
      </c>
      <c r="SG24">
        <v>-1</v>
      </c>
      <c r="SH24">
        <f t="shared" si="117"/>
        <v>1</v>
      </c>
      <c r="SI24">
        <f t="shared" si="82"/>
        <v>0</v>
      </c>
      <c r="SJ24">
        <f t="shared" si="163"/>
        <v>1</v>
      </c>
      <c r="SK24">
        <f t="shared" si="118"/>
        <v>1</v>
      </c>
      <c r="SL24">
        <v>-1.2556298621499999E-2</v>
      </c>
      <c r="SM24" s="194">
        <v>42564</v>
      </c>
      <c r="SN24">
        <f t="shared" si="119"/>
        <v>-1</v>
      </c>
      <c r="SO24" t="str">
        <f t="shared" si="83"/>
        <v>TRUE</v>
      </c>
      <c r="SP24">
        <f>VLOOKUP($A24,'FuturesInfo (3)'!$A$2:$V$80,22)</f>
        <v>3</v>
      </c>
      <c r="SQ24" s="241"/>
      <c r="SR24">
        <f t="shared" si="120"/>
        <v>2</v>
      </c>
      <c r="SS24" s="137">
        <f>VLOOKUP($A24,'FuturesInfo (3)'!$A$2:$O$80,15)*SP24</f>
        <v>108525</v>
      </c>
      <c r="ST24" s="137">
        <f>VLOOKUP($A24,'FuturesInfo (3)'!$A$2:$O$80,15)*SR24</f>
        <v>72350</v>
      </c>
      <c r="SU24" s="188">
        <f t="shared" si="121"/>
        <v>1362.6723078982875</v>
      </c>
      <c r="SV24" s="188">
        <f t="shared" si="84"/>
        <v>1362.6723078982875</v>
      </c>
      <c r="SW24" s="188">
        <f t="shared" si="122"/>
        <v>-1362.6723078982875</v>
      </c>
      <c r="SX24" s="188">
        <f t="shared" si="123"/>
        <v>1362.6723078982875</v>
      </c>
      <c r="SY24" s="188">
        <f t="shared" si="172"/>
        <v>1362.6723078982875</v>
      </c>
      <c r="SZ24" s="188">
        <f t="shared" si="125"/>
        <v>1362.6723078982875</v>
      </c>
      <c r="TA24" s="188">
        <f t="shared" si="164"/>
        <v>1362.6723078982875</v>
      </c>
      <c r="TB24" s="188">
        <f t="shared" si="126"/>
        <v>1362.6723078982875</v>
      </c>
      <c r="TC24" s="188">
        <f>IF(IF(sym!$Q13=SG24,1,0)=1,ABS(SS24*SL24),-ABS(SS24*SL24))</f>
        <v>-1362.6723078982875</v>
      </c>
      <c r="TD24" s="188">
        <f>IF(IF(sym!$P13=SG24,1,0)=1,ABS(SS24*SL24),-ABS(SS24*SL24))</f>
        <v>1362.6723078982875</v>
      </c>
      <c r="TE24" s="188">
        <f t="shared" si="169"/>
        <v>-1362.6723078982875</v>
      </c>
      <c r="TF24" s="188">
        <f t="shared" si="127"/>
        <v>1362.6723078982875</v>
      </c>
      <c r="TH24">
        <f t="shared" si="128"/>
        <v>-1</v>
      </c>
      <c r="TI24" s="230">
        <v>-1</v>
      </c>
      <c r="TJ24" s="230">
        <v>-1</v>
      </c>
      <c r="TK24" s="230">
        <v>-1</v>
      </c>
      <c r="TL24" s="203">
        <v>-1</v>
      </c>
      <c r="TM24" s="229">
        <v>2</v>
      </c>
      <c r="TN24">
        <f t="shared" si="129"/>
        <v>1</v>
      </c>
      <c r="TO24">
        <f t="shared" si="130"/>
        <v>-1</v>
      </c>
      <c r="TP24" s="234"/>
      <c r="TQ24">
        <f t="shared" si="131"/>
        <v>0</v>
      </c>
      <c r="TR24">
        <f t="shared" si="85"/>
        <v>0</v>
      </c>
      <c r="TS24">
        <f t="shared" si="165"/>
        <v>0</v>
      </c>
      <c r="TT24">
        <f t="shared" si="132"/>
        <v>0</v>
      </c>
      <c r="TU24" s="235"/>
      <c r="TV24" s="194">
        <v>42564</v>
      </c>
      <c r="TW24">
        <f t="shared" si="133"/>
        <v>-1</v>
      </c>
      <c r="TX24" t="str">
        <f t="shared" si="86"/>
        <v>TRUE</v>
      </c>
      <c r="TY24">
        <f>VLOOKUP($A24,'FuturesInfo (3)'!$A$2:$V$80,22)</f>
        <v>3</v>
      </c>
      <c r="TZ24" s="241"/>
      <c r="UA24">
        <f t="shared" si="134"/>
        <v>2</v>
      </c>
      <c r="UB24" s="137">
        <f>VLOOKUP($A24,'FuturesInfo (3)'!$A$2:$O$80,15)*TY24</f>
        <v>108525</v>
      </c>
      <c r="UC24" s="137">
        <f>VLOOKUP($A24,'FuturesInfo (3)'!$A$2:$O$80,15)*UA24</f>
        <v>72350</v>
      </c>
      <c r="UD24" s="188">
        <f t="shared" si="135"/>
        <v>0</v>
      </c>
      <c r="UE24" s="188">
        <f t="shared" si="87"/>
        <v>0</v>
      </c>
      <c r="UF24" s="188">
        <f t="shared" si="136"/>
        <v>0</v>
      </c>
      <c r="UG24" s="188">
        <f t="shared" si="137"/>
        <v>0</v>
      </c>
      <c r="UH24" s="188">
        <f t="shared" si="173"/>
        <v>0</v>
      </c>
      <c r="UI24" s="188">
        <f t="shared" si="139"/>
        <v>0</v>
      </c>
      <c r="UJ24" s="188">
        <f t="shared" si="166"/>
        <v>0</v>
      </c>
      <c r="UK24" s="188">
        <f t="shared" si="140"/>
        <v>0</v>
      </c>
      <c r="UL24" s="188">
        <f>IF(IF(sym!$Q13=TP24,1,0)=1,ABS(UB24*TU24),-ABS(UB24*TU24))</f>
        <v>0</v>
      </c>
      <c r="UM24" s="188">
        <f>IF(IF(sym!$P13=TP24,1,0)=1,ABS(UB24*TU24),-ABS(UB24*TU24))</f>
        <v>0</v>
      </c>
      <c r="UN24" s="188">
        <f t="shared" si="170"/>
        <v>0</v>
      </c>
      <c r="UO24" s="188">
        <f t="shared" si="141"/>
        <v>0</v>
      </c>
      <c r="UQ24">
        <f t="shared" si="142"/>
        <v>0</v>
      </c>
      <c r="UR24" s="230"/>
      <c r="US24" s="230"/>
      <c r="UT24" s="230"/>
      <c r="UU24" s="203"/>
      <c r="UV24" s="229"/>
      <c r="UW24">
        <f t="shared" si="143"/>
        <v>1</v>
      </c>
      <c r="UX24">
        <f t="shared" si="144"/>
        <v>0</v>
      </c>
      <c r="UY24" s="234"/>
      <c r="UZ24">
        <f t="shared" si="145"/>
        <v>1</v>
      </c>
      <c r="VA24">
        <f t="shared" si="88"/>
        <v>1</v>
      </c>
      <c r="VB24">
        <f t="shared" si="167"/>
        <v>0</v>
      </c>
      <c r="VC24">
        <f t="shared" si="146"/>
        <v>1</v>
      </c>
      <c r="VD24" s="235"/>
      <c r="VE24" s="194"/>
      <c r="VF24">
        <f t="shared" si="147"/>
        <v>-1</v>
      </c>
      <c r="VG24" t="str">
        <f t="shared" si="89"/>
        <v>FALSE</v>
      </c>
      <c r="VH24">
        <f>VLOOKUP($A24,'FuturesInfo (3)'!$A$2:$V$80,22)</f>
        <v>3</v>
      </c>
      <c r="VI24" s="241"/>
      <c r="VJ24">
        <f t="shared" si="148"/>
        <v>2</v>
      </c>
      <c r="VK24" s="137">
        <f>VLOOKUP($A24,'FuturesInfo (3)'!$A$2:$O$80,15)*VH24</f>
        <v>108525</v>
      </c>
      <c r="VL24" s="137">
        <f>VLOOKUP($A24,'FuturesInfo (3)'!$A$2:$O$80,15)*VJ24</f>
        <v>72350</v>
      </c>
      <c r="VM24" s="188">
        <f t="shared" si="149"/>
        <v>0</v>
      </c>
      <c r="VN24" s="188">
        <f t="shared" si="90"/>
        <v>0</v>
      </c>
      <c r="VO24" s="188">
        <f t="shared" si="150"/>
        <v>0</v>
      </c>
      <c r="VP24" s="188">
        <f t="shared" si="151"/>
        <v>0</v>
      </c>
      <c r="VQ24" s="188">
        <f t="shared" si="174"/>
        <v>0</v>
      </c>
      <c r="VR24" s="188">
        <f t="shared" si="153"/>
        <v>0</v>
      </c>
      <c r="VS24" s="188">
        <f t="shared" si="168"/>
        <v>0</v>
      </c>
      <c r="VT24" s="188">
        <f t="shared" si="154"/>
        <v>0</v>
      </c>
      <c r="VU24" s="188">
        <f>IF(IF(sym!$Q13=UY24,1,0)=1,ABS(VK24*VD24),-ABS(VK24*VD24))</f>
        <v>0</v>
      </c>
      <c r="VV24" s="188">
        <f>IF(IF(sym!$P13=UY24,1,0)=1,ABS(VK24*VD24),-ABS(VK24*VD24))</f>
        <v>0</v>
      </c>
      <c r="VW24" s="188">
        <f t="shared" si="171"/>
        <v>0</v>
      </c>
      <c r="VX24" s="188">
        <f t="shared" si="155"/>
        <v>0</v>
      </c>
    </row>
    <row r="25" spans="1:596" x14ac:dyDescent="0.25">
      <c r="A25" s="1" t="s">
        <v>1010</v>
      </c>
      <c r="B25" s="149" t="str">
        <f>'FuturesInfo (3)'!M13</f>
        <v>@EU</v>
      </c>
      <c r="C25" s="192" t="str">
        <f>VLOOKUP(A25,'FuturesInfo (3)'!$A$2:$K$80,11)</f>
        <v>currency</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f t="shared" si="81"/>
        <v>-380.20599524173218</v>
      </c>
      <c r="AB25" s="188">
        <v>-380.20599524173218</v>
      </c>
      <c r="AC25" s="188">
        <v>380.20599524173218</v>
      </c>
      <c r="AD25" s="188">
        <v>380.20599524173218</v>
      </c>
      <c r="AE25" s="188">
        <v>-380.20599524173218</v>
      </c>
      <c r="AF25" s="188">
        <f t="shared" si="91"/>
        <v>-1</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f t="shared" si="92"/>
        <v>-1</v>
      </c>
      <c r="BB25" t="s">
        <v>1163</v>
      </c>
      <c r="BC25">
        <v>1</v>
      </c>
      <c r="BD25" s="241">
        <v>1</v>
      </c>
      <c r="BE25">
        <v>1</v>
      </c>
      <c r="BF25" s="137">
        <v>139562.5</v>
      </c>
      <c r="BG25" s="137">
        <v>139562.5</v>
      </c>
      <c r="BH25" s="188">
        <v>-722.47074049106686</v>
      </c>
      <c r="BI25" s="188">
        <f t="shared" si="156"/>
        <v>-722.47074049106686</v>
      </c>
      <c r="BJ25" s="188">
        <v>722.47074049106686</v>
      </c>
      <c r="BK25" s="188">
        <v>-722.47074049106686</v>
      </c>
      <c r="BL25" s="188">
        <v>-722.47074049106686</v>
      </c>
      <c r="BM25" s="188">
        <v>-722.47074049106686</v>
      </c>
      <c r="BN25" s="188">
        <v>-722.47074049106686</v>
      </c>
      <c r="BO25" s="188">
        <f t="shared" si="93"/>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f t="shared" si="94"/>
        <v>-1</v>
      </c>
      <c r="CK25" t="s">
        <v>1163</v>
      </c>
      <c r="CL25">
        <v>2</v>
      </c>
      <c r="CM25" s="241">
        <v>1</v>
      </c>
      <c r="CN25">
        <v>3</v>
      </c>
      <c r="CO25" s="137">
        <v>279125</v>
      </c>
      <c r="CP25" s="137">
        <v>418687.5</v>
      </c>
      <c r="CQ25" s="188">
        <v>0</v>
      </c>
      <c r="CR25" s="188">
        <f t="shared" si="157"/>
        <v>0</v>
      </c>
      <c r="CS25" s="188">
        <v>0</v>
      </c>
      <c r="CT25" s="188">
        <v>0</v>
      </c>
      <c r="CU25" s="188">
        <v>0</v>
      </c>
      <c r="CV25" s="188">
        <v>0</v>
      </c>
      <c r="CW25" s="188">
        <v>0</v>
      </c>
      <c r="CX25" s="188">
        <f t="shared" si="95"/>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f t="shared" si="96"/>
        <v>-1</v>
      </c>
      <c r="DT25" t="s">
        <v>1163</v>
      </c>
      <c r="DU25">
        <v>2</v>
      </c>
      <c r="DV25" s="241">
        <v>1</v>
      </c>
      <c r="DW25">
        <v>3</v>
      </c>
      <c r="DX25" s="137">
        <v>277512.5</v>
      </c>
      <c r="DY25" s="137">
        <v>416268.75</v>
      </c>
      <c r="DZ25" s="188">
        <v>-1603.1846171068632</v>
      </c>
      <c r="EA25" s="188">
        <f t="shared" si="158"/>
        <v>-1603.1846171068632</v>
      </c>
      <c r="EB25" s="188">
        <v>-1603.1846171068632</v>
      </c>
      <c r="EC25" s="188">
        <v>1603.1846171068632</v>
      </c>
      <c r="ED25" s="188">
        <v>1603.1846171068632</v>
      </c>
      <c r="EE25" s="188">
        <v>1603.1846171068632</v>
      </c>
      <c r="EF25" s="188">
        <v>-1603.1846171068632</v>
      </c>
      <c r="EG25" s="188">
        <f t="shared" si="97"/>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f t="shared" si="98"/>
        <v>-1</v>
      </c>
      <c r="FC25" t="s">
        <v>1163</v>
      </c>
      <c r="FD25">
        <v>2</v>
      </c>
      <c r="FE25" s="241">
        <v>1</v>
      </c>
      <c r="FF25">
        <v>2</v>
      </c>
      <c r="FG25" s="137">
        <v>278350</v>
      </c>
      <c r="FH25" s="137">
        <v>278350</v>
      </c>
      <c r="FI25" s="188">
        <v>-840.02747623872301</v>
      </c>
      <c r="FJ25" s="188">
        <f t="shared" si="159"/>
        <v>-840.02747623872301</v>
      </c>
      <c r="FK25" s="188">
        <v>840.02747623872301</v>
      </c>
      <c r="FL25" s="188">
        <v>-840.02747623872301</v>
      </c>
      <c r="FM25" s="188">
        <v>-840.02747623872301</v>
      </c>
      <c r="FN25" s="188">
        <v>-840.02747623872301</v>
      </c>
      <c r="FO25" s="188">
        <v>-840.02747623872301</v>
      </c>
      <c r="FP25" s="188">
        <f t="shared" si="99"/>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f t="shared" si="100"/>
        <v>-1</v>
      </c>
      <c r="GL25" t="s">
        <v>1163</v>
      </c>
      <c r="GM25">
        <v>2</v>
      </c>
      <c r="GN25" s="241">
        <v>1</v>
      </c>
      <c r="GO25">
        <v>3</v>
      </c>
      <c r="GP25" s="137">
        <v>277100</v>
      </c>
      <c r="GQ25" s="137">
        <v>415650</v>
      </c>
      <c r="GR25" s="188">
        <v>1244.386563678074</v>
      </c>
      <c r="GS25" s="188">
        <f t="shared" si="160"/>
        <v>-1244.386563678074</v>
      </c>
      <c r="GT25" s="188">
        <v>-1244.386563678074</v>
      </c>
      <c r="GU25" s="188">
        <v>1244.386563678074</v>
      </c>
      <c r="GV25" s="188">
        <v>1244.386563678074</v>
      </c>
      <c r="GW25" s="188">
        <v>1244.386563678074</v>
      </c>
      <c r="GX25" s="188">
        <v>1244.386563678074</v>
      </c>
      <c r="GY25" s="188">
        <f t="shared" si="101"/>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f t="shared" si="102"/>
        <v>-1</v>
      </c>
      <c r="HU25" t="s">
        <v>1163</v>
      </c>
      <c r="HV25">
        <v>2</v>
      </c>
      <c r="HW25">
        <v>1</v>
      </c>
      <c r="HX25">
        <v>3</v>
      </c>
      <c r="HY25" s="137">
        <v>276937.5</v>
      </c>
      <c r="HZ25" s="137">
        <v>415406.25</v>
      </c>
      <c r="IA25" s="188">
        <v>162.40470498016407</v>
      </c>
      <c r="IB25" s="188">
        <f t="shared" si="161"/>
        <v>162.40470498016407</v>
      </c>
      <c r="IC25" s="188">
        <v>-162.40470498016407</v>
      </c>
      <c r="ID25" s="188">
        <v>162.40470498016407</v>
      </c>
      <c r="IE25" s="188">
        <v>162.40470498016407</v>
      </c>
      <c r="IF25" s="188">
        <v>-162.40470498016407</v>
      </c>
      <c r="IG25" s="188">
        <v>162.40470498016407</v>
      </c>
      <c r="IH25" s="188">
        <f t="shared" si="103"/>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f t="shared" si="104"/>
        <v>1</v>
      </c>
      <c r="JD25" t="s">
        <v>1163</v>
      </c>
      <c r="JE25">
        <v>2</v>
      </c>
      <c r="JF25" s="241">
        <v>1</v>
      </c>
      <c r="JG25">
        <v>3</v>
      </c>
      <c r="JH25" s="137">
        <v>277125</v>
      </c>
      <c r="JI25" s="137">
        <v>415687.5</v>
      </c>
      <c r="JJ25" s="188">
        <v>187.6269465132026</v>
      </c>
      <c r="JK25" s="188">
        <f t="shared" si="162"/>
        <v>-187.6269465132026</v>
      </c>
      <c r="JL25" s="188">
        <v>187.6269465132026</v>
      </c>
      <c r="JM25" s="188">
        <v>-187.6269465132026</v>
      </c>
      <c r="JN25" s="188">
        <v>-187.6269465132026</v>
      </c>
      <c r="JO25" s="188">
        <v>187.6269465132026</v>
      </c>
      <c r="JP25" s="188">
        <v>187.6269465132026</v>
      </c>
      <c r="JQ25" s="188">
        <f t="shared" si="105"/>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f t="shared" si="106"/>
        <v>1</v>
      </c>
      <c r="KM25" t="s">
        <v>1163</v>
      </c>
      <c r="KN25">
        <v>2</v>
      </c>
      <c r="KO25" s="241">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f t="shared" si="107"/>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f t="shared" si="108"/>
        <v>-1</v>
      </c>
      <c r="LV25" t="s">
        <v>1163</v>
      </c>
      <c r="LW25">
        <v>2</v>
      </c>
      <c r="LX25" s="241"/>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f t="shared" si="109"/>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f t="shared" si="110"/>
        <v>-1</v>
      </c>
      <c r="NE25" t="s">
        <v>1163</v>
      </c>
      <c r="NF25">
        <v>2</v>
      </c>
      <c r="NG25" s="241"/>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f t="shared" si="111"/>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f t="shared" si="112"/>
        <v>-1</v>
      </c>
      <c r="ON25" t="s">
        <v>1163</v>
      </c>
      <c r="OO25">
        <v>2</v>
      </c>
      <c r="OP25" s="241"/>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f t="shared" si="113"/>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v>-1</v>
      </c>
      <c r="PN25">
        <v>-1</v>
      </c>
      <c r="PO25" s="203">
        <v>1</v>
      </c>
      <c r="PP25">
        <v>1</v>
      </c>
      <c r="PQ25">
        <v>1</v>
      </c>
      <c r="PR25">
        <v>0</v>
      </c>
      <c r="PS25">
        <v>0</v>
      </c>
      <c r="PT25" s="237">
        <v>6.7637642602700004E-4</v>
      </c>
      <c r="PU25" s="194">
        <v>42544</v>
      </c>
      <c r="PV25">
        <v>-1</v>
      </c>
      <c r="PW25" t="s">
        <v>1163</v>
      </c>
      <c r="PX25">
        <v>2</v>
      </c>
      <c r="PY25" s="241"/>
      <c r="PZ25">
        <v>2</v>
      </c>
      <c r="QA25" s="137">
        <v>276037.5</v>
      </c>
      <c r="QB25" s="137">
        <v>276037.5</v>
      </c>
      <c r="QC25" s="188">
        <v>-186.70525769942802</v>
      </c>
      <c r="QD25" s="188">
        <v>-186.70525769942802</v>
      </c>
      <c r="QE25" s="188">
        <v>186.70525769942802</v>
      </c>
      <c r="QF25" s="188">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v>1</v>
      </c>
      <c r="QQ25" s="228">
        <v>1</v>
      </c>
      <c r="QR25" s="228">
        <v>-1</v>
      </c>
      <c r="QS25" s="228">
        <v>1</v>
      </c>
      <c r="QT25" s="203">
        <v>1</v>
      </c>
      <c r="QU25" s="229">
        <v>-16</v>
      </c>
      <c r="QV25">
        <v>-1</v>
      </c>
      <c r="QW25">
        <v>-1</v>
      </c>
      <c r="QX25">
        <v>-1</v>
      </c>
      <c r="QY25">
        <v>1</v>
      </c>
      <c r="QZ25">
        <v>0</v>
      </c>
      <c r="RA25">
        <v>1</v>
      </c>
      <c r="RB25">
        <v>1</v>
      </c>
      <c r="RC25">
        <v>-4.9116798846399997E-3</v>
      </c>
      <c r="RD25" s="194">
        <v>42544</v>
      </c>
      <c r="RE25">
        <v>-1</v>
      </c>
      <c r="RF25" t="s">
        <v>1163</v>
      </c>
      <c r="RG25">
        <v>2</v>
      </c>
      <c r="RH25" s="241"/>
      <c r="RI25">
        <v>2</v>
      </c>
      <c r="RJ25" s="137">
        <v>276037.5</v>
      </c>
      <c r="RK25" s="137">
        <v>276037.5</v>
      </c>
      <c r="RL25" s="188">
        <v>-1355.8078361563139</v>
      </c>
      <c r="RM25" s="188">
        <v>-1355.8078361563139</v>
      </c>
      <c r="RN25" s="188">
        <v>-1355.8078361563139</v>
      </c>
      <c r="RO25" s="188">
        <v>1355.8078361563139</v>
      </c>
      <c r="RP25" s="188">
        <v>1355.8078361563139</v>
      </c>
      <c r="RQ25" s="188">
        <v>1355.8078361563139</v>
      </c>
      <c r="RR25" s="188">
        <v>-1355.8078361563139</v>
      </c>
      <c r="RS25" s="188">
        <v>1355.8078361563139</v>
      </c>
      <c r="RT25" s="188">
        <v>-1355.8078361563139</v>
      </c>
      <c r="RU25" s="188">
        <v>1355.8078361563139</v>
      </c>
      <c r="RV25" s="188">
        <v>-1355.8078361563139</v>
      </c>
      <c r="RW25" s="188">
        <v>1355.8078361563139</v>
      </c>
      <c r="RY25">
        <f t="shared" si="114"/>
        <v>-1</v>
      </c>
      <c r="RZ25">
        <v>-1</v>
      </c>
      <c r="SA25">
        <v>1</v>
      </c>
      <c r="SB25">
        <v>-1</v>
      </c>
      <c r="SC25">
        <v>1</v>
      </c>
      <c r="SD25">
        <v>-17</v>
      </c>
      <c r="SE25">
        <f t="shared" si="115"/>
        <v>-1</v>
      </c>
      <c r="SF25">
        <f t="shared" si="116"/>
        <v>-1</v>
      </c>
      <c r="SG25">
        <v>-1</v>
      </c>
      <c r="SH25">
        <f t="shared" si="117"/>
        <v>0</v>
      </c>
      <c r="SI25">
        <f t="shared" si="82"/>
        <v>0</v>
      </c>
      <c r="SJ25">
        <f t="shared" si="163"/>
        <v>1</v>
      </c>
      <c r="SK25">
        <f t="shared" si="118"/>
        <v>1</v>
      </c>
      <c r="SL25">
        <v>-1.0415251551000001E-3</v>
      </c>
      <c r="SM25" s="194">
        <v>42544</v>
      </c>
      <c r="SN25">
        <f t="shared" si="119"/>
        <v>-1</v>
      </c>
      <c r="SO25" t="str">
        <f t="shared" si="83"/>
        <v>TRUE</v>
      </c>
      <c r="SP25">
        <f>VLOOKUP($A25,'FuturesInfo (3)'!$A$2:$V$80,22)</f>
        <v>2</v>
      </c>
      <c r="SQ25" s="241"/>
      <c r="SR25">
        <f t="shared" si="120"/>
        <v>2</v>
      </c>
      <c r="SS25" s="137">
        <f>VLOOKUP($A25,'FuturesInfo (3)'!$A$2:$O$80,15)*SP25</f>
        <v>275750</v>
      </c>
      <c r="ST25" s="137">
        <f>VLOOKUP($A25,'FuturesInfo (3)'!$A$2:$O$80,15)*SR25</f>
        <v>275750</v>
      </c>
      <c r="SU25" s="188">
        <f t="shared" si="121"/>
        <v>287.200561518825</v>
      </c>
      <c r="SV25" s="188">
        <f t="shared" si="84"/>
        <v>287.200561518825</v>
      </c>
      <c r="SW25" s="188">
        <f t="shared" si="122"/>
        <v>-287.200561518825</v>
      </c>
      <c r="SX25" s="188">
        <f t="shared" si="123"/>
        <v>287.200561518825</v>
      </c>
      <c r="SY25" s="188">
        <f t="shared" si="172"/>
        <v>287.200561518825</v>
      </c>
      <c r="SZ25" s="188">
        <f t="shared" si="125"/>
        <v>-287.200561518825</v>
      </c>
      <c r="TA25" s="188">
        <f t="shared" si="164"/>
        <v>287.200561518825</v>
      </c>
      <c r="TB25" s="188">
        <f t="shared" si="126"/>
        <v>287.200561518825</v>
      </c>
      <c r="TC25" s="188">
        <f>IF(IF(sym!$Q14=SG25,1,0)=1,ABS(SS25*SL25),-ABS(SS25*SL25))</f>
        <v>-287.200561518825</v>
      </c>
      <c r="TD25" s="188">
        <f>IF(IF(sym!$P14=SG25,1,0)=1,ABS(SS25*SL25),-ABS(SS25*SL25))</f>
        <v>287.200561518825</v>
      </c>
      <c r="TE25" s="188">
        <f t="shared" si="169"/>
        <v>-287.200561518825</v>
      </c>
      <c r="TF25" s="188">
        <f t="shared" si="127"/>
        <v>287.200561518825</v>
      </c>
      <c r="TH25">
        <f t="shared" si="128"/>
        <v>-1</v>
      </c>
      <c r="TI25" s="228">
        <v>-1</v>
      </c>
      <c r="TJ25" s="228">
        <v>-1</v>
      </c>
      <c r="TK25" s="228">
        <v>-1</v>
      </c>
      <c r="TL25" s="203">
        <v>1</v>
      </c>
      <c r="TM25" s="229">
        <v>-18</v>
      </c>
      <c r="TN25">
        <f t="shared" si="129"/>
        <v>-1</v>
      </c>
      <c r="TO25">
        <f t="shared" si="130"/>
        <v>-1</v>
      </c>
      <c r="TP25" s="203"/>
      <c r="TQ25">
        <f t="shared" si="131"/>
        <v>0</v>
      </c>
      <c r="TR25">
        <f t="shared" si="85"/>
        <v>0</v>
      </c>
      <c r="TS25">
        <f t="shared" si="165"/>
        <v>0</v>
      </c>
      <c r="TT25">
        <f t="shared" si="132"/>
        <v>0</v>
      </c>
      <c r="TU25" s="237"/>
      <c r="TV25" s="194">
        <v>42544</v>
      </c>
      <c r="TW25">
        <f t="shared" si="133"/>
        <v>-1</v>
      </c>
      <c r="TX25" t="str">
        <f t="shared" si="86"/>
        <v>TRUE</v>
      </c>
      <c r="TY25">
        <f>VLOOKUP($A25,'FuturesInfo (3)'!$A$2:$V$80,22)</f>
        <v>2</v>
      </c>
      <c r="TZ25" s="241"/>
      <c r="UA25">
        <f t="shared" si="134"/>
        <v>2</v>
      </c>
      <c r="UB25" s="137">
        <f>VLOOKUP($A25,'FuturesInfo (3)'!$A$2:$O$80,15)*TY25</f>
        <v>275750</v>
      </c>
      <c r="UC25" s="137">
        <f>VLOOKUP($A25,'FuturesInfo (3)'!$A$2:$O$80,15)*UA25</f>
        <v>275750</v>
      </c>
      <c r="UD25" s="188">
        <f t="shared" si="135"/>
        <v>0</v>
      </c>
      <c r="UE25" s="188">
        <f t="shared" si="87"/>
        <v>0</v>
      </c>
      <c r="UF25" s="188">
        <f t="shared" si="136"/>
        <v>0</v>
      </c>
      <c r="UG25" s="188">
        <f t="shared" si="137"/>
        <v>0</v>
      </c>
      <c r="UH25" s="188">
        <f t="shared" si="173"/>
        <v>0</v>
      </c>
      <c r="UI25" s="188">
        <f t="shared" si="139"/>
        <v>0</v>
      </c>
      <c r="UJ25" s="188">
        <f t="shared" si="166"/>
        <v>0</v>
      </c>
      <c r="UK25" s="188">
        <f t="shared" si="140"/>
        <v>0</v>
      </c>
      <c r="UL25" s="188">
        <f>IF(IF(sym!$Q14=TP25,1,0)=1,ABS(UB25*TU25),-ABS(UB25*TU25))</f>
        <v>0</v>
      </c>
      <c r="UM25" s="188">
        <f>IF(IF(sym!$P14=TP25,1,0)=1,ABS(UB25*TU25),-ABS(UB25*TU25))</f>
        <v>0</v>
      </c>
      <c r="UN25" s="188">
        <f t="shared" si="170"/>
        <v>0</v>
      </c>
      <c r="UO25" s="188">
        <f t="shared" si="141"/>
        <v>0</v>
      </c>
      <c r="UQ25">
        <f t="shared" si="142"/>
        <v>0</v>
      </c>
      <c r="UR25" s="228"/>
      <c r="US25" s="228"/>
      <c r="UT25" s="228"/>
      <c r="UU25" s="203"/>
      <c r="UV25" s="229"/>
      <c r="UW25">
        <f t="shared" si="143"/>
        <v>1</v>
      </c>
      <c r="UX25">
        <f t="shared" si="144"/>
        <v>0</v>
      </c>
      <c r="UY25" s="203"/>
      <c r="UZ25">
        <f t="shared" si="145"/>
        <v>1</v>
      </c>
      <c r="VA25">
        <f t="shared" si="88"/>
        <v>1</v>
      </c>
      <c r="VB25">
        <f t="shared" si="167"/>
        <v>0</v>
      </c>
      <c r="VC25">
        <f t="shared" si="146"/>
        <v>1</v>
      </c>
      <c r="VD25" s="237"/>
      <c r="VE25" s="194"/>
      <c r="VF25">
        <f t="shared" si="147"/>
        <v>-1</v>
      </c>
      <c r="VG25" t="str">
        <f t="shared" si="89"/>
        <v>FALSE</v>
      </c>
      <c r="VH25">
        <f>VLOOKUP($A25,'FuturesInfo (3)'!$A$2:$V$80,22)</f>
        <v>2</v>
      </c>
      <c r="VI25" s="241"/>
      <c r="VJ25">
        <f t="shared" si="148"/>
        <v>2</v>
      </c>
      <c r="VK25" s="137">
        <f>VLOOKUP($A25,'FuturesInfo (3)'!$A$2:$O$80,15)*VH25</f>
        <v>275750</v>
      </c>
      <c r="VL25" s="137">
        <f>VLOOKUP($A25,'FuturesInfo (3)'!$A$2:$O$80,15)*VJ25</f>
        <v>275750</v>
      </c>
      <c r="VM25" s="188">
        <f t="shared" si="149"/>
        <v>0</v>
      </c>
      <c r="VN25" s="188">
        <f t="shared" si="90"/>
        <v>0</v>
      </c>
      <c r="VO25" s="188">
        <f t="shared" si="150"/>
        <v>0</v>
      </c>
      <c r="VP25" s="188">
        <f t="shared" si="151"/>
        <v>0</v>
      </c>
      <c r="VQ25" s="188">
        <f t="shared" si="174"/>
        <v>0</v>
      </c>
      <c r="VR25" s="188">
        <f t="shared" si="153"/>
        <v>0</v>
      </c>
      <c r="VS25" s="188">
        <f t="shared" si="168"/>
        <v>0</v>
      </c>
      <c r="VT25" s="188">
        <f t="shared" si="154"/>
        <v>0</v>
      </c>
      <c r="VU25" s="188">
        <f>IF(IF(sym!$Q14=UY25,1,0)=1,ABS(VK25*VD25),-ABS(VK25*VD25))</f>
        <v>0</v>
      </c>
      <c r="VV25" s="188">
        <f>IF(IF(sym!$P14=UY25,1,0)=1,ABS(VK25*VD25),-ABS(VK25*VD25))</f>
        <v>0</v>
      </c>
      <c r="VW25" s="188">
        <f t="shared" si="171"/>
        <v>0</v>
      </c>
      <c r="VX25" s="188">
        <f t="shared" si="155"/>
        <v>0</v>
      </c>
    </row>
    <row r="26" spans="1:596" x14ac:dyDescent="0.25">
      <c r="A26" s="1" t="s">
        <v>316</v>
      </c>
      <c r="B26" s="149" t="str">
        <f>'FuturesInfo (3)'!M14</f>
        <v>@DX</v>
      </c>
      <c r="C26" s="192" t="str">
        <f>VLOOKUP(A26,'FuturesInfo (3)'!$A$2:$K$80,11)</f>
        <v>currency</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f t="shared" si="81"/>
        <v>-795.27358126263186</v>
      </c>
      <c r="AB26" s="188">
        <v>-795.27358126263186</v>
      </c>
      <c r="AC26" s="188">
        <v>795.27358126263186</v>
      </c>
      <c r="AD26" s="188">
        <v>795.27358126263186</v>
      </c>
      <c r="AE26" s="188">
        <v>-795.27358126263186</v>
      </c>
      <c r="AF26" s="188">
        <f t="shared" si="91"/>
        <v>-2</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f t="shared" si="92"/>
        <v>1</v>
      </c>
      <c r="BB26" t="s">
        <v>1163</v>
      </c>
      <c r="BC26">
        <v>2</v>
      </c>
      <c r="BD26" s="241">
        <v>2</v>
      </c>
      <c r="BE26">
        <v>2</v>
      </c>
      <c r="BF26" s="137">
        <v>191428</v>
      </c>
      <c r="BG26" s="137">
        <v>191428</v>
      </c>
      <c r="BH26" s="188">
        <v>973.02882446538888</v>
      </c>
      <c r="BI26" s="188">
        <f t="shared" si="156"/>
        <v>-973.02882446538888</v>
      </c>
      <c r="BJ26" s="188">
        <v>973.02882446538888</v>
      </c>
      <c r="BK26" s="188">
        <v>-973.02882446538888</v>
      </c>
      <c r="BL26" s="188">
        <v>-973.02882446538888</v>
      </c>
      <c r="BM26" s="188">
        <v>-973.02882446538888</v>
      </c>
      <c r="BN26" s="188">
        <v>973.02882446538888</v>
      </c>
      <c r="BO26" s="188">
        <f t="shared" si="93"/>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f t="shared" si="94"/>
        <v>1</v>
      </c>
      <c r="CK26" t="s">
        <v>1163</v>
      </c>
      <c r="CL26">
        <v>3</v>
      </c>
      <c r="CM26" s="241">
        <v>2</v>
      </c>
      <c r="CN26">
        <v>2</v>
      </c>
      <c r="CO26" s="137">
        <v>287142</v>
      </c>
      <c r="CP26" s="137">
        <v>191428</v>
      </c>
      <c r="CQ26" s="188">
        <v>0</v>
      </c>
      <c r="CR26" s="188">
        <f t="shared" si="157"/>
        <v>0</v>
      </c>
      <c r="CS26" s="188">
        <v>0</v>
      </c>
      <c r="CT26" s="188">
        <v>0</v>
      </c>
      <c r="CU26" s="188">
        <v>0</v>
      </c>
      <c r="CV26" s="188">
        <v>0</v>
      </c>
      <c r="CW26" s="188">
        <v>0</v>
      </c>
      <c r="CX26" s="188">
        <f t="shared" si="95"/>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f t="shared" si="96"/>
        <v>1</v>
      </c>
      <c r="DT26" t="s">
        <v>1163</v>
      </c>
      <c r="DU26">
        <v>3</v>
      </c>
      <c r="DV26" s="241">
        <v>2</v>
      </c>
      <c r="DW26">
        <v>2</v>
      </c>
      <c r="DX26" s="137">
        <v>288777</v>
      </c>
      <c r="DY26" s="137">
        <v>192518</v>
      </c>
      <c r="DZ26" s="188">
        <v>1644.3097665960181</v>
      </c>
      <c r="EA26" s="188">
        <f t="shared" si="158"/>
        <v>1644.3097665960181</v>
      </c>
      <c r="EB26" s="188">
        <v>-1644.3097665960181</v>
      </c>
      <c r="EC26" s="188">
        <v>1644.3097665960181</v>
      </c>
      <c r="ED26" s="188">
        <v>1644.3097665960181</v>
      </c>
      <c r="EE26" s="188">
        <v>1644.3097665960181</v>
      </c>
      <c r="EF26" s="188">
        <v>1644.3097665960181</v>
      </c>
      <c r="EG26" s="188">
        <f t="shared" si="97"/>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f t="shared" si="98"/>
        <v>1</v>
      </c>
      <c r="FC26" t="s">
        <v>1163</v>
      </c>
      <c r="FD26">
        <v>3</v>
      </c>
      <c r="FE26" s="241">
        <v>2</v>
      </c>
      <c r="FF26">
        <v>3</v>
      </c>
      <c r="FG26" s="137">
        <v>288393</v>
      </c>
      <c r="FH26" s="137">
        <v>288393</v>
      </c>
      <c r="FI26" s="188">
        <v>383.48937761546995</v>
      </c>
      <c r="FJ26" s="188">
        <f t="shared" si="159"/>
        <v>-383.48937761546995</v>
      </c>
      <c r="FK26" s="188">
        <v>383.48937761546995</v>
      </c>
      <c r="FL26" s="188">
        <v>-383.48937761546995</v>
      </c>
      <c r="FM26" s="188">
        <v>-383.48937761546995</v>
      </c>
      <c r="FN26" s="188">
        <v>-383.48937761546995</v>
      </c>
      <c r="FO26" s="188">
        <v>383.48937761546995</v>
      </c>
      <c r="FP26" s="188">
        <f t="shared" si="99"/>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f t="shared" si="100"/>
        <v>1</v>
      </c>
      <c r="GL26" t="s">
        <v>1163</v>
      </c>
      <c r="GM26">
        <v>3</v>
      </c>
      <c r="GN26" s="241">
        <v>1</v>
      </c>
      <c r="GO26">
        <v>4</v>
      </c>
      <c r="GP26" s="137">
        <v>289149</v>
      </c>
      <c r="GQ26" s="137">
        <v>385532</v>
      </c>
      <c r="GR26" s="188">
        <v>-757.98179567489046</v>
      </c>
      <c r="GS26" s="188">
        <f t="shared" si="160"/>
        <v>-757.98179567489046</v>
      </c>
      <c r="GT26" s="188">
        <v>-757.98179567489046</v>
      </c>
      <c r="GU26" s="188">
        <v>757.98179567489046</v>
      </c>
      <c r="GV26" s="188">
        <v>757.98179567489046</v>
      </c>
      <c r="GW26" s="188">
        <v>757.98179567489046</v>
      </c>
      <c r="GX26" s="188">
        <v>-757.98179567489046</v>
      </c>
      <c r="GY26" s="188">
        <f t="shared" si="101"/>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f t="shared" si="102"/>
        <v>1</v>
      </c>
      <c r="HU26" t="s">
        <v>1163</v>
      </c>
      <c r="HV26">
        <v>3</v>
      </c>
      <c r="HW26">
        <v>1</v>
      </c>
      <c r="HX26">
        <v>4</v>
      </c>
      <c r="HY26" s="137">
        <v>288981</v>
      </c>
      <c r="HZ26" s="137">
        <v>385308</v>
      </c>
      <c r="IA26" s="188">
        <v>167.90238942546969</v>
      </c>
      <c r="IB26" s="188">
        <f t="shared" si="161"/>
        <v>-167.90238942546969</v>
      </c>
      <c r="IC26" s="188">
        <v>167.90238942546969</v>
      </c>
      <c r="ID26" s="188">
        <v>-167.90238942546969</v>
      </c>
      <c r="IE26" s="188">
        <v>-167.90238942546969</v>
      </c>
      <c r="IF26" s="188">
        <v>-167.90238942546969</v>
      </c>
      <c r="IG26" s="188">
        <v>167.90238942546969</v>
      </c>
      <c r="IH26" s="188">
        <f t="shared" si="103"/>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f t="shared" si="104"/>
        <v>1</v>
      </c>
      <c r="JD26" t="s">
        <v>1163</v>
      </c>
      <c r="JE26">
        <v>3</v>
      </c>
      <c r="JF26" s="241">
        <v>2</v>
      </c>
      <c r="JG26">
        <v>2</v>
      </c>
      <c r="JH26" s="137">
        <v>289770</v>
      </c>
      <c r="JI26" s="137">
        <v>193180</v>
      </c>
      <c r="JJ26" s="188">
        <v>791.15419352746142</v>
      </c>
      <c r="JK26" s="188">
        <f t="shared" si="162"/>
        <v>-791.15419352746142</v>
      </c>
      <c r="JL26" s="188">
        <v>-791.15419352746142</v>
      </c>
      <c r="JM26" s="188">
        <v>791.15419352746142</v>
      </c>
      <c r="JN26" s="188">
        <v>791.15419352746142</v>
      </c>
      <c r="JO26" s="188">
        <v>791.15419352746142</v>
      </c>
      <c r="JP26" s="188">
        <v>791.15419352746142</v>
      </c>
      <c r="JQ26" s="188">
        <f t="shared" si="105"/>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f t="shared" si="106"/>
        <v>-1</v>
      </c>
      <c r="KM26" t="s">
        <v>1163</v>
      </c>
      <c r="KN26">
        <v>3</v>
      </c>
      <c r="KO26" s="241">
        <v>2</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f t="shared" si="107"/>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f t="shared" si="108"/>
        <v>1</v>
      </c>
      <c r="LV26" t="s">
        <v>1163</v>
      </c>
      <c r="LW26">
        <v>3</v>
      </c>
      <c r="LX26" s="241"/>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f t="shared" si="109"/>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f t="shared" si="110"/>
        <v>1</v>
      </c>
      <c r="NE26" t="s">
        <v>1163</v>
      </c>
      <c r="NF26">
        <v>3</v>
      </c>
      <c r="NG26" s="241"/>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f t="shared" si="111"/>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f t="shared" si="112"/>
        <v>1</v>
      </c>
      <c r="ON26" t="s">
        <v>1163</v>
      </c>
      <c r="OO26">
        <v>3</v>
      </c>
      <c r="OP26" s="241"/>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f t="shared" si="113"/>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v>-1</v>
      </c>
      <c r="PN26">
        <v>-1</v>
      </c>
      <c r="PO26" s="203">
        <v>1</v>
      </c>
      <c r="PP26">
        <v>0</v>
      </c>
      <c r="PQ26">
        <v>1</v>
      </c>
      <c r="PR26">
        <v>0</v>
      </c>
      <c r="PS26">
        <v>0</v>
      </c>
      <c r="PT26" s="237">
        <v>2.4854240236900002E-4</v>
      </c>
      <c r="PU26" s="194">
        <v>42544</v>
      </c>
      <c r="PV26">
        <v>-1</v>
      </c>
      <c r="PW26" t="s">
        <v>1163</v>
      </c>
      <c r="PX26">
        <v>3</v>
      </c>
      <c r="PY26" s="241"/>
      <c r="PZ26">
        <v>2</v>
      </c>
      <c r="QA26" s="137">
        <v>291324</v>
      </c>
      <c r="QB26" s="137">
        <v>194216</v>
      </c>
      <c r="QC26" s="188">
        <v>72.406366827746567</v>
      </c>
      <c r="QD26" s="188">
        <v>72.406366827746567</v>
      </c>
      <c r="QE26" s="188">
        <v>72.406366827746567</v>
      </c>
      <c r="QF26" s="188">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v>1</v>
      </c>
      <c r="QQ26" s="228">
        <v>1</v>
      </c>
      <c r="QR26" s="228">
        <v>-1</v>
      </c>
      <c r="QS26" s="228">
        <v>1</v>
      </c>
      <c r="QT26" s="203">
        <v>-1</v>
      </c>
      <c r="QU26" s="229">
        <v>-17</v>
      </c>
      <c r="QV26">
        <v>1</v>
      </c>
      <c r="QW26">
        <v>1</v>
      </c>
      <c r="QX26">
        <v>1</v>
      </c>
      <c r="QY26">
        <v>0</v>
      </c>
      <c r="QZ26">
        <v>0</v>
      </c>
      <c r="RA26">
        <v>1</v>
      </c>
      <c r="RB26">
        <v>1</v>
      </c>
      <c r="RC26">
        <v>5.3941006553700002E-3</v>
      </c>
      <c r="RD26" s="194">
        <v>42544</v>
      </c>
      <c r="RE26">
        <v>1</v>
      </c>
      <c r="RF26" t="s">
        <v>1163</v>
      </c>
      <c r="RG26">
        <v>3</v>
      </c>
      <c r="RH26" s="241"/>
      <c r="RI26">
        <v>2</v>
      </c>
      <c r="RJ26" s="137">
        <v>291324</v>
      </c>
      <c r="RK26" s="137">
        <v>194216</v>
      </c>
      <c r="RL26" s="188">
        <v>1571.43097932501</v>
      </c>
      <c r="RM26" s="188">
        <v>1571.43097932501</v>
      </c>
      <c r="RN26" s="188">
        <v>-1571.43097932501</v>
      </c>
      <c r="RO26" s="188">
        <v>1571.43097932501</v>
      </c>
      <c r="RP26" s="188">
        <v>1571.43097932501</v>
      </c>
      <c r="RQ26" s="188">
        <v>-1571.43097932501</v>
      </c>
      <c r="RR26" s="188">
        <v>1571.43097932501</v>
      </c>
      <c r="RS26" s="188">
        <v>1571.43097932501</v>
      </c>
      <c r="RT26" s="188">
        <v>-1571.43097932501</v>
      </c>
      <c r="RU26" s="188">
        <v>1571.43097932501</v>
      </c>
      <c r="RV26" s="188">
        <v>-1571.43097932501</v>
      </c>
      <c r="RW26" s="188">
        <v>1571.43097932501</v>
      </c>
      <c r="RY26">
        <f t="shared" si="114"/>
        <v>1</v>
      </c>
      <c r="RZ26">
        <v>-1</v>
      </c>
      <c r="SA26">
        <v>-1</v>
      </c>
      <c r="SB26">
        <v>-1</v>
      </c>
      <c r="SC26">
        <v>-1</v>
      </c>
      <c r="SD26">
        <v>-18</v>
      </c>
      <c r="SE26">
        <f t="shared" si="115"/>
        <v>1</v>
      </c>
      <c r="SF26">
        <f t="shared" si="116"/>
        <v>1</v>
      </c>
      <c r="SG26">
        <v>1</v>
      </c>
      <c r="SH26">
        <f t="shared" si="117"/>
        <v>0</v>
      </c>
      <c r="SI26">
        <f t="shared" si="82"/>
        <v>0</v>
      </c>
      <c r="SJ26">
        <f t="shared" si="163"/>
        <v>1</v>
      </c>
      <c r="SK26">
        <f t="shared" si="118"/>
        <v>1</v>
      </c>
      <c r="SL26">
        <v>1.5961609754100001E-3</v>
      </c>
      <c r="SM26" s="194">
        <v>42544</v>
      </c>
      <c r="SN26">
        <f t="shared" si="119"/>
        <v>-1</v>
      </c>
      <c r="SO26" t="str">
        <f t="shared" si="83"/>
        <v>TRUE</v>
      </c>
      <c r="SP26">
        <f>VLOOKUP($A26,'FuturesInfo (3)'!$A$2:$V$80,22)</f>
        <v>3</v>
      </c>
      <c r="SQ26" s="241"/>
      <c r="SR26">
        <f t="shared" si="120"/>
        <v>2</v>
      </c>
      <c r="SS26" s="137">
        <f>VLOOKUP($A26,'FuturesInfo (3)'!$A$2:$O$80,15)*SP26</f>
        <v>291789</v>
      </c>
      <c r="ST26" s="137">
        <f>VLOOKUP($A26,'FuturesInfo (3)'!$A$2:$O$80,15)*SR26</f>
        <v>194526</v>
      </c>
      <c r="SU26" s="188">
        <f t="shared" si="121"/>
        <v>-465.74221485390854</v>
      </c>
      <c r="SV26" s="188">
        <f t="shared" si="84"/>
        <v>465.74221485390854</v>
      </c>
      <c r="SW26" s="188">
        <f t="shared" si="122"/>
        <v>-465.74221485390854</v>
      </c>
      <c r="SX26" s="188">
        <f t="shared" si="123"/>
        <v>465.74221485390854</v>
      </c>
      <c r="SY26" s="188">
        <f t="shared" si="172"/>
        <v>465.74221485390854</v>
      </c>
      <c r="SZ26" s="188">
        <f t="shared" si="125"/>
        <v>-465.74221485390854</v>
      </c>
      <c r="TA26" s="188">
        <f t="shared" si="164"/>
        <v>-465.74221485390854</v>
      </c>
      <c r="TB26" s="188">
        <f t="shared" si="126"/>
        <v>-465.74221485390854</v>
      </c>
      <c r="TC26" s="188">
        <f>IF(IF(sym!$Q15=SG26,1,0)=1,ABS(SS26*SL26),-ABS(SS26*SL26))</f>
        <v>-465.74221485390854</v>
      </c>
      <c r="TD26" s="188">
        <f>IF(IF(sym!$P15=SG26,1,0)=1,ABS(SS26*SL26),-ABS(SS26*SL26))</f>
        <v>465.74221485390854</v>
      </c>
      <c r="TE26" s="188">
        <f t="shared" si="169"/>
        <v>-465.74221485390854</v>
      </c>
      <c r="TF26" s="188">
        <f t="shared" si="127"/>
        <v>465.74221485390854</v>
      </c>
      <c r="TH26">
        <f t="shared" si="128"/>
        <v>1</v>
      </c>
      <c r="TI26" s="228">
        <v>1</v>
      </c>
      <c r="TJ26" s="228">
        <v>-1</v>
      </c>
      <c r="TK26" s="228">
        <v>1</v>
      </c>
      <c r="TL26" s="203">
        <v>-1</v>
      </c>
      <c r="TM26" s="229">
        <v>-19</v>
      </c>
      <c r="TN26">
        <f t="shared" si="129"/>
        <v>1</v>
      </c>
      <c r="TO26">
        <f t="shared" si="130"/>
        <v>1</v>
      </c>
      <c r="TP26" s="203"/>
      <c r="TQ26">
        <f t="shared" si="131"/>
        <v>0</v>
      </c>
      <c r="TR26">
        <f t="shared" si="85"/>
        <v>0</v>
      </c>
      <c r="TS26">
        <f t="shared" si="165"/>
        <v>0</v>
      </c>
      <c r="TT26">
        <f t="shared" si="132"/>
        <v>0</v>
      </c>
      <c r="TU26" s="237"/>
      <c r="TV26" s="194">
        <v>42544</v>
      </c>
      <c r="TW26">
        <f t="shared" si="133"/>
        <v>1</v>
      </c>
      <c r="TX26" t="str">
        <f t="shared" si="86"/>
        <v>TRUE</v>
      </c>
      <c r="TY26">
        <f>VLOOKUP($A26,'FuturesInfo (3)'!$A$2:$V$80,22)</f>
        <v>3</v>
      </c>
      <c r="TZ26" s="241"/>
      <c r="UA26">
        <f t="shared" si="134"/>
        <v>2</v>
      </c>
      <c r="UB26" s="137">
        <f>VLOOKUP($A26,'FuturesInfo (3)'!$A$2:$O$80,15)*TY26</f>
        <v>291789</v>
      </c>
      <c r="UC26" s="137">
        <f>VLOOKUP($A26,'FuturesInfo (3)'!$A$2:$O$80,15)*UA26</f>
        <v>194526</v>
      </c>
      <c r="UD26" s="188">
        <f t="shared" si="135"/>
        <v>0</v>
      </c>
      <c r="UE26" s="188">
        <f t="shared" si="87"/>
        <v>0</v>
      </c>
      <c r="UF26" s="188">
        <f t="shared" si="136"/>
        <v>0</v>
      </c>
      <c r="UG26" s="188">
        <f t="shared" si="137"/>
        <v>0</v>
      </c>
      <c r="UH26" s="188">
        <f t="shared" si="173"/>
        <v>0</v>
      </c>
      <c r="UI26" s="188">
        <f t="shared" si="139"/>
        <v>0</v>
      </c>
      <c r="UJ26" s="188">
        <f t="shared" si="166"/>
        <v>0</v>
      </c>
      <c r="UK26" s="188">
        <f t="shared" si="140"/>
        <v>0</v>
      </c>
      <c r="UL26" s="188">
        <f>IF(IF(sym!$Q15=TP26,1,0)=1,ABS(UB26*TU26),-ABS(UB26*TU26))</f>
        <v>0</v>
      </c>
      <c r="UM26" s="188">
        <f>IF(IF(sym!$P15=TP26,1,0)=1,ABS(UB26*TU26),-ABS(UB26*TU26))</f>
        <v>0</v>
      </c>
      <c r="UN26" s="188">
        <f t="shared" si="170"/>
        <v>0</v>
      </c>
      <c r="UO26" s="188">
        <f t="shared" si="141"/>
        <v>0</v>
      </c>
      <c r="UQ26">
        <f t="shared" si="142"/>
        <v>0</v>
      </c>
      <c r="UR26" s="228"/>
      <c r="US26" s="228"/>
      <c r="UT26" s="228"/>
      <c r="UU26" s="203"/>
      <c r="UV26" s="229"/>
      <c r="UW26">
        <f t="shared" si="143"/>
        <v>1</v>
      </c>
      <c r="UX26">
        <f t="shared" si="144"/>
        <v>0</v>
      </c>
      <c r="UY26" s="203"/>
      <c r="UZ26">
        <f t="shared" si="145"/>
        <v>1</v>
      </c>
      <c r="VA26">
        <f t="shared" si="88"/>
        <v>1</v>
      </c>
      <c r="VB26">
        <f t="shared" si="167"/>
        <v>0</v>
      </c>
      <c r="VC26">
        <f t="shared" si="146"/>
        <v>1</v>
      </c>
      <c r="VD26" s="237"/>
      <c r="VE26" s="194"/>
      <c r="VF26">
        <f t="shared" si="147"/>
        <v>-1</v>
      </c>
      <c r="VG26" t="str">
        <f t="shared" si="89"/>
        <v>FALSE</v>
      </c>
      <c r="VH26">
        <f>VLOOKUP($A26,'FuturesInfo (3)'!$A$2:$V$80,22)</f>
        <v>3</v>
      </c>
      <c r="VI26" s="241"/>
      <c r="VJ26">
        <f t="shared" si="148"/>
        <v>2</v>
      </c>
      <c r="VK26" s="137">
        <f>VLOOKUP($A26,'FuturesInfo (3)'!$A$2:$O$80,15)*VH26</f>
        <v>291789</v>
      </c>
      <c r="VL26" s="137">
        <f>VLOOKUP($A26,'FuturesInfo (3)'!$A$2:$O$80,15)*VJ26</f>
        <v>194526</v>
      </c>
      <c r="VM26" s="188">
        <f t="shared" si="149"/>
        <v>0</v>
      </c>
      <c r="VN26" s="188">
        <f t="shared" si="90"/>
        <v>0</v>
      </c>
      <c r="VO26" s="188">
        <f t="shared" si="150"/>
        <v>0</v>
      </c>
      <c r="VP26" s="188">
        <f t="shared" si="151"/>
        <v>0</v>
      </c>
      <c r="VQ26" s="188">
        <f t="shared" si="174"/>
        <v>0</v>
      </c>
      <c r="VR26" s="188">
        <f t="shared" si="153"/>
        <v>0</v>
      </c>
      <c r="VS26" s="188">
        <f t="shared" si="168"/>
        <v>0</v>
      </c>
      <c r="VT26" s="188">
        <f t="shared" si="154"/>
        <v>0</v>
      </c>
      <c r="VU26" s="188">
        <f>IF(IF(sym!$Q15=UY26,1,0)=1,ABS(VK26*VD26),-ABS(VK26*VD26))</f>
        <v>0</v>
      </c>
      <c r="VV26" s="188">
        <f>IF(IF(sym!$P15=UY26,1,0)=1,ABS(VK26*VD26),-ABS(VK26*VD26))</f>
        <v>0</v>
      </c>
      <c r="VW26" s="188">
        <f t="shared" si="171"/>
        <v>0</v>
      </c>
      <c r="VX26" s="188">
        <f t="shared" si="155"/>
        <v>0</v>
      </c>
    </row>
    <row r="27" spans="1:596" x14ac:dyDescent="0.25">
      <c r="A27" s="1" t="s">
        <v>318</v>
      </c>
      <c r="B27" s="149" t="str">
        <f>'FuturesInfo (3)'!M15</f>
        <v>BD</v>
      </c>
      <c r="C27" s="192" t="str">
        <f>VLOOKUP(A27,'FuturesInfo (3)'!$A$2:$K$80,11)</f>
        <v>rates</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f t="shared" si="81"/>
        <v>443.42666858292876</v>
      </c>
      <c r="AB27" s="188">
        <v>443.42666858292876</v>
      </c>
      <c r="AC27" s="188">
        <v>-443.42666858292876</v>
      </c>
      <c r="AD27" s="188">
        <v>-443.42666858292876</v>
      </c>
      <c r="AE27" s="188">
        <v>-443.42666858292876</v>
      </c>
      <c r="AF27" s="188">
        <f t="shared" si="91"/>
        <v>0</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f t="shared" si="92"/>
        <v>1</v>
      </c>
      <c r="BB27" t="s">
        <v>1163</v>
      </c>
      <c r="BC27">
        <v>2</v>
      </c>
      <c r="BD27" s="241">
        <v>2</v>
      </c>
      <c r="BE27">
        <v>2</v>
      </c>
      <c r="BF27" s="137">
        <v>372481.46879999997</v>
      </c>
      <c r="BG27" s="137">
        <v>372481.46879999997</v>
      </c>
      <c r="BH27" s="188">
        <v>-334.32396074682617</v>
      </c>
      <c r="BI27" s="188">
        <f t="shared" si="156"/>
        <v>-334.32396074682617</v>
      </c>
      <c r="BJ27" s="188">
        <v>-334.32396074682617</v>
      </c>
      <c r="BK27" s="188">
        <v>334.32396074682617</v>
      </c>
      <c r="BL27" s="188">
        <v>-334.32396074682617</v>
      </c>
      <c r="BM27" s="188">
        <v>334.32396074682617</v>
      </c>
      <c r="BN27" s="188">
        <v>-334.32396074682617</v>
      </c>
      <c r="BO27" s="188">
        <f t="shared" si="93"/>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f t="shared" si="94"/>
        <v>1</v>
      </c>
      <c r="CK27" t="s">
        <v>1163</v>
      </c>
      <c r="CL27">
        <v>2</v>
      </c>
      <c r="CM27" s="241">
        <v>1</v>
      </c>
      <c r="CN27">
        <v>3</v>
      </c>
      <c r="CO27" s="137">
        <v>372705.35600000003</v>
      </c>
      <c r="CP27" s="137">
        <v>559058.03399999999</v>
      </c>
      <c r="CQ27" s="188">
        <v>-245.53865460847314</v>
      </c>
      <c r="CR27" s="188">
        <f t="shared" si="157"/>
        <v>-245.53865460847314</v>
      </c>
      <c r="CS27" s="188">
        <v>245.53865460847314</v>
      </c>
      <c r="CT27" s="188">
        <v>-245.53865460847314</v>
      </c>
      <c r="CU27" s="188">
        <v>245.53865460847314</v>
      </c>
      <c r="CV27" s="188">
        <v>-245.53865460847314</v>
      </c>
      <c r="CW27" s="188">
        <v>245.53865460847314</v>
      </c>
      <c r="CX27" s="188">
        <f t="shared" si="95"/>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f t="shared" si="96"/>
        <v>-1</v>
      </c>
      <c r="DT27" t="s">
        <v>1163</v>
      </c>
      <c r="DU27">
        <v>2</v>
      </c>
      <c r="DV27" s="241">
        <v>1</v>
      </c>
      <c r="DW27">
        <v>3</v>
      </c>
      <c r="DX27" s="137">
        <v>372070.23980000004</v>
      </c>
      <c r="DY27" s="137">
        <v>558105.35970000003</v>
      </c>
      <c r="DZ27" s="188">
        <v>-1536.5601236635127</v>
      </c>
      <c r="EA27" s="188">
        <f t="shared" si="158"/>
        <v>1536.5601236635127</v>
      </c>
      <c r="EB27" s="188">
        <v>1536.5601236635127</v>
      </c>
      <c r="EC27" s="188">
        <v>-1536.5601236635127</v>
      </c>
      <c r="ED27" s="188">
        <v>1536.5601236635127</v>
      </c>
      <c r="EE27" s="188">
        <v>-1536.5601236635127</v>
      </c>
      <c r="EF27" s="188">
        <v>-1536.5601236635127</v>
      </c>
      <c r="EG27" s="188">
        <f t="shared" si="97"/>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f t="shared" si="98"/>
        <v>1</v>
      </c>
      <c r="FC27" t="s">
        <v>1163</v>
      </c>
      <c r="FD27">
        <v>2</v>
      </c>
      <c r="FE27" s="241">
        <v>1</v>
      </c>
      <c r="FF27">
        <v>2</v>
      </c>
      <c r="FG27" s="137">
        <v>371130.81599999999</v>
      </c>
      <c r="FH27" s="137">
        <v>371130.81599999999</v>
      </c>
      <c r="FI27" s="188">
        <v>110.60702628594008</v>
      </c>
      <c r="FJ27" s="188">
        <f t="shared" si="159"/>
        <v>-110.60702628594008</v>
      </c>
      <c r="FK27" s="188">
        <v>-110.60702628594008</v>
      </c>
      <c r="FL27" s="188">
        <v>110.60702628594008</v>
      </c>
      <c r="FM27" s="188">
        <v>-110.60702628594008</v>
      </c>
      <c r="FN27" s="188">
        <v>110.60702628594008</v>
      </c>
      <c r="FO27" s="188">
        <v>-110.60702628594008</v>
      </c>
      <c r="FP27" s="188">
        <f t="shared" si="99"/>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f t="shared" si="100"/>
        <v>1</v>
      </c>
      <c r="GL27" t="s">
        <v>1163</v>
      </c>
      <c r="GM27">
        <v>2</v>
      </c>
      <c r="GN27" s="241">
        <v>1</v>
      </c>
      <c r="GO27">
        <v>3</v>
      </c>
      <c r="GP27" s="137">
        <v>370798.89600000001</v>
      </c>
      <c r="GQ27" s="137">
        <v>556198.34400000004</v>
      </c>
      <c r="GR27" s="188">
        <v>331.62314810380968</v>
      </c>
      <c r="GS27" s="188">
        <f t="shared" si="160"/>
        <v>331.62314810380968</v>
      </c>
      <c r="GT27" s="188">
        <v>-331.62314810380968</v>
      </c>
      <c r="GU27" s="188">
        <v>331.62314810380968</v>
      </c>
      <c r="GV27" s="188">
        <v>-331.62314810380968</v>
      </c>
      <c r="GW27" s="188">
        <v>331.62314810380968</v>
      </c>
      <c r="GX27" s="188">
        <v>-331.62314810380968</v>
      </c>
      <c r="GY27" s="188">
        <f t="shared" si="101"/>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f t="shared" si="102"/>
        <v>1</v>
      </c>
      <c r="HU27" t="s">
        <v>1163</v>
      </c>
      <c r="HV27">
        <v>2</v>
      </c>
      <c r="HW27">
        <v>1</v>
      </c>
      <c r="HX27">
        <v>3</v>
      </c>
      <c r="HY27" s="137">
        <v>370950.13199999998</v>
      </c>
      <c r="HZ27" s="137">
        <v>556425.19799999997</v>
      </c>
      <c r="IA27" s="188">
        <v>487.01455534982961</v>
      </c>
      <c r="IB27" s="188">
        <f t="shared" si="161"/>
        <v>-487.01455534982961</v>
      </c>
      <c r="IC27" s="188">
        <v>487.01455534982961</v>
      </c>
      <c r="ID27" s="188">
        <v>-487.01455534982961</v>
      </c>
      <c r="IE27" s="188">
        <v>487.01455534982961</v>
      </c>
      <c r="IF27" s="188">
        <v>-487.01455534982961</v>
      </c>
      <c r="IG27" s="188">
        <v>487.01455534982961</v>
      </c>
      <c r="IH27" s="188">
        <f t="shared" si="103"/>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f t="shared" si="104"/>
        <v>1</v>
      </c>
      <c r="JD27" t="s">
        <v>1163</v>
      </c>
      <c r="JE27">
        <v>2</v>
      </c>
      <c r="JF27" s="241">
        <v>2</v>
      </c>
      <c r="JG27">
        <v>2</v>
      </c>
      <c r="JH27" s="137">
        <v>370619.92799999996</v>
      </c>
      <c r="JI27" s="137">
        <v>370619.92799999996</v>
      </c>
      <c r="JJ27" s="188">
        <v>-463.85472841071254</v>
      </c>
      <c r="JK27" s="188">
        <f t="shared" si="162"/>
        <v>-463.85472841071254</v>
      </c>
      <c r="JL27" s="188">
        <v>-463.85472841071254</v>
      </c>
      <c r="JM27" s="188">
        <v>463.85472841071254</v>
      </c>
      <c r="JN27" s="188">
        <v>-463.85472841071254</v>
      </c>
      <c r="JO27" s="188">
        <v>463.85472841071254</v>
      </c>
      <c r="JP27" s="188">
        <v>-463.85472841071254</v>
      </c>
      <c r="JQ27" s="188">
        <f t="shared" si="105"/>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f t="shared" si="106"/>
        <v>1</v>
      </c>
      <c r="KM27" t="s">
        <v>1163</v>
      </c>
      <c r="KN27">
        <v>2</v>
      </c>
      <c r="KO27" s="241">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f t="shared" si="107"/>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f t="shared" si="108"/>
        <v>1</v>
      </c>
      <c r="LV27" t="s">
        <v>1163</v>
      </c>
      <c r="LW27">
        <v>2</v>
      </c>
      <c r="LX27" s="241"/>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f t="shared" si="109"/>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f t="shared" si="110"/>
        <v>1</v>
      </c>
      <c r="NE27" t="s">
        <v>1163</v>
      </c>
      <c r="NF27">
        <v>2</v>
      </c>
      <c r="NG27" s="241"/>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f t="shared" si="111"/>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f t="shared" si="112"/>
        <v>1</v>
      </c>
      <c r="ON27" t="s">
        <v>1163</v>
      </c>
      <c r="OO27">
        <v>2</v>
      </c>
      <c r="OP27" s="241"/>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f t="shared" si="113"/>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v>-1</v>
      </c>
      <c r="PN27">
        <v>-1</v>
      </c>
      <c r="PO27" s="203">
        <v>1</v>
      </c>
      <c r="PP27">
        <v>1</v>
      </c>
      <c r="PQ27">
        <v>1</v>
      </c>
      <c r="PR27">
        <v>0</v>
      </c>
      <c r="PS27">
        <v>0</v>
      </c>
      <c r="PT27" s="237">
        <v>1.80657593641E-3</v>
      </c>
      <c r="PU27" s="194">
        <v>42559</v>
      </c>
      <c r="PV27">
        <v>-1</v>
      </c>
      <c r="PW27" t="s">
        <v>1163</v>
      </c>
      <c r="PX27">
        <v>2</v>
      </c>
      <c r="PY27" s="241"/>
      <c r="PZ27">
        <v>2</v>
      </c>
      <c r="QA27" s="137">
        <v>367043.85399999999</v>
      </c>
      <c r="QB27" s="137">
        <v>367043.85399999999</v>
      </c>
      <c r="QC27" s="188">
        <v>663.09259424358527</v>
      </c>
      <c r="QD27" s="188">
        <v>-663.09259424358527</v>
      </c>
      <c r="QE27" s="188">
        <v>663.09259424358527</v>
      </c>
      <c r="QF27" s="188">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v>1</v>
      </c>
      <c r="QQ27" s="228">
        <v>-1</v>
      </c>
      <c r="QR27" s="228">
        <v>-1</v>
      </c>
      <c r="QS27" s="228">
        <v>-1</v>
      </c>
      <c r="QT27" s="203">
        <v>1</v>
      </c>
      <c r="QU27" s="229">
        <v>-6</v>
      </c>
      <c r="QV27">
        <v>-1</v>
      </c>
      <c r="QW27">
        <v>-1</v>
      </c>
      <c r="QX27">
        <v>1</v>
      </c>
      <c r="QY27">
        <v>0</v>
      </c>
      <c r="QZ27">
        <v>1</v>
      </c>
      <c r="RA27">
        <v>0</v>
      </c>
      <c r="RB27">
        <v>0</v>
      </c>
      <c r="RC27">
        <v>7.8143784563599998E-4</v>
      </c>
      <c r="RD27" s="194">
        <v>42559</v>
      </c>
      <c r="RE27">
        <v>-1</v>
      </c>
      <c r="RF27" t="s">
        <v>1163</v>
      </c>
      <c r="RG27">
        <v>2</v>
      </c>
      <c r="RH27" s="241"/>
      <c r="RI27">
        <v>2</v>
      </c>
      <c r="RJ27" s="137">
        <v>367043.85399999999</v>
      </c>
      <c r="RK27" s="137">
        <v>367043.85399999999</v>
      </c>
      <c r="RL27" s="188">
        <v>-286.82195852369449</v>
      </c>
      <c r="RM27" s="188">
        <v>286.82195852369449</v>
      </c>
      <c r="RN27" s="188">
        <v>286.82195852369449</v>
      </c>
      <c r="RO27" s="188">
        <v>-286.82195852369449</v>
      </c>
      <c r="RP27" s="188">
        <v>-286.82195852369449</v>
      </c>
      <c r="RQ27" s="188">
        <v>-286.82195852369449</v>
      </c>
      <c r="RR27" s="188">
        <v>-286.82195852369449</v>
      </c>
      <c r="RS27" s="188">
        <v>-286.82195852369449</v>
      </c>
      <c r="RT27" s="188">
        <v>-286.82195852369449</v>
      </c>
      <c r="RU27" s="188">
        <v>286.82195852369449</v>
      </c>
      <c r="RV27" s="188">
        <v>-286.82195852369449</v>
      </c>
      <c r="RW27" s="188">
        <v>286.82195852369449</v>
      </c>
      <c r="RY27">
        <f t="shared" si="114"/>
        <v>1</v>
      </c>
      <c r="RZ27">
        <v>-1</v>
      </c>
      <c r="SA27">
        <v>-1</v>
      </c>
      <c r="SB27">
        <v>-1</v>
      </c>
      <c r="SC27">
        <v>1</v>
      </c>
      <c r="SD27">
        <v>-7</v>
      </c>
      <c r="SE27">
        <f t="shared" si="115"/>
        <v>-1</v>
      </c>
      <c r="SF27">
        <f t="shared" si="116"/>
        <v>-1</v>
      </c>
      <c r="SG27">
        <v>-1</v>
      </c>
      <c r="SH27">
        <f t="shared" si="117"/>
        <v>1</v>
      </c>
      <c r="SI27">
        <f t="shared" si="82"/>
        <v>0</v>
      </c>
      <c r="SJ27">
        <f t="shared" si="163"/>
        <v>1</v>
      </c>
      <c r="SK27">
        <f t="shared" si="118"/>
        <v>1</v>
      </c>
      <c r="SL27">
        <v>-1.0210823472899999E-3</v>
      </c>
      <c r="SM27" s="194">
        <v>42559</v>
      </c>
      <c r="SN27">
        <f t="shared" si="119"/>
        <v>-1</v>
      </c>
      <c r="SO27" t="str">
        <f t="shared" si="83"/>
        <v>TRUE</v>
      </c>
      <c r="SP27">
        <f>VLOOKUP($A27,'FuturesInfo (3)'!$A$2:$V$80,22)</f>
        <v>2</v>
      </c>
      <c r="SQ27" s="241"/>
      <c r="SR27">
        <f t="shared" si="120"/>
        <v>2</v>
      </c>
      <c r="SS27" s="137">
        <f>VLOOKUP($A27,'FuturesInfo (3)'!$A$2:$O$80,15)*SP27</f>
        <v>366402.95999999996</v>
      </c>
      <c r="ST27" s="137">
        <f>VLOOKUP($A27,'FuturesInfo (3)'!$A$2:$O$80,15)*SR27</f>
        <v>366402.95999999996</v>
      </c>
      <c r="SU27" s="188">
        <f t="shared" si="121"/>
        <v>374.12759445080388</v>
      </c>
      <c r="SV27" s="188">
        <f t="shared" si="84"/>
        <v>-374.12759445080388</v>
      </c>
      <c r="SW27" s="188">
        <f t="shared" si="122"/>
        <v>-374.12759445080388</v>
      </c>
      <c r="SX27" s="188">
        <f t="shared" si="123"/>
        <v>374.12759445080388</v>
      </c>
      <c r="SY27" s="188">
        <f t="shared" si="172"/>
        <v>374.12759445080388</v>
      </c>
      <c r="SZ27" s="188">
        <f t="shared" si="125"/>
        <v>374.12759445080388</v>
      </c>
      <c r="TA27" s="188">
        <f t="shared" si="164"/>
        <v>374.12759445080388</v>
      </c>
      <c r="TB27" s="188">
        <f t="shared" si="126"/>
        <v>374.12759445080388</v>
      </c>
      <c r="TC27" s="188">
        <f>IF(IF(sym!$Q16=SG27,1,0)=1,ABS(SS27*SL27),-ABS(SS27*SL27))</f>
        <v>374.12759445080388</v>
      </c>
      <c r="TD27" s="188">
        <f>IF(IF(sym!$P16=SG27,1,0)=1,ABS(SS27*SL27),-ABS(SS27*SL27))</f>
        <v>-374.12759445080388</v>
      </c>
      <c r="TE27" s="188">
        <f t="shared" si="169"/>
        <v>-374.12759445080388</v>
      </c>
      <c r="TF27" s="188">
        <f t="shared" si="127"/>
        <v>374.12759445080388</v>
      </c>
      <c r="TH27">
        <f t="shared" si="128"/>
        <v>-1</v>
      </c>
      <c r="TI27" s="228">
        <v>-1</v>
      </c>
      <c r="TJ27" s="228">
        <v>-1</v>
      </c>
      <c r="TK27" s="228">
        <v>-1</v>
      </c>
      <c r="TL27" s="203">
        <v>1</v>
      </c>
      <c r="TM27" s="229">
        <v>-8</v>
      </c>
      <c r="TN27">
        <f t="shared" si="129"/>
        <v>-1</v>
      </c>
      <c r="TO27">
        <f t="shared" si="130"/>
        <v>-1</v>
      </c>
      <c r="TP27" s="203"/>
      <c r="TQ27">
        <f t="shared" si="131"/>
        <v>0</v>
      </c>
      <c r="TR27">
        <f t="shared" si="85"/>
        <v>0</v>
      </c>
      <c r="TS27">
        <f t="shared" si="165"/>
        <v>0</v>
      </c>
      <c r="TT27">
        <f t="shared" si="132"/>
        <v>0</v>
      </c>
      <c r="TU27" s="237"/>
      <c r="TV27" s="194">
        <v>42559</v>
      </c>
      <c r="TW27">
        <f t="shared" si="133"/>
        <v>-1</v>
      </c>
      <c r="TX27" t="str">
        <f t="shared" si="86"/>
        <v>TRUE</v>
      </c>
      <c r="TY27">
        <f>VLOOKUP($A27,'FuturesInfo (3)'!$A$2:$V$80,22)</f>
        <v>2</v>
      </c>
      <c r="TZ27" s="241"/>
      <c r="UA27">
        <f t="shared" si="134"/>
        <v>2</v>
      </c>
      <c r="UB27" s="137">
        <f>VLOOKUP($A27,'FuturesInfo (3)'!$A$2:$O$80,15)*TY27</f>
        <v>366402.95999999996</v>
      </c>
      <c r="UC27" s="137">
        <f>VLOOKUP($A27,'FuturesInfo (3)'!$A$2:$O$80,15)*UA27</f>
        <v>366402.95999999996</v>
      </c>
      <c r="UD27" s="188">
        <f t="shared" si="135"/>
        <v>0</v>
      </c>
      <c r="UE27" s="188">
        <f t="shared" si="87"/>
        <v>0</v>
      </c>
      <c r="UF27" s="188">
        <f t="shared" si="136"/>
        <v>0</v>
      </c>
      <c r="UG27" s="188">
        <f t="shared" si="137"/>
        <v>0</v>
      </c>
      <c r="UH27" s="188">
        <f t="shared" si="173"/>
        <v>0</v>
      </c>
      <c r="UI27" s="188">
        <f t="shared" si="139"/>
        <v>0</v>
      </c>
      <c r="UJ27" s="188">
        <f t="shared" si="166"/>
        <v>0</v>
      </c>
      <c r="UK27" s="188">
        <f t="shared" si="140"/>
        <v>0</v>
      </c>
      <c r="UL27" s="188">
        <f>IF(IF(sym!$Q16=TP27,1,0)=1,ABS(UB27*TU27),-ABS(UB27*TU27))</f>
        <v>0</v>
      </c>
      <c r="UM27" s="188">
        <f>IF(IF(sym!$P16=TP27,1,0)=1,ABS(UB27*TU27),-ABS(UB27*TU27))</f>
        <v>0</v>
      </c>
      <c r="UN27" s="188">
        <f t="shared" si="170"/>
        <v>0</v>
      </c>
      <c r="UO27" s="188">
        <f t="shared" si="141"/>
        <v>0</v>
      </c>
      <c r="UQ27">
        <f t="shared" si="142"/>
        <v>0</v>
      </c>
      <c r="UR27" s="228"/>
      <c r="US27" s="228"/>
      <c r="UT27" s="228"/>
      <c r="UU27" s="203"/>
      <c r="UV27" s="229"/>
      <c r="UW27">
        <f t="shared" si="143"/>
        <v>1</v>
      </c>
      <c r="UX27">
        <f t="shared" si="144"/>
        <v>0</v>
      </c>
      <c r="UY27" s="203"/>
      <c r="UZ27">
        <f t="shared" si="145"/>
        <v>1</v>
      </c>
      <c r="VA27">
        <f t="shared" si="88"/>
        <v>1</v>
      </c>
      <c r="VB27">
        <f t="shared" si="167"/>
        <v>0</v>
      </c>
      <c r="VC27">
        <f t="shared" si="146"/>
        <v>1</v>
      </c>
      <c r="VD27" s="237"/>
      <c r="VE27" s="194"/>
      <c r="VF27">
        <f t="shared" si="147"/>
        <v>-1</v>
      </c>
      <c r="VG27" t="str">
        <f t="shared" si="89"/>
        <v>FALSE</v>
      </c>
      <c r="VH27">
        <f>VLOOKUP($A27,'FuturesInfo (3)'!$A$2:$V$80,22)</f>
        <v>2</v>
      </c>
      <c r="VI27" s="241"/>
      <c r="VJ27">
        <f t="shared" si="148"/>
        <v>2</v>
      </c>
      <c r="VK27" s="137">
        <f>VLOOKUP($A27,'FuturesInfo (3)'!$A$2:$O$80,15)*VH27</f>
        <v>366402.95999999996</v>
      </c>
      <c r="VL27" s="137">
        <f>VLOOKUP($A27,'FuturesInfo (3)'!$A$2:$O$80,15)*VJ27</f>
        <v>366402.95999999996</v>
      </c>
      <c r="VM27" s="188">
        <f t="shared" si="149"/>
        <v>0</v>
      </c>
      <c r="VN27" s="188">
        <f t="shared" si="90"/>
        <v>0</v>
      </c>
      <c r="VO27" s="188">
        <f t="shared" si="150"/>
        <v>0</v>
      </c>
      <c r="VP27" s="188">
        <f t="shared" si="151"/>
        <v>0</v>
      </c>
      <c r="VQ27" s="188">
        <f t="shared" si="174"/>
        <v>0</v>
      </c>
      <c r="VR27" s="188">
        <f t="shared" si="153"/>
        <v>0</v>
      </c>
      <c r="VS27" s="188">
        <f t="shared" si="168"/>
        <v>0</v>
      </c>
      <c r="VT27" s="188">
        <f t="shared" si="154"/>
        <v>0</v>
      </c>
      <c r="VU27" s="188">
        <f>IF(IF(sym!$Q16=UY27,1,0)=1,ABS(VK27*VD27),-ABS(VK27*VD27))</f>
        <v>0</v>
      </c>
      <c r="VV27" s="188">
        <f>IF(IF(sym!$P16=UY27,1,0)=1,ABS(VK27*VD27),-ABS(VK27*VD27))</f>
        <v>0</v>
      </c>
      <c r="VW27" s="188">
        <f t="shared" si="171"/>
        <v>0</v>
      </c>
      <c r="VX27" s="188">
        <f t="shared" si="155"/>
        <v>0</v>
      </c>
    </row>
    <row r="28" spans="1:596" x14ac:dyDescent="0.25">
      <c r="A28" s="1" t="s">
        <v>320</v>
      </c>
      <c r="B28" s="149" t="str">
        <f>'FuturesInfo (3)'!M16</f>
        <v>BL</v>
      </c>
      <c r="C28" s="192" t="str">
        <f>VLOOKUP(A28,'FuturesInfo (3)'!$A$2:$K$80,11)</f>
        <v>rates</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f t="shared" si="81"/>
        <v>232.57262439214622</v>
      </c>
      <c r="AB28" s="188">
        <v>232.57262439214622</v>
      </c>
      <c r="AC28" s="188">
        <v>-232.57262439214622</v>
      </c>
      <c r="AD28" s="188">
        <v>-232.57262439214622</v>
      </c>
      <c r="AE28" s="188">
        <v>232.57262439214622</v>
      </c>
      <c r="AF28" s="188">
        <f t="shared" si="91"/>
        <v>0</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f t="shared" si="92"/>
        <v>1</v>
      </c>
      <c r="BB28" t="s">
        <v>1163</v>
      </c>
      <c r="BC28">
        <v>7</v>
      </c>
      <c r="BD28" s="241">
        <v>2</v>
      </c>
      <c r="BE28">
        <v>5</v>
      </c>
      <c r="BF28" s="137">
        <v>1042916.9015999999</v>
      </c>
      <c r="BG28" s="137">
        <v>744940.64399999985</v>
      </c>
      <c r="BH28" s="188">
        <v>312.25056934153588</v>
      </c>
      <c r="BI28" s="188">
        <f t="shared" si="156"/>
        <v>-312.25056934153588</v>
      </c>
      <c r="BJ28" s="188">
        <v>-312.25056934153588</v>
      </c>
      <c r="BK28" s="188">
        <v>312.25056934153588</v>
      </c>
      <c r="BL28" s="188">
        <v>-312.25056934153588</v>
      </c>
      <c r="BM28" s="188">
        <v>-312.25056934153588</v>
      </c>
      <c r="BN28" s="188">
        <v>312.25056934153588</v>
      </c>
      <c r="BO28" s="188">
        <f t="shared" si="93"/>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f t="shared" si="94"/>
        <v>1</v>
      </c>
      <c r="CK28" t="s">
        <v>1163</v>
      </c>
      <c r="CL28">
        <v>8</v>
      </c>
      <c r="CM28" s="241">
        <v>2</v>
      </c>
      <c r="CN28">
        <v>6</v>
      </c>
      <c r="CO28" s="137">
        <v>1192621.4480000001</v>
      </c>
      <c r="CP28" s="137">
        <v>894466.08600000013</v>
      </c>
      <c r="CQ28" s="188">
        <v>892.94807427313424</v>
      </c>
      <c r="CR28" s="188">
        <f t="shared" si="157"/>
        <v>-892.94807427313424</v>
      </c>
      <c r="CS28" s="188">
        <v>892.94807427313424</v>
      </c>
      <c r="CT28" s="188">
        <v>-892.94807427313424</v>
      </c>
      <c r="CU28" s="188">
        <v>892.94807427313424</v>
      </c>
      <c r="CV28" s="188">
        <v>892.94807427313424</v>
      </c>
      <c r="CW28" s="188">
        <v>892.94807427313424</v>
      </c>
      <c r="CX28" s="188">
        <f t="shared" si="95"/>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f t="shared" si="96"/>
        <v>1</v>
      </c>
      <c r="DT28" t="s">
        <v>1163</v>
      </c>
      <c r="DU28">
        <v>7</v>
      </c>
      <c r="DV28" s="241">
        <v>2</v>
      </c>
      <c r="DW28">
        <v>5</v>
      </c>
      <c r="DX28" s="137">
        <v>1039188.6092000001</v>
      </c>
      <c r="DY28" s="137">
        <v>742277.5780000001</v>
      </c>
      <c r="DZ28" s="188">
        <v>1710.470552327633</v>
      </c>
      <c r="EA28" s="188">
        <f t="shared" si="158"/>
        <v>1710.470552327633</v>
      </c>
      <c r="EB28" s="188">
        <v>1710.470552327633</v>
      </c>
      <c r="EC28" s="188">
        <v>-1710.470552327633</v>
      </c>
      <c r="ED28" s="188">
        <v>1710.470552327633</v>
      </c>
      <c r="EE28" s="188">
        <v>-1710.470552327633</v>
      </c>
      <c r="EF28" s="188">
        <v>1710.470552327633</v>
      </c>
      <c r="EG28" s="188">
        <f t="shared" si="97"/>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f t="shared" si="98"/>
        <v>-1</v>
      </c>
      <c r="FC28" t="s">
        <v>1163</v>
      </c>
      <c r="FD28">
        <v>7</v>
      </c>
      <c r="FE28" s="241">
        <v>2</v>
      </c>
      <c r="FF28">
        <v>7</v>
      </c>
      <c r="FG28" s="137">
        <v>1036641.4799999999</v>
      </c>
      <c r="FH28" s="137">
        <v>1036641.4799999999</v>
      </c>
      <c r="FI28" s="188">
        <v>232.29193606204669</v>
      </c>
      <c r="FJ28" s="188">
        <f t="shared" si="159"/>
        <v>-232.29193606204669</v>
      </c>
      <c r="FK28" s="188">
        <v>-232.29193606204669</v>
      </c>
      <c r="FL28" s="188">
        <v>232.29193606204669</v>
      </c>
      <c r="FM28" s="188">
        <v>-232.29193606204669</v>
      </c>
      <c r="FN28" s="188">
        <v>232.29193606204669</v>
      </c>
      <c r="FO28" s="188">
        <v>232.29193606204669</v>
      </c>
      <c r="FP28" s="188">
        <f t="shared" si="99"/>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70">
        <v>7.4710496825100003E-5</v>
      </c>
      <c r="GJ28" s="194">
        <v>42544</v>
      </c>
      <c r="GK28">
        <f t="shared" si="100"/>
        <v>-1</v>
      </c>
      <c r="GL28" t="s">
        <v>1163</v>
      </c>
      <c r="GM28">
        <v>7</v>
      </c>
      <c r="GN28" s="241">
        <v>1</v>
      </c>
      <c r="GO28">
        <v>9</v>
      </c>
      <c r="GP28" s="137">
        <v>1036718.928</v>
      </c>
      <c r="GQ28" s="137">
        <v>1332924.3359999999</v>
      </c>
      <c r="GR28" s="188">
        <v>-77.453786178865073</v>
      </c>
      <c r="GS28" s="188">
        <f t="shared" si="160"/>
        <v>-77.453786178865073</v>
      </c>
      <c r="GT28" s="188">
        <v>77.453786178865073</v>
      </c>
      <c r="GU28" s="188">
        <v>-77.453786178865073</v>
      </c>
      <c r="GV28" s="188">
        <v>77.453786178865073</v>
      </c>
      <c r="GW28" s="188">
        <v>-77.453786178865073</v>
      </c>
      <c r="GX28" s="188">
        <v>-77.453786178865073</v>
      </c>
      <c r="GY28" s="188">
        <f t="shared" si="101"/>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f t="shared" si="102"/>
        <v>-1</v>
      </c>
      <c r="HU28" t="s">
        <v>1163</v>
      </c>
      <c r="HV28">
        <v>7</v>
      </c>
      <c r="HW28">
        <v>1</v>
      </c>
      <c r="HX28">
        <v>9</v>
      </c>
      <c r="HY28" s="137">
        <v>1036478.3099999999</v>
      </c>
      <c r="HZ28" s="137">
        <v>1332614.97</v>
      </c>
      <c r="IA28" s="188">
        <v>-696.87022187359048</v>
      </c>
      <c r="IB28" s="188">
        <f t="shared" si="161"/>
        <v>696.87022187359048</v>
      </c>
      <c r="IC28" s="188">
        <v>696.87022187359048</v>
      </c>
      <c r="ID28" s="188">
        <v>-696.87022187359048</v>
      </c>
      <c r="IE28" s="188">
        <v>696.87022187359048</v>
      </c>
      <c r="IF28" s="188">
        <v>-696.87022187359048</v>
      </c>
      <c r="IG28" s="188">
        <v>-696.87022187359048</v>
      </c>
      <c r="IH28" s="188">
        <f t="shared" si="103"/>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f t="shared" si="104"/>
        <v>1</v>
      </c>
      <c r="JD28" t="s">
        <v>1163</v>
      </c>
      <c r="JE28">
        <v>7</v>
      </c>
      <c r="JF28" s="241">
        <v>2</v>
      </c>
      <c r="JG28">
        <v>5</v>
      </c>
      <c r="JH28" s="137">
        <v>1036621.1519999998</v>
      </c>
      <c r="JI28" s="137">
        <v>740443.67999999993</v>
      </c>
      <c r="JJ28" s="188">
        <v>-232.16599148886132</v>
      </c>
      <c r="JK28" s="188">
        <f t="shared" si="162"/>
        <v>-232.16599148886132</v>
      </c>
      <c r="JL28" s="188">
        <v>-232.16599148886132</v>
      </c>
      <c r="JM28" s="188">
        <v>232.16599148886132</v>
      </c>
      <c r="JN28" s="188">
        <v>-232.16599148886132</v>
      </c>
      <c r="JO28" s="188">
        <v>232.16599148886132</v>
      </c>
      <c r="JP28" s="188">
        <v>-232.16599148886132</v>
      </c>
      <c r="JQ28" s="188">
        <f t="shared" si="105"/>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f t="shared" si="106"/>
        <v>1</v>
      </c>
      <c r="KM28" t="s">
        <v>1163</v>
      </c>
      <c r="KN28">
        <v>7</v>
      </c>
      <c r="KO28" s="241">
        <v>2</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f t="shared" si="107"/>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f t="shared" si="108"/>
        <v>1</v>
      </c>
      <c r="LV28" t="s">
        <v>1163</v>
      </c>
      <c r="LW28">
        <v>7</v>
      </c>
      <c r="LX28" s="241"/>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f t="shared" si="109"/>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f t="shared" si="110"/>
        <v>1</v>
      </c>
      <c r="NE28" t="s">
        <v>1163</v>
      </c>
      <c r="NF28">
        <v>7</v>
      </c>
      <c r="NG28" s="241"/>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f t="shared" si="111"/>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f t="shared" si="112"/>
        <v>1</v>
      </c>
      <c r="ON28" t="s">
        <v>1163</v>
      </c>
      <c r="OO28">
        <v>7</v>
      </c>
      <c r="OP28" s="241"/>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f t="shared" si="113"/>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v>-1</v>
      </c>
      <c r="PN28">
        <v>-1</v>
      </c>
      <c r="PO28" s="203">
        <v>1</v>
      </c>
      <c r="PP28">
        <v>0</v>
      </c>
      <c r="PQ28">
        <v>1</v>
      </c>
      <c r="PR28">
        <v>0</v>
      </c>
      <c r="PS28">
        <v>0</v>
      </c>
      <c r="PT28" s="238">
        <v>5.9916117435599998E-4</v>
      </c>
      <c r="PU28" s="194">
        <v>42559</v>
      </c>
      <c r="PV28">
        <v>-1</v>
      </c>
      <c r="PW28" t="s">
        <v>1163</v>
      </c>
      <c r="PX28">
        <v>7</v>
      </c>
      <c r="PY28" s="241"/>
      <c r="PZ28">
        <v>5</v>
      </c>
      <c r="QA28" s="137">
        <v>1030639.4770000001</v>
      </c>
      <c r="QB28" s="137">
        <v>736171.05500000005</v>
      </c>
      <c r="QC28" s="188">
        <v>-617.51915937697368</v>
      </c>
      <c r="QD28" s="188">
        <v>-617.51915937697368</v>
      </c>
      <c r="QE28" s="188">
        <v>617.51915937697368</v>
      </c>
      <c r="QF28" s="188">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v>1</v>
      </c>
      <c r="QQ28" s="228">
        <v>-1</v>
      </c>
      <c r="QR28" s="228">
        <v>-1</v>
      </c>
      <c r="QS28" s="228">
        <v>-1</v>
      </c>
      <c r="QT28" s="203">
        <v>1</v>
      </c>
      <c r="QU28" s="229">
        <v>-6</v>
      </c>
      <c r="QV28">
        <v>-1</v>
      </c>
      <c r="QW28">
        <v>-1</v>
      </c>
      <c r="QX28">
        <v>-1</v>
      </c>
      <c r="QY28">
        <v>1</v>
      </c>
      <c r="QZ28">
        <v>0</v>
      </c>
      <c r="RA28">
        <v>1</v>
      </c>
      <c r="RB28">
        <v>1</v>
      </c>
      <c r="RC28">
        <v>-2.2455089820400001E-4</v>
      </c>
      <c r="RD28" s="194">
        <v>42559</v>
      </c>
      <c r="RE28">
        <v>-1</v>
      </c>
      <c r="RF28" t="s">
        <v>1163</v>
      </c>
      <c r="RG28">
        <v>7</v>
      </c>
      <c r="RH28" s="241"/>
      <c r="RI28">
        <v>5</v>
      </c>
      <c r="RJ28" s="137">
        <v>1030639.4770000001</v>
      </c>
      <c r="RK28" s="137">
        <v>736171.05500000005</v>
      </c>
      <c r="RL28" s="188">
        <v>231.43102028485083</v>
      </c>
      <c r="RM28" s="188">
        <v>-231.43102028485083</v>
      </c>
      <c r="RN28" s="188">
        <v>-231.43102028485083</v>
      </c>
      <c r="RO28" s="188">
        <v>231.43102028485083</v>
      </c>
      <c r="RP28" s="188">
        <v>231.43102028485083</v>
      </c>
      <c r="RQ28" s="188">
        <v>231.43102028485083</v>
      </c>
      <c r="RR28" s="188">
        <v>231.43102028485083</v>
      </c>
      <c r="RS28" s="188">
        <v>231.43102028485083</v>
      </c>
      <c r="RT28" s="188">
        <v>231.43102028485083</v>
      </c>
      <c r="RU28" s="188">
        <v>-231.43102028485083</v>
      </c>
      <c r="RV28" s="188">
        <v>-231.43102028485083</v>
      </c>
      <c r="RW28" s="188">
        <v>231.43102028485083</v>
      </c>
      <c r="RY28">
        <f t="shared" si="114"/>
        <v>-1</v>
      </c>
      <c r="RZ28">
        <v>-1</v>
      </c>
      <c r="SA28">
        <v>-1</v>
      </c>
      <c r="SB28">
        <v>-1</v>
      </c>
      <c r="SC28">
        <v>1</v>
      </c>
      <c r="SD28">
        <v>-7</v>
      </c>
      <c r="SE28">
        <f t="shared" si="115"/>
        <v>-1</v>
      </c>
      <c r="SF28">
        <f t="shared" si="116"/>
        <v>-1</v>
      </c>
      <c r="SG28">
        <v>-1</v>
      </c>
      <c r="SH28">
        <f t="shared" si="117"/>
        <v>1</v>
      </c>
      <c r="SI28">
        <f t="shared" si="82"/>
        <v>0</v>
      </c>
      <c r="SJ28">
        <f t="shared" si="163"/>
        <v>1</v>
      </c>
      <c r="SK28">
        <f t="shared" si="118"/>
        <v>1</v>
      </c>
      <c r="SL28">
        <v>-4.4920266526899999E-4</v>
      </c>
      <c r="SM28" s="194">
        <v>42559</v>
      </c>
      <c r="SN28">
        <f t="shared" si="119"/>
        <v>-1</v>
      </c>
      <c r="SO28" t="str">
        <f t="shared" si="83"/>
        <v>TRUE</v>
      </c>
      <c r="SP28">
        <f>VLOOKUP($A28,'FuturesInfo (3)'!$A$2:$V$80,22)</f>
        <v>7</v>
      </c>
      <c r="SQ28" s="241"/>
      <c r="SR28">
        <f t="shared" si="120"/>
        <v>5</v>
      </c>
      <c r="SS28" s="137">
        <f>VLOOKUP($A28,'FuturesInfo (3)'!$A$2:$O$80,15)*SP28</f>
        <v>1029428.8549999999</v>
      </c>
      <c r="ST28" s="137">
        <f>VLOOKUP($A28,'FuturesInfo (3)'!$A$2:$O$80,15)*SR28</f>
        <v>735306.32499999995</v>
      </c>
      <c r="SU28" s="188">
        <f t="shared" si="121"/>
        <v>462.42218537081487</v>
      </c>
      <c r="SV28" s="188">
        <f t="shared" si="84"/>
        <v>462.42218537081487</v>
      </c>
      <c r="SW28" s="188">
        <f t="shared" si="122"/>
        <v>-462.42218537081487</v>
      </c>
      <c r="SX28" s="188">
        <f t="shared" si="123"/>
        <v>462.42218537081487</v>
      </c>
      <c r="SY28" s="188">
        <f t="shared" si="172"/>
        <v>462.42218537081487</v>
      </c>
      <c r="SZ28" s="188">
        <f t="shared" si="125"/>
        <v>462.42218537081487</v>
      </c>
      <c r="TA28" s="188">
        <f t="shared" si="164"/>
        <v>462.42218537081487</v>
      </c>
      <c r="TB28" s="188">
        <f t="shared" si="126"/>
        <v>462.42218537081487</v>
      </c>
      <c r="TC28" s="188">
        <f>IF(IF(sym!$Q17=SG28,1,0)=1,ABS(SS28*SL28),-ABS(SS28*SL28))</f>
        <v>462.42218537081487</v>
      </c>
      <c r="TD28" s="188">
        <f>IF(IF(sym!$P17=SG28,1,0)=1,ABS(SS28*SL28),-ABS(SS28*SL28))</f>
        <v>-462.42218537081487</v>
      </c>
      <c r="TE28" s="188">
        <f t="shared" si="169"/>
        <v>-462.42218537081487</v>
      </c>
      <c r="TF28" s="188">
        <f t="shared" si="127"/>
        <v>462.42218537081487</v>
      </c>
      <c r="TH28">
        <f t="shared" si="128"/>
        <v>-1</v>
      </c>
      <c r="TI28" s="228">
        <v>-1</v>
      </c>
      <c r="TJ28" s="228">
        <v>-1</v>
      </c>
      <c r="TK28" s="228">
        <v>-1</v>
      </c>
      <c r="TL28" s="203">
        <v>1</v>
      </c>
      <c r="TM28" s="229">
        <v>-8</v>
      </c>
      <c r="TN28">
        <f t="shared" si="129"/>
        <v>-1</v>
      </c>
      <c r="TO28">
        <f t="shared" si="130"/>
        <v>-1</v>
      </c>
      <c r="TP28" s="203"/>
      <c r="TQ28">
        <f t="shared" si="131"/>
        <v>0</v>
      </c>
      <c r="TR28">
        <f t="shared" si="85"/>
        <v>0</v>
      </c>
      <c r="TS28">
        <f t="shared" si="165"/>
        <v>0</v>
      </c>
      <c r="TT28">
        <f t="shared" si="132"/>
        <v>0</v>
      </c>
      <c r="TU28" s="238"/>
      <c r="TV28" s="194">
        <v>42559</v>
      </c>
      <c r="TW28">
        <f t="shared" si="133"/>
        <v>-1</v>
      </c>
      <c r="TX28" t="str">
        <f t="shared" si="86"/>
        <v>TRUE</v>
      </c>
      <c r="TY28">
        <f>VLOOKUP($A28,'FuturesInfo (3)'!$A$2:$V$80,22)</f>
        <v>7</v>
      </c>
      <c r="TZ28" s="241"/>
      <c r="UA28">
        <f t="shared" si="134"/>
        <v>5</v>
      </c>
      <c r="UB28" s="137">
        <f>VLOOKUP($A28,'FuturesInfo (3)'!$A$2:$O$80,15)*TY28</f>
        <v>1029428.8549999999</v>
      </c>
      <c r="UC28" s="137">
        <f>VLOOKUP($A28,'FuturesInfo (3)'!$A$2:$O$80,15)*UA28</f>
        <v>735306.32499999995</v>
      </c>
      <c r="UD28" s="188">
        <f t="shared" si="135"/>
        <v>0</v>
      </c>
      <c r="UE28" s="188">
        <f t="shared" si="87"/>
        <v>0</v>
      </c>
      <c r="UF28" s="188">
        <f t="shared" si="136"/>
        <v>0</v>
      </c>
      <c r="UG28" s="188">
        <f t="shared" si="137"/>
        <v>0</v>
      </c>
      <c r="UH28" s="188">
        <f t="shared" si="173"/>
        <v>0</v>
      </c>
      <c r="UI28" s="188">
        <f t="shared" si="139"/>
        <v>0</v>
      </c>
      <c r="UJ28" s="188">
        <f t="shared" si="166"/>
        <v>0</v>
      </c>
      <c r="UK28" s="188">
        <f t="shared" si="140"/>
        <v>0</v>
      </c>
      <c r="UL28" s="188">
        <f>IF(IF(sym!$Q17=TP28,1,0)=1,ABS(UB28*TU28),-ABS(UB28*TU28))</f>
        <v>0</v>
      </c>
      <c r="UM28" s="188">
        <f>IF(IF(sym!$P17=TP28,1,0)=1,ABS(UB28*TU28),-ABS(UB28*TU28))</f>
        <v>0</v>
      </c>
      <c r="UN28" s="188">
        <f t="shared" si="170"/>
        <v>0</v>
      </c>
      <c r="UO28" s="188">
        <f t="shared" si="141"/>
        <v>0</v>
      </c>
      <c r="UQ28">
        <f t="shared" si="142"/>
        <v>0</v>
      </c>
      <c r="UR28" s="228"/>
      <c r="US28" s="228"/>
      <c r="UT28" s="228"/>
      <c r="UU28" s="203"/>
      <c r="UV28" s="229"/>
      <c r="UW28">
        <f t="shared" si="143"/>
        <v>1</v>
      </c>
      <c r="UX28">
        <f t="shared" si="144"/>
        <v>0</v>
      </c>
      <c r="UY28" s="203"/>
      <c r="UZ28">
        <f t="shared" si="145"/>
        <v>1</v>
      </c>
      <c r="VA28">
        <f t="shared" si="88"/>
        <v>1</v>
      </c>
      <c r="VB28">
        <f t="shared" si="167"/>
        <v>0</v>
      </c>
      <c r="VC28">
        <f t="shared" si="146"/>
        <v>1</v>
      </c>
      <c r="VD28" s="238"/>
      <c r="VE28" s="194"/>
      <c r="VF28">
        <f t="shared" si="147"/>
        <v>-1</v>
      </c>
      <c r="VG28" t="str">
        <f t="shared" si="89"/>
        <v>FALSE</v>
      </c>
      <c r="VH28">
        <f>VLOOKUP($A28,'FuturesInfo (3)'!$A$2:$V$80,22)</f>
        <v>7</v>
      </c>
      <c r="VI28" s="241"/>
      <c r="VJ28">
        <f t="shared" si="148"/>
        <v>5</v>
      </c>
      <c r="VK28" s="137">
        <f>VLOOKUP($A28,'FuturesInfo (3)'!$A$2:$O$80,15)*VH28</f>
        <v>1029428.8549999999</v>
      </c>
      <c r="VL28" s="137">
        <f>VLOOKUP($A28,'FuturesInfo (3)'!$A$2:$O$80,15)*VJ28</f>
        <v>735306.32499999995</v>
      </c>
      <c r="VM28" s="188">
        <f t="shared" si="149"/>
        <v>0</v>
      </c>
      <c r="VN28" s="188">
        <f t="shared" si="90"/>
        <v>0</v>
      </c>
      <c r="VO28" s="188">
        <f t="shared" si="150"/>
        <v>0</v>
      </c>
      <c r="VP28" s="188">
        <f t="shared" si="151"/>
        <v>0</v>
      </c>
      <c r="VQ28" s="188">
        <f t="shared" si="174"/>
        <v>0</v>
      </c>
      <c r="VR28" s="188">
        <f t="shared" si="153"/>
        <v>0</v>
      </c>
      <c r="VS28" s="188">
        <f t="shared" si="168"/>
        <v>0</v>
      </c>
      <c r="VT28" s="188">
        <f t="shared" si="154"/>
        <v>0</v>
      </c>
      <c r="VU28" s="188">
        <f>IF(IF(sym!$Q17=UY28,1,0)=1,ABS(VK28*VD28),-ABS(VK28*VD28))</f>
        <v>0</v>
      </c>
      <c r="VV28" s="188">
        <f>IF(IF(sym!$P17=UY28,1,0)=1,ABS(VK28*VD28),-ABS(VK28*VD28))</f>
        <v>0</v>
      </c>
      <c r="VW28" s="188">
        <f t="shared" si="171"/>
        <v>0</v>
      </c>
      <c r="VX28" s="188">
        <f t="shared" si="155"/>
        <v>0</v>
      </c>
    </row>
    <row r="29" spans="1:596" x14ac:dyDescent="0.25">
      <c r="A29" s="1" t="s">
        <v>322</v>
      </c>
      <c r="B29" s="149" t="str">
        <f>'FuturesInfo (3)'!M17</f>
        <v>EZ</v>
      </c>
      <c r="C29" s="192" t="str">
        <f>VLOOKUP(A29,'FuturesInfo (3)'!$A$2:$K$80,11)</f>
        <v>rates</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f t="shared" si="81"/>
        <v>0</v>
      </c>
      <c r="AB29" s="188">
        <v>0</v>
      </c>
      <c r="AC29" s="188">
        <v>0</v>
      </c>
      <c r="AD29" s="188">
        <v>0</v>
      </c>
      <c r="AE29" s="188">
        <v>0</v>
      </c>
      <c r="AF29" s="188">
        <f t="shared" si="91"/>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f t="shared" si="92"/>
        <v>1</v>
      </c>
      <c r="BB29" t="s">
        <v>1163</v>
      </c>
      <c r="BC29">
        <v>0</v>
      </c>
      <c r="BD29" s="241">
        <v>2</v>
      </c>
      <c r="BE29">
        <v>0</v>
      </c>
      <c r="BF29" s="137">
        <v>0</v>
      </c>
      <c r="BG29" s="137">
        <v>0</v>
      </c>
      <c r="BH29" s="188">
        <v>0</v>
      </c>
      <c r="BI29" s="188">
        <f t="shared" si="156"/>
        <v>0</v>
      </c>
      <c r="BJ29" s="188">
        <v>0</v>
      </c>
      <c r="BK29" s="188">
        <v>0</v>
      </c>
      <c r="BL29" s="188">
        <v>0</v>
      </c>
      <c r="BM29" s="188">
        <v>0</v>
      </c>
      <c r="BN29" s="188">
        <v>0</v>
      </c>
      <c r="BO29" s="188">
        <f t="shared" si="93"/>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f t="shared" si="94"/>
        <v>-1</v>
      </c>
      <c r="CK29" t="s">
        <v>1163</v>
      </c>
      <c r="CL29">
        <v>0</v>
      </c>
      <c r="CM29" s="241">
        <v>2</v>
      </c>
      <c r="CN29">
        <v>0</v>
      </c>
      <c r="CO29" s="137">
        <v>0</v>
      </c>
      <c r="CP29" s="137">
        <v>0</v>
      </c>
      <c r="CQ29" s="188">
        <v>0</v>
      </c>
      <c r="CR29" s="188">
        <f t="shared" si="157"/>
        <v>0</v>
      </c>
      <c r="CS29" s="188">
        <v>0</v>
      </c>
      <c r="CT29" s="188">
        <v>0</v>
      </c>
      <c r="CU29" s="188">
        <v>0</v>
      </c>
      <c r="CV29" s="188">
        <v>0</v>
      </c>
      <c r="CW29" s="188">
        <v>0</v>
      </c>
      <c r="CX29" s="188">
        <f t="shared" si="95"/>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f t="shared" si="96"/>
        <v>1</v>
      </c>
      <c r="DT29" t="s">
        <v>1163</v>
      </c>
      <c r="DU29">
        <v>0</v>
      </c>
      <c r="DV29" s="241">
        <v>1</v>
      </c>
      <c r="DW29">
        <v>0</v>
      </c>
      <c r="DX29" s="137">
        <v>0</v>
      </c>
      <c r="DY29" s="137">
        <v>0</v>
      </c>
      <c r="DZ29" s="188">
        <v>0</v>
      </c>
      <c r="EA29" s="188">
        <f t="shared" si="158"/>
        <v>0</v>
      </c>
      <c r="EB29" s="188">
        <v>0</v>
      </c>
      <c r="EC29" s="188">
        <v>0</v>
      </c>
      <c r="ED29" s="188">
        <v>0</v>
      </c>
      <c r="EE29" s="188">
        <v>0</v>
      </c>
      <c r="EF29" s="188">
        <v>0</v>
      </c>
      <c r="EG29" s="188">
        <f t="shared" si="97"/>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f t="shared" si="98"/>
        <v>-1</v>
      </c>
      <c r="FC29" t="s">
        <v>1163</v>
      </c>
      <c r="FD29">
        <v>0</v>
      </c>
      <c r="FE29" s="241">
        <v>2</v>
      </c>
      <c r="FF29">
        <v>0</v>
      </c>
      <c r="FG29" s="137">
        <v>0</v>
      </c>
      <c r="FH29" s="137">
        <v>0</v>
      </c>
      <c r="FI29" s="188">
        <v>0</v>
      </c>
      <c r="FJ29" s="188">
        <f t="shared" si="159"/>
        <v>0</v>
      </c>
      <c r="FK29" s="188">
        <v>0</v>
      </c>
      <c r="FL29" s="188">
        <v>0</v>
      </c>
      <c r="FM29" s="188">
        <v>0</v>
      </c>
      <c r="FN29" s="188">
        <v>0</v>
      </c>
      <c r="FO29" s="188">
        <v>0</v>
      </c>
      <c r="FP29" s="188">
        <f t="shared" si="99"/>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70">
        <v>4.4597065513200001E-5</v>
      </c>
      <c r="GJ29" s="194">
        <v>42545</v>
      </c>
      <c r="GK29">
        <f t="shared" si="100"/>
        <v>-1</v>
      </c>
      <c r="GL29" t="s">
        <v>1163</v>
      </c>
      <c r="GM29">
        <v>0</v>
      </c>
      <c r="GN29" s="241">
        <v>1</v>
      </c>
      <c r="GO29">
        <v>0</v>
      </c>
      <c r="GP29" s="137">
        <v>0</v>
      </c>
      <c r="GQ29" s="137">
        <v>0</v>
      </c>
      <c r="GR29" s="188">
        <v>0</v>
      </c>
      <c r="GS29" s="188">
        <f t="shared" si="160"/>
        <v>0</v>
      </c>
      <c r="GT29" s="188">
        <v>0</v>
      </c>
      <c r="GU29" s="188">
        <v>0</v>
      </c>
      <c r="GV29" s="188">
        <v>0</v>
      </c>
      <c r="GW29" s="188">
        <v>0</v>
      </c>
      <c r="GX29" s="188">
        <v>0</v>
      </c>
      <c r="GY29" s="188">
        <f t="shared" si="101"/>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f t="shared" si="102"/>
        <v>-1</v>
      </c>
      <c r="HU29" t="s">
        <v>1163</v>
      </c>
      <c r="HV29">
        <v>0</v>
      </c>
      <c r="HW29">
        <v>1</v>
      </c>
      <c r="HX29">
        <v>0</v>
      </c>
      <c r="HY29" s="137">
        <v>0</v>
      </c>
      <c r="HZ29" s="137">
        <v>0</v>
      </c>
      <c r="IA29" s="188">
        <v>0</v>
      </c>
      <c r="IB29" s="188">
        <f t="shared" si="161"/>
        <v>0</v>
      </c>
      <c r="IC29" s="188">
        <v>0</v>
      </c>
      <c r="ID29" s="188">
        <v>0</v>
      </c>
      <c r="IE29" s="188">
        <v>0</v>
      </c>
      <c r="IF29" s="188">
        <v>0</v>
      </c>
      <c r="IG29" s="188">
        <v>0</v>
      </c>
      <c r="IH29" s="188">
        <f t="shared" si="103"/>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f t="shared" si="104"/>
        <v>-1</v>
      </c>
      <c r="JD29" t="s">
        <v>1163</v>
      </c>
      <c r="JE29">
        <v>0</v>
      </c>
      <c r="JF29" s="241">
        <v>2</v>
      </c>
      <c r="JG29">
        <v>0</v>
      </c>
      <c r="JH29" s="137">
        <v>0</v>
      </c>
      <c r="JI29" s="137">
        <v>0</v>
      </c>
      <c r="JJ29" s="188">
        <v>0</v>
      </c>
      <c r="JK29" s="188">
        <f t="shared" si="162"/>
        <v>0</v>
      </c>
      <c r="JL29" s="188">
        <v>0</v>
      </c>
      <c r="JM29" s="188">
        <v>0</v>
      </c>
      <c r="JN29" s="188">
        <v>0</v>
      </c>
      <c r="JO29" s="188">
        <v>0</v>
      </c>
      <c r="JP29" s="188">
        <v>0</v>
      </c>
      <c r="JQ29" s="188">
        <f t="shared" si="105"/>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f t="shared" si="106"/>
        <v>1</v>
      </c>
      <c r="KM29" t="s">
        <v>1163</v>
      </c>
      <c r="KN29">
        <v>0</v>
      </c>
      <c r="KO29" s="241">
        <v>2</v>
      </c>
      <c r="KP29">
        <v>0</v>
      </c>
      <c r="KQ29" s="137">
        <v>0</v>
      </c>
      <c r="KR29" s="137">
        <v>0</v>
      </c>
      <c r="KS29" s="188">
        <v>0</v>
      </c>
      <c r="KT29" s="188">
        <v>0</v>
      </c>
      <c r="KU29" s="188">
        <v>0</v>
      </c>
      <c r="KV29" s="188">
        <v>0</v>
      </c>
      <c r="KW29" s="188">
        <v>0</v>
      </c>
      <c r="KX29" s="188">
        <v>0</v>
      </c>
      <c r="KY29" s="188">
        <v>0</v>
      </c>
      <c r="KZ29" s="188">
        <f t="shared" si="107"/>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f t="shared" si="108"/>
        <v>-1</v>
      </c>
      <c r="LV29" t="s">
        <v>1163</v>
      </c>
      <c r="LW29">
        <v>0</v>
      </c>
      <c r="LX29" s="241"/>
      <c r="LY29">
        <v>0</v>
      </c>
      <c r="LZ29" s="137">
        <v>0</v>
      </c>
      <c r="MA29" s="137">
        <v>0</v>
      </c>
      <c r="MB29" s="188">
        <v>0</v>
      </c>
      <c r="MC29" s="188">
        <v>0</v>
      </c>
      <c r="MD29" s="188">
        <v>0</v>
      </c>
      <c r="ME29" s="188">
        <v>0</v>
      </c>
      <c r="MF29" s="188">
        <v>0</v>
      </c>
      <c r="MG29" s="188">
        <v>0</v>
      </c>
      <c r="MH29" s="188">
        <v>0</v>
      </c>
      <c r="MI29" s="188">
        <f t="shared" si="109"/>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f t="shared" si="110"/>
        <v>1</v>
      </c>
      <c r="NE29" t="s">
        <v>1163</v>
      </c>
      <c r="NF29">
        <v>0</v>
      </c>
      <c r="NG29" s="241"/>
      <c r="NH29">
        <v>0</v>
      </c>
      <c r="NI29" s="137">
        <v>0</v>
      </c>
      <c r="NJ29" s="137">
        <v>0</v>
      </c>
      <c r="NK29" s="188">
        <v>0</v>
      </c>
      <c r="NL29" s="188">
        <v>0</v>
      </c>
      <c r="NM29" s="188">
        <v>0</v>
      </c>
      <c r="NN29" s="188">
        <v>0</v>
      </c>
      <c r="NO29" s="188">
        <v>0</v>
      </c>
      <c r="NP29" s="188">
        <v>0</v>
      </c>
      <c r="NQ29" s="188">
        <v>0</v>
      </c>
      <c r="NR29" s="188">
        <f t="shared" si="111"/>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f t="shared" si="112"/>
        <v>1</v>
      </c>
      <c r="ON29" t="s">
        <v>1163</v>
      </c>
      <c r="OO29">
        <v>0</v>
      </c>
      <c r="OP29" s="241"/>
      <c r="OQ29">
        <v>0</v>
      </c>
      <c r="OR29" s="137">
        <v>0</v>
      </c>
      <c r="OS29" s="137">
        <v>0</v>
      </c>
      <c r="OT29" s="188">
        <v>0</v>
      </c>
      <c r="OU29" s="188">
        <v>0</v>
      </c>
      <c r="OV29" s="188">
        <v>0</v>
      </c>
      <c r="OW29" s="188">
        <v>0</v>
      </c>
      <c r="OX29" s="188">
        <v>0</v>
      </c>
      <c r="OY29" s="188">
        <v>0</v>
      </c>
      <c r="OZ29" s="188">
        <v>0</v>
      </c>
      <c r="PA29" s="188">
        <f t="shared" si="113"/>
        <v>0</v>
      </c>
      <c r="PB29" s="188">
        <v>0</v>
      </c>
      <c r="PC29" s="188">
        <v>0</v>
      </c>
      <c r="PD29" s="188">
        <v>0</v>
      </c>
      <c r="PE29" s="188">
        <v>0</v>
      </c>
      <c r="PG29">
        <v>-1</v>
      </c>
      <c r="PH29" s="228">
        <v>-1</v>
      </c>
      <c r="PI29" s="228">
        <v>1</v>
      </c>
      <c r="PJ29" s="228">
        <v>-1</v>
      </c>
      <c r="PK29" s="203">
        <v>1</v>
      </c>
      <c r="PL29" s="229">
        <v>-4</v>
      </c>
      <c r="PM29">
        <v>-1</v>
      </c>
      <c r="PN29">
        <v>-1</v>
      </c>
      <c r="PO29" s="203">
        <v>1</v>
      </c>
      <c r="PP29">
        <v>1</v>
      </c>
      <c r="PQ29">
        <v>1</v>
      </c>
      <c r="PR29">
        <v>0</v>
      </c>
      <c r="PS29">
        <v>0</v>
      </c>
      <c r="PT29" s="238">
        <v>8.9241890143299993E-5</v>
      </c>
      <c r="PU29" s="194">
        <v>42562</v>
      </c>
      <c r="PV29">
        <v>-1</v>
      </c>
      <c r="PW29" t="s">
        <v>1163</v>
      </c>
      <c r="PX29">
        <v>0</v>
      </c>
      <c r="PY29" s="241"/>
      <c r="PZ29">
        <v>0</v>
      </c>
      <c r="QA29" s="137">
        <v>0</v>
      </c>
      <c r="QB29" s="137">
        <v>0</v>
      </c>
      <c r="QC29" s="188">
        <v>0</v>
      </c>
      <c r="QD29" s="188">
        <v>0</v>
      </c>
      <c r="QE29" s="188">
        <v>0</v>
      </c>
      <c r="QF29" s="188">
        <v>0</v>
      </c>
      <c r="QG29" s="188">
        <v>0</v>
      </c>
      <c r="QH29" s="188">
        <v>0</v>
      </c>
      <c r="QI29" s="188">
        <v>0</v>
      </c>
      <c r="QJ29" s="188">
        <v>0</v>
      </c>
      <c r="QK29" s="188">
        <v>0</v>
      </c>
      <c r="QL29" s="188">
        <v>0</v>
      </c>
      <c r="QM29" s="188">
        <v>0</v>
      </c>
      <c r="QN29" s="188">
        <v>0</v>
      </c>
      <c r="QP29">
        <v>1</v>
      </c>
      <c r="QQ29" s="228">
        <v>-1</v>
      </c>
      <c r="QR29" s="228">
        <v>1</v>
      </c>
      <c r="QS29" s="228">
        <v>-1</v>
      </c>
      <c r="QT29" s="203">
        <v>1</v>
      </c>
      <c r="QU29" s="229">
        <v>-5</v>
      </c>
      <c r="QV29">
        <v>-1</v>
      </c>
      <c r="QW29">
        <v>-1</v>
      </c>
      <c r="QX29">
        <v>-1</v>
      </c>
      <c r="QY29">
        <v>0</v>
      </c>
      <c r="QZ29">
        <v>0</v>
      </c>
      <c r="RA29">
        <v>1</v>
      </c>
      <c r="RB29">
        <v>1</v>
      </c>
      <c r="RC29">
        <v>-1.33850890108E-4</v>
      </c>
      <c r="RD29" s="194">
        <v>42562</v>
      </c>
      <c r="RE29">
        <v>-1</v>
      </c>
      <c r="RF29" t="s">
        <v>1163</v>
      </c>
      <c r="RG29">
        <v>0</v>
      </c>
      <c r="RH29" s="241"/>
      <c r="RI29">
        <v>0</v>
      </c>
      <c r="RJ29" s="137">
        <v>0</v>
      </c>
      <c r="RK29" s="137">
        <v>0</v>
      </c>
      <c r="RL29" s="188">
        <v>0</v>
      </c>
      <c r="RM29" s="188">
        <v>0</v>
      </c>
      <c r="RN29" s="188">
        <v>0</v>
      </c>
      <c r="RO29" s="188">
        <v>0</v>
      </c>
      <c r="RP29" s="188">
        <v>0</v>
      </c>
      <c r="RQ29" s="188">
        <v>0</v>
      </c>
      <c r="RR29" s="188">
        <v>0</v>
      </c>
      <c r="RS29" s="188">
        <v>0</v>
      </c>
      <c r="RT29" s="188">
        <v>0</v>
      </c>
      <c r="RU29" s="188">
        <v>0</v>
      </c>
      <c r="RV29" s="188">
        <v>0</v>
      </c>
      <c r="RW29" s="188">
        <v>0</v>
      </c>
      <c r="RY29">
        <f t="shared" si="114"/>
        <v>-1</v>
      </c>
      <c r="RZ29">
        <v>-1</v>
      </c>
      <c r="SA29">
        <v>-1</v>
      </c>
      <c r="SB29">
        <v>-1</v>
      </c>
      <c r="SC29">
        <v>1</v>
      </c>
      <c r="SD29">
        <v>-6</v>
      </c>
      <c r="SE29">
        <f t="shared" si="115"/>
        <v>-1</v>
      </c>
      <c r="SF29">
        <f t="shared" si="116"/>
        <v>-1</v>
      </c>
      <c r="SG29">
        <v>-1</v>
      </c>
      <c r="SH29">
        <f t="shared" si="117"/>
        <v>1</v>
      </c>
      <c r="SI29">
        <f t="shared" si="82"/>
        <v>0</v>
      </c>
      <c r="SJ29">
        <f t="shared" si="163"/>
        <v>1</v>
      </c>
      <c r="SK29">
        <f t="shared" si="118"/>
        <v>1</v>
      </c>
      <c r="SL29">
        <v>-2.6773761713499999E-4</v>
      </c>
      <c r="SM29" s="194">
        <v>42562</v>
      </c>
      <c r="SN29">
        <f t="shared" si="119"/>
        <v>-1</v>
      </c>
      <c r="SO29" t="str">
        <f t="shared" si="83"/>
        <v>TRUE</v>
      </c>
      <c r="SP29">
        <f>VLOOKUP($A29,'FuturesInfo (3)'!$A$2:$V$80,22)</f>
        <v>0</v>
      </c>
      <c r="SQ29" s="241"/>
      <c r="SR29">
        <f t="shared" si="120"/>
        <v>0</v>
      </c>
      <c r="SS29" s="137">
        <f>VLOOKUP($A29,'FuturesInfo (3)'!$A$2:$O$80,15)*SP29</f>
        <v>0</v>
      </c>
      <c r="ST29" s="137">
        <f>VLOOKUP($A29,'FuturesInfo (3)'!$A$2:$O$80,15)*SR29</f>
        <v>0</v>
      </c>
      <c r="SU29" s="188">
        <f t="shared" si="121"/>
        <v>0</v>
      </c>
      <c r="SV29" s="188">
        <f t="shared" si="84"/>
        <v>0</v>
      </c>
      <c r="SW29" s="188">
        <f t="shared" si="122"/>
        <v>0</v>
      </c>
      <c r="SX29" s="188">
        <f t="shared" si="123"/>
        <v>0</v>
      </c>
      <c r="SY29" s="188">
        <f t="shared" si="172"/>
        <v>0</v>
      </c>
      <c r="SZ29" s="188">
        <f t="shared" si="125"/>
        <v>0</v>
      </c>
      <c r="TA29" s="188">
        <f t="shared" si="164"/>
        <v>0</v>
      </c>
      <c r="TB29" s="188">
        <f t="shared" si="126"/>
        <v>0</v>
      </c>
      <c r="TC29" s="188">
        <f>IF(IF(sym!$Q18=SG29,1,0)=1,ABS(SS29*SL29),-ABS(SS29*SL29))</f>
        <v>0</v>
      </c>
      <c r="TD29" s="188">
        <f>IF(IF(sym!$P18=SG29,1,0)=1,ABS(SS29*SL29),-ABS(SS29*SL29))</f>
        <v>0</v>
      </c>
      <c r="TE29" s="188">
        <f t="shared" si="169"/>
        <v>0</v>
      </c>
      <c r="TF29" s="188">
        <f t="shared" si="127"/>
        <v>0</v>
      </c>
      <c r="TH29">
        <f t="shared" si="128"/>
        <v>-1</v>
      </c>
      <c r="TI29" s="228">
        <v>-1</v>
      </c>
      <c r="TJ29" s="228">
        <v>1</v>
      </c>
      <c r="TK29" s="228">
        <v>-1</v>
      </c>
      <c r="TL29" s="203">
        <v>1</v>
      </c>
      <c r="TM29" s="229">
        <v>-7</v>
      </c>
      <c r="TN29">
        <f t="shared" si="129"/>
        <v>-1</v>
      </c>
      <c r="TO29">
        <f t="shared" si="130"/>
        <v>-1</v>
      </c>
      <c r="TP29" s="203"/>
      <c r="TQ29">
        <f t="shared" si="131"/>
        <v>0</v>
      </c>
      <c r="TR29">
        <f t="shared" si="85"/>
        <v>0</v>
      </c>
      <c r="TS29">
        <f t="shared" si="165"/>
        <v>0</v>
      </c>
      <c r="TT29">
        <f t="shared" si="132"/>
        <v>0</v>
      </c>
      <c r="TU29" s="238"/>
      <c r="TV29" s="194">
        <v>42562</v>
      </c>
      <c r="TW29">
        <f t="shared" si="133"/>
        <v>-1</v>
      </c>
      <c r="TX29" t="str">
        <f t="shared" si="86"/>
        <v>TRUE</v>
      </c>
      <c r="TY29">
        <f>VLOOKUP($A29,'FuturesInfo (3)'!$A$2:$V$80,22)</f>
        <v>0</v>
      </c>
      <c r="TZ29" s="241"/>
      <c r="UA29">
        <f t="shared" si="134"/>
        <v>0</v>
      </c>
      <c r="UB29" s="137">
        <f>VLOOKUP($A29,'FuturesInfo (3)'!$A$2:$O$80,15)*TY29</f>
        <v>0</v>
      </c>
      <c r="UC29" s="137">
        <f>VLOOKUP($A29,'FuturesInfo (3)'!$A$2:$O$80,15)*UA29</f>
        <v>0</v>
      </c>
      <c r="UD29" s="188">
        <f t="shared" si="135"/>
        <v>0</v>
      </c>
      <c r="UE29" s="188">
        <f t="shared" si="87"/>
        <v>0</v>
      </c>
      <c r="UF29" s="188">
        <f t="shared" si="136"/>
        <v>0</v>
      </c>
      <c r="UG29" s="188">
        <f t="shared" si="137"/>
        <v>0</v>
      </c>
      <c r="UH29" s="188">
        <f t="shared" si="173"/>
        <v>0</v>
      </c>
      <c r="UI29" s="188">
        <f t="shared" si="139"/>
        <v>0</v>
      </c>
      <c r="UJ29" s="188">
        <f t="shared" si="166"/>
        <v>0</v>
      </c>
      <c r="UK29" s="188">
        <f t="shared" si="140"/>
        <v>0</v>
      </c>
      <c r="UL29" s="188">
        <f>IF(IF(sym!$Q18=TP29,1,0)=1,ABS(UB29*TU29),-ABS(UB29*TU29))</f>
        <v>0</v>
      </c>
      <c r="UM29" s="188">
        <f>IF(IF(sym!$P18=TP29,1,0)=1,ABS(UB29*TU29),-ABS(UB29*TU29))</f>
        <v>0</v>
      </c>
      <c r="UN29" s="188">
        <f t="shared" si="170"/>
        <v>0</v>
      </c>
      <c r="UO29" s="188">
        <f t="shared" si="141"/>
        <v>0</v>
      </c>
      <c r="UQ29">
        <f t="shared" si="142"/>
        <v>0</v>
      </c>
      <c r="UR29" s="228"/>
      <c r="US29" s="228"/>
      <c r="UT29" s="228"/>
      <c r="UU29" s="203"/>
      <c r="UV29" s="229"/>
      <c r="UW29">
        <f t="shared" si="143"/>
        <v>1</v>
      </c>
      <c r="UX29">
        <f t="shared" si="144"/>
        <v>0</v>
      </c>
      <c r="UY29" s="203"/>
      <c r="UZ29">
        <f t="shared" si="145"/>
        <v>1</v>
      </c>
      <c r="VA29">
        <f t="shared" si="88"/>
        <v>1</v>
      </c>
      <c r="VB29">
        <f t="shared" si="167"/>
        <v>0</v>
      </c>
      <c r="VC29">
        <f t="shared" si="146"/>
        <v>1</v>
      </c>
      <c r="VD29" s="238"/>
      <c r="VE29" s="194"/>
      <c r="VF29">
        <f t="shared" si="147"/>
        <v>-1</v>
      </c>
      <c r="VG29" t="str">
        <f t="shared" si="89"/>
        <v>FALSE</v>
      </c>
      <c r="VH29">
        <f>VLOOKUP($A29,'FuturesInfo (3)'!$A$2:$V$80,22)</f>
        <v>0</v>
      </c>
      <c r="VI29" s="241"/>
      <c r="VJ29">
        <f t="shared" si="148"/>
        <v>0</v>
      </c>
      <c r="VK29" s="137">
        <f>VLOOKUP($A29,'FuturesInfo (3)'!$A$2:$O$80,15)*VH29</f>
        <v>0</v>
      </c>
      <c r="VL29" s="137">
        <f>VLOOKUP($A29,'FuturesInfo (3)'!$A$2:$O$80,15)*VJ29</f>
        <v>0</v>
      </c>
      <c r="VM29" s="188">
        <f t="shared" si="149"/>
        <v>0</v>
      </c>
      <c r="VN29" s="188">
        <f t="shared" si="90"/>
        <v>0</v>
      </c>
      <c r="VO29" s="188">
        <f t="shared" si="150"/>
        <v>0</v>
      </c>
      <c r="VP29" s="188">
        <f t="shared" si="151"/>
        <v>0</v>
      </c>
      <c r="VQ29" s="188">
        <f t="shared" si="174"/>
        <v>0</v>
      </c>
      <c r="VR29" s="188">
        <f t="shared" si="153"/>
        <v>0</v>
      </c>
      <c r="VS29" s="188">
        <f t="shared" si="168"/>
        <v>0</v>
      </c>
      <c r="VT29" s="188">
        <f t="shared" si="154"/>
        <v>0</v>
      </c>
      <c r="VU29" s="188">
        <f>IF(IF(sym!$Q18=UY29,1,0)=1,ABS(VK29*VD29),-ABS(VK29*VD29))</f>
        <v>0</v>
      </c>
      <c r="VV29" s="188">
        <f>IF(IF(sym!$P18=UY29,1,0)=1,ABS(VK29*VD29),-ABS(VK29*VD29))</f>
        <v>0</v>
      </c>
      <c r="VW29" s="188">
        <f t="shared" si="171"/>
        <v>0</v>
      </c>
      <c r="VX29" s="188">
        <f t="shared" si="155"/>
        <v>0</v>
      </c>
    </row>
    <row r="30" spans="1:596" x14ac:dyDescent="0.25">
      <c r="A30" s="1" t="s">
        <v>325</v>
      </c>
      <c r="B30" s="149" t="str">
        <f>'FuturesInfo (3)'!M18</f>
        <v>@ED</v>
      </c>
      <c r="C30" s="192" t="str">
        <f>VLOOKUP(A30,'FuturesInfo (3)'!$A$2:$K$80,11)</f>
        <v>rates</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f t="shared" si="81"/>
        <v>0</v>
      </c>
      <c r="AB30" s="188">
        <v>0</v>
      </c>
      <c r="AC30" s="188">
        <v>0</v>
      </c>
      <c r="AD30" s="188">
        <v>0</v>
      </c>
      <c r="AE30" s="188">
        <v>0</v>
      </c>
      <c r="AF30" s="188">
        <f t="shared" si="91"/>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f t="shared" si="92"/>
        <v>1</v>
      </c>
      <c r="BB30" t="s">
        <v>1163</v>
      </c>
      <c r="BC30">
        <v>0</v>
      </c>
      <c r="BD30" s="241">
        <v>1</v>
      </c>
      <c r="BE30">
        <v>0</v>
      </c>
      <c r="BF30" s="137">
        <v>0</v>
      </c>
      <c r="BG30" s="137">
        <v>0</v>
      </c>
      <c r="BH30" s="188">
        <v>0</v>
      </c>
      <c r="BI30" s="188">
        <f t="shared" si="156"/>
        <v>0</v>
      </c>
      <c r="BJ30" s="188">
        <v>0</v>
      </c>
      <c r="BK30" s="188">
        <v>0</v>
      </c>
      <c r="BL30" s="188">
        <v>0</v>
      </c>
      <c r="BM30" s="188">
        <v>0</v>
      </c>
      <c r="BN30" s="188">
        <v>0</v>
      </c>
      <c r="BO30" s="188">
        <f t="shared" si="93"/>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f t="shared" si="94"/>
        <v>1</v>
      </c>
      <c r="CK30" t="s">
        <v>1163</v>
      </c>
      <c r="CL30">
        <v>0</v>
      </c>
      <c r="CM30" s="241">
        <v>1</v>
      </c>
      <c r="CN30">
        <v>0</v>
      </c>
      <c r="CO30" s="137">
        <v>0</v>
      </c>
      <c r="CP30" s="137">
        <v>0</v>
      </c>
      <c r="CQ30" s="188">
        <v>0</v>
      </c>
      <c r="CR30" s="188">
        <f t="shared" si="157"/>
        <v>0</v>
      </c>
      <c r="CS30" s="188">
        <v>0</v>
      </c>
      <c r="CT30" s="188">
        <v>0</v>
      </c>
      <c r="CU30" s="188">
        <v>0</v>
      </c>
      <c r="CV30" s="188">
        <v>0</v>
      </c>
      <c r="CW30" s="188">
        <v>0</v>
      </c>
      <c r="CX30" s="188">
        <f t="shared" si="95"/>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f t="shared" si="96"/>
        <v>1</v>
      </c>
      <c r="DT30" t="s">
        <v>1163</v>
      </c>
      <c r="DU30">
        <v>0</v>
      </c>
      <c r="DV30" s="241">
        <v>1</v>
      </c>
      <c r="DW30">
        <v>0</v>
      </c>
      <c r="DX30" s="137">
        <v>0</v>
      </c>
      <c r="DY30" s="137">
        <v>0</v>
      </c>
      <c r="DZ30" s="188">
        <v>0</v>
      </c>
      <c r="EA30" s="188">
        <f t="shared" si="158"/>
        <v>0</v>
      </c>
      <c r="EB30" s="188">
        <v>0</v>
      </c>
      <c r="EC30" s="188">
        <v>0</v>
      </c>
      <c r="ED30" s="188">
        <v>0</v>
      </c>
      <c r="EE30" s="188">
        <v>0</v>
      </c>
      <c r="EF30" s="188">
        <v>0</v>
      </c>
      <c r="EG30" s="188">
        <f t="shared" si="97"/>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f t="shared" si="98"/>
        <v>1</v>
      </c>
      <c r="FC30" t="s">
        <v>1163</v>
      </c>
      <c r="FD30">
        <v>0</v>
      </c>
      <c r="FE30" s="241">
        <v>1</v>
      </c>
      <c r="FF30">
        <v>0</v>
      </c>
      <c r="FG30" s="137">
        <v>0</v>
      </c>
      <c r="FH30" s="137">
        <v>0</v>
      </c>
      <c r="FI30" s="188">
        <v>0</v>
      </c>
      <c r="FJ30" s="188">
        <f t="shared" si="159"/>
        <v>0</v>
      </c>
      <c r="FK30" s="188">
        <v>0</v>
      </c>
      <c r="FL30" s="188">
        <v>0</v>
      </c>
      <c r="FM30" s="188">
        <v>0</v>
      </c>
      <c r="FN30" s="188">
        <v>0</v>
      </c>
      <c r="FO30" s="188">
        <v>0</v>
      </c>
      <c r="FP30" s="188">
        <f t="shared" si="99"/>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f t="shared" si="100"/>
        <v>1</v>
      </c>
      <c r="GL30" t="s">
        <v>1163</v>
      </c>
      <c r="GM30">
        <v>0</v>
      </c>
      <c r="GN30" s="241">
        <v>1</v>
      </c>
      <c r="GO30">
        <v>0</v>
      </c>
      <c r="GP30" s="137">
        <v>0</v>
      </c>
      <c r="GQ30" s="137">
        <v>0</v>
      </c>
      <c r="GR30" s="188">
        <v>0</v>
      </c>
      <c r="GS30" s="188">
        <f t="shared" si="160"/>
        <v>0</v>
      </c>
      <c r="GT30" s="188">
        <v>0</v>
      </c>
      <c r="GU30" s="188">
        <v>0</v>
      </c>
      <c r="GV30" s="188">
        <v>0</v>
      </c>
      <c r="GW30" s="188">
        <v>0</v>
      </c>
      <c r="GX30" s="188">
        <v>0</v>
      </c>
      <c r="GY30" s="188">
        <f t="shared" si="101"/>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f t="shared" si="102"/>
        <v>-1</v>
      </c>
      <c r="HU30" t="s">
        <v>1163</v>
      </c>
      <c r="HV30">
        <v>0</v>
      </c>
      <c r="HW30">
        <v>1</v>
      </c>
      <c r="HX30">
        <v>0</v>
      </c>
      <c r="HY30" s="137">
        <v>0</v>
      </c>
      <c r="HZ30" s="137">
        <v>0</v>
      </c>
      <c r="IA30" s="188">
        <v>0</v>
      </c>
      <c r="IB30" s="188">
        <f t="shared" si="161"/>
        <v>0</v>
      </c>
      <c r="IC30" s="188">
        <v>0</v>
      </c>
      <c r="ID30" s="188">
        <v>0</v>
      </c>
      <c r="IE30" s="188">
        <v>0</v>
      </c>
      <c r="IF30" s="188">
        <v>0</v>
      </c>
      <c r="IG30" s="188">
        <v>0</v>
      </c>
      <c r="IH30" s="188">
        <f t="shared" si="103"/>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f t="shared" si="104"/>
        <v>-1</v>
      </c>
      <c r="JD30" t="s">
        <v>1163</v>
      </c>
      <c r="JE30">
        <v>0</v>
      </c>
      <c r="JF30" s="241">
        <v>1</v>
      </c>
      <c r="JG30">
        <v>0</v>
      </c>
      <c r="JH30" s="137">
        <v>0</v>
      </c>
      <c r="JI30" s="137">
        <v>0</v>
      </c>
      <c r="JJ30" s="188">
        <v>0</v>
      </c>
      <c r="JK30" s="188">
        <f t="shared" si="162"/>
        <v>0</v>
      </c>
      <c r="JL30" s="188">
        <v>0</v>
      </c>
      <c r="JM30" s="188">
        <v>0</v>
      </c>
      <c r="JN30" s="188">
        <v>0</v>
      </c>
      <c r="JO30" s="188">
        <v>0</v>
      </c>
      <c r="JP30" s="188">
        <v>0</v>
      </c>
      <c r="JQ30" s="188">
        <f t="shared" si="105"/>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f t="shared" si="106"/>
        <v>-1</v>
      </c>
      <c r="KM30" t="s">
        <v>1163</v>
      </c>
      <c r="KN30">
        <v>0</v>
      </c>
      <c r="KO30" s="241">
        <v>1</v>
      </c>
      <c r="KP30">
        <v>0</v>
      </c>
      <c r="KQ30" s="137">
        <v>0</v>
      </c>
      <c r="KR30" s="137">
        <v>0</v>
      </c>
      <c r="KS30" s="188">
        <v>0</v>
      </c>
      <c r="KT30" s="188">
        <v>0</v>
      </c>
      <c r="KU30" s="188">
        <v>0</v>
      </c>
      <c r="KV30" s="188">
        <v>0</v>
      </c>
      <c r="KW30" s="188">
        <v>0</v>
      </c>
      <c r="KX30" s="188">
        <v>0</v>
      </c>
      <c r="KY30" s="188">
        <v>0</v>
      </c>
      <c r="KZ30" s="188">
        <f t="shared" si="107"/>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f t="shared" si="108"/>
        <v>-1</v>
      </c>
      <c r="LV30" t="s">
        <v>1163</v>
      </c>
      <c r="LW30">
        <v>0</v>
      </c>
      <c r="LX30" s="241"/>
      <c r="LY30">
        <v>0</v>
      </c>
      <c r="LZ30" s="137">
        <v>0</v>
      </c>
      <c r="MA30" s="137">
        <v>0</v>
      </c>
      <c r="MB30" s="188">
        <v>0</v>
      </c>
      <c r="MC30" s="188">
        <v>0</v>
      </c>
      <c r="MD30" s="188">
        <v>0</v>
      </c>
      <c r="ME30" s="188">
        <v>0</v>
      </c>
      <c r="MF30" s="188">
        <v>0</v>
      </c>
      <c r="MG30" s="188">
        <v>0</v>
      </c>
      <c r="MH30" s="188">
        <v>0</v>
      </c>
      <c r="MI30" s="188">
        <f t="shared" si="109"/>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f t="shared" si="110"/>
        <v>-1</v>
      </c>
      <c r="NE30" t="s">
        <v>1163</v>
      </c>
      <c r="NF30">
        <v>0</v>
      </c>
      <c r="NG30" s="241"/>
      <c r="NH30">
        <v>0</v>
      </c>
      <c r="NI30" s="137">
        <v>0</v>
      </c>
      <c r="NJ30" s="137">
        <v>0</v>
      </c>
      <c r="NK30" s="188">
        <v>0</v>
      </c>
      <c r="NL30" s="188">
        <v>0</v>
      </c>
      <c r="NM30" s="188">
        <v>0</v>
      </c>
      <c r="NN30" s="188">
        <v>0</v>
      </c>
      <c r="NO30" s="188">
        <v>0</v>
      </c>
      <c r="NP30" s="188">
        <v>0</v>
      </c>
      <c r="NQ30" s="188">
        <v>0</v>
      </c>
      <c r="NR30" s="188">
        <f t="shared" si="111"/>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f t="shared" si="112"/>
        <v>-1</v>
      </c>
      <c r="ON30" t="s">
        <v>1163</v>
      </c>
      <c r="OO30">
        <v>0</v>
      </c>
      <c r="OP30" s="241"/>
      <c r="OQ30">
        <v>0</v>
      </c>
      <c r="OR30" s="137">
        <v>0</v>
      </c>
      <c r="OS30" s="137">
        <v>0</v>
      </c>
      <c r="OT30" s="188">
        <v>0</v>
      </c>
      <c r="OU30" s="188">
        <v>0</v>
      </c>
      <c r="OV30" s="188">
        <v>0</v>
      </c>
      <c r="OW30" s="188">
        <v>0</v>
      </c>
      <c r="OX30" s="188">
        <v>0</v>
      </c>
      <c r="OY30" s="188">
        <v>0</v>
      </c>
      <c r="OZ30" s="188">
        <v>0</v>
      </c>
      <c r="PA30" s="188">
        <f t="shared" si="113"/>
        <v>0</v>
      </c>
      <c r="PB30" s="188">
        <v>0</v>
      </c>
      <c r="PC30" s="188">
        <v>0</v>
      </c>
      <c r="PD30" s="188">
        <v>0</v>
      </c>
      <c r="PE30" s="188">
        <v>0</v>
      </c>
      <c r="PG30">
        <v>-1</v>
      </c>
      <c r="PH30" s="228">
        <v>1</v>
      </c>
      <c r="PI30" s="228">
        <v>1</v>
      </c>
      <c r="PJ30" s="228">
        <v>-1</v>
      </c>
      <c r="PK30" s="203">
        <v>1</v>
      </c>
      <c r="PL30" s="229">
        <v>-13</v>
      </c>
      <c r="PM30">
        <v>-1</v>
      </c>
      <c r="PN30">
        <v>-1</v>
      </c>
      <c r="PO30" s="203">
        <v>1</v>
      </c>
      <c r="PP30">
        <v>1</v>
      </c>
      <c r="PQ30">
        <v>1</v>
      </c>
      <c r="PR30">
        <v>0</v>
      </c>
      <c r="PS30">
        <v>0</v>
      </c>
      <c r="PT30" s="238">
        <v>0</v>
      </c>
      <c r="PU30" s="194">
        <v>42548</v>
      </c>
      <c r="PV30">
        <v>-1</v>
      </c>
      <c r="PW30" t="s">
        <v>1163</v>
      </c>
      <c r="PX30">
        <v>0</v>
      </c>
      <c r="PY30" s="241"/>
      <c r="PZ30">
        <v>0</v>
      </c>
      <c r="QA30" s="137">
        <v>0</v>
      </c>
      <c r="QB30" s="137">
        <v>0</v>
      </c>
      <c r="QC30" s="188">
        <v>0</v>
      </c>
      <c r="QD30" s="188">
        <v>0</v>
      </c>
      <c r="QE30" s="188">
        <v>0</v>
      </c>
      <c r="QF30" s="188">
        <v>0</v>
      </c>
      <c r="QG30" s="188">
        <v>0</v>
      </c>
      <c r="QH30" s="188">
        <v>0</v>
      </c>
      <c r="QI30" s="188">
        <v>0</v>
      </c>
      <c r="QJ30" s="188">
        <v>0</v>
      </c>
      <c r="QK30" s="188">
        <v>0</v>
      </c>
      <c r="QL30" s="188">
        <v>0</v>
      </c>
      <c r="QM30" s="188">
        <v>0</v>
      </c>
      <c r="QN30" s="188">
        <v>0</v>
      </c>
      <c r="QP30">
        <v>1</v>
      </c>
      <c r="QQ30" s="228">
        <v>1</v>
      </c>
      <c r="QR30" s="228">
        <v>1</v>
      </c>
      <c r="QS30" s="228">
        <v>-1</v>
      </c>
      <c r="QT30" s="203">
        <v>1</v>
      </c>
      <c r="QU30" s="229">
        <v>-14</v>
      </c>
      <c r="QV30">
        <v>-1</v>
      </c>
      <c r="QW30">
        <v>-1</v>
      </c>
      <c r="QX30">
        <v>-1</v>
      </c>
      <c r="QY30">
        <v>0</v>
      </c>
      <c r="QZ30">
        <v>0</v>
      </c>
      <c r="RA30">
        <v>1</v>
      </c>
      <c r="RB30">
        <v>1</v>
      </c>
      <c r="RC30">
        <v>-1.00831862869E-4</v>
      </c>
      <c r="RD30" s="194">
        <v>42548</v>
      </c>
      <c r="RE30">
        <v>-1</v>
      </c>
      <c r="RF30" t="s">
        <v>1163</v>
      </c>
      <c r="RG30">
        <v>0</v>
      </c>
      <c r="RH30" s="241"/>
      <c r="RI30">
        <v>0</v>
      </c>
      <c r="RJ30" s="137">
        <v>0</v>
      </c>
      <c r="RK30" s="137">
        <v>0</v>
      </c>
      <c r="RL30" s="188">
        <v>0</v>
      </c>
      <c r="RM30" s="188">
        <v>0</v>
      </c>
      <c r="RN30" s="188">
        <v>0</v>
      </c>
      <c r="RO30" s="188">
        <v>0</v>
      </c>
      <c r="RP30" s="188">
        <v>0</v>
      </c>
      <c r="RQ30" s="188">
        <v>0</v>
      </c>
      <c r="RR30" s="188">
        <v>0</v>
      </c>
      <c r="RS30" s="188">
        <v>0</v>
      </c>
      <c r="RT30" s="188">
        <v>0</v>
      </c>
      <c r="RU30" s="188">
        <v>0</v>
      </c>
      <c r="RV30" s="188">
        <v>0</v>
      </c>
      <c r="RW30" s="188">
        <v>0</v>
      </c>
      <c r="RY30">
        <f t="shared" si="114"/>
        <v>-1</v>
      </c>
      <c r="RZ30">
        <v>-1</v>
      </c>
      <c r="SA30">
        <v>1</v>
      </c>
      <c r="SB30">
        <v>-1</v>
      </c>
      <c r="SC30">
        <v>1</v>
      </c>
      <c r="SD30">
        <v>-15</v>
      </c>
      <c r="SE30">
        <f t="shared" si="115"/>
        <v>-1</v>
      </c>
      <c r="SF30">
        <f t="shared" si="116"/>
        <v>-1</v>
      </c>
      <c r="SG30">
        <v>-1</v>
      </c>
      <c r="SH30">
        <f t="shared" si="117"/>
        <v>0</v>
      </c>
      <c r="SI30">
        <f t="shared" si="82"/>
        <v>0</v>
      </c>
      <c r="SJ30">
        <f t="shared" si="163"/>
        <v>1</v>
      </c>
      <c r="SK30">
        <f t="shared" si="118"/>
        <v>1</v>
      </c>
      <c r="SL30">
        <v>-3.0252609287599998E-4</v>
      </c>
      <c r="SM30" s="194">
        <v>42548</v>
      </c>
      <c r="SN30">
        <f t="shared" si="119"/>
        <v>-1</v>
      </c>
      <c r="SO30" t="str">
        <f t="shared" si="83"/>
        <v>TRUE</v>
      </c>
      <c r="SP30">
        <f>VLOOKUP($A30,'FuturesInfo (3)'!$A$2:$V$80,22)</f>
        <v>0</v>
      </c>
      <c r="SQ30" s="241"/>
      <c r="SR30">
        <f t="shared" si="120"/>
        <v>0</v>
      </c>
      <c r="SS30" s="137">
        <f>VLOOKUP($A30,'FuturesInfo (3)'!$A$2:$O$80,15)*SP30</f>
        <v>0</v>
      </c>
      <c r="ST30" s="137">
        <f>VLOOKUP($A30,'FuturesInfo (3)'!$A$2:$O$80,15)*SR30</f>
        <v>0</v>
      </c>
      <c r="SU30" s="188">
        <f t="shared" si="121"/>
        <v>0</v>
      </c>
      <c r="SV30" s="188">
        <f t="shared" si="84"/>
        <v>0</v>
      </c>
      <c r="SW30" s="188">
        <f t="shared" si="122"/>
        <v>0</v>
      </c>
      <c r="SX30" s="188">
        <f t="shared" si="123"/>
        <v>0</v>
      </c>
      <c r="SY30" s="188">
        <f t="shared" si="172"/>
        <v>0</v>
      </c>
      <c r="SZ30" s="188">
        <f t="shared" si="125"/>
        <v>0</v>
      </c>
      <c r="TA30" s="188">
        <f t="shared" si="164"/>
        <v>0</v>
      </c>
      <c r="TB30" s="188">
        <f t="shared" si="126"/>
        <v>0</v>
      </c>
      <c r="TC30" s="188">
        <f>IF(IF(sym!$Q19=SG30,1,0)=1,ABS(SS30*SL30),-ABS(SS30*SL30))</f>
        <v>0</v>
      </c>
      <c r="TD30" s="188">
        <f>IF(IF(sym!$P19=SG30,1,0)=1,ABS(SS30*SL30),-ABS(SS30*SL30))</f>
        <v>0</v>
      </c>
      <c r="TE30" s="188">
        <f t="shared" si="169"/>
        <v>0</v>
      </c>
      <c r="TF30" s="188">
        <f t="shared" si="127"/>
        <v>0</v>
      </c>
      <c r="TH30">
        <f t="shared" si="128"/>
        <v>-1</v>
      </c>
      <c r="TI30" s="228">
        <v>-1</v>
      </c>
      <c r="TJ30" s="228">
        <v>1</v>
      </c>
      <c r="TK30" s="228">
        <v>-1</v>
      </c>
      <c r="TL30" s="203">
        <v>1</v>
      </c>
      <c r="TM30" s="229">
        <v>-16</v>
      </c>
      <c r="TN30">
        <f t="shared" si="129"/>
        <v>-1</v>
      </c>
      <c r="TO30">
        <f t="shared" si="130"/>
        <v>-1</v>
      </c>
      <c r="TP30" s="203"/>
      <c r="TQ30">
        <f t="shared" si="131"/>
        <v>0</v>
      </c>
      <c r="TR30">
        <f t="shared" si="85"/>
        <v>0</v>
      </c>
      <c r="TS30">
        <f t="shared" si="165"/>
        <v>0</v>
      </c>
      <c r="TT30">
        <f t="shared" si="132"/>
        <v>0</v>
      </c>
      <c r="TU30" s="238"/>
      <c r="TV30" s="194">
        <v>42548</v>
      </c>
      <c r="TW30">
        <f t="shared" si="133"/>
        <v>-1</v>
      </c>
      <c r="TX30" t="str">
        <f t="shared" si="86"/>
        <v>TRUE</v>
      </c>
      <c r="TY30">
        <f>VLOOKUP($A30,'FuturesInfo (3)'!$A$2:$V$80,22)</f>
        <v>0</v>
      </c>
      <c r="TZ30" s="241"/>
      <c r="UA30">
        <f t="shared" si="134"/>
        <v>0</v>
      </c>
      <c r="UB30" s="137">
        <f>VLOOKUP($A30,'FuturesInfo (3)'!$A$2:$O$80,15)*TY30</f>
        <v>0</v>
      </c>
      <c r="UC30" s="137">
        <f>VLOOKUP($A30,'FuturesInfo (3)'!$A$2:$O$80,15)*UA30</f>
        <v>0</v>
      </c>
      <c r="UD30" s="188">
        <f t="shared" si="135"/>
        <v>0</v>
      </c>
      <c r="UE30" s="188">
        <f t="shared" si="87"/>
        <v>0</v>
      </c>
      <c r="UF30" s="188">
        <f t="shared" si="136"/>
        <v>0</v>
      </c>
      <c r="UG30" s="188">
        <f t="shared" si="137"/>
        <v>0</v>
      </c>
      <c r="UH30" s="188">
        <f t="shared" si="173"/>
        <v>0</v>
      </c>
      <c r="UI30" s="188">
        <f t="shared" si="139"/>
        <v>0</v>
      </c>
      <c r="UJ30" s="188">
        <f t="shared" si="166"/>
        <v>0</v>
      </c>
      <c r="UK30" s="188">
        <f t="shared" si="140"/>
        <v>0</v>
      </c>
      <c r="UL30" s="188">
        <f>IF(IF(sym!$Q19=TP30,1,0)=1,ABS(UB30*TU30),-ABS(UB30*TU30))</f>
        <v>0</v>
      </c>
      <c r="UM30" s="188">
        <f>IF(IF(sym!$P19=TP30,1,0)=1,ABS(UB30*TU30),-ABS(UB30*TU30))</f>
        <v>0</v>
      </c>
      <c r="UN30" s="188">
        <f t="shared" si="170"/>
        <v>0</v>
      </c>
      <c r="UO30" s="188">
        <f t="shared" si="141"/>
        <v>0</v>
      </c>
      <c r="UQ30">
        <f t="shared" si="142"/>
        <v>0</v>
      </c>
      <c r="UR30" s="228"/>
      <c r="US30" s="228"/>
      <c r="UT30" s="228"/>
      <c r="UU30" s="203"/>
      <c r="UV30" s="229"/>
      <c r="UW30">
        <f t="shared" si="143"/>
        <v>1</v>
      </c>
      <c r="UX30">
        <f t="shared" si="144"/>
        <v>0</v>
      </c>
      <c r="UY30" s="203"/>
      <c r="UZ30">
        <f t="shared" si="145"/>
        <v>1</v>
      </c>
      <c r="VA30">
        <f t="shared" si="88"/>
        <v>1</v>
      </c>
      <c r="VB30">
        <f t="shared" si="167"/>
        <v>0</v>
      </c>
      <c r="VC30">
        <f t="shared" si="146"/>
        <v>1</v>
      </c>
      <c r="VD30" s="238"/>
      <c r="VE30" s="194"/>
      <c r="VF30">
        <f t="shared" si="147"/>
        <v>-1</v>
      </c>
      <c r="VG30" t="str">
        <f t="shared" si="89"/>
        <v>FALSE</v>
      </c>
      <c r="VH30">
        <f>VLOOKUP($A30,'FuturesInfo (3)'!$A$2:$V$80,22)</f>
        <v>0</v>
      </c>
      <c r="VI30" s="241"/>
      <c r="VJ30">
        <f t="shared" si="148"/>
        <v>0</v>
      </c>
      <c r="VK30" s="137">
        <f>VLOOKUP($A30,'FuturesInfo (3)'!$A$2:$O$80,15)*VH30</f>
        <v>0</v>
      </c>
      <c r="VL30" s="137">
        <f>VLOOKUP($A30,'FuturesInfo (3)'!$A$2:$O$80,15)*VJ30</f>
        <v>0</v>
      </c>
      <c r="VM30" s="188">
        <f t="shared" si="149"/>
        <v>0</v>
      </c>
      <c r="VN30" s="188">
        <f t="shared" si="90"/>
        <v>0</v>
      </c>
      <c r="VO30" s="188">
        <f t="shared" si="150"/>
        <v>0</v>
      </c>
      <c r="VP30" s="188">
        <f t="shared" si="151"/>
        <v>0</v>
      </c>
      <c r="VQ30" s="188">
        <f t="shared" si="174"/>
        <v>0</v>
      </c>
      <c r="VR30" s="188">
        <f t="shared" si="153"/>
        <v>0</v>
      </c>
      <c r="VS30" s="188">
        <f t="shared" si="168"/>
        <v>0</v>
      </c>
      <c r="VT30" s="188">
        <f t="shared" si="154"/>
        <v>0</v>
      </c>
      <c r="VU30" s="188">
        <f>IF(IF(sym!$Q19=UY30,1,0)=1,ABS(VK30*VD30),-ABS(VK30*VD30))</f>
        <v>0</v>
      </c>
      <c r="VV30" s="188">
        <f>IF(IF(sym!$P19=UY30,1,0)=1,ABS(VK30*VD30),-ABS(VK30*VD30))</f>
        <v>0</v>
      </c>
      <c r="VW30" s="188">
        <f t="shared" si="171"/>
        <v>0</v>
      </c>
      <c r="VX30" s="188">
        <f t="shared" si="155"/>
        <v>0</v>
      </c>
    </row>
    <row r="31" spans="1:596" x14ac:dyDescent="0.25">
      <c r="A31" s="1" t="s">
        <v>327</v>
      </c>
      <c r="B31" s="149" t="str">
        <f>'FuturesInfo (3)'!M19</f>
        <v>@EMD</v>
      </c>
      <c r="C31" s="192" t="str">
        <f>VLOOKUP(A31,'FuturesInfo (3)'!$A$2:$K$80,11)</f>
        <v>index</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f t="shared" si="81"/>
        <v>2905.4626152225901</v>
      </c>
      <c r="AB31" s="188">
        <v>2905.4626152225901</v>
      </c>
      <c r="AC31" s="188">
        <v>-2905.4626152225901</v>
      </c>
      <c r="AD31" s="188">
        <v>-2905.4626152225901</v>
      </c>
      <c r="AE31" s="188">
        <v>2905.4626152225901</v>
      </c>
      <c r="AF31" s="188">
        <f t="shared" si="91"/>
        <v>0</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f t="shared" si="92"/>
        <v>-1</v>
      </c>
      <c r="BB31" t="s">
        <v>1163</v>
      </c>
      <c r="BC31">
        <v>1</v>
      </c>
      <c r="BD31" s="241">
        <v>2</v>
      </c>
      <c r="BE31">
        <v>1</v>
      </c>
      <c r="BF31" s="137">
        <v>149670</v>
      </c>
      <c r="BG31" s="137">
        <v>149670</v>
      </c>
      <c r="BH31" s="188">
        <v>-370.91694574710721</v>
      </c>
      <c r="BI31" s="188">
        <f t="shared" si="156"/>
        <v>370.91694574710721</v>
      </c>
      <c r="BJ31" s="188">
        <v>370.91694574710721</v>
      </c>
      <c r="BK31" s="188">
        <v>-370.91694574710721</v>
      </c>
      <c r="BL31" s="188">
        <v>-370.91694574710721</v>
      </c>
      <c r="BM31" s="188">
        <v>-370.91694574710721</v>
      </c>
      <c r="BN31" s="188">
        <v>-370.91694574710721</v>
      </c>
      <c r="BO31" s="188">
        <f t="shared" si="93"/>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f t="shared" si="94"/>
        <v>1</v>
      </c>
      <c r="CK31" t="s">
        <v>1163</v>
      </c>
      <c r="CL31">
        <v>1</v>
      </c>
      <c r="CM31" s="241">
        <v>1</v>
      </c>
      <c r="CN31">
        <v>1</v>
      </c>
      <c r="CO31" s="137">
        <v>149670</v>
      </c>
      <c r="CP31" s="137">
        <v>149670</v>
      </c>
      <c r="CQ31" s="188">
        <v>0</v>
      </c>
      <c r="CR31" s="188">
        <f t="shared" si="157"/>
        <v>0</v>
      </c>
      <c r="CS31" s="188">
        <v>0</v>
      </c>
      <c r="CT31" s="188">
        <v>0</v>
      </c>
      <c r="CU31" s="188">
        <v>0</v>
      </c>
      <c r="CV31" s="188">
        <v>0</v>
      </c>
      <c r="CW31" s="188">
        <v>0</v>
      </c>
      <c r="CX31" s="188">
        <f t="shared" si="95"/>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f t="shared" si="96"/>
        <v>1</v>
      </c>
      <c r="DT31" t="s">
        <v>1163</v>
      </c>
      <c r="DU31">
        <v>1</v>
      </c>
      <c r="DV31" s="241">
        <v>1</v>
      </c>
      <c r="DW31">
        <v>1</v>
      </c>
      <c r="DX31" s="137">
        <v>147820</v>
      </c>
      <c r="DY31" s="137">
        <v>147820</v>
      </c>
      <c r="DZ31" s="188">
        <v>1827.1330259883121</v>
      </c>
      <c r="EA31" s="188">
        <f t="shared" si="158"/>
        <v>-1827.1330259883121</v>
      </c>
      <c r="EB31" s="188">
        <v>-1827.1330259883121</v>
      </c>
      <c r="EC31" s="188">
        <v>1827.1330259883121</v>
      </c>
      <c r="ED31" s="188">
        <v>-1827.1330259883121</v>
      </c>
      <c r="EE31" s="188">
        <v>1827.1330259883121</v>
      </c>
      <c r="EF31" s="188">
        <v>-1827.1330259883121</v>
      </c>
      <c r="EG31" s="188">
        <f t="shared" si="97"/>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f t="shared" si="98"/>
        <v>1</v>
      </c>
      <c r="FC31" t="s">
        <v>1163</v>
      </c>
      <c r="FD31">
        <v>1</v>
      </c>
      <c r="FE31" s="241">
        <v>1</v>
      </c>
      <c r="FF31">
        <v>1</v>
      </c>
      <c r="FG31" s="137">
        <v>148670</v>
      </c>
      <c r="FH31" s="137">
        <v>148670</v>
      </c>
      <c r="FI31" s="188">
        <v>854.88770125896826</v>
      </c>
      <c r="FJ31" s="188">
        <f t="shared" si="159"/>
        <v>-854.88770125896826</v>
      </c>
      <c r="FK31" s="188">
        <v>854.88770125896826</v>
      </c>
      <c r="FL31" s="188">
        <v>-854.88770125896826</v>
      </c>
      <c r="FM31" s="188">
        <v>854.88770125896826</v>
      </c>
      <c r="FN31" s="188">
        <v>854.88770125896826</v>
      </c>
      <c r="FO31" s="188">
        <v>-854.88770125896826</v>
      </c>
      <c r="FP31" s="188">
        <f t="shared" si="99"/>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f t="shared" si="100"/>
        <v>1</v>
      </c>
      <c r="GL31" t="s">
        <v>1163</v>
      </c>
      <c r="GM31">
        <v>1</v>
      </c>
      <c r="GN31" s="241">
        <v>1</v>
      </c>
      <c r="GO31">
        <v>1</v>
      </c>
      <c r="GP31" s="137">
        <v>148860</v>
      </c>
      <c r="GQ31" s="137">
        <v>148860</v>
      </c>
      <c r="GR31" s="188">
        <v>190.24281966767759</v>
      </c>
      <c r="GS31" s="188">
        <f t="shared" si="160"/>
        <v>190.24281966767759</v>
      </c>
      <c r="GT31" s="188">
        <v>190.24281966767759</v>
      </c>
      <c r="GU31" s="188">
        <v>-190.24281966767759</v>
      </c>
      <c r="GV31" s="188">
        <v>190.24281966767759</v>
      </c>
      <c r="GW31" s="188">
        <v>190.24281966767759</v>
      </c>
      <c r="GX31" s="188">
        <v>-190.24281966767759</v>
      </c>
      <c r="GY31" s="188">
        <f t="shared" si="101"/>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f t="shared" si="102"/>
        <v>1</v>
      </c>
      <c r="HU31" t="s">
        <v>1163</v>
      </c>
      <c r="HV31">
        <v>1</v>
      </c>
      <c r="HW31">
        <v>2</v>
      </c>
      <c r="HX31">
        <v>1</v>
      </c>
      <c r="HY31" s="137">
        <v>151680</v>
      </c>
      <c r="HZ31" s="137">
        <v>151680</v>
      </c>
      <c r="IA31" s="188">
        <v>2873.4220072627199</v>
      </c>
      <c r="IB31" s="188">
        <f t="shared" si="161"/>
        <v>2873.4220072627199</v>
      </c>
      <c r="IC31" s="188">
        <v>2873.4220072627199</v>
      </c>
      <c r="ID31" s="188">
        <v>-2873.4220072627199</v>
      </c>
      <c r="IE31" s="188">
        <v>2873.4220072627199</v>
      </c>
      <c r="IF31" s="188">
        <v>2873.4220072627199</v>
      </c>
      <c r="IG31" s="188">
        <v>-2873.4220072627199</v>
      </c>
      <c r="IH31" s="188">
        <f t="shared" si="103"/>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f t="shared" si="104"/>
        <v>-1</v>
      </c>
      <c r="JD31" t="s">
        <v>1163</v>
      </c>
      <c r="JE31">
        <v>1</v>
      </c>
      <c r="JF31" s="241">
        <v>2</v>
      </c>
      <c r="JG31">
        <v>1</v>
      </c>
      <c r="JH31" s="137">
        <v>152550</v>
      </c>
      <c r="JI31" s="137">
        <v>152550</v>
      </c>
      <c r="JJ31" s="188">
        <v>874.99011075935846</v>
      </c>
      <c r="JK31" s="188">
        <f t="shared" si="162"/>
        <v>874.99011075935846</v>
      </c>
      <c r="JL31" s="188">
        <v>874.99011075935846</v>
      </c>
      <c r="JM31" s="188">
        <v>-874.99011075935846</v>
      </c>
      <c r="JN31" s="188">
        <v>-874.99011075935846</v>
      </c>
      <c r="JO31" s="188">
        <v>-874.99011075935846</v>
      </c>
      <c r="JP31" s="188">
        <v>874.99011075935846</v>
      </c>
      <c r="JQ31" s="188">
        <f t="shared" si="105"/>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f t="shared" si="106"/>
        <v>-1</v>
      </c>
      <c r="KM31" t="s">
        <v>1163</v>
      </c>
      <c r="KN31">
        <v>1</v>
      </c>
      <c r="KO31" s="241">
        <v>2</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f t="shared" si="107"/>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f t="shared" si="108"/>
        <v>-1</v>
      </c>
      <c r="LV31" t="s">
        <v>1163</v>
      </c>
      <c r="LW31">
        <v>1</v>
      </c>
      <c r="LX31" s="241"/>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f t="shared" si="109"/>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f t="shared" si="110"/>
        <v>-1</v>
      </c>
      <c r="NE31" t="s">
        <v>1163</v>
      </c>
      <c r="NF31">
        <v>1</v>
      </c>
      <c r="NG31" s="241"/>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f t="shared" si="111"/>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f t="shared" si="112"/>
        <v>1</v>
      </c>
      <c r="ON31" t="s">
        <v>1163</v>
      </c>
      <c r="OO31">
        <v>1</v>
      </c>
      <c r="OP31" s="241"/>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f t="shared" si="113"/>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v>1</v>
      </c>
      <c r="PN31">
        <v>1</v>
      </c>
      <c r="PO31" s="203">
        <v>1</v>
      </c>
      <c r="PP31">
        <v>0</v>
      </c>
      <c r="PQ31">
        <v>0</v>
      </c>
      <c r="PR31">
        <v>1</v>
      </c>
      <c r="PS31">
        <v>1</v>
      </c>
      <c r="PT31" s="237">
        <v>5.8399844267099997E-4</v>
      </c>
      <c r="PU31" s="194">
        <v>42548</v>
      </c>
      <c r="PV31">
        <v>1</v>
      </c>
      <c r="PW31" t="s">
        <v>1163</v>
      </c>
      <c r="PX31">
        <v>1</v>
      </c>
      <c r="PY31" s="241"/>
      <c r="PZ31">
        <v>1</v>
      </c>
      <c r="QA31" s="137">
        <v>153960</v>
      </c>
      <c r="QB31" s="137">
        <v>153960</v>
      </c>
      <c r="QC31" s="188">
        <v>-89.912400233627153</v>
      </c>
      <c r="QD31" s="188">
        <v>89.912400233627153</v>
      </c>
      <c r="QE31" s="188">
        <v>-89.912400233627153</v>
      </c>
      <c r="QF31" s="188">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v>1</v>
      </c>
      <c r="QQ31" s="228">
        <v>-1</v>
      </c>
      <c r="QR31" s="228">
        <v>-1</v>
      </c>
      <c r="QS31" s="228">
        <v>1</v>
      </c>
      <c r="QT31" s="203">
        <v>-1</v>
      </c>
      <c r="QU31" s="229">
        <v>-3</v>
      </c>
      <c r="QV31">
        <v>1</v>
      </c>
      <c r="QW31">
        <v>1</v>
      </c>
      <c r="QX31">
        <v>-1</v>
      </c>
      <c r="QY31">
        <v>1</v>
      </c>
      <c r="QZ31">
        <v>1</v>
      </c>
      <c r="RA31">
        <v>0</v>
      </c>
      <c r="RB31">
        <v>0</v>
      </c>
      <c r="RC31">
        <v>-1.55642023346E-3</v>
      </c>
      <c r="RD31" s="194">
        <v>42548</v>
      </c>
      <c r="RE31">
        <v>1</v>
      </c>
      <c r="RF31" t="s">
        <v>1163</v>
      </c>
      <c r="RG31">
        <v>1</v>
      </c>
      <c r="RH31" s="241"/>
      <c r="RI31">
        <v>1</v>
      </c>
      <c r="RJ31" s="137">
        <v>153960</v>
      </c>
      <c r="RK31" s="137">
        <v>153960</v>
      </c>
      <c r="RL31" s="188">
        <v>239.62645914350159</v>
      </c>
      <c r="RM31" s="188">
        <v>-239.62645914350159</v>
      </c>
      <c r="RN31" s="188">
        <v>239.62645914350159</v>
      </c>
      <c r="RO31" s="188">
        <v>-239.62645914350159</v>
      </c>
      <c r="RP31" s="188">
        <v>-239.62645914350159</v>
      </c>
      <c r="RQ31" s="188">
        <v>239.62645914350159</v>
      </c>
      <c r="RR31" s="188">
        <v>-239.62645914350159</v>
      </c>
      <c r="RS31" s="188">
        <v>-239.62645914350159</v>
      </c>
      <c r="RT31" s="188">
        <v>-239.62645914350159</v>
      </c>
      <c r="RU31" s="188">
        <v>239.62645914350159</v>
      </c>
      <c r="RV31" s="188">
        <v>-239.62645914350159</v>
      </c>
      <c r="RW31" s="188">
        <v>239.62645914350159</v>
      </c>
      <c r="RY31">
        <f t="shared" si="114"/>
        <v>-1</v>
      </c>
      <c r="RZ31">
        <v>1</v>
      </c>
      <c r="SA31">
        <v>-1</v>
      </c>
      <c r="SB31">
        <v>1</v>
      </c>
      <c r="SC31">
        <v>-1</v>
      </c>
      <c r="SD31">
        <v>-4</v>
      </c>
      <c r="SE31">
        <f t="shared" si="115"/>
        <v>1</v>
      </c>
      <c r="SF31">
        <f t="shared" si="116"/>
        <v>1</v>
      </c>
      <c r="SG31">
        <v>1</v>
      </c>
      <c r="SH31">
        <f t="shared" si="117"/>
        <v>0</v>
      </c>
      <c r="SI31">
        <f t="shared" si="82"/>
        <v>0</v>
      </c>
      <c r="SJ31">
        <f t="shared" si="163"/>
        <v>1</v>
      </c>
      <c r="SK31">
        <f t="shared" si="118"/>
        <v>1</v>
      </c>
      <c r="SL31">
        <v>4.6765393608700001E-3</v>
      </c>
      <c r="SM31" s="194">
        <v>42564</v>
      </c>
      <c r="SN31">
        <f t="shared" si="119"/>
        <v>1</v>
      </c>
      <c r="SO31" t="str">
        <f t="shared" si="83"/>
        <v>TRUE</v>
      </c>
      <c r="SP31">
        <f>VLOOKUP($A31,'FuturesInfo (3)'!$A$2:$V$80,22)</f>
        <v>1</v>
      </c>
      <c r="SQ31" s="241"/>
      <c r="SR31">
        <f t="shared" si="120"/>
        <v>1</v>
      </c>
      <c r="SS31" s="137">
        <f>VLOOKUP($A31,'FuturesInfo (3)'!$A$2:$O$80,15)*SP31</f>
        <v>154680</v>
      </c>
      <c r="ST31" s="137">
        <f>VLOOKUP($A31,'FuturesInfo (3)'!$A$2:$O$80,15)*SR31</f>
        <v>154680</v>
      </c>
      <c r="SU31" s="188">
        <f t="shared" si="121"/>
        <v>723.36710833937161</v>
      </c>
      <c r="SV31" s="188">
        <f t="shared" si="84"/>
        <v>-723.36710833937161</v>
      </c>
      <c r="SW31" s="188">
        <f t="shared" si="122"/>
        <v>-723.36710833937161</v>
      </c>
      <c r="SX31" s="188">
        <f t="shared" si="123"/>
        <v>723.36710833937161</v>
      </c>
      <c r="SY31" s="188">
        <f t="shared" si="172"/>
        <v>723.36710833937161</v>
      </c>
      <c r="SZ31" s="188">
        <f t="shared" si="125"/>
        <v>-723.36710833937161</v>
      </c>
      <c r="TA31" s="188">
        <f t="shared" si="164"/>
        <v>723.36710833937161</v>
      </c>
      <c r="TB31" s="188">
        <f t="shared" si="126"/>
        <v>723.36710833937161</v>
      </c>
      <c r="TC31" s="188">
        <f>IF(IF(sym!$Q20=SG31,1,0)=1,ABS(SS31*SL31),-ABS(SS31*SL31))</f>
        <v>723.36710833937161</v>
      </c>
      <c r="TD31" s="188">
        <f>IF(IF(sym!$P20=SG31,1,0)=1,ABS(SS31*SL31),-ABS(SS31*SL31))</f>
        <v>-723.36710833937161</v>
      </c>
      <c r="TE31" s="188">
        <f t="shared" si="169"/>
        <v>-723.36710833937161</v>
      </c>
      <c r="TF31" s="188">
        <f t="shared" si="127"/>
        <v>723.36710833937161</v>
      </c>
      <c r="TH31">
        <f t="shared" si="128"/>
        <v>1</v>
      </c>
      <c r="TI31" s="228">
        <v>1</v>
      </c>
      <c r="TJ31" s="228">
        <v>1</v>
      </c>
      <c r="TK31" s="228">
        <v>1</v>
      </c>
      <c r="TL31" s="203">
        <v>-1</v>
      </c>
      <c r="TM31" s="229">
        <v>-5</v>
      </c>
      <c r="TN31">
        <f t="shared" si="129"/>
        <v>1</v>
      </c>
      <c r="TO31">
        <f t="shared" si="130"/>
        <v>1</v>
      </c>
      <c r="TP31" s="203"/>
      <c r="TQ31">
        <f t="shared" si="131"/>
        <v>0</v>
      </c>
      <c r="TR31">
        <f t="shared" si="85"/>
        <v>0</v>
      </c>
      <c r="TS31">
        <f t="shared" si="165"/>
        <v>0</v>
      </c>
      <c r="TT31">
        <f t="shared" si="132"/>
        <v>0</v>
      </c>
      <c r="TU31" s="237"/>
      <c r="TV31" s="194">
        <v>42564</v>
      </c>
      <c r="TW31">
        <f t="shared" si="133"/>
        <v>1</v>
      </c>
      <c r="TX31" t="str">
        <f t="shared" si="86"/>
        <v>TRUE</v>
      </c>
      <c r="TY31">
        <f>VLOOKUP($A31,'FuturesInfo (3)'!$A$2:$V$80,22)</f>
        <v>1</v>
      </c>
      <c r="TZ31" s="241"/>
      <c r="UA31">
        <f t="shared" si="134"/>
        <v>1</v>
      </c>
      <c r="UB31" s="137">
        <f>VLOOKUP($A31,'FuturesInfo (3)'!$A$2:$O$80,15)*TY31</f>
        <v>154680</v>
      </c>
      <c r="UC31" s="137">
        <f>VLOOKUP($A31,'FuturesInfo (3)'!$A$2:$O$80,15)*UA31</f>
        <v>154680</v>
      </c>
      <c r="UD31" s="188">
        <f t="shared" si="135"/>
        <v>0</v>
      </c>
      <c r="UE31" s="188">
        <f t="shared" si="87"/>
        <v>0</v>
      </c>
      <c r="UF31" s="188">
        <f t="shared" si="136"/>
        <v>0</v>
      </c>
      <c r="UG31" s="188">
        <f t="shared" si="137"/>
        <v>0</v>
      </c>
      <c r="UH31" s="188">
        <f t="shared" si="173"/>
        <v>0</v>
      </c>
      <c r="UI31" s="188">
        <f t="shared" si="139"/>
        <v>0</v>
      </c>
      <c r="UJ31" s="188">
        <f t="shared" si="166"/>
        <v>0</v>
      </c>
      <c r="UK31" s="188">
        <f t="shared" si="140"/>
        <v>0</v>
      </c>
      <c r="UL31" s="188">
        <f>IF(IF(sym!$Q20=TP31,1,0)=1,ABS(UB31*TU31),-ABS(UB31*TU31))</f>
        <v>0</v>
      </c>
      <c r="UM31" s="188">
        <f>IF(IF(sym!$P20=TP31,1,0)=1,ABS(UB31*TU31),-ABS(UB31*TU31))</f>
        <v>0</v>
      </c>
      <c r="UN31" s="188">
        <f t="shared" si="170"/>
        <v>0</v>
      </c>
      <c r="UO31" s="188">
        <f t="shared" si="141"/>
        <v>0</v>
      </c>
      <c r="UQ31">
        <f t="shared" si="142"/>
        <v>0</v>
      </c>
      <c r="UR31" s="228"/>
      <c r="US31" s="228"/>
      <c r="UT31" s="228"/>
      <c r="UU31" s="203"/>
      <c r="UV31" s="229"/>
      <c r="UW31">
        <f t="shared" si="143"/>
        <v>1</v>
      </c>
      <c r="UX31">
        <f t="shared" si="144"/>
        <v>0</v>
      </c>
      <c r="UY31" s="203"/>
      <c r="UZ31">
        <f t="shared" si="145"/>
        <v>1</v>
      </c>
      <c r="VA31">
        <f t="shared" si="88"/>
        <v>1</v>
      </c>
      <c r="VB31">
        <f t="shared" si="167"/>
        <v>0</v>
      </c>
      <c r="VC31">
        <f t="shared" si="146"/>
        <v>1</v>
      </c>
      <c r="VD31" s="237"/>
      <c r="VE31" s="194"/>
      <c r="VF31">
        <f t="shared" si="147"/>
        <v>-1</v>
      </c>
      <c r="VG31" t="str">
        <f t="shared" si="89"/>
        <v>FALSE</v>
      </c>
      <c r="VH31">
        <f>VLOOKUP($A31,'FuturesInfo (3)'!$A$2:$V$80,22)</f>
        <v>1</v>
      </c>
      <c r="VI31" s="241"/>
      <c r="VJ31">
        <f t="shared" si="148"/>
        <v>1</v>
      </c>
      <c r="VK31" s="137">
        <f>VLOOKUP($A31,'FuturesInfo (3)'!$A$2:$O$80,15)*VH31</f>
        <v>154680</v>
      </c>
      <c r="VL31" s="137">
        <f>VLOOKUP($A31,'FuturesInfo (3)'!$A$2:$O$80,15)*VJ31</f>
        <v>154680</v>
      </c>
      <c r="VM31" s="188">
        <f t="shared" si="149"/>
        <v>0</v>
      </c>
      <c r="VN31" s="188">
        <f t="shared" si="90"/>
        <v>0</v>
      </c>
      <c r="VO31" s="188">
        <f t="shared" si="150"/>
        <v>0</v>
      </c>
      <c r="VP31" s="188">
        <f t="shared" si="151"/>
        <v>0</v>
      </c>
      <c r="VQ31" s="188">
        <f t="shared" si="174"/>
        <v>0</v>
      </c>
      <c r="VR31" s="188">
        <f t="shared" si="153"/>
        <v>0</v>
      </c>
      <c r="VS31" s="188">
        <f t="shared" si="168"/>
        <v>0</v>
      </c>
      <c r="VT31" s="188">
        <f t="shared" si="154"/>
        <v>0</v>
      </c>
      <c r="VU31" s="188">
        <f>IF(IF(sym!$Q20=UY31,1,0)=1,ABS(VK31*VD31),-ABS(VK31*VD31))</f>
        <v>0</v>
      </c>
      <c r="VV31" s="188">
        <f>IF(IF(sym!$P20=UY31,1,0)=1,ABS(VK31*VD31),-ABS(VK31*VD31))</f>
        <v>0</v>
      </c>
      <c r="VW31" s="188">
        <f t="shared" si="171"/>
        <v>0</v>
      </c>
      <c r="VX31" s="188">
        <f t="shared" si="155"/>
        <v>0</v>
      </c>
    </row>
    <row r="32" spans="1:596" x14ac:dyDescent="0.25">
      <c r="A32" s="1" t="s">
        <v>329</v>
      </c>
      <c r="B32" s="149" t="str">
        <f>'FuturesInfo (3)'!M20</f>
        <v>@ES</v>
      </c>
      <c r="C32" s="192" t="str">
        <f>VLOOKUP(A32,'FuturesInfo (3)'!$A$2:$K$80,11)</f>
        <v>index</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f t="shared" si="81"/>
        <v>1188.3603483773211</v>
      </c>
      <c r="AB32" s="188">
        <v>1188.3603483773211</v>
      </c>
      <c r="AC32" s="188">
        <v>-1188.3603483773211</v>
      </c>
      <c r="AD32" s="188">
        <v>-1188.3603483773211</v>
      </c>
      <c r="AE32" s="188">
        <v>-1188.3603483773211</v>
      </c>
      <c r="AF32" s="188">
        <f t="shared" si="91"/>
        <v>0</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f t="shared" si="92"/>
        <v>1</v>
      </c>
      <c r="BB32" t="s">
        <v>1163</v>
      </c>
      <c r="BC32">
        <v>1</v>
      </c>
      <c r="BD32" s="241">
        <v>2</v>
      </c>
      <c r="BE32">
        <v>1</v>
      </c>
      <c r="BF32" s="137">
        <v>104812.5</v>
      </c>
      <c r="BG32" s="137">
        <v>104812.5</v>
      </c>
      <c r="BH32" s="188">
        <v>300.86114101194937</v>
      </c>
      <c r="BI32" s="188">
        <f t="shared" si="156"/>
        <v>300.86114101194937</v>
      </c>
      <c r="BJ32" s="188">
        <v>300.86114101194937</v>
      </c>
      <c r="BK32" s="188">
        <v>-300.86114101194937</v>
      </c>
      <c r="BL32" s="188">
        <v>-300.86114101194937</v>
      </c>
      <c r="BM32" s="188">
        <v>300.86114101194937</v>
      </c>
      <c r="BN32" s="188">
        <v>300.86114101194937</v>
      </c>
      <c r="BO32" s="188">
        <f t="shared" si="93"/>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f t="shared" si="94"/>
        <v>-1</v>
      </c>
      <c r="CK32" t="s">
        <v>1163</v>
      </c>
      <c r="CL32">
        <v>2</v>
      </c>
      <c r="CM32" s="241">
        <v>2</v>
      </c>
      <c r="CN32">
        <v>2</v>
      </c>
      <c r="CO32" s="137">
        <v>209625</v>
      </c>
      <c r="CP32" s="137">
        <v>209625</v>
      </c>
      <c r="CQ32" s="188">
        <v>0</v>
      </c>
      <c r="CR32" s="188">
        <f t="shared" si="157"/>
        <v>0</v>
      </c>
      <c r="CS32" s="188">
        <v>0</v>
      </c>
      <c r="CT32" s="188">
        <v>0</v>
      </c>
      <c r="CU32" s="188">
        <v>0</v>
      </c>
      <c r="CV32" s="188">
        <v>0</v>
      </c>
      <c r="CW32" s="188">
        <v>0</v>
      </c>
      <c r="CX32" s="188">
        <f t="shared" si="95"/>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f t="shared" si="96"/>
        <v>-1</v>
      </c>
      <c r="DT32" t="s">
        <v>1163</v>
      </c>
      <c r="DU32">
        <v>2</v>
      </c>
      <c r="DV32" s="241">
        <v>2</v>
      </c>
      <c r="DW32">
        <v>2</v>
      </c>
      <c r="DX32" s="137">
        <v>208275</v>
      </c>
      <c r="DY32" s="137">
        <v>208275</v>
      </c>
      <c r="DZ32" s="188">
        <v>-1341.3059033987963</v>
      </c>
      <c r="EA32" s="188">
        <f t="shared" si="158"/>
        <v>-1341.3059033987963</v>
      </c>
      <c r="EB32" s="188">
        <v>-1341.3059033987963</v>
      </c>
      <c r="EC32" s="188">
        <v>1341.3059033987963</v>
      </c>
      <c r="ED32" s="188">
        <v>1341.3059033987963</v>
      </c>
      <c r="EE32" s="188">
        <v>1341.3059033987963</v>
      </c>
      <c r="EF32" s="188">
        <v>-1341.3059033987963</v>
      </c>
      <c r="EG32" s="188">
        <f t="shared" si="97"/>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f t="shared" si="98"/>
        <v>1</v>
      </c>
      <c r="FC32" t="s">
        <v>1163</v>
      </c>
      <c r="FD32">
        <v>2</v>
      </c>
      <c r="FE32" s="241">
        <v>1</v>
      </c>
      <c r="FF32">
        <v>2</v>
      </c>
      <c r="FG32" s="137">
        <v>209400</v>
      </c>
      <c r="FH32" s="137">
        <v>209400</v>
      </c>
      <c r="FI32" s="188">
        <v>1131.0767014767121</v>
      </c>
      <c r="FJ32" s="188">
        <f t="shared" si="159"/>
        <v>-1131.0767014767121</v>
      </c>
      <c r="FK32" s="188">
        <v>1131.0767014767121</v>
      </c>
      <c r="FL32" s="188">
        <v>-1131.0767014767121</v>
      </c>
      <c r="FM32" s="188">
        <v>-1131.0767014767121</v>
      </c>
      <c r="FN32" s="188">
        <v>1131.0767014767121</v>
      </c>
      <c r="FO32" s="188">
        <v>1131.0767014767121</v>
      </c>
      <c r="FP32" s="188">
        <f t="shared" si="99"/>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f t="shared" si="100"/>
        <v>1</v>
      </c>
      <c r="GL32" t="s">
        <v>1163</v>
      </c>
      <c r="GM32">
        <v>2</v>
      </c>
      <c r="GN32" s="241">
        <v>1</v>
      </c>
      <c r="GO32">
        <v>3</v>
      </c>
      <c r="GP32" s="137">
        <v>209200</v>
      </c>
      <c r="GQ32" s="137">
        <v>313800</v>
      </c>
      <c r="GR32" s="188">
        <v>-199.80897803240521</v>
      </c>
      <c r="GS32" s="188">
        <f t="shared" si="160"/>
        <v>-199.80897803240521</v>
      </c>
      <c r="GT32" s="188">
        <v>-199.80897803240521</v>
      </c>
      <c r="GU32" s="188">
        <v>199.80897803240521</v>
      </c>
      <c r="GV32" s="188">
        <v>-199.80897803240521</v>
      </c>
      <c r="GW32" s="188">
        <v>-199.80897803240521</v>
      </c>
      <c r="GX32" s="188">
        <v>-199.80897803240521</v>
      </c>
      <c r="GY32" s="188">
        <f t="shared" si="101"/>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f t="shared" si="102"/>
        <v>1</v>
      </c>
      <c r="HU32" t="s">
        <v>1163</v>
      </c>
      <c r="HV32">
        <v>2</v>
      </c>
      <c r="HW32">
        <v>1</v>
      </c>
      <c r="HX32">
        <v>3</v>
      </c>
      <c r="HY32" s="137">
        <v>212050</v>
      </c>
      <c r="HZ32" s="137">
        <v>318075</v>
      </c>
      <c r="IA32" s="188">
        <v>2888.8264818255898</v>
      </c>
      <c r="IB32" s="188">
        <f t="shared" si="161"/>
        <v>-2888.8264818255898</v>
      </c>
      <c r="IC32" s="188">
        <v>2888.8264818255898</v>
      </c>
      <c r="ID32" s="188">
        <v>-2888.8264818255898</v>
      </c>
      <c r="IE32" s="188">
        <v>2888.8264818255898</v>
      </c>
      <c r="IF32" s="188">
        <v>2888.8264818255898</v>
      </c>
      <c r="IG32" s="188">
        <v>2888.8264818255898</v>
      </c>
      <c r="IH32" s="188">
        <f t="shared" si="103"/>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f t="shared" si="104"/>
        <v>1</v>
      </c>
      <c r="JD32" t="s">
        <v>1163</v>
      </c>
      <c r="JE32">
        <v>2</v>
      </c>
      <c r="JF32" s="241">
        <v>2</v>
      </c>
      <c r="JG32">
        <v>2</v>
      </c>
      <c r="JH32" s="137">
        <v>213025</v>
      </c>
      <c r="JI32" s="137">
        <v>213025</v>
      </c>
      <c r="JJ32" s="188">
        <v>979.48302287121919</v>
      </c>
      <c r="JK32" s="188">
        <f t="shared" si="162"/>
        <v>979.48302287121919</v>
      </c>
      <c r="JL32" s="188">
        <v>979.48302287121919</v>
      </c>
      <c r="JM32" s="188">
        <v>-979.48302287121919</v>
      </c>
      <c r="JN32" s="188">
        <v>979.48302287121919</v>
      </c>
      <c r="JO32" s="188">
        <v>-979.48302287121919</v>
      </c>
      <c r="JP32" s="188">
        <v>979.48302287121919</v>
      </c>
      <c r="JQ32" s="188">
        <f t="shared" si="105"/>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f t="shared" si="106"/>
        <v>1</v>
      </c>
      <c r="KM32" t="s">
        <v>1163</v>
      </c>
      <c r="KN32">
        <v>2</v>
      </c>
      <c r="KO32" s="241">
        <v>2</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f t="shared" si="107"/>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f t="shared" si="108"/>
        <v>1</v>
      </c>
      <c r="LV32" t="s">
        <v>1163</v>
      </c>
      <c r="LW32">
        <v>2</v>
      </c>
      <c r="LX32" s="241"/>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f t="shared" si="109"/>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f t="shared" si="110"/>
        <v>-1</v>
      </c>
      <c r="NE32" t="s">
        <v>1163</v>
      </c>
      <c r="NF32">
        <v>2</v>
      </c>
      <c r="NG32" s="241"/>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f t="shared" si="111"/>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f t="shared" si="112"/>
        <v>-1</v>
      </c>
      <c r="ON32" t="s">
        <v>1163</v>
      </c>
      <c r="OO32">
        <v>2</v>
      </c>
      <c r="OP32" s="241"/>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f t="shared" si="113"/>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v>1</v>
      </c>
      <c r="PN32">
        <v>-1</v>
      </c>
      <c r="PO32" s="203">
        <v>1</v>
      </c>
      <c r="PP32">
        <v>0</v>
      </c>
      <c r="PQ32">
        <v>0</v>
      </c>
      <c r="PR32">
        <v>1</v>
      </c>
      <c r="PS32">
        <v>0</v>
      </c>
      <c r="PT32" s="237">
        <v>3.3677853907799998E-3</v>
      </c>
      <c r="PU32" s="194">
        <v>42548</v>
      </c>
      <c r="PV32">
        <v>-1</v>
      </c>
      <c r="PW32" t="s">
        <v>1163</v>
      </c>
      <c r="PX32">
        <v>2</v>
      </c>
      <c r="PY32" s="241"/>
      <c r="PZ32">
        <v>2</v>
      </c>
      <c r="QA32" s="137">
        <v>215875</v>
      </c>
      <c r="QB32" s="137">
        <v>215875</v>
      </c>
      <c r="QC32" s="188">
        <v>-727.02067123463246</v>
      </c>
      <c r="QD32" s="188">
        <v>-727.02067123463246</v>
      </c>
      <c r="QE32" s="188">
        <v>-727.02067123463246</v>
      </c>
      <c r="QF32" s="188">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v>1</v>
      </c>
      <c r="QQ32" s="228">
        <v>-1</v>
      </c>
      <c r="QR32" s="228">
        <v>-1</v>
      </c>
      <c r="QS32" s="228">
        <v>1</v>
      </c>
      <c r="QT32" s="203">
        <v>-1</v>
      </c>
      <c r="QU32" s="229">
        <v>14</v>
      </c>
      <c r="QV32">
        <v>1</v>
      </c>
      <c r="QW32">
        <v>-1</v>
      </c>
      <c r="QX32">
        <v>-1</v>
      </c>
      <c r="QY32">
        <v>1</v>
      </c>
      <c r="QZ32">
        <v>1</v>
      </c>
      <c r="RA32">
        <v>0</v>
      </c>
      <c r="RB32">
        <v>1</v>
      </c>
      <c r="RC32">
        <v>-5.7870370370399998E-4</v>
      </c>
      <c r="RD32" s="194">
        <v>42548</v>
      </c>
      <c r="RE32">
        <v>-1</v>
      </c>
      <c r="RF32" t="s">
        <v>1163</v>
      </c>
      <c r="RG32">
        <v>2</v>
      </c>
      <c r="RH32" s="241"/>
      <c r="RI32">
        <v>2</v>
      </c>
      <c r="RJ32" s="137">
        <v>215875</v>
      </c>
      <c r="RK32" s="137">
        <v>215875</v>
      </c>
      <c r="RL32" s="188">
        <v>124.927662037101</v>
      </c>
      <c r="RM32" s="188">
        <v>-124.927662037101</v>
      </c>
      <c r="RN32" s="188">
        <v>124.927662037101</v>
      </c>
      <c r="RO32" s="188">
        <v>-124.927662037101</v>
      </c>
      <c r="RP32" s="188">
        <v>124.927662037101</v>
      </c>
      <c r="RQ32" s="188">
        <v>124.927662037101</v>
      </c>
      <c r="RR32" s="188">
        <v>-124.927662037101</v>
      </c>
      <c r="RS32" s="188">
        <v>124.927662037101</v>
      </c>
      <c r="RT32" s="188">
        <v>-124.927662037101</v>
      </c>
      <c r="RU32" s="188">
        <v>124.927662037101</v>
      </c>
      <c r="RV32" s="188">
        <v>-124.927662037101</v>
      </c>
      <c r="RW32" s="188">
        <v>124.927662037101</v>
      </c>
      <c r="RY32">
        <f t="shared" si="114"/>
        <v>-1</v>
      </c>
      <c r="RZ32">
        <v>-1</v>
      </c>
      <c r="SA32">
        <v>-1</v>
      </c>
      <c r="SB32">
        <v>1</v>
      </c>
      <c r="SC32">
        <v>-1</v>
      </c>
      <c r="SD32">
        <v>-2</v>
      </c>
      <c r="SE32">
        <f t="shared" si="115"/>
        <v>1</v>
      </c>
      <c r="SF32">
        <f t="shared" si="116"/>
        <v>1</v>
      </c>
      <c r="SG32">
        <v>1</v>
      </c>
      <c r="SH32">
        <f t="shared" si="117"/>
        <v>0</v>
      </c>
      <c r="SI32">
        <f t="shared" si="82"/>
        <v>0</v>
      </c>
      <c r="SJ32">
        <f t="shared" si="163"/>
        <v>1</v>
      </c>
      <c r="SK32">
        <f t="shared" si="118"/>
        <v>1</v>
      </c>
      <c r="SL32">
        <v>4.0532715692000003E-3</v>
      </c>
      <c r="SM32" s="194">
        <v>42548</v>
      </c>
      <c r="SN32">
        <f t="shared" si="119"/>
        <v>1</v>
      </c>
      <c r="SO32" t="str">
        <f t="shared" si="83"/>
        <v>TRUE</v>
      </c>
      <c r="SP32">
        <f>VLOOKUP($A32,'FuturesInfo (3)'!$A$2:$V$80,22)</f>
        <v>2</v>
      </c>
      <c r="SQ32" s="241"/>
      <c r="SR32">
        <f t="shared" si="120"/>
        <v>2</v>
      </c>
      <c r="SS32" s="137">
        <f>VLOOKUP($A32,'FuturesInfo (3)'!$A$2:$O$80,15)*SP32</f>
        <v>216750</v>
      </c>
      <c r="ST32" s="137">
        <f>VLOOKUP($A32,'FuturesInfo (3)'!$A$2:$O$80,15)*SR32</f>
        <v>216750</v>
      </c>
      <c r="SU32" s="188">
        <f t="shared" si="121"/>
        <v>-878.54661262410002</v>
      </c>
      <c r="SV32" s="188">
        <f t="shared" si="84"/>
        <v>-878.54661262410002</v>
      </c>
      <c r="SW32" s="188">
        <f t="shared" si="122"/>
        <v>-878.54661262410002</v>
      </c>
      <c r="SX32" s="188">
        <f t="shared" si="123"/>
        <v>878.54661262410002</v>
      </c>
      <c r="SY32" s="188">
        <f t="shared" si="172"/>
        <v>878.54661262410002</v>
      </c>
      <c r="SZ32" s="188">
        <f t="shared" si="125"/>
        <v>-878.54661262410002</v>
      </c>
      <c r="TA32" s="188">
        <f t="shared" si="164"/>
        <v>878.54661262410002</v>
      </c>
      <c r="TB32" s="188">
        <f t="shared" si="126"/>
        <v>878.54661262410002</v>
      </c>
      <c r="TC32" s="188">
        <f>IF(IF(sym!$Q21=SG32,1,0)=1,ABS(SS32*SL32),-ABS(SS32*SL32))</f>
        <v>878.54661262410002</v>
      </c>
      <c r="TD32" s="188">
        <f>IF(IF(sym!$P21=SG32,1,0)=1,ABS(SS32*SL32),-ABS(SS32*SL32))</f>
        <v>-878.54661262410002</v>
      </c>
      <c r="TE32" s="188">
        <f t="shared" si="169"/>
        <v>-878.54661262410002</v>
      </c>
      <c r="TF32" s="188">
        <f t="shared" si="127"/>
        <v>878.54661262410002</v>
      </c>
      <c r="TH32">
        <f t="shared" si="128"/>
        <v>1</v>
      </c>
      <c r="TI32" s="228">
        <v>1</v>
      </c>
      <c r="TJ32" s="228">
        <v>-1</v>
      </c>
      <c r="TK32" s="228">
        <v>1</v>
      </c>
      <c r="TL32" s="203">
        <v>-1</v>
      </c>
      <c r="TM32" s="229">
        <v>-3</v>
      </c>
      <c r="TN32">
        <f t="shared" si="129"/>
        <v>1</v>
      </c>
      <c r="TO32">
        <f t="shared" si="130"/>
        <v>1</v>
      </c>
      <c r="TP32" s="203"/>
      <c r="TQ32">
        <f t="shared" si="131"/>
        <v>0</v>
      </c>
      <c r="TR32">
        <f t="shared" si="85"/>
        <v>0</v>
      </c>
      <c r="TS32">
        <f t="shared" si="165"/>
        <v>0</v>
      </c>
      <c r="TT32">
        <f t="shared" si="132"/>
        <v>0</v>
      </c>
      <c r="TU32" s="237"/>
      <c r="TV32" s="194">
        <v>42548</v>
      </c>
      <c r="TW32">
        <f t="shared" si="133"/>
        <v>1</v>
      </c>
      <c r="TX32" t="str">
        <f t="shared" si="86"/>
        <v>TRUE</v>
      </c>
      <c r="TY32">
        <f>VLOOKUP($A32,'FuturesInfo (3)'!$A$2:$V$80,22)</f>
        <v>2</v>
      </c>
      <c r="TZ32" s="241"/>
      <c r="UA32">
        <f t="shared" si="134"/>
        <v>2</v>
      </c>
      <c r="UB32" s="137">
        <f>VLOOKUP($A32,'FuturesInfo (3)'!$A$2:$O$80,15)*TY32</f>
        <v>216750</v>
      </c>
      <c r="UC32" s="137">
        <f>VLOOKUP($A32,'FuturesInfo (3)'!$A$2:$O$80,15)*UA32</f>
        <v>216750</v>
      </c>
      <c r="UD32" s="188">
        <f t="shared" si="135"/>
        <v>0</v>
      </c>
      <c r="UE32" s="188">
        <f t="shared" si="87"/>
        <v>0</v>
      </c>
      <c r="UF32" s="188">
        <f t="shared" si="136"/>
        <v>0</v>
      </c>
      <c r="UG32" s="188">
        <f t="shared" si="137"/>
        <v>0</v>
      </c>
      <c r="UH32" s="188">
        <f t="shared" si="173"/>
        <v>0</v>
      </c>
      <c r="UI32" s="188">
        <f t="shared" si="139"/>
        <v>0</v>
      </c>
      <c r="UJ32" s="188">
        <f t="shared" si="166"/>
        <v>0</v>
      </c>
      <c r="UK32" s="188">
        <f t="shared" si="140"/>
        <v>0</v>
      </c>
      <c r="UL32" s="188">
        <f>IF(IF(sym!$Q21=TP32,1,0)=1,ABS(UB32*TU32),-ABS(UB32*TU32))</f>
        <v>0</v>
      </c>
      <c r="UM32" s="188">
        <f>IF(IF(sym!$P21=TP32,1,0)=1,ABS(UB32*TU32),-ABS(UB32*TU32))</f>
        <v>0</v>
      </c>
      <c r="UN32" s="188">
        <f t="shared" si="170"/>
        <v>0</v>
      </c>
      <c r="UO32" s="188">
        <f t="shared" si="141"/>
        <v>0</v>
      </c>
      <c r="UQ32">
        <f t="shared" si="142"/>
        <v>0</v>
      </c>
      <c r="UR32" s="228"/>
      <c r="US32" s="228"/>
      <c r="UT32" s="228"/>
      <c r="UU32" s="203"/>
      <c r="UV32" s="229"/>
      <c r="UW32">
        <f t="shared" si="143"/>
        <v>1</v>
      </c>
      <c r="UX32">
        <f t="shared" si="144"/>
        <v>0</v>
      </c>
      <c r="UY32" s="203"/>
      <c r="UZ32">
        <f t="shared" si="145"/>
        <v>1</v>
      </c>
      <c r="VA32">
        <f t="shared" si="88"/>
        <v>1</v>
      </c>
      <c r="VB32">
        <f t="shared" si="167"/>
        <v>0</v>
      </c>
      <c r="VC32">
        <f t="shared" si="146"/>
        <v>1</v>
      </c>
      <c r="VD32" s="237"/>
      <c r="VE32" s="194"/>
      <c r="VF32">
        <f t="shared" si="147"/>
        <v>-1</v>
      </c>
      <c r="VG32" t="str">
        <f t="shared" si="89"/>
        <v>FALSE</v>
      </c>
      <c r="VH32">
        <f>VLOOKUP($A32,'FuturesInfo (3)'!$A$2:$V$80,22)</f>
        <v>2</v>
      </c>
      <c r="VI32" s="241"/>
      <c r="VJ32">
        <f t="shared" si="148"/>
        <v>2</v>
      </c>
      <c r="VK32" s="137">
        <f>VLOOKUP($A32,'FuturesInfo (3)'!$A$2:$O$80,15)*VH32</f>
        <v>216750</v>
      </c>
      <c r="VL32" s="137">
        <f>VLOOKUP($A32,'FuturesInfo (3)'!$A$2:$O$80,15)*VJ32</f>
        <v>216750</v>
      </c>
      <c r="VM32" s="188">
        <f t="shared" si="149"/>
        <v>0</v>
      </c>
      <c r="VN32" s="188">
        <f t="shared" si="90"/>
        <v>0</v>
      </c>
      <c r="VO32" s="188">
        <f t="shared" si="150"/>
        <v>0</v>
      </c>
      <c r="VP32" s="188">
        <f t="shared" si="151"/>
        <v>0</v>
      </c>
      <c r="VQ32" s="188">
        <f t="shared" si="174"/>
        <v>0</v>
      </c>
      <c r="VR32" s="188">
        <f t="shared" si="153"/>
        <v>0</v>
      </c>
      <c r="VS32" s="188">
        <f t="shared" si="168"/>
        <v>0</v>
      </c>
      <c r="VT32" s="188">
        <f t="shared" si="154"/>
        <v>0</v>
      </c>
      <c r="VU32" s="188">
        <f>IF(IF(sym!$Q21=UY32,1,0)=1,ABS(VK32*VD32),-ABS(VK32*VD32))</f>
        <v>0</v>
      </c>
      <c r="VV32" s="188">
        <f>IF(IF(sym!$P21=UY32,1,0)=1,ABS(VK32*VD32),-ABS(VK32*VD32))</f>
        <v>0</v>
      </c>
      <c r="VW32" s="188">
        <f t="shared" si="171"/>
        <v>0</v>
      </c>
      <c r="VX32" s="188">
        <f t="shared" si="155"/>
        <v>0</v>
      </c>
    </row>
    <row r="33" spans="1:596" x14ac:dyDescent="0.25">
      <c r="A33" s="1" t="s">
        <v>331</v>
      </c>
      <c r="B33" s="149" t="str">
        <f>'FuturesInfo (3)'!M21</f>
        <v>@GF</v>
      </c>
      <c r="C33" s="192" t="str">
        <f>VLOOKUP(A33,'FuturesInfo (3)'!$A$2:$K$80,11)</f>
        <v>meat</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f t="shared" si="81"/>
        <v>630.46137714116696</v>
      </c>
      <c r="AB33" s="188">
        <v>630.46137714116696</v>
      </c>
      <c r="AC33" s="188">
        <v>-630.46137714116696</v>
      </c>
      <c r="AD33" s="188">
        <v>630.46137714116696</v>
      </c>
      <c r="AE33" s="188">
        <v>-630.46137714116696</v>
      </c>
      <c r="AF33" s="188">
        <f t="shared" si="91"/>
        <v>-1</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f t="shared" si="92"/>
        <v>1</v>
      </c>
      <c r="BB33" t="s">
        <v>1163</v>
      </c>
      <c r="BC33">
        <v>1</v>
      </c>
      <c r="BD33" s="241">
        <v>1</v>
      </c>
      <c r="BE33">
        <v>1</v>
      </c>
      <c r="BF33" s="137">
        <v>71225</v>
      </c>
      <c r="BG33" s="137">
        <v>71225</v>
      </c>
      <c r="BH33" s="188">
        <v>913.1410256401125</v>
      </c>
      <c r="BI33" s="188">
        <f t="shared" si="156"/>
        <v>-913.1410256401125</v>
      </c>
      <c r="BJ33" s="188">
        <v>-913.1410256401125</v>
      </c>
      <c r="BK33" s="188">
        <v>913.1410256401125</v>
      </c>
      <c r="BL33" s="188">
        <v>-913.1410256401125</v>
      </c>
      <c r="BM33" s="188">
        <v>913.1410256401125</v>
      </c>
      <c r="BN33" s="188">
        <v>-913.1410256401125</v>
      </c>
      <c r="BO33" s="188">
        <f t="shared" si="93"/>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f t="shared" si="94"/>
        <v>1</v>
      </c>
      <c r="CK33" t="s">
        <v>1163</v>
      </c>
      <c r="CL33">
        <v>2</v>
      </c>
      <c r="CM33" s="241">
        <v>1</v>
      </c>
      <c r="CN33">
        <v>3</v>
      </c>
      <c r="CO33" s="137">
        <v>142450</v>
      </c>
      <c r="CP33" s="137">
        <v>213675</v>
      </c>
      <c r="CQ33" s="188">
        <v>0</v>
      </c>
      <c r="CR33" s="188">
        <f t="shared" si="157"/>
        <v>0</v>
      </c>
      <c r="CS33" s="188">
        <v>0</v>
      </c>
      <c r="CT33" s="188">
        <v>0</v>
      </c>
      <c r="CU33" s="188">
        <v>0</v>
      </c>
      <c r="CV33" s="188">
        <v>0</v>
      </c>
      <c r="CW33" s="188">
        <v>0</v>
      </c>
      <c r="CX33" s="188">
        <f t="shared" si="95"/>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f t="shared" si="96"/>
        <v>1</v>
      </c>
      <c r="DT33" t="s">
        <v>1163</v>
      </c>
      <c r="DU33">
        <v>2</v>
      </c>
      <c r="DV33" s="241">
        <v>1</v>
      </c>
      <c r="DW33">
        <v>3</v>
      </c>
      <c r="DX33" s="137">
        <v>144075</v>
      </c>
      <c r="DY33" s="137">
        <v>216112.5</v>
      </c>
      <c r="DZ33" s="188">
        <v>1643.5372060355623</v>
      </c>
      <c r="EA33" s="188">
        <f t="shared" si="158"/>
        <v>-1643.5372060355623</v>
      </c>
      <c r="EB33" s="188">
        <v>1643.5372060355623</v>
      </c>
      <c r="EC33" s="188">
        <v>-1643.5372060355623</v>
      </c>
      <c r="ED33" s="188">
        <v>1643.5372060355623</v>
      </c>
      <c r="EE33" s="188">
        <v>1643.5372060355623</v>
      </c>
      <c r="EF33" s="188">
        <v>1643.5372060355623</v>
      </c>
      <c r="EG33" s="188">
        <f t="shared" si="97"/>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f t="shared" si="98"/>
        <v>1</v>
      </c>
      <c r="FC33" t="s">
        <v>1163</v>
      </c>
      <c r="FD33">
        <v>2</v>
      </c>
      <c r="FE33" s="241">
        <v>1</v>
      </c>
      <c r="FF33">
        <v>2</v>
      </c>
      <c r="FG33" s="137">
        <v>144575</v>
      </c>
      <c r="FH33" s="137">
        <v>144575</v>
      </c>
      <c r="FI33" s="188">
        <v>-501.73520735751197</v>
      </c>
      <c r="FJ33" s="188">
        <f t="shared" si="159"/>
        <v>501.73520735751197</v>
      </c>
      <c r="FK33" s="188">
        <v>501.73520735751197</v>
      </c>
      <c r="FL33" s="188">
        <v>-501.73520735751197</v>
      </c>
      <c r="FM33" s="188">
        <v>501.73520735751197</v>
      </c>
      <c r="FN33" s="188">
        <v>-501.73520735751197</v>
      </c>
      <c r="FO33" s="188">
        <v>501.73520735751197</v>
      </c>
      <c r="FP33" s="188">
        <f t="shared" si="99"/>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f t="shared" si="100"/>
        <v>-1</v>
      </c>
      <c r="GL33" t="s">
        <v>1163</v>
      </c>
      <c r="GM33">
        <v>2</v>
      </c>
      <c r="GN33" s="241">
        <v>1</v>
      </c>
      <c r="GO33">
        <v>3</v>
      </c>
      <c r="GP33" s="137">
        <v>143625</v>
      </c>
      <c r="GQ33" s="137">
        <v>215437.5</v>
      </c>
      <c r="GR33" s="188">
        <v>943.75756527732756</v>
      </c>
      <c r="GS33" s="188">
        <f t="shared" si="160"/>
        <v>-943.75756527732756</v>
      </c>
      <c r="GT33" s="188">
        <v>943.75756527732756</v>
      </c>
      <c r="GU33" s="188">
        <v>-943.75756527732756</v>
      </c>
      <c r="GV33" s="188">
        <v>943.75756527732756</v>
      </c>
      <c r="GW33" s="188">
        <v>943.75756527732756</v>
      </c>
      <c r="GX33" s="188">
        <v>-943.75756527732756</v>
      </c>
      <c r="GY33" s="188">
        <f t="shared" si="101"/>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f t="shared" si="102"/>
        <v>-1</v>
      </c>
      <c r="HU33" t="s">
        <v>1163</v>
      </c>
      <c r="HV33">
        <v>2</v>
      </c>
      <c r="HW33">
        <v>1</v>
      </c>
      <c r="HX33">
        <v>3</v>
      </c>
      <c r="HY33" s="137">
        <v>143450</v>
      </c>
      <c r="HZ33" s="137">
        <v>215175</v>
      </c>
      <c r="IA33" s="188">
        <v>-174.7867711058945</v>
      </c>
      <c r="IB33" s="188">
        <f t="shared" si="161"/>
        <v>174.7867711058945</v>
      </c>
      <c r="IC33" s="188">
        <v>174.7867711058945</v>
      </c>
      <c r="ID33" s="188">
        <v>-174.7867711058945</v>
      </c>
      <c r="IE33" s="188">
        <v>174.7867711058945</v>
      </c>
      <c r="IF33" s="188">
        <v>174.7867711058945</v>
      </c>
      <c r="IG33" s="188">
        <v>-174.7867711058945</v>
      </c>
      <c r="IH33" s="188">
        <f t="shared" si="103"/>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f t="shared" si="104"/>
        <v>-1</v>
      </c>
      <c r="JD33" t="s">
        <v>1163</v>
      </c>
      <c r="JE33">
        <v>2</v>
      </c>
      <c r="JF33" s="241">
        <v>1</v>
      </c>
      <c r="JG33">
        <v>3</v>
      </c>
      <c r="JH33" s="137">
        <v>139450</v>
      </c>
      <c r="JI33" s="137">
        <v>209175</v>
      </c>
      <c r="JJ33" s="188">
        <v>3888.4628790496499</v>
      </c>
      <c r="JK33" s="188">
        <f t="shared" si="162"/>
        <v>3888.4628790496499</v>
      </c>
      <c r="JL33" s="188">
        <v>3888.4628790496499</v>
      </c>
      <c r="JM33" s="188">
        <v>-3888.4628790496499</v>
      </c>
      <c r="JN33" s="188">
        <v>3888.4628790496499</v>
      </c>
      <c r="JO33" s="188">
        <v>3888.4628790496499</v>
      </c>
      <c r="JP33" s="188">
        <v>3888.4628790496499</v>
      </c>
      <c r="JQ33" s="188">
        <f t="shared" si="105"/>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f t="shared" si="106"/>
        <v>1</v>
      </c>
      <c r="KM33" t="s">
        <v>1163</v>
      </c>
      <c r="KN33">
        <v>2</v>
      </c>
      <c r="KO33" s="241">
        <v>2</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f t="shared" si="107"/>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f t="shared" si="108"/>
        <v>-1</v>
      </c>
      <c r="LV33" t="s">
        <v>1163</v>
      </c>
      <c r="LW33">
        <v>2</v>
      </c>
      <c r="LX33" s="241"/>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f t="shared" si="109"/>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f t="shared" si="110"/>
        <v>1</v>
      </c>
      <c r="NE33" t="s">
        <v>1163</v>
      </c>
      <c r="NF33">
        <v>2</v>
      </c>
      <c r="NG33" s="241"/>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f t="shared" si="111"/>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f t="shared" si="112"/>
        <v>1</v>
      </c>
      <c r="ON33" t="s">
        <v>1163</v>
      </c>
      <c r="OO33">
        <v>2</v>
      </c>
      <c r="OP33" s="241"/>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f t="shared" si="113"/>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v>1</v>
      </c>
      <c r="PN33">
        <v>1</v>
      </c>
      <c r="PO33" s="235">
        <v>1</v>
      </c>
      <c r="PP33">
        <v>0</v>
      </c>
      <c r="PQ33">
        <v>0</v>
      </c>
      <c r="PR33">
        <v>1</v>
      </c>
      <c r="PS33">
        <v>1</v>
      </c>
      <c r="PT33" s="235">
        <v>1.1463370947500001E-2</v>
      </c>
      <c r="PU33" s="194">
        <v>42557</v>
      </c>
      <c r="PV33">
        <v>-1</v>
      </c>
      <c r="PW33" t="s">
        <v>1163</v>
      </c>
      <c r="PX33">
        <v>2</v>
      </c>
      <c r="PY33" s="241"/>
      <c r="PZ33">
        <v>2</v>
      </c>
      <c r="QA33" s="137">
        <v>139900</v>
      </c>
      <c r="QB33" s="137">
        <v>139900</v>
      </c>
      <c r="QC33" s="188">
        <v>-1603.72559555525</v>
      </c>
      <c r="QD33" s="188">
        <v>-1603.72559555525</v>
      </c>
      <c r="QE33" s="188">
        <v>-1603.72559555525</v>
      </c>
      <c r="QF33" s="188">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v>1</v>
      </c>
      <c r="QQ33" s="231">
        <v>-1</v>
      </c>
      <c r="QR33" s="231">
        <v>1</v>
      </c>
      <c r="QS33" s="231">
        <v>-1</v>
      </c>
      <c r="QT33" s="203">
        <v>-1</v>
      </c>
      <c r="QU33" s="229">
        <v>-8</v>
      </c>
      <c r="QV33">
        <v>1</v>
      </c>
      <c r="QW33">
        <v>1</v>
      </c>
      <c r="QX33">
        <v>-1</v>
      </c>
      <c r="QY33">
        <v>0</v>
      </c>
      <c r="QZ33">
        <v>1</v>
      </c>
      <c r="RA33">
        <v>0</v>
      </c>
      <c r="RB33">
        <v>0</v>
      </c>
      <c r="RC33">
        <v>-9.0313440764999992E-3</v>
      </c>
      <c r="RD33" s="194">
        <v>42557</v>
      </c>
      <c r="RE33">
        <v>1</v>
      </c>
      <c r="RF33" t="s">
        <v>1163</v>
      </c>
      <c r="RG33">
        <v>2</v>
      </c>
      <c r="RH33" s="241"/>
      <c r="RI33">
        <v>2</v>
      </c>
      <c r="RJ33" s="137">
        <v>139900</v>
      </c>
      <c r="RK33" s="137">
        <v>139900</v>
      </c>
      <c r="RL33" s="188">
        <v>1263.48503630235</v>
      </c>
      <c r="RM33" s="188">
        <v>-1263.48503630235</v>
      </c>
      <c r="RN33" s="188">
        <v>1263.48503630235</v>
      </c>
      <c r="RO33" s="188">
        <v>-1263.48503630235</v>
      </c>
      <c r="RP33" s="188">
        <v>-1263.48503630235</v>
      </c>
      <c r="RQ33" s="188">
        <v>-1263.48503630235</v>
      </c>
      <c r="RR33" s="188">
        <v>1263.48503630235</v>
      </c>
      <c r="RS33" s="188">
        <v>-1263.48503630235</v>
      </c>
      <c r="RT33" s="188">
        <v>-1263.48503630235</v>
      </c>
      <c r="RU33" s="188">
        <v>1263.48503630235</v>
      </c>
      <c r="RV33" s="188">
        <v>-1263.48503630235</v>
      </c>
      <c r="RW33" s="188">
        <v>1263.48503630235</v>
      </c>
      <c r="RY33">
        <f t="shared" si="114"/>
        <v>-1</v>
      </c>
      <c r="RZ33">
        <v>1</v>
      </c>
      <c r="SA33">
        <v>-1</v>
      </c>
      <c r="SB33">
        <v>1</v>
      </c>
      <c r="SC33">
        <v>-1</v>
      </c>
      <c r="SD33">
        <v>-9</v>
      </c>
      <c r="SE33">
        <f t="shared" si="115"/>
        <v>1</v>
      </c>
      <c r="SF33">
        <f t="shared" si="116"/>
        <v>1</v>
      </c>
      <c r="SG33">
        <v>-1</v>
      </c>
      <c r="SH33">
        <f t="shared" si="117"/>
        <v>1</v>
      </c>
      <c r="SI33">
        <f t="shared" si="82"/>
        <v>1</v>
      </c>
      <c r="SJ33">
        <f t="shared" si="163"/>
        <v>0</v>
      </c>
      <c r="SK33">
        <f t="shared" si="118"/>
        <v>0</v>
      </c>
      <c r="SL33">
        <v>-9.1136526090100003E-3</v>
      </c>
      <c r="SM33" s="194">
        <v>42557</v>
      </c>
      <c r="SN33">
        <f t="shared" si="119"/>
        <v>1</v>
      </c>
      <c r="SO33" t="str">
        <f t="shared" si="83"/>
        <v>TRUE</v>
      </c>
      <c r="SP33">
        <f>VLOOKUP($A33,'FuturesInfo (3)'!$A$2:$V$80,22)</f>
        <v>2</v>
      </c>
      <c r="SQ33" s="241"/>
      <c r="SR33">
        <f t="shared" si="120"/>
        <v>2</v>
      </c>
      <c r="SS33" s="137">
        <f>VLOOKUP($A33,'FuturesInfo (3)'!$A$2:$O$80,15)*SP33</f>
        <v>138625</v>
      </c>
      <c r="ST33" s="137">
        <f>VLOOKUP($A33,'FuturesInfo (3)'!$A$2:$O$80,15)*SR33</f>
        <v>138625</v>
      </c>
      <c r="SU33" s="188">
        <f t="shared" si="121"/>
        <v>-1263.3800929240113</v>
      </c>
      <c r="SV33" s="188">
        <f t="shared" si="84"/>
        <v>1263.3800929240113</v>
      </c>
      <c r="SW33" s="188">
        <f t="shared" si="122"/>
        <v>1263.3800929240113</v>
      </c>
      <c r="SX33" s="188">
        <f t="shared" si="123"/>
        <v>-1263.3800929240113</v>
      </c>
      <c r="SY33" s="188">
        <f t="shared" si="172"/>
        <v>-1263.3800929240113</v>
      </c>
      <c r="SZ33" s="188">
        <f t="shared" si="125"/>
        <v>1263.3800929240113</v>
      </c>
      <c r="TA33" s="188">
        <f t="shared" si="164"/>
        <v>-1263.3800929240113</v>
      </c>
      <c r="TB33" s="188">
        <f t="shared" si="126"/>
        <v>-1263.3800929240113</v>
      </c>
      <c r="TC33" s="188">
        <f>IF(IF(sym!$Q22=SG33,1,0)=1,ABS(SS33*SL33),-ABS(SS33*SL33))</f>
        <v>-1263.3800929240113</v>
      </c>
      <c r="TD33" s="188">
        <f>IF(IF(sym!$P22=SG33,1,0)=1,ABS(SS33*SL33),-ABS(SS33*SL33))</f>
        <v>1263.3800929240113</v>
      </c>
      <c r="TE33" s="188">
        <f t="shared" si="169"/>
        <v>-1263.3800929240113</v>
      </c>
      <c r="TF33" s="188">
        <f t="shared" si="127"/>
        <v>1263.3800929240113</v>
      </c>
      <c r="TH33">
        <f t="shared" si="128"/>
        <v>-1</v>
      </c>
      <c r="TI33" s="231">
        <v>-1</v>
      </c>
      <c r="TJ33" s="231">
        <v>1</v>
      </c>
      <c r="TK33" s="231">
        <v>-1</v>
      </c>
      <c r="TL33" s="203">
        <v>-1</v>
      </c>
      <c r="TM33" s="229">
        <v>-10</v>
      </c>
      <c r="TN33">
        <f t="shared" si="129"/>
        <v>1</v>
      </c>
      <c r="TO33">
        <f t="shared" si="130"/>
        <v>1</v>
      </c>
      <c r="TP33" s="235"/>
      <c r="TQ33">
        <f t="shared" si="131"/>
        <v>0</v>
      </c>
      <c r="TR33">
        <f t="shared" si="85"/>
        <v>0</v>
      </c>
      <c r="TS33">
        <f t="shared" si="165"/>
        <v>0</v>
      </c>
      <c r="TT33">
        <f t="shared" si="132"/>
        <v>0</v>
      </c>
      <c r="TU33" s="235"/>
      <c r="TV33" s="194">
        <v>42557</v>
      </c>
      <c r="TW33">
        <f t="shared" si="133"/>
        <v>1</v>
      </c>
      <c r="TX33" t="str">
        <f t="shared" si="86"/>
        <v>TRUE</v>
      </c>
      <c r="TY33">
        <f>VLOOKUP($A33,'FuturesInfo (3)'!$A$2:$V$80,22)</f>
        <v>2</v>
      </c>
      <c r="TZ33" s="241"/>
      <c r="UA33">
        <f t="shared" si="134"/>
        <v>2</v>
      </c>
      <c r="UB33" s="137">
        <f>VLOOKUP($A33,'FuturesInfo (3)'!$A$2:$O$80,15)*TY33</f>
        <v>138625</v>
      </c>
      <c r="UC33" s="137">
        <f>VLOOKUP($A33,'FuturesInfo (3)'!$A$2:$O$80,15)*UA33</f>
        <v>138625</v>
      </c>
      <c r="UD33" s="188">
        <f t="shared" si="135"/>
        <v>0</v>
      </c>
      <c r="UE33" s="188">
        <f t="shared" si="87"/>
        <v>0</v>
      </c>
      <c r="UF33" s="188">
        <f t="shared" si="136"/>
        <v>0</v>
      </c>
      <c r="UG33" s="188">
        <f t="shared" si="137"/>
        <v>0</v>
      </c>
      <c r="UH33" s="188">
        <f t="shared" si="173"/>
        <v>0</v>
      </c>
      <c r="UI33" s="188">
        <f t="shared" si="139"/>
        <v>0</v>
      </c>
      <c r="UJ33" s="188">
        <f t="shared" si="166"/>
        <v>0</v>
      </c>
      <c r="UK33" s="188">
        <f t="shared" si="140"/>
        <v>0</v>
      </c>
      <c r="UL33" s="188">
        <f>IF(IF(sym!$Q22=TP33,1,0)=1,ABS(UB33*TU33),-ABS(UB33*TU33))</f>
        <v>0</v>
      </c>
      <c r="UM33" s="188">
        <f>IF(IF(sym!$P22=TP33,1,0)=1,ABS(UB33*TU33),-ABS(UB33*TU33))</f>
        <v>0</v>
      </c>
      <c r="UN33" s="188">
        <f t="shared" si="170"/>
        <v>0</v>
      </c>
      <c r="UO33" s="188">
        <f t="shared" si="141"/>
        <v>0</v>
      </c>
      <c r="UQ33">
        <f t="shared" si="142"/>
        <v>0</v>
      </c>
      <c r="UR33" s="231"/>
      <c r="US33" s="231"/>
      <c r="UT33" s="231"/>
      <c r="UU33" s="203"/>
      <c r="UV33" s="229"/>
      <c r="UW33">
        <f t="shared" si="143"/>
        <v>1</v>
      </c>
      <c r="UX33">
        <f t="shared" si="144"/>
        <v>0</v>
      </c>
      <c r="UY33" s="235"/>
      <c r="UZ33">
        <f t="shared" si="145"/>
        <v>1</v>
      </c>
      <c r="VA33">
        <f t="shared" si="88"/>
        <v>1</v>
      </c>
      <c r="VB33">
        <f t="shared" si="167"/>
        <v>0</v>
      </c>
      <c r="VC33">
        <f t="shared" si="146"/>
        <v>1</v>
      </c>
      <c r="VD33" s="235"/>
      <c r="VE33" s="194"/>
      <c r="VF33">
        <f t="shared" si="147"/>
        <v>-1</v>
      </c>
      <c r="VG33" t="str">
        <f t="shared" si="89"/>
        <v>FALSE</v>
      </c>
      <c r="VH33">
        <f>VLOOKUP($A33,'FuturesInfo (3)'!$A$2:$V$80,22)</f>
        <v>2</v>
      </c>
      <c r="VI33" s="241"/>
      <c r="VJ33">
        <f t="shared" si="148"/>
        <v>2</v>
      </c>
      <c r="VK33" s="137">
        <f>VLOOKUP($A33,'FuturesInfo (3)'!$A$2:$O$80,15)*VH33</f>
        <v>138625</v>
      </c>
      <c r="VL33" s="137">
        <f>VLOOKUP($A33,'FuturesInfo (3)'!$A$2:$O$80,15)*VJ33</f>
        <v>138625</v>
      </c>
      <c r="VM33" s="188">
        <f t="shared" si="149"/>
        <v>0</v>
      </c>
      <c r="VN33" s="188">
        <f t="shared" si="90"/>
        <v>0</v>
      </c>
      <c r="VO33" s="188">
        <f t="shared" si="150"/>
        <v>0</v>
      </c>
      <c r="VP33" s="188">
        <f t="shared" si="151"/>
        <v>0</v>
      </c>
      <c r="VQ33" s="188">
        <f t="shared" si="174"/>
        <v>0</v>
      </c>
      <c r="VR33" s="188">
        <f t="shared" si="153"/>
        <v>0</v>
      </c>
      <c r="VS33" s="188">
        <f t="shared" si="168"/>
        <v>0</v>
      </c>
      <c r="VT33" s="188">
        <f t="shared" si="154"/>
        <v>0</v>
      </c>
      <c r="VU33" s="188">
        <f>IF(IF(sym!$Q22=UY33,1,0)=1,ABS(VK33*VD33),-ABS(VK33*VD33))</f>
        <v>0</v>
      </c>
      <c r="VV33" s="188">
        <f>IF(IF(sym!$P22=UY33,1,0)=1,ABS(VK33*VD33),-ABS(VK33*VD33))</f>
        <v>0</v>
      </c>
      <c r="VW33" s="188">
        <f t="shared" si="171"/>
        <v>0</v>
      </c>
      <c r="VX33" s="188">
        <f t="shared" si="155"/>
        <v>0</v>
      </c>
    </row>
    <row r="34" spans="1:596" x14ac:dyDescent="0.25">
      <c r="A34" s="1" t="s">
        <v>333</v>
      </c>
      <c r="B34" s="149" t="str">
        <f>'FuturesInfo (3)'!M22</f>
        <v>MT</v>
      </c>
      <c r="C34" s="192" t="str">
        <f>VLOOKUP(A34,'FuturesInfo (3)'!$A$2:$K$80,11)</f>
        <v>index</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f t="shared" si="81"/>
        <v>-950.69689514635775</v>
      </c>
      <c r="AB34" s="188">
        <v>-950.69689514635775</v>
      </c>
      <c r="AC34" s="188">
        <v>950.69689514635775</v>
      </c>
      <c r="AD34" s="188">
        <v>950.69689514635775</v>
      </c>
      <c r="AE34" s="188">
        <v>950.69689514635775</v>
      </c>
      <c r="AF34" s="188">
        <f t="shared" si="91"/>
        <v>-2</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f t="shared" si="92"/>
        <v>1</v>
      </c>
      <c r="BB34" t="s">
        <v>1163</v>
      </c>
      <c r="BC34">
        <v>2</v>
      </c>
      <c r="BD34" s="241">
        <v>2</v>
      </c>
      <c r="BE34">
        <v>2</v>
      </c>
      <c r="BF34" s="137">
        <v>94379.955599999987</v>
      </c>
      <c r="BG34" s="137">
        <v>94379.955599999987</v>
      </c>
      <c r="BH34" s="188">
        <v>-802.47482324039083</v>
      </c>
      <c r="BI34" s="188">
        <f t="shared" si="156"/>
        <v>802.47482324039083</v>
      </c>
      <c r="BJ34" s="188">
        <v>-802.47482324039083</v>
      </c>
      <c r="BK34" s="188">
        <v>802.47482324039083</v>
      </c>
      <c r="BL34" s="188">
        <v>802.47482324039083</v>
      </c>
      <c r="BM34" s="188">
        <v>802.47482324039083</v>
      </c>
      <c r="BN34" s="188">
        <v>-802.47482324039083</v>
      </c>
      <c r="BO34" s="188">
        <f t="shared" si="93"/>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f t="shared" si="94"/>
        <v>1</v>
      </c>
      <c r="CK34" t="s">
        <v>1163</v>
      </c>
      <c r="CL34">
        <v>2</v>
      </c>
      <c r="CM34" s="241">
        <v>2</v>
      </c>
      <c r="CN34">
        <v>2</v>
      </c>
      <c r="CO34" s="137">
        <v>94436.684500000003</v>
      </c>
      <c r="CP34" s="137">
        <v>94436.684500000003</v>
      </c>
      <c r="CQ34" s="188">
        <v>-807.24566375864072</v>
      </c>
      <c r="CR34" s="188">
        <f t="shared" si="157"/>
        <v>-807.24566375864072</v>
      </c>
      <c r="CS34" s="188">
        <v>807.24566375864072</v>
      </c>
      <c r="CT34" s="188">
        <v>-807.24566375864072</v>
      </c>
      <c r="CU34" s="188">
        <v>-807.24566375864072</v>
      </c>
      <c r="CV34" s="188">
        <v>807.24566375864072</v>
      </c>
      <c r="CW34" s="188">
        <v>-807.24566375864072</v>
      </c>
      <c r="CX34" s="188">
        <f t="shared" si="95"/>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f t="shared" si="96"/>
        <v>-1</v>
      </c>
      <c r="DT34" t="s">
        <v>1163</v>
      </c>
      <c r="DU34">
        <v>2</v>
      </c>
      <c r="DV34" s="241">
        <v>1</v>
      </c>
      <c r="DW34">
        <v>3</v>
      </c>
      <c r="DX34" s="137">
        <v>92313.427500000005</v>
      </c>
      <c r="DY34" s="137">
        <v>138470.14125000002</v>
      </c>
      <c r="DZ34" s="188">
        <v>1548.187871148506</v>
      </c>
      <c r="EA34" s="188">
        <f t="shared" si="158"/>
        <v>1548.187871148506</v>
      </c>
      <c r="EB34" s="188">
        <v>1548.187871148506</v>
      </c>
      <c r="EC34" s="188">
        <v>-1548.187871148506</v>
      </c>
      <c r="ED34" s="188">
        <v>-1548.187871148506</v>
      </c>
      <c r="EE34" s="188">
        <v>1548.187871148506</v>
      </c>
      <c r="EF34" s="188">
        <v>1548.187871148506</v>
      </c>
      <c r="EG34" s="188">
        <f t="shared" si="97"/>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f t="shared" si="98"/>
        <v>-1</v>
      </c>
      <c r="FC34" t="s">
        <v>1163</v>
      </c>
      <c r="FD34">
        <v>2</v>
      </c>
      <c r="FE34" s="241">
        <v>2</v>
      </c>
      <c r="FF34">
        <v>2</v>
      </c>
      <c r="FG34" s="137">
        <v>90392.88</v>
      </c>
      <c r="FH34" s="137">
        <v>90392.88</v>
      </c>
      <c r="FI34" s="188">
        <v>1682.9905585568758</v>
      </c>
      <c r="FJ34" s="188">
        <f t="shared" si="159"/>
        <v>1682.9905585568758</v>
      </c>
      <c r="FK34" s="188">
        <v>1682.9905585568758</v>
      </c>
      <c r="FL34" s="188">
        <v>-1682.9905585568758</v>
      </c>
      <c r="FM34" s="188">
        <v>1682.9905585568758</v>
      </c>
      <c r="FN34" s="188">
        <v>1682.9905585568758</v>
      </c>
      <c r="FO34" s="188">
        <v>1682.9905585568758</v>
      </c>
      <c r="FP34" s="188">
        <f t="shared" si="99"/>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f t="shared" si="100"/>
        <v>-1</v>
      </c>
      <c r="GL34" t="s">
        <v>1163</v>
      </c>
      <c r="GM34">
        <v>2</v>
      </c>
      <c r="GN34" s="241">
        <v>2</v>
      </c>
      <c r="GO34">
        <v>2</v>
      </c>
      <c r="GP34" s="137">
        <v>91100.975999999995</v>
      </c>
      <c r="GQ34" s="137">
        <v>91100.975999999995</v>
      </c>
      <c r="GR34" s="188">
        <v>-713.64289645030578</v>
      </c>
      <c r="GS34" s="188">
        <f t="shared" si="160"/>
        <v>-713.64289645030578</v>
      </c>
      <c r="GT34" s="188">
        <v>-713.64289645030578</v>
      </c>
      <c r="GU34" s="188">
        <v>713.64289645030578</v>
      </c>
      <c r="GV34" s="188">
        <v>-713.64289645030578</v>
      </c>
      <c r="GW34" s="188">
        <v>-713.64289645030578</v>
      </c>
      <c r="GX34" s="188">
        <v>-713.64289645030578</v>
      </c>
      <c r="GY34" s="188">
        <f t="shared" si="101"/>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f t="shared" si="102"/>
        <v>-1</v>
      </c>
      <c r="HU34" t="s">
        <v>1163</v>
      </c>
      <c r="HV34">
        <v>2</v>
      </c>
      <c r="HW34">
        <v>1</v>
      </c>
      <c r="HX34">
        <v>3</v>
      </c>
      <c r="HY34" s="137">
        <v>92643.573999999993</v>
      </c>
      <c r="HZ34" s="137">
        <v>138965.36099999998</v>
      </c>
      <c r="IA34" s="188">
        <v>-1653.9477019716217</v>
      </c>
      <c r="IB34" s="188">
        <f t="shared" si="161"/>
        <v>1653.9477019716217</v>
      </c>
      <c r="IC34" s="188">
        <v>-1653.9477019716217</v>
      </c>
      <c r="ID34" s="188">
        <v>1653.9477019716217</v>
      </c>
      <c r="IE34" s="188">
        <v>-1653.9477019716217</v>
      </c>
      <c r="IF34" s="188">
        <v>1653.9477019716217</v>
      </c>
      <c r="IG34" s="188">
        <v>-1653.9477019716217</v>
      </c>
      <c r="IH34" s="188">
        <f t="shared" si="103"/>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f t="shared" si="104"/>
        <v>-1</v>
      </c>
      <c r="JD34" t="s">
        <v>1163</v>
      </c>
      <c r="JE34">
        <v>2</v>
      </c>
      <c r="JF34" s="241">
        <v>1</v>
      </c>
      <c r="JG34">
        <v>3</v>
      </c>
      <c r="JH34" s="137">
        <v>94313.681999999986</v>
      </c>
      <c r="JI34" s="137">
        <v>141470.52299999999</v>
      </c>
      <c r="JJ34" s="188">
        <v>-1665.4844214278019</v>
      </c>
      <c r="JK34" s="188">
        <f t="shared" si="162"/>
        <v>1665.4844214278019</v>
      </c>
      <c r="JL34" s="188">
        <v>-1665.4844214278019</v>
      </c>
      <c r="JM34" s="188">
        <v>1665.4844214278019</v>
      </c>
      <c r="JN34" s="188">
        <v>-1665.4844214278019</v>
      </c>
      <c r="JO34" s="188">
        <v>-1665.4844214278019</v>
      </c>
      <c r="JP34" s="188">
        <v>-1665.4844214278019</v>
      </c>
      <c r="JQ34" s="188">
        <f t="shared" si="105"/>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f t="shared" si="106"/>
        <v>1</v>
      </c>
      <c r="KM34" t="s">
        <v>1163</v>
      </c>
      <c r="KN34">
        <v>2</v>
      </c>
      <c r="KO34" s="241">
        <v>2</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f t="shared" si="107"/>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f t="shared" si="108"/>
        <v>1</v>
      </c>
      <c r="LV34" t="s">
        <v>1163</v>
      </c>
      <c r="LW34">
        <v>2</v>
      </c>
      <c r="LX34" s="241"/>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f t="shared" si="109"/>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f t="shared" si="110"/>
        <v>1</v>
      </c>
      <c r="NE34" t="s">
        <v>1163</v>
      </c>
      <c r="NF34">
        <v>2</v>
      </c>
      <c r="NG34" s="241"/>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f t="shared" si="111"/>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f t="shared" si="112"/>
        <v>1</v>
      </c>
      <c r="ON34" t="s">
        <v>1163</v>
      </c>
      <c r="OO34">
        <v>2</v>
      </c>
      <c r="OP34" s="241"/>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f t="shared" si="113"/>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v>1</v>
      </c>
      <c r="PN34">
        <v>1</v>
      </c>
      <c r="PO34" s="203">
        <v>-1</v>
      </c>
      <c r="PP34">
        <v>1</v>
      </c>
      <c r="PQ34">
        <v>1</v>
      </c>
      <c r="PR34">
        <v>0</v>
      </c>
      <c r="PS34">
        <v>0</v>
      </c>
      <c r="PT34" s="237">
        <v>-3.5448827901699998E-3</v>
      </c>
      <c r="PU34" s="194">
        <v>42557</v>
      </c>
      <c r="PV34">
        <v>1</v>
      </c>
      <c r="PW34" t="s">
        <v>1163</v>
      </c>
      <c r="PX34">
        <v>2</v>
      </c>
      <c r="PY34" s="241"/>
      <c r="PZ34">
        <v>2</v>
      </c>
      <c r="QA34" s="137">
        <v>95448.157000000007</v>
      </c>
      <c r="QB34" s="137">
        <v>95448.157000000007</v>
      </c>
      <c r="QC34" s="188">
        <v>-338.3525291027442</v>
      </c>
      <c r="QD34" s="188">
        <v>338.3525291027442</v>
      </c>
      <c r="QE34" s="188">
        <v>338.3525291027442</v>
      </c>
      <c r="QF34" s="188">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v>-1</v>
      </c>
      <c r="QQ34" s="228">
        <v>1</v>
      </c>
      <c r="QR34" s="228">
        <v>-1</v>
      </c>
      <c r="QS34" s="228">
        <v>1</v>
      </c>
      <c r="QT34" s="203">
        <v>-1</v>
      </c>
      <c r="QU34" s="229">
        <v>-8</v>
      </c>
      <c r="QV34">
        <v>1</v>
      </c>
      <c r="QW34">
        <v>1</v>
      </c>
      <c r="QX34">
        <v>-1</v>
      </c>
      <c r="QY34">
        <v>1</v>
      </c>
      <c r="QZ34">
        <v>1</v>
      </c>
      <c r="RA34">
        <v>0</v>
      </c>
      <c r="RB34">
        <v>0</v>
      </c>
      <c r="RC34">
        <v>-6.3116823502400001E-3</v>
      </c>
      <c r="RD34" s="194">
        <v>42557</v>
      </c>
      <c r="RE34">
        <v>1</v>
      </c>
      <c r="RF34" t="s">
        <v>1163</v>
      </c>
      <c r="RG34">
        <v>2</v>
      </c>
      <c r="RH34" s="241"/>
      <c r="RI34">
        <v>2</v>
      </c>
      <c r="RJ34" s="137">
        <v>95448.157000000007</v>
      </c>
      <c r="RK34" s="137">
        <v>95448.157000000007</v>
      </c>
      <c r="RL34" s="188">
        <v>-602.43844789983655</v>
      </c>
      <c r="RM34" s="188">
        <v>602.43844789983655</v>
      </c>
      <c r="RN34" s="188">
        <v>602.43844789983655</v>
      </c>
      <c r="RO34" s="188">
        <v>-602.43844789983655</v>
      </c>
      <c r="RP34" s="188">
        <v>-602.43844789983655</v>
      </c>
      <c r="RQ34" s="188">
        <v>602.43844789983655</v>
      </c>
      <c r="RR34" s="188">
        <v>-602.43844789983655</v>
      </c>
      <c r="RS34" s="188">
        <v>-602.43844789983655</v>
      </c>
      <c r="RT34" s="188">
        <v>-602.43844789983655</v>
      </c>
      <c r="RU34" s="188">
        <v>602.43844789983655</v>
      </c>
      <c r="RV34" s="188">
        <v>-602.43844789983655</v>
      </c>
      <c r="RW34" s="188">
        <v>602.43844789983655</v>
      </c>
      <c r="RY34">
        <f t="shared" si="114"/>
        <v>-1</v>
      </c>
      <c r="RZ34">
        <v>1</v>
      </c>
      <c r="SA34">
        <v>-1</v>
      </c>
      <c r="SB34">
        <v>1</v>
      </c>
      <c r="SC34">
        <v>-1</v>
      </c>
      <c r="SD34">
        <v>-9</v>
      </c>
      <c r="SE34">
        <f t="shared" si="115"/>
        <v>1</v>
      </c>
      <c r="SF34">
        <f t="shared" si="116"/>
        <v>1</v>
      </c>
      <c r="SG34">
        <v>1</v>
      </c>
      <c r="SH34">
        <f t="shared" si="117"/>
        <v>0</v>
      </c>
      <c r="SI34">
        <f t="shared" si="82"/>
        <v>0</v>
      </c>
      <c r="SJ34">
        <f t="shared" si="163"/>
        <v>1</v>
      </c>
      <c r="SK34">
        <f t="shared" si="118"/>
        <v>1</v>
      </c>
      <c r="SL34">
        <v>1.1317704122900001E-2</v>
      </c>
      <c r="SM34" s="194">
        <v>42557</v>
      </c>
      <c r="SN34">
        <f t="shared" si="119"/>
        <v>1</v>
      </c>
      <c r="SO34" t="str">
        <f t="shared" si="83"/>
        <v>TRUE</v>
      </c>
      <c r="SP34">
        <f>VLOOKUP($A34,'FuturesInfo (3)'!$A$2:$V$80,22)</f>
        <v>2</v>
      </c>
      <c r="SQ34" s="241"/>
      <c r="SR34">
        <f t="shared" si="120"/>
        <v>2</v>
      </c>
      <c r="SS34" s="137">
        <f>VLOOKUP($A34,'FuturesInfo (3)'!$A$2:$O$80,15)*SP34</f>
        <v>96458.354999999996</v>
      </c>
      <c r="ST34" s="137">
        <f>VLOOKUP($A34,'FuturesInfo (3)'!$A$2:$O$80,15)*SR34</f>
        <v>96458.354999999996</v>
      </c>
      <c r="SU34" s="188">
        <f t="shared" si="121"/>
        <v>1091.6871220716519</v>
      </c>
      <c r="SV34" s="188">
        <f t="shared" si="84"/>
        <v>-1091.6871220716519</v>
      </c>
      <c r="SW34" s="188">
        <f t="shared" si="122"/>
        <v>-1091.6871220716519</v>
      </c>
      <c r="SX34" s="188">
        <f t="shared" si="123"/>
        <v>1091.6871220716519</v>
      </c>
      <c r="SY34" s="188">
        <f t="shared" si="172"/>
        <v>1091.6871220716519</v>
      </c>
      <c r="SZ34" s="188">
        <f t="shared" si="125"/>
        <v>-1091.6871220716519</v>
      </c>
      <c r="TA34" s="188">
        <f t="shared" si="164"/>
        <v>1091.6871220716519</v>
      </c>
      <c r="TB34" s="188">
        <f t="shared" si="126"/>
        <v>1091.6871220716519</v>
      </c>
      <c r="TC34" s="188">
        <f>IF(IF(sym!$Q23=SG34,1,0)=1,ABS(SS34*SL34),-ABS(SS34*SL34))</f>
        <v>1091.6871220716519</v>
      </c>
      <c r="TD34" s="188">
        <f>IF(IF(sym!$P23=SG34,1,0)=1,ABS(SS34*SL34),-ABS(SS34*SL34))</f>
        <v>-1091.6871220716519</v>
      </c>
      <c r="TE34" s="188">
        <f t="shared" si="169"/>
        <v>-1091.6871220716519</v>
      </c>
      <c r="TF34" s="188">
        <f t="shared" si="127"/>
        <v>1091.6871220716519</v>
      </c>
      <c r="TH34">
        <f t="shared" si="128"/>
        <v>1</v>
      </c>
      <c r="TI34" s="228">
        <v>1</v>
      </c>
      <c r="TJ34" s="228">
        <v>-1</v>
      </c>
      <c r="TK34" s="228">
        <v>1</v>
      </c>
      <c r="TL34" s="203">
        <v>-1</v>
      </c>
      <c r="TM34" s="229">
        <v>-10</v>
      </c>
      <c r="TN34">
        <f t="shared" si="129"/>
        <v>1</v>
      </c>
      <c r="TO34">
        <f t="shared" si="130"/>
        <v>1</v>
      </c>
      <c r="TP34" s="203"/>
      <c r="TQ34">
        <f t="shared" si="131"/>
        <v>0</v>
      </c>
      <c r="TR34">
        <f t="shared" si="85"/>
        <v>0</v>
      </c>
      <c r="TS34">
        <f t="shared" si="165"/>
        <v>0</v>
      </c>
      <c r="TT34">
        <f t="shared" si="132"/>
        <v>0</v>
      </c>
      <c r="TU34" s="237"/>
      <c r="TV34" s="194">
        <v>42557</v>
      </c>
      <c r="TW34">
        <f t="shared" si="133"/>
        <v>1</v>
      </c>
      <c r="TX34" t="str">
        <f t="shared" si="86"/>
        <v>TRUE</v>
      </c>
      <c r="TY34">
        <f>VLOOKUP($A34,'FuturesInfo (3)'!$A$2:$V$80,22)</f>
        <v>2</v>
      </c>
      <c r="TZ34" s="241"/>
      <c r="UA34">
        <f t="shared" si="134"/>
        <v>2</v>
      </c>
      <c r="UB34" s="137">
        <f>VLOOKUP($A34,'FuturesInfo (3)'!$A$2:$O$80,15)*TY34</f>
        <v>96458.354999999996</v>
      </c>
      <c r="UC34" s="137">
        <f>VLOOKUP($A34,'FuturesInfo (3)'!$A$2:$O$80,15)*UA34</f>
        <v>96458.354999999996</v>
      </c>
      <c r="UD34" s="188">
        <f t="shared" si="135"/>
        <v>0</v>
      </c>
      <c r="UE34" s="188">
        <f t="shared" si="87"/>
        <v>0</v>
      </c>
      <c r="UF34" s="188">
        <f t="shared" si="136"/>
        <v>0</v>
      </c>
      <c r="UG34" s="188">
        <f t="shared" si="137"/>
        <v>0</v>
      </c>
      <c r="UH34" s="188">
        <f t="shared" si="173"/>
        <v>0</v>
      </c>
      <c r="UI34" s="188">
        <f t="shared" si="139"/>
        <v>0</v>
      </c>
      <c r="UJ34" s="188">
        <f t="shared" si="166"/>
        <v>0</v>
      </c>
      <c r="UK34" s="188">
        <f t="shared" si="140"/>
        <v>0</v>
      </c>
      <c r="UL34" s="188">
        <f>IF(IF(sym!$Q23=TP34,1,0)=1,ABS(UB34*TU34),-ABS(UB34*TU34))</f>
        <v>0</v>
      </c>
      <c r="UM34" s="188">
        <f>IF(IF(sym!$P23=TP34,1,0)=1,ABS(UB34*TU34),-ABS(UB34*TU34))</f>
        <v>0</v>
      </c>
      <c r="UN34" s="188">
        <f t="shared" si="170"/>
        <v>0</v>
      </c>
      <c r="UO34" s="188">
        <f t="shared" si="141"/>
        <v>0</v>
      </c>
      <c r="UQ34">
        <f t="shared" si="142"/>
        <v>0</v>
      </c>
      <c r="UR34" s="228"/>
      <c r="US34" s="228"/>
      <c r="UT34" s="228"/>
      <c r="UU34" s="203"/>
      <c r="UV34" s="229"/>
      <c r="UW34">
        <f t="shared" si="143"/>
        <v>1</v>
      </c>
      <c r="UX34">
        <f t="shared" si="144"/>
        <v>0</v>
      </c>
      <c r="UY34" s="203"/>
      <c r="UZ34">
        <f t="shared" si="145"/>
        <v>1</v>
      </c>
      <c r="VA34">
        <f t="shared" si="88"/>
        <v>1</v>
      </c>
      <c r="VB34">
        <f t="shared" si="167"/>
        <v>0</v>
      </c>
      <c r="VC34">
        <f t="shared" si="146"/>
        <v>1</v>
      </c>
      <c r="VD34" s="237"/>
      <c r="VE34" s="194"/>
      <c r="VF34">
        <f t="shared" si="147"/>
        <v>-1</v>
      </c>
      <c r="VG34" t="str">
        <f t="shared" si="89"/>
        <v>FALSE</v>
      </c>
      <c r="VH34">
        <f>VLOOKUP($A34,'FuturesInfo (3)'!$A$2:$V$80,22)</f>
        <v>2</v>
      </c>
      <c r="VI34" s="241"/>
      <c r="VJ34">
        <f t="shared" si="148"/>
        <v>2</v>
      </c>
      <c r="VK34" s="137">
        <f>VLOOKUP($A34,'FuturesInfo (3)'!$A$2:$O$80,15)*VH34</f>
        <v>96458.354999999996</v>
      </c>
      <c r="VL34" s="137">
        <f>VLOOKUP($A34,'FuturesInfo (3)'!$A$2:$O$80,15)*VJ34</f>
        <v>96458.354999999996</v>
      </c>
      <c r="VM34" s="188">
        <f t="shared" si="149"/>
        <v>0</v>
      </c>
      <c r="VN34" s="188">
        <f t="shared" si="90"/>
        <v>0</v>
      </c>
      <c r="VO34" s="188">
        <f t="shared" si="150"/>
        <v>0</v>
      </c>
      <c r="VP34" s="188">
        <f t="shared" si="151"/>
        <v>0</v>
      </c>
      <c r="VQ34" s="188">
        <f t="shared" si="174"/>
        <v>0</v>
      </c>
      <c r="VR34" s="188">
        <f t="shared" si="153"/>
        <v>0</v>
      </c>
      <c r="VS34" s="188">
        <f t="shared" si="168"/>
        <v>0</v>
      </c>
      <c r="VT34" s="188">
        <f t="shared" si="154"/>
        <v>0</v>
      </c>
      <c r="VU34" s="188">
        <f>IF(IF(sym!$Q23=UY34,1,0)=1,ABS(VK34*VD34),-ABS(VK34*VD34))</f>
        <v>0</v>
      </c>
      <c r="VV34" s="188">
        <f>IF(IF(sym!$P23=UY34,1,0)=1,ABS(VK34*VD34),-ABS(VK34*VD34))</f>
        <v>0</v>
      </c>
      <c r="VW34" s="188">
        <f t="shared" si="171"/>
        <v>0</v>
      </c>
      <c r="VX34" s="188">
        <f t="shared" si="155"/>
        <v>0</v>
      </c>
    </row>
    <row r="35" spans="1:596" x14ac:dyDescent="0.25">
      <c r="A35" s="1" t="s">
        <v>335</v>
      </c>
      <c r="B35" s="149" t="s">
        <v>665</v>
      </c>
      <c r="C35" s="192" t="str">
        <f>VLOOKUP(A35,'FuturesInfo (3)'!$A$2:$K$80,11)</f>
        <v>index</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f t="shared" si="81"/>
        <v>452.22077973400286</v>
      </c>
      <c r="AB35" s="188">
        <v>452.22077973400286</v>
      </c>
      <c r="AC35" s="188">
        <v>-452.22077973400286</v>
      </c>
      <c r="AD35" s="188">
        <v>452.22077973400286</v>
      </c>
      <c r="AE35" s="188">
        <v>-452.22077973400286</v>
      </c>
      <c r="AF35" s="188">
        <f t="shared" si="91"/>
        <v>-1</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f t="shared" si="92"/>
        <v>-1</v>
      </c>
      <c r="BB35" t="s">
        <v>1163</v>
      </c>
      <c r="BC35">
        <v>1</v>
      </c>
      <c r="BD35" s="241">
        <v>1</v>
      </c>
      <c r="BE35">
        <v>1</v>
      </c>
      <c r="BF35" s="137">
        <v>54087.06029999999</v>
      </c>
      <c r="BG35" s="137">
        <v>54087.06029999999</v>
      </c>
      <c r="BH35" s="188">
        <v>-495.08246745093487</v>
      </c>
      <c r="BI35" s="188">
        <f t="shared" si="156"/>
        <v>495.08246745093487</v>
      </c>
      <c r="BJ35" s="188">
        <v>495.08246745093487</v>
      </c>
      <c r="BK35" s="188">
        <v>-495.08246745093487</v>
      </c>
      <c r="BL35" s="188">
        <v>495.08246745093487</v>
      </c>
      <c r="BM35" s="188">
        <v>-495.08246745093487</v>
      </c>
      <c r="BN35" s="188">
        <v>-495.08246745093487</v>
      </c>
      <c r="BO35" s="188">
        <f t="shared" si="93"/>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f t="shared" si="94"/>
        <v>1</v>
      </c>
      <c r="CK35" t="s">
        <v>1163</v>
      </c>
      <c r="CL35">
        <v>2</v>
      </c>
      <c r="CM35" s="241">
        <v>2</v>
      </c>
      <c r="CN35">
        <v>2</v>
      </c>
      <c r="CO35" s="137">
        <v>108239.14075000001</v>
      </c>
      <c r="CP35" s="137">
        <v>108239.14075000001</v>
      </c>
      <c r="CQ35" s="188">
        <v>-582.40800342018144</v>
      </c>
      <c r="CR35" s="188">
        <f t="shared" si="157"/>
        <v>-582.40800342018144</v>
      </c>
      <c r="CS35" s="188">
        <v>-582.40800342018144</v>
      </c>
      <c r="CT35" s="188">
        <v>582.40800342018144</v>
      </c>
      <c r="CU35" s="188">
        <v>-582.40800342018144</v>
      </c>
      <c r="CV35" s="188">
        <v>-582.40800342018144</v>
      </c>
      <c r="CW35" s="188">
        <v>-582.40800342018144</v>
      </c>
      <c r="CX35" s="188">
        <f t="shared" si="95"/>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f t="shared" si="96"/>
        <v>1</v>
      </c>
      <c r="DT35" t="s">
        <v>1163</v>
      </c>
      <c r="DU35">
        <v>2</v>
      </c>
      <c r="DV35" s="241">
        <v>1</v>
      </c>
      <c r="DW35">
        <v>3</v>
      </c>
      <c r="DX35" s="137">
        <v>105553.33530000001</v>
      </c>
      <c r="DY35" s="137">
        <v>158330.00294999999</v>
      </c>
      <c r="DZ35" s="188">
        <v>-2017.6354988000166</v>
      </c>
      <c r="EA35" s="188">
        <f t="shared" si="158"/>
        <v>2017.6354988000166</v>
      </c>
      <c r="EB35" s="188">
        <v>-2017.6354988000166</v>
      </c>
      <c r="EC35" s="188">
        <v>2017.6354988000166</v>
      </c>
      <c r="ED35" s="188">
        <v>-2017.6354988000166</v>
      </c>
      <c r="EE35" s="188">
        <v>-2017.6354988000166</v>
      </c>
      <c r="EF35" s="188">
        <v>-2017.6354988000166</v>
      </c>
      <c r="EG35" s="188">
        <f t="shared" si="97"/>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f t="shared" si="98"/>
        <v>1</v>
      </c>
      <c r="FC35" t="s">
        <v>1163</v>
      </c>
      <c r="FD35">
        <v>2</v>
      </c>
      <c r="FE35" s="241">
        <v>2</v>
      </c>
      <c r="FF35">
        <v>2</v>
      </c>
      <c r="FG35" s="137">
        <v>103542.444</v>
      </c>
      <c r="FH35" s="137">
        <v>103542.444</v>
      </c>
      <c r="FI35" s="188">
        <v>-1745.8306820064515</v>
      </c>
      <c r="FJ35" s="188">
        <f t="shared" si="159"/>
        <v>1745.8306820064515</v>
      </c>
      <c r="FK35" s="188">
        <v>1745.8306820064515</v>
      </c>
      <c r="FL35" s="188">
        <v>-1745.8306820064515</v>
      </c>
      <c r="FM35" s="188">
        <v>1745.8306820064515</v>
      </c>
      <c r="FN35" s="188">
        <v>-1745.8306820064515</v>
      </c>
      <c r="FO35" s="188">
        <v>-1745.8306820064515</v>
      </c>
      <c r="FP35" s="188">
        <f t="shared" si="99"/>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f t="shared" si="100"/>
        <v>1</v>
      </c>
      <c r="GL35" t="s">
        <v>1163</v>
      </c>
      <c r="GM35">
        <v>2</v>
      </c>
      <c r="GN35" s="241">
        <v>1</v>
      </c>
      <c r="GO35">
        <v>3</v>
      </c>
      <c r="GP35" s="137">
        <v>104145.432</v>
      </c>
      <c r="GQ35" s="137">
        <v>156218.14799999999</v>
      </c>
      <c r="GR35" s="188">
        <v>606.49955056898034</v>
      </c>
      <c r="GS35" s="188">
        <f t="shared" si="160"/>
        <v>-606.49955056898034</v>
      </c>
      <c r="GT35" s="188">
        <v>-606.49955056898034</v>
      </c>
      <c r="GU35" s="188">
        <v>606.49955056898034</v>
      </c>
      <c r="GV35" s="188">
        <v>606.49955056898034</v>
      </c>
      <c r="GW35" s="188">
        <v>606.49955056898034</v>
      </c>
      <c r="GX35" s="188">
        <v>606.49955056898034</v>
      </c>
      <c r="GY35" s="188">
        <f t="shared" si="101"/>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f t="shared" si="102"/>
        <v>-1</v>
      </c>
      <c r="HU35" t="s">
        <v>1163</v>
      </c>
      <c r="HV35">
        <v>2</v>
      </c>
      <c r="HW35">
        <v>1</v>
      </c>
      <c r="HX35">
        <v>3</v>
      </c>
      <c r="HY35" s="137">
        <v>106444.49299999999</v>
      </c>
      <c r="HZ35" s="137">
        <v>159666.73949999997</v>
      </c>
      <c r="IA35" s="188">
        <v>-2448.2346472478025</v>
      </c>
      <c r="IB35" s="188">
        <f t="shared" si="161"/>
        <v>2448.2346472478025</v>
      </c>
      <c r="IC35" s="188">
        <v>-2448.2346472478025</v>
      </c>
      <c r="ID35" s="188">
        <v>2448.2346472478025</v>
      </c>
      <c r="IE35" s="188">
        <v>2448.2346472478025</v>
      </c>
      <c r="IF35" s="188">
        <v>-2448.2346472478025</v>
      </c>
      <c r="IG35" s="188">
        <v>-2448.2346472478025</v>
      </c>
      <c r="IH35" s="188">
        <f t="shared" si="103"/>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f t="shared" si="104"/>
        <v>1</v>
      </c>
      <c r="JD35" t="s">
        <v>1163</v>
      </c>
      <c r="JE35">
        <v>2</v>
      </c>
      <c r="JF35" s="241">
        <v>2</v>
      </c>
      <c r="JG35">
        <v>2</v>
      </c>
      <c r="JH35" s="137">
        <v>108617.20499999999</v>
      </c>
      <c r="JI35" s="137">
        <v>108617.20499999999</v>
      </c>
      <c r="JJ35" s="188">
        <v>2176.9687486331418</v>
      </c>
      <c r="JK35" s="188">
        <f t="shared" si="162"/>
        <v>2176.9687486331418</v>
      </c>
      <c r="JL35" s="188">
        <v>-2176.9687486331418</v>
      </c>
      <c r="JM35" s="188">
        <v>2176.9687486331418</v>
      </c>
      <c r="JN35" s="188">
        <v>2176.9687486331418</v>
      </c>
      <c r="JO35" s="188">
        <v>-2176.9687486331418</v>
      </c>
      <c r="JP35" s="188">
        <v>2176.9687486331418</v>
      </c>
      <c r="JQ35" s="188">
        <f t="shared" si="105"/>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f t="shared" si="106"/>
        <v>-1</v>
      </c>
      <c r="KM35" t="s">
        <v>1163</v>
      </c>
      <c r="KN35">
        <v>2</v>
      </c>
      <c r="KO35" s="241">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f t="shared" si="107"/>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f t="shared" si="108"/>
        <v>-1</v>
      </c>
      <c r="LV35" t="s">
        <v>1163</v>
      </c>
      <c r="LW35">
        <v>2</v>
      </c>
      <c r="LX35" s="241"/>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f t="shared" si="109"/>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f t="shared" si="110"/>
        <v>-1</v>
      </c>
      <c r="NE35" t="s">
        <v>1163</v>
      </c>
      <c r="NF35">
        <v>2</v>
      </c>
      <c r="NG35" s="241"/>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f t="shared" si="111"/>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f t="shared" si="112"/>
        <v>1</v>
      </c>
      <c r="ON35" t="s">
        <v>1163</v>
      </c>
      <c r="OO35">
        <v>2</v>
      </c>
      <c r="OP35" s="241"/>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f t="shared" si="113"/>
        <v>-237.0646370523373</v>
      </c>
      <c r="PB35" s="188">
        <v>-237.0646370523373</v>
      </c>
      <c r="PC35" s="188">
        <v>237.0646370523373</v>
      </c>
      <c r="PD35" s="188">
        <v>-237.0646370523373</v>
      </c>
      <c r="PE35" s="188">
        <v>237.0646370523373</v>
      </c>
      <c r="PG35">
        <v>-1</v>
      </c>
      <c r="PH35" s="228">
        <v>1</v>
      </c>
      <c r="PI35" s="228">
        <v>1</v>
      </c>
      <c r="PJ35" s="228">
        <v>1</v>
      </c>
      <c r="PK35" s="203">
        <v>-1</v>
      </c>
      <c r="PL35" s="229">
        <v>-1</v>
      </c>
      <c r="PM35">
        <v>1</v>
      </c>
      <c r="PN35">
        <v>1</v>
      </c>
      <c r="PO35" s="203">
        <v>1</v>
      </c>
      <c r="PP35">
        <v>1</v>
      </c>
      <c r="PQ35">
        <v>0</v>
      </c>
      <c r="PR35">
        <v>1</v>
      </c>
      <c r="PS35">
        <v>1</v>
      </c>
      <c r="PT35" s="237">
        <v>1.89064132544E-3</v>
      </c>
      <c r="PU35" s="194">
        <v>42557</v>
      </c>
      <c r="PV35">
        <v>1</v>
      </c>
      <c r="PW35" t="s">
        <v>1163</v>
      </c>
      <c r="PX35">
        <v>2</v>
      </c>
      <c r="PY35" s="241"/>
      <c r="PZ35">
        <v>2</v>
      </c>
      <c r="QA35" s="137">
        <v>109932.379</v>
      </c>
      <c r="QB35" s="137">
        <v>109932.379</v>
      </c>
      <c r="QC35" s="188">
        <v>207.84269874133241</v>
      </c>
      <c r="QD35" s="188">
        <v>-207.84269874133241</v>
      </c>
      <c r="QE35" s="188">
        <v>-207.84269874133241</v>
      </c>
      <c r="QF35" s="188">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v>1</v>
      </c>
      <c r="QQ35" s="228">
        <v>1</v>
      </c>
      <c r="QR35" s="228">
        <v>1</v>
      </c>
      <c r="QS35" s="228">
        <v>1</v>
      </c>
      <c r="QT35" s="203">
        <v>-1</v>
      </c>
      <c r="QU35" s="229">
        <v>-2</v>
      </c>
      <c r="QV35">
        <v>1</v>
      </c>
      <c r="QW35">
        <v>1</v>
      </c>
      <c r="QX35">
        <v>-1</v>
      </c>
      <c r="QY35">
        <v>0</v>
      </c>
      <c r="QZ35">
        <v>1</v>
      </c>
      <c r="RA35">
        <v>0</v>
      </c>
      <c r="RB35">
        <v>0</v>
      </c>
      <c r="RC35">
        <v>-9.4850275612100004E-3</v>
      </c>
      <c r="RD35" s="194">
        <v>42557</v>
      </c>
      <c r="RE35">
        <v>1</v>
      </c>
      <c r="RF35" t="s">
        <v>1163</v>
      </c>
      <c r="RG35">
        <v>2</v>
      </c>
      <c r="RH35" s="241"/>
      <c r="RI35">
        <v>2</v>
      </c>
      <c r="RJ35" s="137">
        <v>109932.379</v>
      </c>
      <c r="RK35" s="137">
        <v>109932.379</v>
      </c>
      <c r="RL35" s="188">
        <v>-1042.7116446843834</v>
      </c>
      <c r="RM35" s="188">
        <v>-1042.7116446843834</v>
      </c>
      <c r="RN35" s="188">
        <v>1042.7116446843834</v>
      </c>
      <c r="RO35" s="188">
        <v>-1042.7116446843834</v>
      </c>
      <c r="RP35" s="188">
        <v>-1042.7116446843834</v>
      </c>
      <c r="RQ35" s="188">
        <v>-1042.7116446843834</v>
      </c>
      <c r="RR35" s="188">
        <v>-1042.7116446843834</v>
      </c>
      <c r="RS35" s="188">
        <v>-1042.7116446843834</v>
      </c>
      <c r="RT35" s="188">
        <v>-1042.7116446843834</v>
      </c>
      <c r="RU35" s="188">
        <v>1042.7116446843834</v>
      </c>
      <c r="RV35" s="188">
        <v>-1042.7116446843834</v>
      </c>
      <c r="RW35" s="188">
        <v>1042.7116446843834</v>
      </c>
      <c r="RY35">
        <f t="shared" si="114"/>
        <v>-1</v>
      </c>
      <c r="RZ35">
        <v>1</v>
      </c>
      <c r="SA35">
        <v>1</v>
      </c>
      <c r="SB35">
        <v>1</v>
      </c>
      <c r="SC35">
        <v>-1</v>
      </c>
      <c r="SD35">
        <v>-3</v>
      </c>
      <c r="SE35">
        <f t="shared" si="115"/>
        <v>1</v>
      </c>
      <c r="SF35">
        <f t="shared" si="116"/>
        <v>1</v>
      </c>
      <c r="SG35">
        <v>1</v>
      </c>
      <c r="SH35">
        <f t="shared" si="117"/>
        <v>1</v>
      </c>
      <c r="SI35">
        <f t="shared" si="82"/>
        <v>0</v>
      </c>
      <c r="SJ35">
        <f t="shared" si="163"/>
        <v>1</v>
      </c>
      <c r="SK35">
        <f t="shared" si="118"/>
        <v>1</v>
      </c>
      <c r="SL35">
        <v>1.6243858417699999E-2</v>
      </c>
      <c r="SM35" s="194">
        <v>42557</v>
      </c>
      <c r="SN35">
        <f t="shared" si="119"/>
        <v>1</v>
      </c>
      <c r="SO35" t="str">
        <f t="shared" si="83"/>
        <v>TRUE</v>
      </c>
      <c r="SP35">
        <f>VLOOKUP($A35,'FuturesInfo (3)'!$A$2:$V$80,22)</f>
        <v>2</v>
      </c>
      <c r="SQ35" s="241"/>
      <c r="SR35">
        <f t="shared" si="120"/>
        <v>2</v>
      </c>
      <c r="SS35" s="137">
        <f>VLOOKUP($A35,'FuturesInfo (3)'!$A$2:$O$80,15)*SP35</f>
        <v>111637.02499999999</v>
      </c>
      <c r="ST35" s="137">
        <f>VLOOKUP($A35,'FuturesInfo (3)'!$A$2:$O$80,15)*SR35</f>
        <v>111637.02499999999</v>
      </c>
      <c r="SU35" s="188">
        <f t="shared" si="121"/>
        <v>1813.4160282732353</v>
      </c>
      <c r="SV35" s="188">
        <f t="shared" si="84"/>
        <v>-1813.4160282732353</v>
      </c>
      <c r="SW35" s="188">
        <f t="shared" si="122"/>
        <v>-1813.4160282732353</v>
      </c>
      <c r="SX35" s="188">
        <f t="shared" si="123"/>
        <v>1813.4160282732353</v>
      </c>
      <c r="SY35" s="188">
        <f t="shared" si="172"/>
        <v>1813.4160282732353</v>
      </c>
      <c r="SZ35" s="188">
        <f t="shared" si="125"/>
        <v>1813.4160282732353</v>
      </c>
      <c r="TA35" s="188">
        <f t="shared" si="164"/>
        <v>1813.4160282732353</v>
      </c>
      <c r="TB35" s="188">
        <f t="shared" si="126"/>
        <v>1813.4160282732353</v>
      </c>
      <c r="TC35" s="188">
        <f>IF(IF(sym!$Q24=SG35,1,0)=1,ABS(SS35*SL35),-ABS(SS35*SL35))</f>
        <v>1813.4160282732353</v>
      </c>
      <c r="TD35" s="188">
        <f>IF(IF(sym!$P24=SG35,1,0)=1,ABS(SS35*SL35),-ABS(SS35*SL35))</f>
        <v>-1813.4160282732353</v>
      </c>
      <c r="TE35" s="188">
        <f t="shared" si="169"/>
        <v>-1813.4160282732353</v>
      </c>
      <c r="TF35" s="188">
        <f t="shared" si="127"/>
        <v>1813.4160282732353</v>
      </c>
      <c r="TH35">
        <f t="shared" si="128"/>
        <v>1</v>
      </c>
      <c r="TI35" s="228">
        <v>-1</v>
      </c>
      <c r="TJ35" s="228">
        <v>-1</v>
      </c>
      <c r="TK35" s="228">
        <v>-1</v>
      </c>
      <c r="TL35" s="203">
        <v>-1</v>
      </c>
      <c r="TM35" s="229">
        <v>-4</v>
      </c>
      <c r="TN35">
        <f t="shared" si="129"/>
        <v>1</v>
      </c>
      <c r="TO35">
        <f t="shared" si="130"/>
        <v>1</v>
      </c>
      <c r="TP35" s="203"/>
      <c r="TQ35">
        <f t="shared" si="131"/>
        <v>0</v>
      </c>
      <c r="TR35">
        <f t="shared" si="85"/>
        <v>0</v>
      </c>
      <c r="TS35">
        <f t="shared" si="165"/>
        <v>0</v>
      </c>
      <c r="TT35">
        <f t="shared" si="132"/>
        <v>0</v>
      </c>
      <c r="TU35" s="237"/>
      <c r="TV35" s="194">
        <v>42565</v>
      </c>
      <c r="TW35">
        <f t="shared" si="133"/>
        <v>-1</v>
      </c>
      <c r="TX35" t="str">
        <f t="shared" si="86"/>
        <v>TRUE</v>
      </c>
      <c r="TY35">
        <f>VLOOKUP($A35,'FuturesInfo (3)'!$A$2:$V$80,22)</f>
        <v>2</v>
      </c>
      <c r="TZ35" s="241"/>
      <c r="UA35">
        <f t="shared" si="134"/>
        <v>2</v>
      </c>
      <c r="UB35" s="137">
        <f>VLOOKUP($A35,'FuturesInfo (3)'!$A$2:$O$80,15)*TY35</f>
        <v>111637.02499999999</v>
      </c>
      <c r="UC35" s="137">
        <f>VLOOKUP($A35,'FuturesInfo (3)'!$A$2:$O$80,15)*UA35</f>
        <v>111637.02499999999</v>
      </c>
      <c r="UD35" s="188">
        <f t="shared" si="135"/>
        <v>0</v>
      </c>
      <c r="UE35" s="188">
        <f t="shared" si="87"/>
        <v>0</v>
      </c>
      <c r="UF35" s="188">
        <f t="shared" si="136"/>
        <v>0</v>
      </c>
      <c r="UG35" s="188">
        <f t="shared" si="137"/>
        <v>0</v>
      </c>
      <c r="UH35" s="188">
        <f t="shared" si="173"/>
        <v>0</v>
      </c>
      <c r="UI35" s="188">
        <f t="shared" si="139"/>
        <v>0</v>
      </c>
      <c r="UJ35" s="188">
        <f t="shared" si="166"/>
        <v>0</v>
      </c>
      <c r="UK35" s="188">
        <f t="shared" si="140"/>
        <v>0</v>
      </c>
      <c r="UL35" s="188">
        <f>IF(IF(sym!$Q24=TP35,1,0)=1,ABS(UB35*TU35),-ABS(UB35*TU35))</f>
        <v>0</v>
      </c>
      <c r="UM35" s="188">
        <f>IF(IF(sym!$P24=TP35,1,0)=1,ABS(UB35*TU35),-ABS(UB35*TU35))</f>
        <v>0</v>
      </c>
      <c r="UN35" s="188">
        <f t="shared" si="170"/>
        <v>0</v>
      </c>
      <c r="UO35" s="188">
        <f t="shared" si="141"/>
        <v>0</v>
      </c>
      <c r="UQ35">
        <f t="shared" si="142"/>
        <v>0</v>
      </c>
      <c r="UR35" s="228"/>
      <c r="US35" s="228"/>
      <c r="UT35" s="228"/>
      <c r="UU35" s="203"/>
      <c r="UV35" s="229"/>
      <c r="UW35">
        <f t="shared" si="143"/>
        <v>1</v>
      </c>
      <c r="UX35">
        <f t="shared" si="144"/>
        <v>0</v>
      </c>
      <c r="UY35" s="203"/>
      <c r="UZ35">
        <f t="shared" si="145"/>
        <v>1</v>
      </c>
      <c r="VA35">
        <f t="shared" si="88"/>
        <v>1</v>
      </c>
      <c r="VB35">
        <f t="shared" si="167"/>
        <v>0</v>
      </c>
      <c r="VC35">
        <f t="shared" si="146"/>
        <v>1</v>
      </c>
      <c r="VD35" s="237"/>
      <c r="VE35" s="194"/>
      <c r="VF35">
        <f t="shared" si="147"/>
        <v>-1</v>
      </c>
      <c r="VG35" t="str">
        <f t="shared" si="89"/>
        <v>FALSE</v>
      </c>
      <c r="VH35">
        <f>VLOOKUP($A35,'FuturesInfo (3)'!$A$2:$V$80,22)</f>
        <v>2</v>
      </c>
      <c r="VI35" s="241"/>
      <c r="VJ35">
        <f t="shared" si="148"/>
        <v>2</v>
      </c>
      <c r="VK35" s="137">
        <f>VLOOKUP($A35,'FuturesInfo (3)'!$A$2:$O$80,15)*VH35</f>
        <v>111637.02499999999</v>
      </c>
      <c r="VL35" s="137">
        <f>VLOOKUP($A35,'FuturesInfo (3)'!$A$2:$O$80,15)*VJ35</f>
        <v>111637.02499999999</v>
      </c>
      <c r="VM35" s="188">
        <f t="shared" si="149"/>
        <v>0</v>
      </c>
      <c r="VN35" s="188">
        <f t="shared" si="90"/>
        <v>0</v>
      </c>
      <c r="VO35" s="188">
        <f t="shared" si="150"/>
        <v>0</v>
      </c>
      <c r="VP35" s="188">
        <f t="shared" si="151"/>
        <v>0</v>
      </c>
      <c r="VQ35" s="188">
        <f t="shared" si="174"/>
        <v>0</v>
      </c>
      <c r="VR35" s="188">
        <f t="shared" si="153"/>
        <v>0</v>
      </c>
      <c r="VS35" s="188">
        <f t="shared" si="168"/>
        <v>0</v>
      </c>
      <c r="VT35" s="188">
        <f t="shared" si="154"/>
        <v>0</v>
      </c>
      <c r="VU35" s="188">
        <f>IF(IF(sym!$Q24=UY35,1,0)=1,ABS(VK35*VD35),-ABS(VK35*VD35))</f>
        <v>0</v>
      </c>
      <c r="VV35" s="188">
        <f>IF(IF(sym!$P24=UY35,1,0)=1,ABS(VK35*VD35),-ABS(VK35*VD35))</f>
        <v>0</v>
      </c>
      <c r="VW35" s="188">
        <f t="shared" si="171"/>
        <v>0</v>
      </c>
      <c r="VX35" s="188">
        <f t="shared" si="155"/>
        <v>0</v>
      </c>
    </row>
    <row r="36" spans="1:596" x14ac:dyDescent="0.25">
      <c r="A36" s="1" t="s">
        <v>337</v>
      </c>
      <c r="B36" s="149" t="str">
        <f>'FuturesInfo (3)'!M24</f>
        <v>IE</v>
      </c>
      <c r="C36" s="192" t="str">
        <f>VLOOKUP(A36,'FuturesInfo (3)'!$A$2:$K$80,11)</f>
        <v>rates</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f t="shared" si="81"/>
        <v>0</v>
      </c>
      <c r="AB36" s="188">
        <v>0</v>
      </c>
      <c r="AC36" s="188">
        <v>0</v>
      </c>
      <c r="AD36" s="188">
        <v>0</v>
      </c>
      <c r="AE36" s="188">
        <v>0</v>
      </c>
      <c r="AF36" s="188">
        <f t="shared" si="91"/>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f t="shared" si="92"/>
        <v>1</v>
      </c>
      <c r="BB36" t="s">
        <v>1163</v>
      </c>
      <c r="BC36">
        <v>0</v>
      </c>
      <c r="BD36" s="241">
        <v>1</v>
      </c>
      <c r="BE36">
        <v>0</v>
      </c>
      <c r="BF36" s="137">
        <v>0</v>
      </c>
      <c r="BG36" s="137">
        <v>0</v>
      </c>
      <c r="BH36" s="188">
        <v>0</v>
      </c>
      <c r="BI36" s="188">
        <f t="shared" si="156"/>
        <v>0</v>
      </c>
      <c r="BJ36" s="188">
        <v>0</v>
      </c>
      <c r="BK36" s="188">
        <v>0</v>
      </c>
      <c r="BL36" s="188">
        <v>0</v>
      </c>
      <c r="BM36" s="188">
        <v>0</v>
      </c>
      <c r="BN36" s="188">
        <v>0</v>
      </c>
      <c r="BO36" s="188">
        <f t="shared" si="93"/>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f t="shared" si="94"/>
        <v>1</v>
      </c>
      <c r="CK36" t="s">
        <v>1163</v>
      </c>
      <c r="CL36">
        <v>0</v>
      </c>
      <c r="CM36" s="241">
        <v>1</v>
      </c>
      <c r="CN36">
        <v>0</v>
      </c>
      <c r="CO36" s="137">
        <v>0</v>
      </c>
      <c r="CP36" s="137">
        <v>0</v>
      </c>
      <c r="CQ36" s="188">
        <v>0</v>
      </c>
      <c r="CR36" s="188">
        <f t="shared" si="157"/>
        <v>0</v>
      </c>
      <c r="CS36" s="188">
        <v>0</v>
      </c>
      <c r="CT36" s="188">
        <v>0</v>
      </c>
      <c r="CU36" s="188">
        <v>0</v>
      </c>
      <c r="CV36" s="188">
        <v>0</v>
      </c>
      <c r="CW36" s="188">
        <v>0</v>
      </c>
      <c r="CX36" s="188">
        <f t="shared" si="95"/>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f t="shared" si="96"/>
        <v>1</v>
      </c>
      <c r="DT36" t="s">
        <v>1163</v>
      </c>
      <c r="DU36">
        <v>0</v>
      </c>
      <c r="DV36" s="241">
        <v>2</v>
      </c>
      <c r="DW36">
        <v>0</v>
      </c>
      <c r="DX36" s="137">
        <v>0</v>
      </c>
      <c r="DY36" s="137">
        <v>0</v>
      </c>
      <c r="DZ36" s="188">
        <v>0</v>
      </c>
      <c r="EA36" s="188">
        <f t="shared" si="158"/>
        <v>0</v>
      </c>
      <c r="EB36" s="188">
        <v>0</v>
      </c>
      <c r="EC36" s="188">
        <v>0</v>
      </c>
      <c r="ED36" s="188">
        <v>0</v>
      </c>
      <c r="EE36" s="188">
        <v>0</v>
      </c>
      <c r="EF36" s="188">
        <v>0</v>
      </c>
      <c r="EG36" s="188">
        <f t="shared" si="97"/>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f t="shared" si="98"/>
        <v>1</v>
      </c>
      <c r="FC36" t="s">
        <v>1163</v>
      </c>
      <c r="FD36">
        <v>0</v>
      </c>
      <c r="FE36" s="241">
        <v>2</v>
      </c>
      <c r="FF36">
        <v>0</v>
      </c>
      <c r="FG36" s="137">
        <v>0</v>
      </c>
      <c r="FH36" s="137">
        <v>0</v>
      </c>
      <c r="FI36" s="188">
        <v>0</v>
      </c>
      <c r="FJ36" s="188">
        <f t="shared" si="159"/>
        <v>0</v>
      </c>
      <c r="FK36" s="188">
        <v>0</v>
      </c>
      <c r="FL36" s="188">
        <v>0</v>
      </c>
      <c r="FM36" s="188">
        <v>0</v>
      </c>
      <c r="FN36" s="188">
        <v>0</v>
      </c>
      <c r="FO36" s="188">
        <v>0</v>
      </c>
      <c r="FP36" s="188">
        <f t="shared" si="99"/>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70">
        <v>-4.98156819768E-5</v>
      </c>
      <c r="GJ36" s="194">
        <v>42537</v>
      </c>
      <c r="GK36">
        <f t="shared" si="100"/>
        <v>1</v>
      </c>
      <c r="GL36" t="s">
        <v>1163</v>
      </c>
      <c r="GM36">
        <v>0</v>
      </c>
      <c r="GN36" s="241">
        <v>1</v>
      </c>
      <c r="GO36">
        <v>0</v>
      </c>
      <c r="GP36" s="137">
        <v>0</v>
      </c>
      <c r="GQ36" s="137">
        <v>0</v>
      </c>
      <c r="GR36" s="188">
        <v>0</v>
      </c>
      <c r="GS36" s="188">
        <f t="shared" si="160"/>
        <v>0</v>
      </c>
      <c r="GT36" s="188">
        <v>0</v>
      </c>
      <c r="GU36" s="188">
        <v>0</v>
      </c>
      <c r="GV36" s="188">
        <v>0</v>
      </c>
      <c r="GW36" s="188">
        <v>0</v>
      </c>
      <c r="GX36" s="188">
        <v>0</v>
      </c>
      <c r="GY36" s="188">
        <f t="shared" si="101"/>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f t="shared" si="102"/>
        <v>1</v>
      </c>
      <c r="HU36" t="s">
        <v>1163</v>
      </c>
      <c r="HV36">
        <v>0</v>
      </c>
      <c r="HW36">
        <v>1</v>
      </c>
      <c r="HX36">
        <v>0</v>
      </c>
      <c r="HY36" s="137">
        <v>0</v>
      </c>
      <c r="HZ36" s="137">
        <v>0</v>
      </c>
      <c r="IA36" s="188">
        <v>0</v>
      </c>
      <c r="IB36" s="188">
        <f t="shared" si="161"/>
        <v>0</v>
      </c>
      <c r="IC36" s="188">
        <v>0</v>
      </c>
      <c r="ID36" s="188">
        <v>0</v>
      </c>
      <c r="IE36" s="188">
        <v>0</v>
      </c>
      <c r="IF36" s="188">
        <v>0</v>
      </c>
      <c r="IG36" s="188">
        <v>0</v>
      </c>
      <c r="IH36" s="188">
        <f t="shared" si="103"/>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f t="shared" si="104"/>
        <v>1</v>
      </c>
      <c r="JD36" t="s">
        <v>1163</v>
      </c>
      <c r="JE36">
        <v>0</v>
      </c>
      <c r="JF36" s="241">
        <v>1</v>
      </c>
      <c r="JG36">
        <v>0</v>
      </c>
      <c r="JH36" s="137">
        <v>0</v>
      </c>
      <c r="JI36" s="137">
        <v>0</v>
      </c>
      <c r="JJ36" s="188">
        <v>0</v>
      </c>
      <c r="JK36" s="188">
        <f t="shared" si="162"/>
        <v>0</v>
      </c>
      <c r="JL36" s="188">
        <v>0</v>
      </c>
      <c r="JM36" s="188">
        <v>0</v>
      </c>
      <c r="JN36" s="188">
        <v>0</v>
      </c>
      <c r="JO36" s="188">
        <v>0</v>
      </c>
      <c r="JP36" s="188">
        <v>0</v>
      </c>
      <c r="JQ36" s="188">
        <f t="shared" si="105"/>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f t="shared" si="106"/>
        <v>1</v>
      </c>
      <c r="KM36" t="s">
        <v>1163</v>
      </c>
      <c r="KN36">
        <v>0</v>
      </c>
      <c r="KO36" s="241">
        <v>1</v>
      </c>
      <c r="KP36">
        <v>0</v>
      </c>
      <c r="KQ36" s="137">
        <v>0</v>
      </c>
      <c r="KR36" s="137">
        <v>0</v>
      </c>
      <c r="KS36" s="188">
        <v>0</v>
      </c>
      <c r="KT36" s="188">
        <v>0</v>
      </c>
      <c r="KU36" s="188">
        <v>0</v>
      </c>
      <c r="KV36" s="188">
        <v>0</v>
      </c>
      <c r="KW36" s="188">
        <v>0</v>
      </c>
      <c r="KX36" s="188">
        <v>0</v>
      </c>
      <c r="KY36" s="188">
        <v>0</v>
      </c>
      <c r="KZ36" s="188">
        <f t="shared" si="107"/>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f t="shared" si="108"/>
        <v>1</v>
      </c>
      <c r="LV36" t="s">
        <v>1163</v>
      </c>
      <c r="LW36">
        <v>0</v>
      </c>
      <c r="LX36" s="241"/>
      <c r="LY36">
        <v>0</v>
      </c>
      <c r="LZ36" s="137">
        <v>0</v>
      </c>
      <c r="MA36" s="137">
        <v>0</v>
      </c>
      <c r="MB36" s="188">
        <v>0</v>
      </c>
      <c r="MC36" s="188">
        <v>0</v>
      </c>
      <c r="MD36" s="188">
        <v>0</v>
      </c>
      <c r="ME36" s="188">
        <v>0</v>
      </c>
      <c r="MF36" s="188">
        <v>0</v>
      </c>
      <c r="MG36" s="188">
        <v>0</v>
      </c>
      <c r="MH36" s="188">
        <v>0</v>
      </c>
      <c r="MI36" s="188">
        <f t="shared" si="109"/>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f t="shared" si="110"/>
        <v>1</v>
      </c>
      <c r="NE36" t="s">
        <v>1163</v>
      </c>
      <c r="NF36">
        <v>0</v>
      </c>
      <c r="NG36" s="241"/>
      <c r="NH36">
        <v>0</v>
      </c>
      <c r="NI36" s="137">
        <v>0</v>
      </c>
      <c r="NJ36" s="137">
        <v>0</v>
      </c>
      <c r="NK36" s="188">
        <v>0</v>
      </c>
      <c r="NL36" s="188">
        <v>0</v>
      </c>
      <c r="NM36" s="188">
        <v>0</v>
      </c>
      <c r="NN36" s="188">
        <v>0</v>
      </c>
      <c r="NO36" s="188">
        <v>0</v>
      </c>
      <c r="NP36" s="188">
        <v>0</v>
      </c>
      <c r="NQ36" s="188">
        <v>0</v>
      </c>
      <c r="NR36" s="188">
        <f t="shared" si="111"/>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70">
        <v>-9.9651220727400006E-5</v>
      </c>
      <c r="OL36" s="194">
        <v>42537</v>
      </c>
      <c r="OM36">
        <f t="shared" si="112"/>
        <v>-1</v>
      </c>
      <c r="ON36" t="s">
        <v>1163</v>
      </c>
      <c r="OO36">
        <v>0</v>
      </c>
      <c r="OP36" s="241"/>
      <c r="OQ36">
        <v>0</v>
      </c>
      <c r="OR36" s="137">
        <v>0</v>
      </c>
      <c r="OS36" s="137">
        <v>0</v>
      </c>
      <c r="OT36" s="188">
        <v>0</v>
      </c>
      <c r="OU36" s="188">
        <v>0</v>
      </c>
      <c r="OV36" s="188">
        <v>0</v>
      </c>
      <c r="OW36" s="188">
        <v>0</v>
      </c>
      <c r="OX36" s="188">
        <v>0</v>
      </c>
      <c r="OY36" s="188">
        <v>0</v>
      </c>
      <c r="OZ36" s="188">
        <v>0</v>
      </c>
      <c r="PA36" s="188">
        <f t="shared" si="113"/>
        <v>0</v>
      </c>
      <c r="PB36" s="188">
        <v>0</v>
      </c>
      <c r="PC36" s="188">
        <v>0</v>
      </c>
      <c r="PD36" s="188">
        <v>0</v>
      </c>
      <c r="PE36" s="188">
        <v>0</v>
      </c>
      <c r="PG36">
        <v>-1</v>
      </c>
      <c r="PH36" s="228">
        <v>1</v>
      </c>
      <c r="PI36" s="228">
        <v>1</v>
      </c>
      <c r="PJ36" s="228">
        <v>-1</v>
      </c>
      <c r="PK36" s="203">
        <v>1</v>
      </c>
      <c r="PL36" s="229">
        <v>-5</v>
      </c>
      <c r="PM36">
        <v>-1</v>
      </c>
      <c r="PN36">
        <v>-1</v>
      </c>
      <c r="PO36" s="203">
        <v>1</v>
      </c>
      <c r="PP36">
        <v>1</v>
      </c>
      <c r="PQ36">
        <v>1</v>
      </c>
      <c r="PR36">
        <v>0</v>
      </c>
      <c r="PS36">
        <v>0</v>
      </c>
      <c r="PT36" s="238">
        <v>4.9830576041499998E-5</v>
      </c>
      <c r="PU36" s="194">
        <v>42559</v>
      </c>
      <c r="PV36">
        <v>-1</v>
      </c>
      <c r="PW36" t="s">
        <v>1163</v>
      </c>
      <c r="PX36">
        <v>0</v>
      </c>
      <c r="PY36" s="241"/>
      <c r="PZ36">
        <v>0</v>
      </c>
      <c r="QA36" s="137">
        <v>0</v>
      </c>
      <c r="QB36" s="137">
        <v>0</v>
      </c>
      <c r="QC36" s="188">
        <v>0</v>
      </c>
      <c r="QD36" s="188">
        <v>0</v>
      </c>
      <c r="QE36" s="188">
        <v>0</v>
      </c>
      <c r="QF36" s="188">
        <v>0</v>
      </c>
      <c r="QG36" s="188">
        <v>0</v>
      </c>
      <c r="QH36" s="188">
        <v>0</v>
      </c>
      <c r="QI36" s="188">
        <v>0</v>
      </c>
      <c r="QJ36" s="188">
        <v>0</v>
      </c>
      <c r="QK36" s="188">
        <v>0</v>
      </c>
      <c r="QL36" s="188">
        <v>0</v>
      </c>
      <c r="QM36" s="188">
        <v>0</v>
      </c>
      <c r="QN36" s="188">
        <v>0</v>
      </c>
      <c r="QP36">
        <v>1</v>
      </c>
      <c r="QQ36" s="228">
        <v>1</v>
      </c>
      <c r="QR36" s="228">
        <v>1</v>
      </c>
      <c r="QS36" s="228">
        <v>-1</v>
      </c>
      <c r="QT36" s="203">
        <v>1</v>
      </c>
      <c r="QU36" s="229">
        <v>-6</v>
      </c>
      <c r="QV36">
        <v>-1</v>
      </c>
      <c r="QW36">
        <v>-1</v>
      </c>
      <c r="QX36">
        <v>-1</v>
      </c>
      <c r="QY36">
        <v>0</v>
      </c>
      <c r="QZ36">
        <v>0</v>
      </c>
      <c r="RA36">
        <v>1</v>
      </c>
      <c r="RB36">
        <v>1</v>
      </c>
      <c r="RC36" s="270">
        <v>-4.98280930789E-5</v>
      </c>
      <c r="RD36" s="194">
        <v>42559</v>
      </c>
      <c r="RE36">
        <v>-1</v>
      </c>
      <c r="RF36" t="s">
        <v>1163</v>
      </c>
      <c r="RG36">
        <v>0</v>
      </c>
      <c r="RH36" s="241"/>
      <c r="RI36">
        <v>0</v>
      </c>
      <c r="RJ36" s="137">
        <v>0</v>
      </c>
      <c r="RK36" s="137">
        <v>0</v>
      </c>
      <c r="RL36" s="188">
        <v>0</v>
      </c>
      <c r="RM36" s="188">
        <v>0</v>
      </c>
      <c r="RN36" s="188">
        <v>0</v>
      </c>
      <c r="RO36" s="188">
        <v>0</v>
      </c>
      <c r="RP36" s="188">
        <v>0</v>
      </c>
      <c r="RQ36" s="188">
        <v>0</v>
      </c>
      <c r="RR36" s="188">
        <v>0</v>
      </c>
      <c r="RS36" s="188">
        <v>0</v>
      </c>
      <c r="RT36" s="188">
        <v>0</v>
      </c>
      <c r="RU36" s="188">
        <v>0</v>
      </c>
      <c r="RV36" s="188">
        <v>0</v>
      </c>
      <c r="RW36" s="188">
        <v>0</v>
      </c>
      <c r="RY36">
        <f t="shared" si="114"/>
        <v>-1</v>
      </c>
      <c r="RZ36">
        <v>1</v>
      </c>
      <c r="SA36">
        <v>1</v>
      </c>
      <c r="SB36">
        <v>-1</v>
      </c>
      <c r="SC36">
        <v>1</v>
      </c>
      <c r="SD36">
        <v>-7</v>
      </c>
      <c r="SE36">
        <f t="shared" si="115"/>
        <v>-1</v>
      </c>
      <c r="SF36">
        <f t="shared" si="116"/>
        <v>-1</v>
      </c>
      <c r="SG36">
        <v>-1</v>
      </c>
      <c r="SH36">
        <f t="shared" si="117"/>
        <v>0</v>
      </c>
      <c r="SI36">
        <f t="shared" si="82"/>
        <v>0</v>
      </c>
      <c r="SJ36">
        <f t="shared" si="163"/>
        <v>1</v>
      </c>
      <c r="SK36">
        <f t="shared" si="118"/>
        <v>1</v>
      </c>
      <c r="SL36" s="270">
        <v>-9.9661152082900005E-5</v>
      </c>
      <c r="SM36" s="194">
        <v>42559</v>
      </c>
      <c r="SN36">
        <f t="shared" si="119"/>
        <v>-1</v>
      </c>
      <c r="SO36" t="str">
        <f t="shared" si="83"/>
        <v>TRUE</v>
      </c>
      <c r="SP36">
        <f>VLOOKUP($A36,'FuturesInfo (3)'!$A$2:$V$80,22)</f>
        <v>0</v>
      </c>
      <c r="SQ36" s="241"/>
      <c r="SR36">
        <f t="shared" si="120"/>
        <v>0</v>
      </c>
      <c r="SS36" s="137">
        <f>VLOOKUP($A36,'FuturesInfo (3)'!$A$2:$O$80,15)*SP36</f>
        <v>0</v>
      </c>
      <c r="ST36" s="137">
        <f>VLOOKUP($A36,'FuturesInfo (3)'!$A$2:$O$80,15)*SR36</f>
        <v>0</v>
      </c>
      <c r="SU36" s="188">
        <f t="shared" si="121"/>
        <v>0</v>
      </c>
      <c r="SV36" s="188">
        <f t="shared" si="84"/>
        <v>0</v>
      </c>
      <c r="SW36" s="188">
        <f t="shared" si="122"/>
        <v>0</v>
      </c>
      <c r="SX36" s="188">
        <f t="shared" si="123"/>
        <v>0</v>
      </c>
      <c r="SY36" s="188">
        <f t="shared" si="172"/>
        <v>0</v>
      </c>
      <c r="SZ36" s="188">
        <f t="shared" si="125"/>
        <v>0</v>
      </c>
      <c r="TA36" s="188">
        <f t="shared" si="164"/>
        <v>0</v>
      </c>
      <c r="TB36" s="188">
        <f t="shared" si="126"/>
        <v>0</v>
      </c>
      <c r="TC36" s="188">
        <f>IF(IF(sym!$Q25=SG36,1,0)=1,ABS(SS36*SL36),-ABS(SS36*SL36))</f>
        <v>0</v>
      </c>
      <c r="TD36" s="188">
        <f>IF(IF(sym!$P25=SG36,1,0)=1,ABS(SS36*SL36),-ABS(SS36*SL36))</f>
        <v>0</v>
      </c>
      <c r="TE36" s="188">
        <f t="shared" si="169"/>
        <v>0</v>
      </c>
      <c r="TF36" s="188">
        <f t="shared" si="127"/>
        <v>0</v>
      </c>
      <c r="TH36">
        <f t="shared" si="128"/>
        <v>-1</v>
      </c>
      <c r="TI36" s="228">
        <v>1</v>
      </c>
      <c r="TJ36" s="228">
        <v>1</v>
      </c>
      <c r="TK36" s="228">
        <v>-1</v>
      </c>
      <c r="TL36" s="203">
        <v>1</v>
      </c>
      <c r="TM36" s="229">
        <v>-8</v>
      </c>
      <c r="TN36">
        <f t="shared" si="129"/>
        <v>-1</v>
      </c>
      <c r="TO36">
        <f t="shared" si="130"/>
        <v>-1</v>
      </c>
      <c r="TP36" s="203"/>
      <c r="TQ36">
        <f t="shared" si="131"/>
        <v>0</v>
      </c>
      <c r="TR36">
        <f t="shared" si="85"/>
        <v>0</v>
      </c>
      <c r="TS36">
        <f t="shared" si="165"/>
        <v>0</v>
      </c>
      <c r="TT36">
        <f t="shared" si="132"/>
        <v>0</v>
      </c>
      <c r="TU36" s="238"/>
      <c r="TV36" s="194">
        <v>42559</v>
      </c>
      <c r="TW36">
        <f t="shared" si="133"/>
        <v>-1</v>
      </c>
      <c r="TX36" t="str">
        <f t="shared" si="86"/>
        <v>TRUE</v>
      </c>
      <c r="TY36">
        <f>VLOOKUP($A36,'FuturesInfo (3)'!$A$2:$V$80,22)</f>
        <v>0</v>
      </c>
      <c r="TZ36" s="241"/>
      <c r="UA36">
        <f t="shared" si="134"/>
        <v>0</v>
      </c>
      <c r="UB36" s="137">
        <f>VLOOKUP($A36,'FuturesInfo (3)'!$A$2:$O$80,15)*TY36</f>
        <v>0</v>
      </c>
      <c r="UC36" s="137">
        <f>VLOOKUP($A36,'FuturesInfo (3)'!$A$2:$O$80,15)*UA36</f>
        <v>0</v>
      </c>
      <c r="UD36" s="188">
        <f t="shared" si="135"/>
        <v>0</v>
      </c>
      <c r="UE36" s="188">
        <f t="shared" si="87"/>
        <v>0</v>
      </c>
      <c r="UF36" s="188">
        <f t="shared" si="136"/>
        <v>0</v>
      </c>
      <c r="UG36" s="188">
        <f t="shared" si="137"/>
        <v>0</v>
      </c>
      <c r="UH36" s="188">
        <f t="shared" si="173"/>
        <v>0</v>
      </c>
      <c r="UI36" s="188">
        <f t="shared" si="139"/>
        <v>0</v>
      </c>
      <c r="UJ36" s="188">
        <f t="shared" si="166"/>
        <v>0</v>
      </c>
      <c r="UK36" s="188">
        <f t="shared" si="140"/>
        <v>0</v>
      </c>
      <c r="UL36" s="188">
        <f>IF(IF(sym!$Q25=TP36,1,0)=1,ABS(UB36*TU36),-ABS(UB36*TU36))</f>
        <v>0</v>
      </c>
      <c r="UM36" s="188">
        <f>IF(IF(sym!$P25=TP36,1,0)=1,ABS(UB36*TU36),-ABS(UB36*TU36))</f>
        <v>0</v>
      </c>
      <c r="UN36" s="188">
        <f t="shared" si="170"/>
        <v>0</v>
      </c>
      <c r="UO36" s="188">
        <f t="shared" si="141"/>
        <v>0</v>
      </c>
      <c r="UQ36">
        <f t="shared" si="142"/>
        <v>0</v>
      </c>
      <c r="UR36" s="228"/>
      <c r="US36" s="228"/>
      <c r="UT36" s="228"/>
      <c r="UU36" s="203"/>
      <c r="UV36" s="229"/>
      <c r="UW36">
        <f t="shared" si="143"/>
        <v>1</v>
      </c>
      <c r="UX36">
        <f t="shared" si="144"/>
        <v>0</v>
      </c>
      <c r="UY36" s="203"/>
      <c r="UZ36">
        <f t="shared" si="145"/>
        <v>1</v>
      </c>
      <c r="VA36">
        <f t="shared" si="88"/>
        <v>1</v>
      </c>
      <c r="VB36">
        <f t="shared" si="167"/>
        <v>0</v>
      </c>
      <c r="VC36">
        <f t="shared" si="146"/>
        <v>1</v>
      </c>
      <c r="VD36" s="238"/>
      <c r="VE36" s="194"/>
      <c r="VF36">
        <f t="shared" si="147"/>
        <v>-1</v>
      </c>
      <c r="VG36" t="str">
        <f t="shared" si="89"/>
        <v>FALSE</v>
      </c>
      <c r="VH36">
        <f>VLOOKUP($A36,'FuturesInfo (3)'!$A$2:$V$80,22)</f>
        <v>0</v>
      </c>
      <c r="VI36" s="241"/>
      <c r="VJ36">
        <f t="shared" si="148"/>
        <v>0</v>
      </c>
      <c r="VK36" s="137">
        <f>VLOOKUP($A36,'FuturesInfo (3)'!$A$2:$O$80,15)*VH36</f>
        <v>0</v>
      </c>
      <c r="VL36" s="137">
        <f>VLOOKUP($A36,'FuturesInfo (3)'!$A$2:$O$80,15)*VJ36</f>
        <v>0</v>
      </c>
      <c r="VM36" s="188">
        <f t="shared" si="149"/>
        <v>0</v>
      </c>
      <c r="VN36" s="188">
        <f t="shared" si="90"/>
        <v>0</v>
      </c>
      <c r="VO36" s="188">
        <f t="shared" si="150"/>
        <v>0</v>
      </c>
      <c r="VP36" s="188">
        <f t="shared" si="151"/>
        <v>0</v>
      </c>
      <c r="VQ36" s="188">
        <f t="shared" si="174"/>
        <v>0</v>
      </c>
      <c r="VR36" s="188">
        <f t="shared" si="153"/>
        <v>0</v>
      </c>
      <c r="VS36" s="188">
        <f t="shared" si="168"/>
        <v>0</v>
      </c>
      <c r="VT36" s="188">
        <f t="shared" si="154"/>
        <v>0</v>
      </c>
      <c r="VU36" s="188">
        <f>IF(IF(sym!$Q25=UY36,1,0)=1,ABS(VK36*VD36),-ABS(VK36*VD36))</f>
        <v>0</v>
      </c>
      <c r="VV36" s="188">
        <f>IF(IF(sym!$P25=UY36,1,0)=1,ABS(VK36*VD36),-ABS(VK36*VD36))</f>
        <v>0</v>
      </c>
      <c r="VW36" s="188">
        <f t="shared" si="171"/>
        <v>0</v>
      </c>
      <c r="VX36" s="188">
        <f t="shared" si="155"/>
        <v>0</v>
      </c>
    </row>
    <row r="37" spans="1:596" x14ac:dyDescent="0.25">
      <c r="A37" s="1" t="s">
        <v>339</v>
      </c>
      <c r="B37" s="149" t="str">
        <f>'FuturesInfo (3)'!M25</f>
        <v>LF</v>
      </c>
      <c r="C37" s="192" t="str">
        <f>VLOOKUP(A37,'FuturesInfo (3)'!$A$2:$K$80,11)</f>
        <v>index</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f t="shared" si="81"/>
        <v>1898.8130195008146</v>
      </c>
      <c r="AB37" s="188">
        <v>1898.8130195008146</v>
      </c>
      <c r="AC37" s="188">
        <v>-1898.8130195008146</v>
      </c>
      <c r="AD37" s="188">
        <v>-1898.8130195008146</v>
      </c>
      <c r="AE37" s="188">
        <v>1898.8130195008146</v>
      </c>
      <c r="AF37" s="188">
        <f t="shared" si="91"/>
        <v>0</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f t="shared" si="92"/>
        <v>-1</v>
      </c>
      <c r="BB37" t="s">
        <v>1163</v>
      </c>
      <c r="BC37">
        <v>1</v>
      </c>
      <c r="BD37" s="241">
        <v>1</v>
      </c>
      <c r="BE37">
        <v>1</v>
      </c>
      <c r="BF37" s="137">
        <v>85982.536250000005</v>
      </c>
      <c r="BG37" s="137">
        <v>85982.536250000005</v>
      </c>
      <c r="BH37" s="188">
        <v>-1372.2397766627696</v>
      </c>
      <c r="BI37" s="188">
        <f t="shared" si="156"/>
        <v>1372.2397766627696</v>
      </c>
      <c r="BJ37" s="188">
        <v>1372.2397766627696</v>
      </c>
      <c r="BK37" s="188">
        <v>-1372.2397766627696</v>
      </c>
      <c r="BL37" s="188">
        <v>1372.2397766627696</v>
      </c>
      <c r="BM37" s="188">
        <v>-1372.2397766627696</v>
      </c>
      <c r="BN37" s="188">
        <v>-1372.2397766627696</v>
      </c>
      <c r="BO37" s="188">
        <f t="shared" si="93"/>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f t="shared" si="94"/>
        <v>1</v>
      </c>
      <c r="CK37" t="s">
        <v>1163</v>
      </c>
      <c r="CL37">
        <v>1</v>
      </c>
      <c r="CM37" s="241">
        <v>2</v>
      </c>
      <c r="CN37">
        <v>1</v>
      </c>
      <c r="CO37" s="137">
        <v>84447.561200000011</v>
      </c>
      <c r="CP37" s="137">
        <v>84447.561200000011</v>
      </c>
      <c r="CQ37" s="188">
        <v>-731.23175598487512</v>
      </c>
      <c r="CR37" s="188">
        <f t="shared" si="157"/>
        <v>-731.23175598487512</v>
      </c>
      <c r="CS37" s="188">
        <v>-731.23175598487512</v>
      </c>
      <c r="CT37" s="188">
        <v>731.23175598487512</v>
      </c>
      <c r="CU37" s="188">
        <v>-731.23175598487512</v>
      </c>
      <c r="CV37" s="188">
        <v>-731.23175598487512</v>
      </c>
      <c r="CW37" s="188">
        <v>-731.23175598487512</v>
      </c>
      <c r="CX37" s="188">
        <f t="shared" si="95"/>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f t="shared" si="96"/>
        <v>1</v>
      </c>
      <c r="DT37" t="s">
        <v>1163</v>
      </c>
      <c r="DU37">
        <v>1</v>
      </c>
      <c r="DV37" s="241">
        <v>1</v>
      </c>
      <c r="DW37">
        <v>1</v>
      </c>
      <c r="DX37" s="137">
        <v>84141.171900000001</v>
      </c>
      <c r="DY37" s="137">
        <v>84141.171900000001</v>
      </c>
      <c r="DZ37" s="188">
        <v>416.25067647814319</v>
      </c>
      <c r="EA37" s="188">
        <f t="shared" si="158"/>
        <v>-416.25067647814319</v>
      </c>
      <c r="EB37" s="188">
        <v>416.25067647814319</v>
      </c>
      <c r="EC37" s="188">
        <v>-416.25067647814319</v>
      </c>
      <c r="ED37" s="188">
        <v>416.25067647814319</v>
      </c>
      <c r="EE37" s="188">
        <v>-416.25067647814319</v>
      </c>
      <c r="EF37" s="188">
        <v>416.25067647814319</v>
      </c>
      <c r="EG37" s="188">
        <f t="shared" si="97"/>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f t="shared" si="98"/>
        <v>1</v>
      </c>
      <c r="FC37" t="s">
        <v>1163</v>
      </c>
      <c r="FD37">
        <v>1</v>
      </c>
      <c r="FE37" s="241">
        <v>2</v>
      </c>
      <c r="FF37">
        <v>1</v>
      </c>
      <c r="FG37" s="137">
        <v>82856.18250000001</v>
      </c>
      <c r="FH37" s="137">
        <v>82856.18250000001</v>
      </c>
      <c r="FI37" s="188">
        <v>-1083.4205849520536</v>
      </c>
      <c r="FJ37" s="188">
        <f t="shared" si="159"/>
        <v>-1083.4205849520536</v>
      </c>
      <c r="FK37" s="188">
        <v>-1083.4205849520536</v>
      </c>
      <c r="FL37" s="188">
        <v>1083.4205849520536</v>
      </c>
      <c r="FM37" s="188">
        <v>-1083.4205849520536</v>
      </c>
      <c r="FN37" s="188">
        <v>1083.4205849520536</v>
      </c>
      <c r="FO37" s="188">
        <v>-1083.4205849520536</v>
      </c>
      <c r="FP37" s="188">
        <f t="shared" si="99"/>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f t="shared" si="100"/>
        <v>1</v>
      </c>
      <c r="GL37" t="s">
        <v>1163</v>
      </c>
      <c r="GM37">
        <v>1</v>
      </c>
      <c r="GN37" s="241">
        <v>1</v>
      </c>
      <c r="GO37">
        <v>1</v>
      </c>
      <c r="GP37" s="137">
        <v>83824.80750000001</v>
      </c>
      <c r="GQ37" s="137">
        <v>83824.80750000001</v>
      </c>
      <c r="GR37" s="188">
        <v>979.94864975851476</v>
      </c>
      <c r="GS37" s="188">
        <f t="shared" si="160"/>
        <v>-979.94864975851476</v>
      </c>
      <c r="GT37" s="188">
        <v>979.94864975851476</v>
      </c>
      <c r="GU37" s="188">
        <v>-979.94864975851476</v>
      </c>
      <c r="GV37" s="188">
        <v>979.94864975851476</v>
      </c>
      <c r="GW37" s="188">
        <v>-979.94864975851476</v>
      </c>
      <c r="GX37" s="188">
        <v>979.94864975851476</v>
      </c>
      <c r="GY37" s="188">
        <f t="shared" si="101"/>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f t="shared" si="102"/>
        <v>1</v>
      </c>
      <c r="HU37" t="s">
        <v>1163</v>
      </c>
      <c r="HV37">
        <v>1</v>
      </c>
      <c r="HW37">
        <v>1</v>
      </c>
      <c r="HX37">
        <v>1</v>
      </c>
      <c r="HY37" s="137">
        <v>84829.196999999986</v>
      </c>
      <c r="HZ37" s="137">
        <v>84829.196999999986</v>
      </c>
      <c r="IA37" s="188">
        <v>764.58023642204739</v>
      </c>
      <c r="IB37" s="188">
        <f t="shared" si="161"/>
        <v>764.58023642204739</v>
      </c>
      <c r="IC37" s="188">
        <v>764.58023642204739</v>
      </c>
      <c r="ID37" s="188">
        <v>-764.58023642204739</v>
      </c>
      <c r="IE37" s="188">
        <v>764.58023642204739</v>
      </c>
      <c r="IF37" s="188">
        <v>-764.58023642204739</v>
      </c>
      <c r="IG37" s="188">
        <v>764.58023642204739</v>
      </c>
      <c r="IH37" s="188">
        <f t="shared" si="103"/>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f t="shared" si="104"/>
        <v>1</v>
      </c>
      <c r="JD37" t="s">
        <v>1163</v>
      </c>
      <c r="JE37">
        <v>1</v>
      </c>
      <c r="JF37" s="241">
        <v>2</v>
      </c>
      <c r="JG37">
        <v>1</v>
      </c>
      <c r="JH37" s="137">
        <v>86136.825499999992</v>
      </c>
      <c r="JI37" s="137">
        <v>86136.825499999992</v>
      </c>
      <c r="JJ37" s="188">
        <v>1071.9424764495095</v>
      </c>
      <c r="JK37" s="188">
        <f t="shared" si="162"/>
        <v>1071.9424764495095</v>
      </c>
      <c r="JL37" s="188">
        <v>1071.9424764495095</v>
      </c>
      <c r="JM37" s="188">
        <v>-1071.9424764495095</v>
      </c>
      <c r="JN37" s="188">
        <v>1071.9424764495095</v>
      </c>
      <c r="JO37" s="188">
        <v>1071.9424764495095</v>
      </c>
      <c r="JP37" s="188">
        <v>1071.9424764495095</v>
      </c>
      <c r="JQ37" s="188">
        <f t="shared" si="105"/>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f t="shared" si="106"/>
        <v>1</v>
      </c>
      <c r="KM37" t="s">
        <v>1163</v>
      </c>
      <c r="KN37">
        <v>1</v>
      </c>
      <c r="KO37" s="241">
        <v>2</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f t="shared" si="107"/>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f t="shared" si="108"/>
        <v>-1</v>
      </c>
      <c r="LV37" t="s">
        <v>1163</v>
      </c>
      <c r="LW37">
        <v>1</v>
      </c>
      <c r="LX37" s="241"/>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f t="shared" si="109"/>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f t="shared" si="110"/>
        <v>-1</v>
      </c>
      <c r="NE37" t="s">
        <v>1163</v>
      </c>
      <c r="NF37">
        <v>1</v>
      </c>
      <c r="NG37" s="241"/>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f t="shared" si="111"/>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f t="shared" si="112"/>
        <v>1</v>
      </c>
      <c r="ON37" t="s">
        <v>1163</v>
      </c>
      <c r="OO37">
        <v>2</v>
      </c>
      <c r="OP37" s="241"/>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f t="shared" si="113"/>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v>1</v>
      </c>
      <c r="PN37">
        <v>1</v>
      </c>
      <c r="PO37" s="203">
        <v>1</v>
      </c>
      <c r="PP37">
        <v>0</v>
      </c>
      <c r="PQ37">
        <v>0</v>
      </c>
      <c r="PR37">
        <v>1</v>
      </c>
      <c r="PS37">
        <v>1</v>
      </c>
      <c r="PT37" s="237">
        <v>6.4296520423600002E-3</v>
      </c>
      <c r="PU37" s="194">
        <v>42550</v>
      </c>
      <c r="PV37">
        <v>1</v>
      </c>
      <c r="PW37" t="s">
        <v>1163</v>
      </c>
      <c r="PX37">
        <v>2</v>
      </c>
      <c r="PY37" s="241"/>
      <c r="PZ37">
        <v>2</v>
      </c>
      <c r="QA37" s="137">
        <v>174046.785</v>
      </c>
      <c r="QB37" s="137">
        <v>174046.785</v>
      </c>
      <c r="QC37" s="188">
        <v>1119.0602666414418</v>
      </c>
      <c r="QD37" s="188">
        <v>1119.0602666414418</v>
      </c>
      <c r="QE37" s="188">
        <v>-1119.0602666414418</v>
      </c>
      <c r="QF37" s="188">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v>1</v>
      </c>
      <c r="QQ37" s="228">
        <v>1</v>
      </c>
      <c r="QR37" s="228">
        <v>-1</v>
      </c>
      <c r="QS37" s="228">
        <v>1</v>
      </c>
      <c r="QT37" s="203">
        <v>-1</v>
      </c>
      <c r="QU37" s="229">
        <v>-2</v>
      </c>
      <c r="QV37">
        <v>1</v>
      </c>
      <c r="QW37">
        <v>1</v>
      </c>
      <c r="QX37">
        <v>-1</v>
      </c>
      <c r="QY37">
        <v>1</v>
      </c>
      <c r="QZ37">
        <v>1</v>
      </c>
      <c r="RA37">
        <v>0</v>
      </c>
      <c r="RB37">
        <v>0</v>
      </c>
      <c r="RC37">
        <v>-1.50319428786E-3</v>
      </c>
      <c r="RD37" s="194">
        <v>42550</v>
      </c>
      <c r="RE37">
        <v>1</v>
      </c>
      <c r="RF37" t="s">
        <v>1163</v>
      </c>
      <c r="RG37">
        <v>2</v>
      </c>
      <c r="RH37" s="241"/>
      <c r="RI37">
        <v>2</v>
      </c>
      <c r="RJ37" s="137">
        <v>174046.785</v>
      </c>
      <c r="RK37" s="137">
        <v>174046.785</v>
      </c>
      <c r="RL37" s="188">
        <v>-261.62613303239755</v>
      </c>
      <c r="RM37" s="188">
        <v>-261.62613303239755</v>
      </c>
      <c r="RN37" s="188">
        <v>261.62613303239755</v>
      </c>
      <c r="RO37" s="188">
        <v>-261.62613303239755</v>
      </c>
      <c r="RP37" s="188">
        <v>-261.62613303239755</v>
      </c>
      <c r="RQ37" s="188">
        <v>261.62613303239755</v>
      </c>
      <c r="RR37" s="188">
        <v>-261.62613303239755</v>
      </c>
      <c r="RS37" s="188">
        <v>-261.62613303239755</v>
      </c>
      <c r="RT37" s="188">
        <v>-261.62613303239755</v>
      </c>
      <c r="RU37" s="188">
        <v>261.62613303239755</v>
      </c>
      <c r="RV37" s="188">
        <v>-261.62613303239755</v>
      </c>
      <c r="RW37" s="188">
        <v>261.62613303239755</v>
      </c>
      <c r="RY37">
        <f t="shared" si="114"/>
        <v>-1</v>
      </c>
      <c r="RZ37">
        <v>1</v>
      </c>
      <c r="SA37">
        <v>-1</v>
      </c>
      <c r="SB37">
        <v>1</v>
      </c>
      <c r="SC37">
        <v>-1</v>
      </c>
      <c r="SD37">
        <v>-3</v>
      </c>
      <c r="SE37">
        <f t="shared" si="115"/>
        <v>1</v>
      </c>
      <c r="SF37">
        <f t="shared" si="116"/>
        <v>1</v>
      </c>
      <c r="SG37">
        <v>1</v>
      </c>
      <c r="SH37">
        <f t="shared" si="117"/>
        <v>0</v>
      </c>
      <c r="SI37">
        <f t="shared" si="82"/>
        <v>0</v>
      </c>
      <c r="SJ37">
        <f t="shared" si="163"/>
        <v>1</v>
      </c>
      <c r="SK37">
        <f t="shared" si="118"/>
        <v>1</v>
      </c>
      <c r="SL37">
        <v>5.4196462175400001E-3</v>
      </c>
      <c r="SM37" s="194">
        <v>42550</v>
      </c>
      <c r="SN37">
        <f t="shared" si="119"/>
        <v>1</v>
      </c>
      <c r="SO37" t="str">
        <f t="shared" si="83"/>
        <v>TRUE</v>
      </c>
      <c r="SP37">
        <f>VLOOKUP($A37,'FuturesInfo (3)'!$A$2:$V$80,22)</f>
        <v>2</v>
      </c>
      <c r="SQ37" s="241"/>
      <c r="SR37">
        <f t="shared" si="120"/>
        <v>2</v>
      </c>
      <c r="SS37" s="137">
        <f>VLOOKUP($A37,'FuturesInfo (3)'!$A$2:$O$80,15)*SP37</f>
        <v>176472.68399999998</v>
      </c>
      <c r="ST37" s="137">
        <f>VLOOKUP($A37,'FuturesInfo (3)'!$A$2:$O$80,15)*SR37</f>
        <v>176472.68399999998</v>
      </c>
      <c r="SU37" s="188">
        <f t="shared" si="121"/>
        <v>956.41951433973156</v>
      </c>
      <c r="SV37" s="188">
        <f t="shared" si="84"/>
        <v>-956.41951433973156</v>
      </c>
      <c r="SW37" s="188">
        <f t="shared" si="122"/>
        <v>-956.41951433973156</v>
      </c>
      <c r="SX37" s="188">
        <f t="shared" si="123"/>
        <v>956.41951433973156</v>
      </c>
      <c r="SY37" s="188">
        <f t="shared" si="172"/>
        <v>956.41951433973156</v>
      </c>
      <c r="SZ37" s="188">
        <f t="shared" si="125"/>
        <v>-956.41951433973156</v>
      </c>
      <c r="TA37" s="188">
        <f t="shared" si="164"/>
        <v>956.41951433973156</v>
      </c>
      <c r="TB37" s="188">
        <f t="shared" si="126"/>
        <v>956.41951433973156</v>
      </c>
      <c r="TC37" s="188">
        <f>IF(IF(sym!$Q26=SG37,1,0)=1,ABS(SS37*SL37),-ABS(SS37*SL37))</f>
        <v>956.41951433973156</v>
      </c>
      <c r="TD37" s="188">
        <f>IF(IF(sym!$P26=SG37,1,0)=1,ABS(SS37*SL37),-ABS(SS37*SL37))</f>
        <v>-956.41951433973156</v>
      </c>
      <c r="TE37" s="188">
        <f t="shared" si="169"/>
        <v>-956.41951433973156</v>
      </c>
      <c r="TF37" s="188">
        <f t="shared" si="127"/>
        <v>956.41951433973156</v>
      </c>
      <c r="TH37">
        <f t="shared" si="128"/>
        <v>1</v>
      </c>
      <c r="TI37" s="228">
        <v>1</v>
      </c>
      <c r="TJ37" s="228">
        <v>1</v>
      </c>
      <c r="TK37" s="228">
        <v>1</v>
      </c>
      <c r="TL37" s="203">
        <v>-1</v>
      </c>
      <c r="TM37" s="229">
        <v>-4</v>
      </c>
      <c r="TN37">
        <f t="shared" si="129"/>
        <v>1</v>
      </c>
      <c r="TO37">
        <f t="shared" si="130"/>
        <v>1</v>
      </c>
      <c r="TP37" s="203"/>
      <c r="TQ37">
        <f t="shared" si="131"/>
        <v>0</v>
      </c>
      <c r="TR37">
        <f t="shared" si="85"/>
        <v>0</v>
      </c>
      <c r="TS37">
        <f t="shared" si="165"/>
        <v>0</v>
      </c>
      <c r="TT37">
        <f t="shared" si="132"/>
        <v>0</v>
      </c>
      <c r="TU37" s="237"/>
      <c r="TV37" s="194">
        <v>42565</v>
      </c>
      <c r="TW37">
        <f t="shared" si="133"/>
        <v>1</v>
      </c>
      <c r="TX37" t="str">
        <f t="shared" si="86"/>
        <v>TRUE</v>
      </c>
      <c r="TY37">
        <f>VLOOKUP($A37,'FuturesInfo (3)'!$A$2:$V$80,22)</f>
        <v>2</v>
      </c>
      <c r="TZ37" s="241"/>
      <c r="UA37">
        <f t="shared" si="134"/>
        <v>2</v>
      </c>
      <c r="UB37" s="137">
        <f>VLOOKUP($A37,'FuturesInfo (3)'!$A$2:$O$80,15)*TY37</f>
        <v>176472.68399999998</v>
      </c>
      <c r="UC37" s="137">
        <f>VLOOKUP($A37,'FuturesInfo (3)'!$A$2:$O$80,15)*UA37</f>
        <v>176472.68399999998</v>
      </c>
      <c r="UD37" s="188">
        <f t="shared" si="135"/>
        <v>0</v>
      </c>
      <c r="UE37" s="188">
        <f t="shared" si="87"/>
        <v>0</v>
      </c>
      <c r="UF37" s="188">
        <f t="shared" si="136"/>
        <v>0</v>
      </c>
      <c r="UG37" s="188">
        <f t="shared" si="137"/>
        <v>0</v>
      </c>
      <c r="UH37" s="188">
        <f t="shared" si="173"/>
        <v>0</v>
      </c>
      <c r="UI37" s="188">
        <f t="shared" si="139"/>
        <v>0</v>
      </c>
      <c r="UJ37" s="188">
        <f t="shared" si="166"/>
        <v>0</v>
      </c>
      <c r="UK37" s="188">
        <f t="shared" si="140"/>
        <v>0</v>
      </c>
      <c r="UL37" s="188">
        <f>IF(IF(sym!$Q26=TP37,1,0)=1,ABS(UB37*TU37),-ABS(UB37*TU37))</f>
        <v>0</v>
      </c>
      <c r="UM37" s="188">
        <f>IF(IF(sym!$P26=TP37,1,0)=1,ABS(UB37*TU37),-ABS(UB37*TU37))</f>
        <v>0</v>
      </c>
      <c r="UN37" s="188">
        <f t="shared" si="170"/>
        <v>0</v>
      </c>
      <c r="UO37" s="188">
        <f t="shared" si="141"/>
        <v>0</v>
      </c>
      <c r="UQ37">
        <f t="shared" si="142"/>
        <v>0</v>
      </c>
      <c r="UR37" s="228"/>
      <c r="US37" s="228"/>
      <c r="UT37" s="228"/>
      <c r="UU37" s="203"/>
      <c r="UV37" s="229"/>
      <c r="UW37">
        <f t="shared" si="143"/>
        <v>1</v>
      </c>
      <c r="UX37">
        <f t="shared" si="144"/>
        <v>0</v>
      </c>
      <c r="UY37" s="203"/>
      <c r="UZ37">
        <f t="shared" si="145"/>
        <v>1</v>
      </c>
      <c r="VA37">
        <f t="shared" si="88"/>
        <v>1</v>
      </c>
      <c r="VB37">
        <f t="shared" si="167"/>
        <v>0</v>
      </c>
      <c r="VC37">
        <f t="shared" si="146"/>
        <v>1</v>
      </c>
      <c r="VD37" s="237"/>
      <c r="VE37" s="194"/>
      <c r="VF37">
        <f t="shared" si="147"/>
        <v>-1</v>
      </c>
      <c r="VG37" t="str">
        <f t="shared" si="89"/>
        <v>FALSE</v>
      </c>
      <c r="VH37">
        <f>VLOOKUP($A37,'FuturesInfo (3)'!$A$2:$V$80,22)</f>
        <v>2</v>
      </c>
      <c r="VI37" s="241"/>
      <c r="VJ37">
        <f t="shared" si="148"/>
        <v>2</v>
      </c>
      <c r="VK37" s="137">
        <f>VLOOKUP($A37,'FuturesInfo (3)'!$A$2:$O$80,15)*VH37</f>
        <v>176472.68399999998</v>
      </c>
      <c r="VL37" s="137">
        <f>VLOOKUP($A37,'FuturesInfo (3)'!$A$2:$O$80,15)*VJ37</f>
        <v>176472.68399999998</v>
      </c>
      <c r="VM37" s="188">
        <f t="shared" si="149"/>
        <v>0</v>
      </c>
      <c r="VN37" s="188">
        <f t="shared" si="90"/>
        <v>0</v>
      </c>
      <c r="VO37" s="188">
        <f t="shared" si="150"/>
        <v>0</v>
      </c>
      <c r="VP37" s="188">
        <f t="shared" si="151"/>
        <v>0</v>
      </c>
      <c r="VQ37" s="188">
        <f t="shared" si="174"/>
        <v>0</v>
      </c>
      <c r="VR37" s="188">
        <f t="shared" si="153"/>
        <v>0</v>
      </c>
      <c r="VS37" s="188">
        <f t="shared" si="168"/>
        <v>0</v>
      </c>
      <c r="VT37" s="188">
        <f t="shared" si="154"/>
        <v>0</v>
      </c>
      <c r="VU37" s="188">
        <f>IF(IF(sym!$Q26=UY37,1,0)=1,ABS(VK37*VD37),-ABS(VK37*VD37))</f>
        <v>0</v>
      </c>
      <c r="VV37" s="188">
        <f>IF(IF(sym!$P26=UY37,1,0)=1,ABS(VK37*VD37),-ABS(VK37*VD37))</f>
        <v>0</v>
      </c>
      <c r="VW37" s="188">
        <f t="shared" si="171"/>
        <v>0</v>
      </c>
      <c r="VX37" s="188">
        <f t="shared" si="155"/>
        <v>0</v>
      </c>
    </row>
    <row r="38" spans="1:596" x14ac:dyDescent="0.25">
      <c r="A38" s="1" t="s">
        <v>341</v>
      </c>
      <c r="B38" s="149" t="str">
        <f>'FuturesInfo (3)'!M26</f>
        <v>LG</v>
      </c>
      <c r="C38" s="192" t="str">
        <f>VLOOKUP(A38,'FuturesInfo (3)'!$A$2:$K$80,11)</f>
        <v>rates</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f t="shared" si="81"/>
        <v>1064.6984944954229</v>
      </c>
      <c r="AB38" s="188">
        <v>1064.6984944954229</v>
      </c>
      <c r="AC38" s="188">
        <v>-1064.6984944954229</v>
      </c>
      <c r="AD38" s="188">
        <v>-1064.6984944954229</v>
      </c>
      <c r="AE38" s="188">
        <v>-1064.6984944954229</v>
      </c>
      <c r="AF38" s="188">
        <f t="shared" si="91"/>
        <v>0</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f t="shared" si="92"/>
        <v>1</v>
      </c>
      <c r="BB38" t="s">
        <v>1163</v>
      </c>
      <c r="BC38">
        <v>2</v>
      </c>
      <c r="BD38" s="241">
        <v>2</v>
      </c>
      <c r="BE38">
        <v>2</v>
      </c>
      <c r="BF38" s="137">
        <v>343425.03</v>
      </c>
      <c r="BG38" s="137">
        <v>343425.03</v>
      </c>
      <c r="BH38" s="188">
        <v>882.01618725083347</v>
      </c>
      <c r="BI38" s="188">
        <f t="shared" si="156"/>
        <v>882.01618725083347</v>
      </c>
      <c r="BJ38" s="188">
        <v>882.01618725083347</v>
      </c>
      <c r="BK38" s="188">
        <v>-882.01618725083347</v>
      </c>
      <c r="BL38" s="188">
        <v>882.01618725083347</v>
      </c>
      <c r="BM38" s="188">
        <v>-882.01618725083347</v>
      </c>
      <c r="BN38" s="188">
        <v>882.01618725083347</v>
      </c>
      <c r="BO38" s="188">
        <f t="shared" si="93"/>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f t="shared" si="94"/>
        <v>1</v>
      </c>
      <c r="CK38" t="s">
        <v>1163</v>
      </c>
      <c r="CL38">
        <v>2</v>
      </c>
      <c r="CM38" s="241">
        <v>1</v>
      </c>
      <c r="CN38">
        <v>3</v>
      </c>
      <c r="CO38" s="137">
        <v>337294.14720000001</v>
      </c>
      <c r="CP38" s="137">
        <v>505941.22080000001</v>
      </c>
      <c r="CQ38" s="188">
        <v>942.60124974394637</v>
      </c>
      <c r="CR38" s="188">
        <f t="shared" si="157"/>
        <v>942.60124974394637</v>
      </c>
      <c r="CS38" s="188">
        <v>942.60124974394637</v>
      </c>
      <c r="CT38" s="188">
        <v>-942.60124974394637</v>
      </c>
      <c r="CU38" s="188">
        <v>942.60124974394637</v>
      </c>
      <c r="CV38" s="188">
        <v>942.60124974394637</v>
      </c>
      <c r="CW38" s="188">
        <v>942.60124974394637</v>
      </c>
      <c r="CX38" s="188">
        <f t="shared" si="95"/>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f t="shared" si="96"/>
        <v>1</v>
      </c>
      <c r="DT38" t="s">
        <v>1163</v>
      </c>
      <c r="DU38">
        <v>2</v>
      </c>
      <c r="DV38" s="241">
        <v>1</v>
      </c>
      <c r="DW38">
        <v>3</v>
      </c>
      <c r="DX38" s="137">
        <v>336124.59840000002</v>
      </c>
      <c r="DY38" s="137">
        <v>504186.89760000003</v>
      </c>
      <c r="DZ38" s="188">
        <v>-1717.3109997201734</v>
      </c>
      <c r="EA38" s="188">
        <f t="shared" si="158"/>
        <v>1717.3109997201734</v>
      </c>
      <c r="EB38" s="188">
        <v>1717.3109997201734</v>
      </c>
      <c r="EC38" s="188">
        <v>-1717.3109997201734</v>
      </c>
      <c r="ED38" s="188">
        <v>1717.3109997201734</v>
      </c>
      <c r="EE38" s="188">
        <v>-1717.3109997201734</v>
      </c>
      <c r="EF38" s="188">
        <v>1717.3109997201734</v>
      </c>
      <c r="EG38" s="188">
        <f t="shared" si="97"/>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f t="shared" si="98"/>
        <v>1</v>
      </c>
      <c r="FC38" t="s">
        <v>1163</v>
      </c>
      <c r="FD38">
        <v>2</v>
      </c>
      <c r="FE38" s="241">
        <v>1</v>
      </c>
      <c r="FF38">
        <v>2</v>
      </c>
      <c r="FG38" s="137">
        <v>335764.17000000004</v>
      </c>
      <c r="FH38" s="137">
        <v>335764.17000000004</v>
      </c>
      <c r="FI38" s="188">
        <v>-387.8976085948093</v>
      </c>
      <c r="FJ38" s="188">
        <f t="shared" si="159"/>
        <v>387.8976085948093</v>
      </c>
      <c r="FK38" s="188">
        <v>387.8976085948093</v>
      </c>
      <c r="FL38" s="188">
        <v>-387.8976085948093</v>
      </c>
      <c r="FM38" s="188">
        <v>387.8976085948093</v>
      </c>
      <c r="FN38" s="188">
        <v>-387.8976085948093</v>
      </c>
      <c r="FO38" s="188">
        <v>387.8976085948093</v>
      </c>
      <c r="FP38" s="188">
        <f t="shared" si="99"/>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f t="shared" si="100"/>
        <v>1</v>
      </c>
      <c r="GL38" t="s">
        <v>1163</v>
      </c>
      <c r="GM38">
        <v>2</v>
      </c>
      <c r="GN38" s="241">
        <v>1</v>
      </c>
      <c r="GO38">
        <v>3</v>
      </c>
      <c r="GP38" s="137">
        <v>335350.89000000007</v>
      </c>
      <c r="GQ38" s="137">
        <v>503026.33500000008</v>
      </c>
      <c r="GR38" s="188">
        <v>412.7713085626458</v>
      </c>
      <c r="GS38" s="188">
        <f t="shared" si="160"/>
        <v>-412.7713085626458</v>
      </c>
      <c r="GT38" s="188">
        <v>-412.7713085626458</v>
      </c>
      <c r="GU38" s="188">
        <v>412.7713085626458</v>
      </c>
      <c r="GV38" s="188">
        <v>-412.7713085626458</v>
      </c>
      <c r="GW38" s="188">
        <v>412.7713085626458</v>
      </c>
      <c r="GX38" s="188">
        <v>-412.7713085626458</v>
      </c>
      <c r="GY38" s="188">
        <f t="shared" si="101"/>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f t="shared" si="102"/>
        <v>1</v>
      </c>
      <c r="HU38" t="s">
        <v>1163</v>
      </c>
      <c r="HV38">
        <v>2</v>
      </c>
      <c r="HW38">
        <v>1</v>
      </c>
      <c r="HX38">
        <v>3</v>
      </c>
      <c r="HY38" s="137">
        <v>337503.36799999996</v>
      </c>
      <c r="HZ38" s="137">
        <v>506255.05199999991</v>
      </c>
      <c r="IA38" s="188">
        <v>1169.8106416069315</v>
      </c>
      <c r="IB38" s="188">
        <f t="shared" si="161"/>
        <v>-1169.8106416069315</v>
      </c>
      <c r="IC38" s="188">
        <v>1169.8106416069315</v>
      </c>
      <c r="ID38" s="188">
        <v>-1169.8106416069315</v>
      </c>
      <c r="IE38" s="188">
        <v>1169.8106416069315</v>
      </c>
      <c r="IF38" s="188">
        <v>1169.8106416069315</v>
      </c>
      <c r="IG38" s="188">
        <v>1169.8106416069315</v>
      </c>
      <c r="IH38" s="188">
        <f t="shared" si="103"/>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f t="shared" si="104"/>
        <v>1</v>
      </c>
      <c r="JD38" t="s">
        <v>1163</v>
      </c>
      <c r="JE38">
        <v>2</v>
      </c>
      <c r="JF38" s="241">
        <v>1</v>
      </c>
      <c r="JG38">
        <v>3</v>
      </c>
      <c r="JH38" s="137">
        <v>338207.69399999996</v>
      </c>
      <c r="JI38" s="137">
        <v>507311.54099999997</v>
      </c>
      <c r="JJ38" s="188">
        <v>285.56068728889443</v>
      </c>
      <c r="JK38" s="188">
        <f t="shared" si="162"/>
        <v>-285.56068728889443</v>
      </c>
      <c r="JL38" s="188">
        <v>-285.56068728889443</v>
      </c>
      <c r="JM38" s="188">
        <v>285.56068728889443</v>
      </c>
      <c r="JN38" s="188">
        <v>-285.56068728889443</v>
      </c>
      <c r="JO38" s="188">
        <v>285.56068728889443</v>
      </c>
      <c r="JP38" s="188">
        <v>-285.56068728889443</v>
      </c>
      <c r="JQ38" s="188">
        <f t="shared" si="105"/>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f t="shared" si="106"/>
        <v>1</v>
      </c>
      <c r="KM38" t="s">
        <v>1163</v>
      </c>
      <c r="KN38">
        <v>2</v>
      </c>
      <c r="KO38" s="241">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f t="shared" si="107"/>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f t="shared" si="108"/>
        <v>1</v>
      </c>
      <c r="LV38" t="s">
        <v>1163</v>
      </c>
      <c r="LW38">
        <v>2</v>
      </c>
      <c r="LX38" s="241"/>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f t="shared" si="109"/>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f t="shared" si="110"/>
        <v>1</v>
      </c>
      <c r="NE38" t="s">
        <v>1163</v>
      </c>
      <c r="NF38">
        <v>2</v>
      </c>
      <c r="NG38" s="241"/>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f t="shared" si="111"/>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f t="shared" si="112"/>
        <v>1</v>
      </c>
      <c r="ON38" t="s">
        <v>1163</v>
      </c>
      <c r="OO38">
        <v>2</v>
      </c>
      <c r="OP38" s="241"/>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f t="shared" si="113"/>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v>-1</v>
      </c>
      <c r="PN38">
        <v>-1</v>
      </c>
      <c r="PO38" s="203">
        <v>1</v>
      </c>
      <c r="PP38">
        <v>0</v>
      </c>
      <c r="PQ38">
        <v>1</v>
      </c>
      <c r="PR38">
        <v>0</v>
      </c>
      <c r="PS38">
        <v>0</v>
      </c>
      <c r="PT38" s="237">
        <v>1.8560049493499999E-3</v>
      </c>
      <c r="PU38" s="194">
        <v>42544</v>
      </c>
      <c r="PV38">
        <v>-1</v>
      </c>
      <c r="PW38" t="s">
        <v>1163</v>
      </c>
      <c r="PX38">
        <v>2</v>
      </c>
      <c r="PY38" s="241"/>
      <c r="PZ38">
        <v>2</v>
      </c>
      <c r="QA38" s="137">
        <v>339787.53600000002</v>
      </c>
      <c r="QB38" s="137">
        <v>339787.53600000002</v>
      </c>
      <c r="QC38" s="188">
        <v>630.64734854344135</v>
      </c>
      <c r="QD38" s="188">
        <v>-630.64734854344135</v>
      </c>
      <c r="QE38" s="188">
        <v>630.64734854344135</v>
      </c>
      <c r="QF38" s="188">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v>1</v>
      </c>
      <c r="QQ38" s="228">
        <v>-1</v>
      </c>
      <c r="QR38" s="228">
        <v>1</v>
      </c>
      <c r="QS38" s="228">
        <v>-1</v>
      </c>
      <c r="QT38" s="203">
        <v>1</v>
      </c>
      <c r="QU38" s="229">
        <v>-4</v>
      </c>
      <c r="QV38">
        <v>-1</v>
      </c>
      <c r="QW38">
        <v>-1</v>
      </c>
      <c r="QX38">
        <v>1</v>
      </c>
      <c r="QY38">
        <v>1</v>
      </c>
      <c r="QZ38">
        <v>1</v>
      </c>
      <c r="RA38">
        <v>0</v>
      </c>
      <c r="RB38">
        <v>0</v>
      </c>
      <c r="RC38">
        <v>1.00347356233E-3</v>
      </c>
      <c r="RD38" s="194">
        <v>42563</v>
      </c>
      <c r="RE38">
        <v>-1</v>
      </c>
      <c r="RF38" t="s">
        <v>1163</v>
      </c>
      <c r="RG38">
        <v>2</v>
      </c>
      <c r="RH38" s="241"/>
      <c r="RI38">
        <v>2</v>
      </c>
      <c r="RJ38" s="137">
        <v>339787.53600000002</v>
      </c>
      <c r="RK38" s="137">
        <v>339787.53600000002</v>
      </c>
      <c r="RL38" s="188">
        <v>-340.96780918525315</v>
      </c>
      <c r="RM38" s="188">
        <v>340.96780918525315</v>
      </c>
      <c r="RN38" s="188">
        <v>340.96780918525315</v>
      </c>
      <c r="RO38" s="188">
        <v>-340.96780918525315</v>
      </c>
      <c r="RP38" s="188">
        <v>-340.96780918525315</v>
      </c>
      <c r="RQ38" s="188">
        <v>340.96780918525315</v>
      </c>
      <c r="RR38" s="188">
        <v>-340.96780918525315</v>
      </c>
      <c r="RS38" s="188">
        <v>-340.96780918525315</v>
      </c>
      <c r="RT38" s="188">
        <v>-340.96780918525315</v>
      </c>
      <c r="RU38" s="188">
        <v>340.96780918525315</v>
      </c>
      <c r="RV38" s="188">
        <v>-340.96780918525315</v>
      </c>
      <c r="RW38" s="188">
        <v>340.96780918525315</v>
      </c>
      <c r="RY38">
        <f t="shared" si="114"/>
        <v>1</v>
      </c>
      <c r="RZ38">
        <v>1</v>
      </c>
      <c r="SA38">
        <v>-1</v>
      </c>
      <c r="SB38">
        <v>1</v>
      </c>
      <c r="SC38">
        <v>1</v>
      </c>
      <c r="SD38">
        <v>18</v>
      </c>
      <c r="SE38">
        <f t="shared" si="115"/>
        <v>-1</v>
      </c>
      <c r="SF38">
        <f t="shared" si="116"/>
        <v>1</v>
      </c>
      <c r="SG38">
        <v>-1</v>
      </c>
      <c r="SH38">
        <f t="shared" si="117"/>
        <v>1</v>
      </c>
      <c r="SI38">
        <f t="shared" si="82"/>
        <v>0</v>
      </c>
      <c r="SJ38">
        <f t="shared" si="163"/>
        <v>1</v>
      </c>
      <c r="SK38">
        <f t="shared" si="118"/>
        <v>0</v>
      </c>
      <c r="SL38">
        <v>-2.3133867982700002E-3</v>
      </c>
      <c r="SM38" s="194">
        <v>42544</v>
      </c>
      <c r="SN38">
        <f t="shared" si="119"/>
        <v>1</v>
      </c>
      <c r="SO38" t="str">
        <f t="shared" si="83"/>
        <v>TRUE</v>
      </c>
      <c r="SP38">
        <f>VLOOKUP($A38,'FuturesInfo (3)'!$A$2:$V$80,22)</f>
        <v>2</v>
      </c>
      <c r="SQ38" s="241"/>
      <c r="SR38">
        <f t="shared" si="120"/>
        <v>2</v>
      </c>
      <c r="SS38" s="137">
        <f>VLOOKUP($A38,'FuturesInfo (3)'!$A$2:$O$80,15)*SP38</f>
        <v>341873.712</v>
      </c>
      <c r="ST38" s="137">
        <f>VLOOKUP($A38,'FuturesInfo (3)'!$A$2:$O$80,15)*SR38</f>
        <v>341873.712</v>
      </c>
      <c r="SU38" s="188">
        <f t="shared" si="121"/>
        <v>-790.88613201636019</v>
      </c>
      <c r="SV38" s="188">
        <f t="shared" si="84"/>
        <v>-790.88613201636019</v>
      </c>
      <c r="SW38" s="188">
        <f t="shared" si="122"/>
        <v>-790.88613201636019</v>
      </c>
      <c r="SX38" s="188">
        <f t="shared" si="123"/>
        <v>790.88613201636019</v>
      </c>
      <c r="SY38" s="188">
        <f t="shared" si="172"/>
        <v>-790.88613201636019</v>
      </c>
      <c r="SZ38" s="188">
        <f t="shared" si="125"/>
        <v>790.88613201636019</v>
      </c>
      <c r="TA38" s="188">
        <f t="shared" si="164"/>
        <v>-790.88613201636019</v>
      </c>
      <c r="TB38" s="188">
        <f t="shared" si="126"/>
        <v>-790.88613201636019</v>
      </c>
      <c r="TC38" s="188">
        <f>IF(IF(sym!$Q27=SG38,1,0)=1,ABS(SS38*SL38),-ABS(SS38*SL38))</f>
        <v>790.88613201636019</v>
      </c>
      <c r="TD38" s="188">
        <f>IF(IF(sym!$P27=SG38,1,0)=1,ABS(SS38*SL38),-ABS(SS38*SL38))</f>
        <v>-790.88613201636019</v>
      </c>
      <c r="TE38" s="188">
        <f t="shared" si="169"/>
        <v>-790.88613201636019</v>
      </c>
      <c r="TF38" s="188">
        <f t="shared" si="127"/>
        <v>790.88613201636019</v>
      </c>
      <c r="TH38">
        <f t="shared" si="128"/>
        <v>-1</v>
      </c>
      <c r="TI38" s="228">
        <v>1</v>
      </c>
      <c r="TJ38" s="228">
        <v>1</v>
      </c>
      <c r="TK38" s="228">
        <v>1</v>
      </c>
      <c r="TL38" s="203">
        <v>1</v>
      </c>
      <c r="TM38" s="229">
        <v>19</v>
      </c>
      <c r="TN38">
        <f t="shared" si="129"/>
        <v>-1</v>
      </c>
      <c r="TO38">
        <f t="shared" si="130"/>
        <v>1</v>
      </c>
      <c r="TP38" s="203"/>
      <c r="TQ38">
        <f t="shared" si="131"/>
        <v>0</v>
      </c>
      <c r="TR38">
        <f t="shared" si="85"/>
        <v>0</v>
      </c>
      <c r="TS38">
        <f t="shared" si="165"/>
        <v>0</v>
      </c>
      <c r="TT38">
        <f t="shared" si="132"/>
        <v>0</v>
      </c>
      <c r="TU38" s="237"/>
      <c r="TV38" s="194">
        <v>42544</v>
      </c>
      <c r="TW38">
        <f t="shared" si="133"/>
        <v>1</v>
      </c>
      <c r="TX38" t="str">
        <f t="shared" si="86"/>
        <v>TRUE</v>
      </c>
      <c r="TY38">
        <f>VLOOKUP($A38,'FuturesInfo (3)'!$A$2:$V$80,22)</f>
        <v>2</v>
      </c>
      <c r="TZ38" s="241"/>
      <c r="UA38">
        <f t="shared" si="134"/>
        <v>2</v>
      </c>
      <c r="UB38" s="137">
        <f>VLOOKUP($A38,'FuturesInfo (3)'!$A$2:$O$80,15)*TY38</f>
        <v>341873.712</v>
      </c>
      <c r="UC38" s="137">
        <f>VLOOKUP($A38,'FuturesInfo (3)'!$A$2:$O$80,15)*UA38</f>
        <v>341873.712</v>
      </c>
      <c r="UD38" s="188">
        <f t="shared" si="135"/>
        <v>0</v>
      </c>
      <c r="UE38" s="188">
        <f t="shared" si="87"/>
        <v>0</v>
      </c>
      <c r="UF38" s="188">
        <f t="shared" si="136"/>
        <v>0</v>
      </c>
      <c r="UG38" s="188">
        <f t="shared" si="137"/>
        <v>0</v>
      </c>
      <c r="UH38" s="188">
        <f t="shared" si="173"/>
        <v>0</v>
      </c>
      <c r="UI38" s="188">
        <f t="shared" si="139"/>
        <v>0</v>
      </c>
      <c r="UJ38" s="188">
        <f t="shared" si="166"/>
        <v>0</v>
      </c>
      <c r="UK38" s="188">
        <f t="shared" si="140"/>
        <v>0</v>
      </c>
      <c r="UL38" s="188">
        <f>IF(IF(sym!$Q27=TP38,1,0)=1,ABS(UB38*TU38),-ABS(UB38*TU38))</f>
        <v>0</v>
      </c>
      <c r="UM38" s="188">
        <f>IF(IF(sym!$P27=TP38,1,0)=1,ABS(UB38*TU38),-ABS(UB38*TU38))</f>
        <v>0</v>
      </c>
      <c r="UN38" s="188">
        <f t="shared" si="170"/>
        <v>0</v>
      </c>
      <c r="UO38" s="188">
        <f t="shared" si="141"/>
        <v>0</v>
      </c>
      <c r="UQ38">
        <f t="shared" si="142"/>
        <v>0</v>
      </c>
      <c r="UR38" s="228"/>
      <c r="US38" s="228"/>
      <c r="UT38" s="228"/>
      <c r="UU38" s="203"/>
      <c r="UV38" s="229"/>
      <c r="UW38">
        <f t="shared" si="143"/>
        <v>1</v>
      </c>
      <c r="UX38">
        <f t="shared" si="144"/>
        <v>0</v>
      </c>
      <c r="UY38" s="203"/>
      <c r="UZ38">
        <f t="shared" si="145"/>
        <v>1</v>
      </c>
      <c r="VA38">
        <f t="shared" si="88"/>
        <v>1</v>
      </c>
      <c r="VB38">
        <f t="shared" si="167"/>
        <v>0</v>
      </c>
      <c r="VC38">
        <f t="shared" si="146"/>
        <v>1</v>
      </c>
      <c r="VD38" s="237"/>
      <c r="VE38" s="194"/>
      <c r="VF38">
        <f t="shared" si="147"/>
        <v>-1</v>
      </c>
      <c r="VG38" t="str">
        <f t="shared" si="89"/>
        <v>FALSE</v>
      </c>
      <c r="VH38">
        <f>VLOOKUP($A38,'FuturesInfo (3)'!$A$2:$V$80,22)</f>
        <v>2</v>
      </c>
      <c r="VI38" s="241"/>
      <c r="VJ38">
        <f t="shared" si="148"/>
        <v>2</v>
      </c>
      <c r="VK38" s="137">
        <f>VLOOKUP($A38,'FuturesInfo (3)'!$A$2:$O$80,15)*VH38</f>
        <v>341873.712</v>
      </c>
      <c r="VL38" s="137">
        <f>VLOOKUP($A38,'FuturesInfo (3)'!$A$2:$O$80,15)*VJ38</f>
        <v>341873.712</v>
      </c>
      <c r="VM38" s="188">
        <f t="shared" si="149"/>
        <v>0</v>
      </c>
      <c r="VN38" s="188">
        <f t="shared" si="90"/>
        <v>0</v>
      </c>
      <c r="VO38" s="188">
        <f t="shared" si="150"/>
        <v>0</v>
      </c>
      <c r="VP38" s="188">
        <f t="shared" si="151"/>
        <v>0</v>
      </c>
      <c r="VQ38" s="188">
        <f t="shared" si="174"/>
        <v>0</v>
      </c>
      <c r="VR38" s="188">
        <f t="shared" si="153"/>
        <v>0</v>
      </c>
      <c r="VS38" s="188">
        <f t="shared" si="168"/>
        <v>0</v>
      </c>
      <c r="VT38" s="188">
        <f t="shared" si="154"/>
        <v>0</v>
      </c>
      <c r="VU38" s="188">
        <f>IF(IF(sym!$Q27=UY38,1,0)=1,ABS(VK38*VD38),-ABS(VK38*VD38))</f>
        <v>0</v>
      </c>
      <c r="VV38" s="188">
        <f>IF(IF(sym!$P27=UY38,1,0)=1,ABS(VK38*VD38),-ABS(VK38*VD38))</f>
        <v>0</v>
      </c>
      <c r="VW38" s="188">
        <f t="shared" si="171"/>
        <v>0</v>
      </c>
      <c r="VX38" s="188">
        <f t="shared" si="155"/>
        <v>0</v>
      </c>
    </row>
    <row r="39" spans="1:596" x14ac:dyDescent="0.25">
      <c r="A39" s="1" t="s">
        <v>343</v>
      </c>
      <c r="B39" s="149" t="str">
        <f>'FuturesInfo (3)'!M27</f>
        <v>LL</v>
      </c>
      <c r="C39" s="192" t="str">
        <f>VLOOKUP(A39,'FuturesInfo (3)'!$A$2:$K$80,11)</f>
        <v>rates</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f t="shared" si="81"/>
        <v>0</v>
      </c>
      <c r="AB39" s="188">
        <v>0</v>
      </c>
      <c r="AC39" s="188">
        <v>0</v>
      </c>
      <c r="AD39" s="188">
        <v>0</v>
      </c>
      <c r="AE39" s="188">
        <v>0</v>
      </c>
      <c r="AF39" s="188">
        <f t="shared" si="91"/>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f t="shared" si="92"/>
        <v>1</v>
      </c>
      <c r="BB39" t="s">
        <v>1163</v>
      </c>
      <c r="BC39">
        <v>0</v>
      </c>
      <c r="BD39" s="241">
        <v>2</v>
      </c>
      <c r="BE39">
        <v>0</v>
      </c>
      <c r="BF39" s="137">
        <v>0</v>
      </c>
      <c r="BG39" s="137">
        <v>0</v>
      </c>
      <c r="BH39" s="188">
        <v>0</v>
      </c>
      <c r="BI39" s="188">
        <f t="shared" si="156"/>
        <v>0</v>
      </c>
      <c r="BJ39" s="188">
        <v>0</v>
      </c>
      <c r="BK39" s="188">
        <v>0</v>
      </c>
      <c r="BL39" s="188">
        <v>0</v>
      </c>
      <c r="BM39" s="188">
        <v>0</v>
      </c>
      <c r="BN39" s="188">
        <v>0</v>
      </c>
      <c r="BO39" s="188">
        <f t="shared" si="93"/>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f t="shared" si="94"/>
        <v>-1</v>
      </c>
      <c r="CK39" t="s">
        <v>1163</v>
      </c>
      <c r="CL39">
        <v>0</v>
      </c>
      <c r="CM39" s="241">
        <v>1</v>
      </c>
      <c r="CN39">
        <v>0</v>
      </c>
      <c r="CO39" s="137">
        <v>0</v>
      </c>
      <c r="CP39" s="137">
        <v>0</v>
      </c>
      <c r="CQ39" s="188">
        <v>0</v>
      </c>
      <c r="CR39" s="188">
        <f t="shared" si="157"/>
        <v>0</v>
      </c>
      <c r="CS39" s="188">
        <v>0</v>
      </c>
      <c r="CT39" s="188">
        <v>0</v>
      </c>
      <c r="CU39" s="188">
        <v>0</v>
      </c>
      <c r="CV39" s="188">
        <v>0</v>
      </c>
      <c r="CW39" s="188">
        <v>0</v>
      </c>
      <c r="CX39" s="188">
        <f t="shared" si="95"/>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f t="shared" si="96"/>
        <v>1</v>
      </c>
      <c r="DT39" t="s">
        <v>1163</v>
      </c>
      <c r="DU39">
        <v>0</v>
      </c>
      <c r="DV39" s="241">
        <v>1</v>
      </c>
      <c r="DW39">
        <v>0</v>
      </c>
      <c r="DX39" s="137">
        <v>0</v>
      </c>
      <c r="DY39" s="137">
        <v>0</v>
      </c>
      <c r="DZ39" s="188">
        <v>0</v>
      </c>
      <c r="EA39" s="188">
        <f t="shared" si="158"/>
        <v>0</v>
      </c>
      <c r="EB39" s="188">
        <v>0</v>
      </c>
      <c r="EC39" s="188">
        <v>0</v>
      </c>
      <c r="ED39" s="188">
        <v>0</v>
      </c>
      <c r="EE39" s="188">
        <v>0</v>
      </c>
      <c r="EF39" s="188">
        <v>0</v>
      </c>
      <c r="EG39" s="188">
        <f t="shared" si="97"/>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f t="shared" si="98"/>
        <v>-1</v>
      </c>
      <c r="FC39" t="s">
        <v>1163</v>
      </c>
      <c r="FD39">
        <v>0</v>
      </c>
      <c r="FE39" s="241">
        <v>1</v>
      </c>
      <c r="FF39">
        <v>0</v>
      </c>
      <c r="FG39" s="137">
        <v>0</v>
      </c>
      <c r="FH39" s="137">
        <v>0</v>
      </c>
      <c r="FI39" s="188">
        <v>0</v>
      </c>
      <c r="FJ39" s="188">
        <f t="shared" si="159"/>
        <v>0</v>
      </c>
      <c r="FK39" s="188">
        <v>0</v>
      </c>
      <c r="FL39" s="188">
        <v>0</v>
      </c>
      <c r="FM39" s="188">
        <v>0</v>
      </c>
      <c r="FN39" s="188">
        <v>0</v>
      </c>
      <c r="FO39" s="188">
        <v>0</v>
      </c>
      <c r="FP39" s="188">
        <f t="shared" si="99"/>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f t="shared" si="100"/>
        <v>-1</v>
      </c>
      <c r="GL39" t="s">
        <v>1163</v>
      </c>
      <c r="GM39">
        <v>0</v>
      </c>
      <c r="GN39" s="241">
        <v>1</v>
      </c>
      <c r="GO39">
        <v>0</v>
      </c>
      <c r="GP39" s="137">
        <v>0</v>
      </c>
      <c r="GQ39" s="137">
        <v>0</v>
      </c>
      <c r="GR39" s="188">
        <v>0</v>
      </c>
      <c r="GS39" s="188">
        <f t="shared" si="160"/>
        <v>0</v>
      </c>
      <c r="GT39" s="188">
        <v>0</v>
      </c>
      <c r="GU39" s="188">
        <v>0</v>
      </c>
      <c r="GV39" s="188">
        <v>0</v>
      </c>
      <c r="GW39" s="188">
        <v>0</v>
      </c>
      <c r="GX39" s="188">
        <v>0</v>
      </c>
      <c r="GY39" s="188">
        <f t="shared" si="101"/>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f t="shared" si="102"/>
        <v>1</v>
      </c>
      <c r="HU39" t="s">
        <v>1163</v>
      </c>
      <c r="HV39">
        <v>0</v>
      </c>
      <c r="HW39">
        <v>1</v>
      </c>
      <c r="HX39">
        <v>0</v>
      </c>
      <c r="HY39" s="137">
        <v>0</v>
      </c>
      <c r="HZ39" s="137">
        <v>0</v>
      </c>
      <c r="IA39" s="188">
        <v>0</v>
      </c>
      <c r="IB39" s="188">
        <f t="shared" si="161"/>
        <v>0</v>
      </c>
      <c r="IC39" s="188">
        <v>0</v>
      </c>
      <c r="ID39" s="188">
        <v>0</v>
      </c>
      <c r="IE39" s="188">
        <v>0</v>
      </c>
      <c r="IF39" s="188">
        <v>0</v>
      </c>
      <c r="IG39" s="188">
        <v>0</v>
      </c>
      <c r="IH39" s="188">
        <f t="shared" si="103"/>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f t="shared" si="104"/>
        <v>1</v>
      </c>
      <c r="JD39" t="s">
        <v>1163</v>
      </c>
      <c r="JE39">
        <v>0</v>
      </c>
      <c r="JF39" s="241">
        <v>1</v>
      </c>
      <c r="JG39">
        <v>0</v>
      </c>
      <c r="JH39" s="137">
        <v>0</v>
      </c>
      <c r="JI39" s="137">
        <v>0</v>
      </c>
      <c r="JJ39" s="188">
        <v>0</v>
      </c>
      <c r="JK39" s="188">
        <f t="shared" si="162"/>
        <v>0</v>
      </c>
      <c r="JL39" s="188">
        <v>0</v>
      </c>
      <c r="JM39" s="188">
        <v>0</v>
      </c>
      <c r="JN39" s="188">
        <v>0</v>
      </c>
      <c r="JO39" s="188">
        <v>0</v>
      </c>
      <c r="JP39" s="188">
        <v>0</v>
      </c>
      <c r="JQ39" s="188">
        <f t="shared" si="105"/>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f t="shared" si="106"/>
        <v>-1</v>
      </c>
      <c r="KM39" t="s">
        <v>1163</v>
      </c>
      <c r="KN39">
        <v>0</v>
      </c>
      <c r="KO39" s="241">
        <v>1</v>
      </c>
      <c r="KP39">
        <v>0</v>
      </c>
      <c r="KQ39" s="137">
        <v>0</v>
      </c>
      <c r="KR39" s="137">
        <v>0</v>
      </c>
      <c r="KS39" s="188">
        <v>0</v>
      </c>
      <c r="KT39" s="188">
        <v>0</v>
      </c>
      <c r="KU39" s="188">
        <v>0</v>
      </c>
      <c r="KV39" s="188">
        <v>0</v>
      </c>
      <c r="KW39" s="188">
        <v>0</v>
      </c>
      <c r="KX39" s="188">
        <v>0</v>
      </c>
      <c r="KY39" s="188">
        <v>0</v>
      </c>
      <c r="KZ39" s="188">
        <f t="shared" si="107"/>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f t="shared" si="108"/>
        <v>-1</v>
      </c>
      <c r="LV39" t="s">
        <v>1163</v>
      </c>
      <c r="LW39">
        <v>0</v>
      </c>
      <c r="LX39" s="241"/>
      <c r="LY39">
        <v>0</v>
      </c>
      <c r="LZ39" s="137">
        <v>0</v>
      </c>
      <c r="MA39" s="137">
        <v>0</v>
      </c>
      <c r="MB39" s="188">
        <v>0</v>
      </c>
      <c r="MC39" s="188">
        <v>0</v>
      </c>
      <c r="MD39" s="188">
        <v>0</v>
      </c>
      <c r="ME39" s="188">
        <v>0</v>
      </c>
      <c r="MF39" s="188">
        <v>0</v>
      </c>
      <c r="MG39" s="188">
        <v>0</v>
      </c>
      <c r="MH39" s="188">
        <v>0</v>
      </c>
      <c r="MI39" s="188">
        <f t="shared" si="109"/>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f t="shared" si="110"/>
        <v>-1</v>
      </c>
      <c r="NE39" t="s">
        <v>1163</v>
      </c>
      <c r="NF39">
        <v>0</v>
      </c>
      <c r="NG39" s="241"/>
      <c r="NH39">
        <v>0</v>
      </c>
      <c r="NI39" s="137">
        <v>0</v>
      </c>
      <c r="NJ39" s="137">
        <v>0</v>
      </c>
      <c r="NK39" s="188">
        <v>0</v>
      </c>
      <c r="NL39" s="188">
        <v>0</v>
      </c>
      <c r="NM39" s="188">
        <v>0</v>
      </c>
      <c r="NN39" s="188">
        <v>0</v>
      </c>
      <c r="NO39" s="188">
        <v>0</v>
      </c>
      <c r="NP39" s="188">
        <v>0</v>
      </c>
      <c r="NQ39" s="188">
        <v>0</v>
      </c>
      <c r="NR39" s="188">
        <f t="shared" si="111"/>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f t="shared" si="112"/>
        <v>1</v>
      </c>
      <c r="ON39" t="s">
        <v>1163</v>
      </c>
      <c r="OO39">
        <v>0</v>
      </c>
      <c r="OP39" s="241"/>
      <c r="OQ39">
        <v>0</v>
      </c>
      <c r="OR39" s="137">
        <v>0</v>
      </c>
      <c r="OS39" s="137">
        <v>0</v>
      </c>
      <c r="OT39" s="188">
        <v>0</v>
      </c>
      <c r="OU39" s="188">
        <v>0</v>
      </c>
      <c r="OV39" s="188">
        <v>0</v>
      </c>
      <c r="OW39" s="188">
        <v>0</v>
      </c>
      <c r="OX39" s="188">
        <v>0</v>
      </c>
      <c r="OY39" s="188">
        <v>0</v>
      </c>
      <c r="OZ39" s="188">
        <v>0</v>
      </c>
      <c r="PA39" s="188">
        <f t="shared" si="113"/>
        <v>0</v>
      </c>
      <c r="PB39" s="188">
        <v>0</v>
      </c>
      <c r="PC39" s="188">
        <v>0</v>
      </c>
      <c r="PD39" s="188">
        <v>0</v>
      </c>
      <c r="PE39" s="188">
        <v>0</v>
      </c>
      <c r="PG39">
        <v>1</v>
      </c>
      <c r="PH39" s="228">
        <v>1</v>
      </c>
      <c r="PI39" s="228">
        <v>-1</v>
      </c>
      <c r="PJ39" s="228">
        <v>1</v>
      </c>
      <c r="PK39" s="203">
        <v>-1</v>
      </c>
      <c r="PL39" s="229">
        <v>3</v>
      </c>
      <c r="PM39">
        <v>1</v>
      </c>
      <c r="PN39">
        <v>-1</v>
      </c>
      <c r="PO39" s="203">
        <v>-1</v>
      </c>
      <c r="PP39">
        <v>1</v>
      </c>
      <c r="PQ39">
        <v>1</v>
      </c>
      <c r="PR39">
        <v>0</v>
      </c>
      <c r="PS39">
        <v>1</v>
      </c>
      <c r="PT39" s="237">
        <v>-1.00310963988E-4</v>
      </c>
      <c r="PU39" s="194">
        <v>42556</v>
      </c>
      <c r="PV39">
        <v>-1</v>
      </c>
      <c r="PW39" t="s">
        <v>1163</v>
      </c>
      <c r="PX39">
        <v>0</v>
      </c>
      <c r="PY39" s="241"/>
      <c r="PZ39">
        <v>0</v>
      </c>
      <c r="QA39" s="137">
        <v>0</v>
      </c>
      <c r="QB39" s="137">
        <v>0</v>
      </c>
      <c r="QC39" s="188">
        <v>0</v>
      </c>
      <c r="QD39" s="188">
        <v>0</v>
      </c>
      <c r="QE39" s="188">
        <v>0</v>
      </c>
      <c r="QF39" s="188">
        <v>0</v>
      </c>
      <c r="QG39" s="188">
        <v>0</v>
      </c>
      <c r="QH39" s="188">
        <v>0</v>
      </c>
      <c r="QI39" s="188">
        <v>0</v>
      </c>
      <c r="QJ39" s="188">
        <v>0</v>
      </c>
      <c r="QK39" s="188">
        <v>0</v>
      </c>
      <c r="QL39" s="188">
        <v>0</v>
      </c>
      <c r="QM39" s="188">
        <v>0</v>
      </c>
      <c r="QN39" s="188">
        <v>0</v>
      </c>
      <c r="QP39">
        <v>-1</v>
      </c>
      <c r="QQ39" s="228">
        <v>1</v>
      </c>
      <c r="QR39" s="228">
        <v>-1</v>
      </c>
      <c r="QS39" s="228">
        <v>1</v>
      </c>
      <c r="QT39" s="203">
        <v>-1</v>
      </c>
      <c r="QU39" s="229">
        <v>4</v>
      </c>
      <c r="QV39">
        <v>1</v>
      </c>
      <c r="QW39">
        <v>-1</v>
      </c>
      <c r="QX39">
        <v>1</v>
      </c>
      <c r="QY39">
        <v>0</v>
      </c>
      <c r="QZ39">
        <v>0</v>
      </c>
      <c r="RA39">
        <v>1</v>
      </c>
      <c r="RB39">
        <v>0</v>
      </c>
      <c r="RC39">
        <v>0</v>
      </c>
      <c r="RD39" s="194">
        <v>42563</v>
      </c>
      <c r="RE39">
        <v>-1</v>
      </c>
      <c r="RF39" t="s">
        <v>1163</v>
      </c>
      <c r="RG39">
        <v>0</v>
      </c>
      <c r="RH39" s="241"/>
      <c r="RI39">
        <v>0</v>
      </c>
      <c r="RJ39" s="137">
        <v>0</v>
      </c>
      <c r="RK39" s="137">
        <v>0</v>
      </c>
      <c r="RL39" s="188">
        <v>0</v>
      </c>
      <c r="RM39" s="188">
        <v>0</v>
      </c>
      <c r="RN39" s="188">
        <v>0</v>
      </c>
      <c r="RO39" s="188">
        <v>0</v>
      </c>
      <c r="RP39" s="188">
        <v>0</v>
      </c>
      <c r="RQ39" s="188">
        <v>0</v>
      </c>
      <c r="RR39" s="188">
        <v>0</v>
      </c>
      <c r="RS39" s="188">
        <v>0</v>
      </c>
      <c r="RT39" s="188">
        <v>0</v>
      </c>
      <c r="RU39" s="188">
        <v>0</v>
      </c>
      <c r="RV39" s="188">
        <v>0</v>
      </c>
      <c r="RW39" s="188">
        <v>0</v>
      </c>
      <c r="RY39">
        <f t="shared" si="114"/>
        <v>1</v>
      </c>
      <c r="RZ39">
        <v>1</v>
      </c>
      <c r="SA39">
        <v>-1</v>
      </c>
      <c r="SB39">
        <v>1</v>
      </c>
      <c r="SC39">
        <v>-1</v>
      </c>
      <c r="SD39">
        <v>5</v>
      </c>
      <c r="SE39">
        <f t="shared" si="115"/>
        <v>1</v>
      </c>
      <c r="SF39">
        <f t="shared" si="116"/>
        <v>-1</v>
      </c>
      <c r="SG39">
        <v>1</v>
      </c>
      <c r="SH39">
        <f t="shared" si="117"/>
        <v>0</v>
      </c>
      <c r="SI39">
        <f t="shared" si="82"/>
        <v>0</v>
      </c>
      <c r="SJ39">
        <f t="shared" si="163"/>
        <v>1</v>
      </c>
      <c r="SK39">
        <f t="shared" si="118"/>
        <v>0</v>
      </c>
      <c r="SL39">
        <v>0</v>
      </c>
      <c r="SM39" s="194">
        <v>42563</v>
      </c>
      <c r="SN39">
        <f t="shared" si="119"/>
        <v>-1</v>
      </c>
      <c r="SO39" t="str">
        <f t="shared" si="83"/>
        <v>TRUE</v>
      </c>
      <c r="SP39">
        <f>VLOOKUP($A39,'FuturesInfo (3)'!$A$2:$V$80,22)</f>
        <v>0</v>
      </c>
      <c r="SQ39" s="241"/>
      <c r="SR39">
        <f t="shared" si="120"/>
        <v>0</v>
      </c>
      <c r="SS39" s="137">
        <f>VLOOKUP($A39,'FuturesInfo (3)'!$A$2:$O$80,15)*SP39</f>
        <v>0</v>
      </c>
      <c r="ST39" s="137">
        <f>VLOOKUP($A39,'FuturesInfo (3)'!$A$2:$O$80,15)*SR39</f>
        <v>0</v>
      </c>
      <c r="SU39" s="188">
        <f>IF(IF(RZ39=SG39,1,0)=1,ABS(SS39*SL39),-ABS(SS39*SL39))</f>
        <v>0</v>
      </c>
      <c r="SV39" s="188">
        <f t="shared" si="84"/>
        <v>0</v>
      </c>
      <c r="SW39" s="188">
        <f t="shared" si="122"/>
        <v>0</v>
      </c>
      <c r="SX39" s="188">
        <f t="shared" si="123"/>
        <v>0</v>
      </c>
      <c r="SY39" s="188">
        <f t="shared" si="172"/>
        <v>0</v>
      </c>
      <c r="SZ39" s="188">
        <f t="shared" si="125"/>
        <v>0</v>
      </c>
      <c r="TA39" s="188">
        <f t="shared" si="164"/>
        <v>0</v>
      </c>
      <c r="TB39" s="188">
        <f t="shared" si="126"/>
        <v>0</v>
      </c>
      <c r="TC39" s="188">
        <f>IF(IF(sym!$Q28=SG39,1,0)=1,ABS(SS39*SL39),-ABS(SS39*SL39))</f>
        <v>0</v>
      </c>
      <c r="TD39" s="188">
        <f>IF(IF(sym!$P28=SG39,1,0)=1,ABS(SS39*SL39),-ABS(SS39*SL39))</f>
        <v>0</v>
      </c>
      <c r="TE39" s="188">
        <f t="shared" si="169"/>
        <v>0</v>
      </c>
      <c r="TF39" s="188">
        <f t="shared" si="127"/>
        <v>0</v>
      </c>
      <c r="TH39">
        <f t="shared" si="128"/>
        <v>1</v>
      </c>
      <c r="TI39" s="228">
        <v>1</v>
      </c>
      <c r="TJ39" s="228">
        <v>1</v>
      </c>
      <c r="TK39" s="228">
        <v>1</v>
      </c>
      <c r="TL39" s="203">
        <v>-1</v>
      </c>
      <c r="TM39" s="229">
        <v>6</v>
      </c>
      <c r="TN39">
        <f t="shared" si="129"/>
        <v>1</v>
      </c>
      <c r="TO39">
        <f t="shared" si="130"/>
        <v>-1</v>
      </c>
      <c r="TP39" s="203"/>
      <c r="TQ39">
        <f t="shared" si="131"/>
        <v>0</v>
      </c>
      <c r="TR39">
        <f t="shared" si="85"/>
        <v>0</v>
      </c>
      <c r="TS39">
        <f t="shared" si="165"/>
        <v>0</v>
      </c>
      <c r="TT39">
        <f t="shared" si="132"/>
        <v>0</v>
      </c>
      <c r="TU39" s="237"/>
      <c r="TV39" s="194">
        <v>42563</v>
      </c>
      <c r="TW39">
        <f t="shared" si="133"/>
        <v>1</v>
      </c>
      <c r="TX39" t="str">
        <f t="shared" si="86"/>
        <v>TRUE</v>
      </c>
      <c r="TY39">
        <f>VLOOKUP($A39,'FuturesInfo (3)'!$A$2:$V$80,22)</f>
        <v>0</v>
      </c>
      <c r="TZ39" s="241"/>
      <c r="UA39">
        <f t="shared" si="134"/>
        <v>0</v>
      </c>
      <c r="UB39" s="137">
        <f>VLOOKUP($A39,'FuturesInfo (3)'!$A$2:$O$80,15)*TY39</f>
        <v>0</v>
      </c>
      <c r="UC39" s="137">
        <f>VLOOKUP($A39,'FuturesInfo (3)'!$A$2:$O$80,15)*UA39</f>
        <v>0</v>
      </c>
      <c r="UD39" s="188">
        <f>IF(IF(TI39=TP39,1,0)=1,ABS(UB39*TU39),-ABS(UB39*TU39))</f>
        <v>0</v>
      </c>
      <c r="UE39" s="188">
        <f t="shared" si="87"/>
        <v>0</v>
      </c>
      <c r="UF39" s="188">
        <f t="shared" si="136"/>
        <v>0</v>
      </c>
      <c r="UG39" s="188">
        <f t="shared" si="137"/>
        <v>0</v>
      </c>
      <c r="UH39" s="188">
        <f t="shared" si="173"/>
        <v>0</v>
      </c>
      <c r="UI39" s="188">
        <f t="shared" si="139"/>
        <v>0</v>
      </c>
      <c r="UJ39" s="188">
        <f t="shared" si="166"/>
        <v>0</v>
      </c>
      <c r="UK39" s="188">
        <f t="shared" si="140"/>
        <v>0</v>
      </c>
      <c r="UL39" s="188">
        <f>IF(IF(sym!$Q28=TP39,1,0)=1,ABS(UB39*TU39),-ABS(UB39*TU39))</f>
        <v>0</v>
      </c>
      <c r="UM39" s="188">
        <f>IF(IF(sym!$P28=TP39,1,0)=1,ABS(UB39*TU39),-ABS(UB39*TU39))</f>
        <v>0</v>
      </c>
      <c r="UN39" s="188">
        <f t="shared" si="170"/>
        <v>0</v>
      </c>
      <c r="UO39" s="188">
        <f t="shared" si="141"/>
        <v>0</v>
      </c>
      <c r="UQ39">
        <f t="shared" si="142"/>
        <v>0</v>
      </c>
      <c r="UR39" s="228"/>
      <c r="US39" s="228"/>
      <c r="UT39" s="228"/>
      <c r="UU39" s="203"/>
      <c r="UV39" s="229"/>
      <c r="UW39">
        <f t="shared" si="143"/>
        <v>1</v>
      </c>
      <c r="UX39">
        <f t="shared" si="144"/>
        <v>0</v>
      </c>
      <c r="UY39" s="203"/>
      <c r="UZ39">
        <f t="shared" si="145"/>
        <v>1</v>
      </c>
      <c r="VA39">
        <f t="shared" si="88"/>
        <v>1</v>
      </c>
      <c r="VB39">
        <f t="shared" si="167"/>
        <v>0</v>
      </c>
      <c r="VC39">
        <f t="shared" si="146"/>
        <v>1</v>
      </c>
      <c r="VD39" s="237"/>
      <c r="VE39" s="194"/>
      <c r="VF39">
        <f t="shared" si="147"/>
        <v>-1</v>
      </c>
      <c r="VG39" t="str">
        <f t="shared" si="89"/>
        <v>FALSE</v>
      </c>
      <c r="VH39">
        <f>VLOOKUP($A39,'FuturesInfo (3)'!$A$2:$V$80,22)</f>
        <v>0</v>
      </c>
      <c r="VI39" s="241"/>
      <c r="VJ39">
        <f t="shared" si="148"/>
        <v>0</v>
      </c>
      <c r="VK39" s="137">
        <f>VLOOKUP($A39,'FuturesInfo (3)'!$A$2:$O$80,15)*VH39</f>
        <v>0</v>
      </c>
      <c r="VL39" s="137">
        <f>VLOOKUP($A39,'FuturesInfo (3)'!$A$2:$O$80,15)*VJ39</f>
        <v>0</v>
      </c>
      <c r="VM39" s="188">
        <f>IF(IF(UR39=UY39,1,0)=1,ABS(VK39*VD39),-ABS(VK39*VD39))</f>
        <v>0</v>
      </c>
      <c r="VN39" s="188">
        <f t="shared" si="90"/>
        <v>0</v>
      </c>
      <c r="VO39" s="188">
        <f t="shared" si="150"/>
        <v>0</v>
      </c>
      <c r="VP39" s="188">
        <f t="shared" si="151"/>
        <v>0</v>
      </c>
      <c r="VQ39" s="188">
        <f t="shared" si="174"/>
        <v>0</v>
      </c>
      <c r="VR39" s="188">
        <f t="shared" si="153"/>
        <v>0</v>
      </c>
      <c r="VS39" s="188">
        <f t="shared" si="168"/>
        <v>0</v>
      </c>
      <c r="VT39" s="188">
        <f t="shared" si="154"/>
        <v>0</v>
      </c>
      <c r="VU39" s="188">
        <f>IF(IF(sym!$Q28=UY39,1,0)=1,ABS(VK39*VD39),-ABS(VK39*VD39))</f>
        <v>0</v>
      </c>
      <c r="VV39" s="188">
        <f>IF(IF(sym!$P28=UY39,1,0)=1,ABS(VK39*VD39),-ABS(VK39*VD39))</f>
        <v>0</v>
      </c>
      <c r="VW39" s="188">
        <f t="shared" si="171"/>
        <v>0</v>
      </c>
      <c r="VX39" s="188">
        <f t="shared" si="155"/>
        <v>0</v>
      </c>
    </row>
    <row r="40" spans="1:596" x14ac:dyDescent="0.25">
      <c r="A40" s="1" t="s">
        <v>345</v>
      </c>
      <c r="B40" s="149" t="str">
        <f>'FuturesInfo (3)'!M28</f>
        <v>@FV</v>
      </c>
      <c r="C40" s="192" t="str">
        <f>VLOOKUP(A40,'FuturesInfo (3)'!$A$2:$K$80,11)</f>
        <v>rates</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f t="shared" si="81"/>
        <v>390.87496800384019</v>
      </c>
      <c r="AB40" s="188">
        <v>390.87496800384019</v>
      </c>
      <c r="AC40" s="188">
        <v>-390.87496800384019</v>
      </c>
      <c r="AD40" s="188">
        <v>390.87496800384019</v>
      </c>
      <c r="AE40" s="188">
        <v>390.87496800384019</v>
      </c>
      <c r="AF40" s="188">
        <f t="shared" si="91"/>
        <v>-6</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f t="shared" si="92"/>
        <v>1</v>
      </c>
      <c r="BB40" t="s">
        <v>1163</v>
      </c>
      <c r="BC40">
        <v>5</v>
      </c>
      <c r="BD40" s="241">
        <v>1</v>
      </c>
      <c r="BE40">
        <v>6</v>
      </c>
      <c r="BF40" s="137">
        <v>610703.125</v>
      </c>
      <c r="BG40" s="137">
        <v>732843.75</v>
      </c>
      <c r="BH40" s="188">
        <v>-117.16501726655491</v>
      </c>
      <c r="BI40" s="188">
        <f t="shared" si="156"/>
        <v>-117.16501726655491</v>
      </c>
      <c r="BJ40" s="188">
        <v>-117.16501726655491</v>
      </c>
      <c r="BK40" s="188">
        <v>117.16501726655491</v>
      </c>
      <c r="BL40" s="188">
        <v>-117.16501726655491</v>
      </c>
      <c r="BM40" s="188">
        <v>117.16501726655491</v>
      </c>
      <c r="BN40" s="188">
        <v>-117.16501726655491</v>
      </c>
      <c r="BO40" s="188">
        <f t="shared" si="93"/>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f t="shared" si="94"/>
        <v>1</v>
      </c>
      <c r="CK40" t="s">
        <v>1163</v>
      </c>
      <c r="CL40">
        <v>6</v>
      </c>
      <c r="CM40" s="241">
        <v>1</v>
      </c>
      <c r="CN40">
        <v>8</v>
      </c>
      <c r="CO40" s="137">
        <v>732843.75</v>
      </c>
      <c r="CP40" s="137">
        <v>977125</v>
      </c>
      <c r="CQ40" s="188">
        <v>0</v>
      </c>
      <c r="CR40" s="188">
        <f t="shared" si="157"/>
        <v>0</v>
      </c>
      <c r="CS40" s="188">
        <v>0</v>
      </c>
      <c r="CT40" s="188">
        <v>0</v>
      </c>
      <c r="CU40" s="188">
        <v>0</v>
      </c>
      <c r="CV40" s="188">
        <v>0</v>
      </c>
      <c r="CW40" s="188">
        <v>0</v>
      </c>
      <c r="CX40" s="188">
        <f t="shared" si="95"/>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f t="shared" si="96"/>
        <v>1</v>
      </c>
      <c r="DT40" t="s">
        <v>1163</v>
      </c>
      <c r="DU40">
        <v>5</v>
      </c>
      <c r="DV40" s="241">
        <v>1</v>
      </c>
      <c r="DW40">
        <v>6</v>
      </c>
      <c r="DX40" s="137">
        <v>612421.875</v>
      </c>
      <c r="DY40" s="137">
        <v>734906.25</v>
      </c>
      <c r="DZ40" s="188">
        <v>1723.5872137628016</v>
      </c>
      <c r="EA40" s="188">
        <f t="shared" si="158"/>
        <v>-1723.5872137628016</v>
      </c>
      <c r="EB40" s="188">
        <v>1723.5872137628016</v>
      </c>
      <c r="EC40" s="188">
        <v>-1723.5872137628016</v>
      </c>
      <c r="ED40" s="188">
        <v>1723.5872137628016</v>
      </c>
      <c r="EE40" s="188">
        <v>1723.5872137628016</v>
      </c>
      <c r="EF40" s="188">
        <v>1723.5872137628016</v>
      </c>
      <c r="EG40" s="188">
        <f t="shared" si="97"/>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f t="shared" si="98"/>
        <v>1</v>
      </c>
      <c r="FC40" t="s">
        <v>1163</v>
      </c>
      <c r="FD40">
        <v>5</v>
      </c>
      <c r="FE40" s="241">
        <v>2</v>
      </c>
      <c r="FF40">
        <v>5</v>
      </c>
      <c r="FG40" s="137">
        <v>611757.8125</v>
      </c>
      <c r="FH40" s="137">
        <v>611757.8125</v>
      </c>
      <c r="FI40" s="188">
        <v>-663.34244243258752</v>
      </c>
      <c r="FJ40" s="188">
        <f t="shared" si="159"/>
        <v>-663.34244243258752</v>
      </c>
      <c r="FK40" s="188">
        <v>-663.34244243258752</v>
      </c>
      <c r="FL40" s="188">
        <v>663.34244243258752</v>
      </c>
      <c r="FM40" s="188">
        <v>-663.34244243258752</v>
      </c>
      <c r="FN40" s="188">
        <v>663.34244243258752</v>
      </c>
      <c r="FO40" s="188">
        <v>-663.34244243258752</v>
      </c>
      <c r="FP40" s="188">
        <f t="shared" si="99"/>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f t="shared" si="100"/>
        <v>1</v>
      </c>
      <c r="GL40" t="s">
        <v>1163</v>
      </c>
      <c r="GM40">
        <v>5</v>
      </c>
      <c r="GN40" s="241">
        <v>1</v>
      </c>
      <c r="GO40">
        <v>6</v>
      </c>
      <c r="GP40" s="137">
        <v>611835.9375</v>
      </c>
      <c r="GQ40" s="137">
        <v>734203.125</v>
      </c>
      <c r="GR40" s="188">
        <v>78.134977012759563</v>
      </c>
      <c r="GS40" s="188">
        <f t="shared" si="160"/>
        <v>-78.134977012759563</v>
      </c>
      <c r="GT40" s="188">
        <v>78.134977012759563</v>
      </c>
      <c r="GU40" s="188">
        <v>-78.134977012759563</v>
      </c>
      <c r="GV40" s="188">
        <v>78.134977012759563</v>
      </c>
      <c r="GW40" s="188">
        <v>-78.134977012759563</v>
      </c>
      <c r="GX40" s="188">
        <v>78.134977012759563</v>
      </c>
      <c r="GY40" s="188">
        <f t="shared" si="101"/>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f t="shared" si="102"/>
        <v>1</v>
      </c>
      <c r="HU40" t="s">
        <v>1163</v>
      </c>
      <c r="HV40">
        <v>5</v>
      </c>
      <c r="HW40">
        <v>1</v>
      </c>
      <c r="HX40">
        <v>6</v>
      </c>
      <c r="HY40" s="137">
        <v>611992.1875</v>
      </c>
      <c r="HZ40" s="137">
        <v>734390.625</v>
      </c>
      <c r="IA40" s="188">
        <v>156.28990295583944</v>
      </c>
      <c r="IB40" s="188">
        <f t="shared" si="161"/>
        <v>156.28990295583944</v>
      </c>
      <c r="IC40" s="188">
        <v>156.28990295583944</v>
      </c>
      <c r="ID40" s="188">
        <v>-156.28990295583944</v>
      </c>
      <c r="IE40" s="188">
        <v>156.28990295583944</v>
      </c>
      <c r="IF40" s="188">
        <v>-156.28990295583944</v>
      </c>
      <c r="IG40" s="188">
        <v>156.28990295583944</v>
      </c>
      <c r="IH40" s="188">
        <f t="shared" si="103"/>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f t="shared" si="104"/>
        <v>1</v>
      </c>
      <c r="JD40" t="s">
        <v>1163</v>
      </c>
      <c r="JE40">
        <v>5</v>
      </c>
      <c r="JF40" s="241">
        <v>1</v>
      </c>
      <c r="JG40">
        <v>6</v>
      </c>
      <c r="JH40" s="137">
        <v>610156.25</v>
      </c>
      <c r="JI40" s="137">
        <v>732187.5</v>
      </c>
      <c r="JJ40" s="188">
        <v>-1830.4298046845076</v>
      </c>
      <c r="JK40" s="188">
        <f t="shared" si="162"/>
        <v>-1830.4298046845076</v>
      </c>
      <c r="JL40" s="188">
        <v>-1830.4298046845076</v>
      </c>
      <c r="JM40" s="188">
        <v>1830.4298046845076</v>
      </c>
      <c r="JN40" s="188">
        <v>-1830.4298046845076</v>
      </c>
      <c r="JO40" s="188">
        <v>1830.4298046845076</v>
      </c>
      <c r="JP40" s="188">
        <v>-1830.4298046845076</v>
      </c>
      <c r="JQ40" s="188">
        <f t="shared" si="105"/>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f t="shared" si="106"/>
        <v>1</v>
      </c>
      <c r="KM40" t="s">
        <v>1163</v>
      </c>
      <c r="KN40">
        <v>5</v>
      </c>
      <c r="KO40" s="241">
        <v>2</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f t="shared" si="107"/>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f t="shared" si="108"/>
        <v>-1</v>
      </c>
      <c r="LV40" t="s">
        <v>1163</v>
      </c>
      <c r="LW40">
        <v>5</v>
      </c>
      <c r="LX40" s="241"/>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f t="shared" si="109"/>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f t="shared" si="110"/>
        <v>-1</v>
      </c>
      <c r="NE40" t="s">
        <v>1163</v>
      </c>
      <c r="NF40">
        <v>5</v>
      </c>
      <c r="NG40" s="241"/>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f t="shared" si="111"/>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f t="shared" si="112"/>
        <v>1</v>
      </c>
      <c r="ON40" t="s">
        <v>1163</v>
      </c>
      <c r="OO40">
        <v>5</v>
      </c>
      <c r="OP40" s="241"/>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f t="shared" si="113"/>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v>-1</v>
      </c>
      <c r="PN40">
        <v>-1</v>
      </c>
      <c r="PO40" s="203">
        <v>1</v>
      </c>
      <c r="PP40">
        <v>1</v>
      </c>
      <c r="PQ40">
        <v>1</v>
      </c>
      <c r="PR40">
        <v>0</v>
      </c>
      <c r="PS40">
        <v>0</v>
      </c>
      <c r="PT40" s="237">
        <v>8.3682008368199997E-4</v>
      </c>
      <c r="PU40" s="194">
        <v>42556</v>
      </c>
      <c r="PV40">
        <v>-1</v>
      </c>
      <c r="PW40" t="s">
        <v>1163</v>
      </c>
      <c r="PX40">
        <v>5</v>
      </c>
      <c r="PY40" s="241"/>
      <c r="PZ40">
        <v>4</v>
      </c>
      <c r="QA40" s="137">
        <v>607656.25</v>
      </c>
      <c r="QB40" s="137">
        <v>486125</v>
      </c>
      <c r="QC40" s="188">
        <v>508.4989539748903</v>
      </c>
      <c r="QD40" s="188">
        <v>-508.4989539748903</v>
      </c>
      <c r="QE40" s="188">
        <v>508.4989539748903</v>
      </c>
      <c r="QF40" s="188">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v>1</v>
      </c>
      <c r="QQ40" s="228">
        <v>1</v>
      </c>
      <c r="QR40" s="228">
        <v>1</v>
      </c>
      <c r="QS40" s="228">
        <v>-1</v>
      </c>
      <c r="QT40" s="203">
        <v>1</v>
      </c>
      <c r="QU40" s="229">
        <v>-9</v>
      </c>
      <c r="QV40">
        <v>-1</v>
      </c>
      <c r="QW40">
        <v>-1</v>
      </c>
      <c r="QX40">
        <v>1</v>
      </c>
      <c r="QY40">
        <v>1</v>
      </c>
      <c r="QZ40">
        <v>1</v>
      </c>
      <c r="RA40">
        <v>0</v>
      </c>
      <c r="RB40">
        <v>0</v>
      </c>
      <c r="RC40">
        <v>5.1453563159300001E-4</v>
      </c>
      <c r="RD40" s="194">
        <v>42556</v>
      </c>
      <c r="RE40">
        <v>-1</v>
      </c>
      <c r="RF40" t="s">
        <v>1163</v>
      </c>
      <c r="RG40">
        <v>5</v>
      </c>
      <c r="RH40" s="241"/>
      <c r="RI40">
        <v>4</v>
      </c>
      <c r="RJ40" s="137">
        <v>607656.25</v>
      </c>
      <c r="RK40" s="137">
        <v>486125</v>
      </c>
      <c r="RL40" s="188">
        <v>312.66079238518392</v>
      </c>
      <c r="RM40" s="188">
        <v>312.66079238518392</v>
      </c>
      <c r="RN40" s="188">
        <v>312.66079238518392</v>
      </c>
      <c r="RO40" s="188">
        <v>-312.66079238518392</v>
      </c>
      <c r="RP40" s="188">
        <v>-312.66079238518392</v>
      </c>
      <c r="RQ40" s="188">
        <v>312.66079238518392</v>
      </c>
      <c r="RR40" s="188">
        <v>-312.66079238518392</v>
      </c>
      <c r="RS40" s="188">
        <v>-312.66079238518392</v>
      </c>
      <c r="RT40" s="188">
        <v>-312.66079238518392</v>
      </c>
      <c r="RU40" s="188">
        <v>312.66079238518392</v>
      </c>
      <c r="RV40" s="188">
        <v>-312.66079238518392</v>
      </c>
      <c r="RW40" s="188">
        <v>312.66079238518392</v>
      </c>
      <c r="RY40">
        <f t="shared" si="114"/>
        <v>1</v>
      </c>
      <c r="RZ40">
        <v>-1</v>
      </c>
      <c r="SA40">
        <v>-1</v>
      </c>
      <c r="SB40">
        <v>-1</v>
      </c>
      <c r="SC40">
        <v>1</v>
      </c>
      <c r="SD40">
        <v>-10</v>
      </c>
      <c r="SE40">
        <f t="shared" si="115"/>
        <v>-1</v>
      </c>
      <c r="SF40">
        <f t="shared" si="116"/>
        <v>-1</v>
      </c>
      <c r="SG40">
        <v>-1</v>
      </c>
      <c r="SH40">
        <f t="shared" si="117"/>
        <v>1</v>
      </c>
      <c r="SI40">
        <f t="shared" si="82"/>
        <v>0</v>
      </c>
      <c r="SJ40">
        <f t="shared" si="163"/>
        <v>1</v>
      </c>
      <c r="SK40">
        <f t="shared" si="118"/>
        <v>1</v>
      </c>
      <c r="SL40">
        <v>-1.2213936744699999E-3</v>
      </c>
      <c r="SM40" s="194">
        <v>42556</v>
      </c>
      <c r="SN40">
        <f t="shared" si="119"/>
        <v>-1</v>
      </c>
      <c r="SO40" t="str">
        <f t="shared" si="83"/>
        <v>TRUE</v>
      </c>
      <c r="SP40">
        <f>VLOOKUP($A40,'FuturesInfo (3)'!$A$2:$V$80,22)</f>
        <v>5</v>
      </c>
      <c r="SQ40" s="241"/>
      <c r="SR40">
        <f t="shared" si="120"/>
        <v>4</v>
      </c>
      <c r="SS40" s="137">
        <f>VLOOKUP($A40,'FuturesInfo (3)'!$A$2:$O$80,15)*SP40</f>
        <v>606914.0625</v>
      </c>
      <c r="ST40" s="137">
        <f>VLOOKUP($A40,'FuturesInfo (3)'!$A$2:$O$80,15)*SR40</f>
        <v>485531.25</v>
      </c>
      <c r="SU40" s="188">
        <f t="shared" ref="SU40:SU92" si="175">IF(IF(RZ40=SG40,1,0)=1,ABS(SS40*SL40),-ABS(SS40*SL40))</f>
        <v>741.28099688439022</v>
      </c>
      <c r="SV40" s="188">
        <f t="shared" si="84"/>
        <v>-741.28099688439022</v>
      </c>
      <c r="SW40" s="188">
        <f t="shared" si="122"/>
        <v>-741.28099688439022</v>
      </c>
      <c r="SX40" s="188">
        <f t="shared" si="123"/>
        <v>741.28099688439022</v>
      </c>
      <c r="SY40" s="188">
        <f t="shared" si="172"/>
        <v>741.28099688439022</v>
      </c>
      <c r="SZ40" s="188">
        <f t="shared" si="125"/>
        <v>741.28099688439022</v>
      </c>
      <c r="TA40" s="188">
        <f t="shared" si="164"/>
        <v>741.28099688439022</v>
      </c>
      <c r="TB40" s="188">
        <f t="shared" si="126"/>
        <v>741.28099688439022</v>
      </c>
      <c r="TC40" s="188">
        <f>IF(IF(sym!$Q29=SG40,1,0)=1,ABS(SS40*SL40),-ABS(SS40*SL40))</f>
        <v>741.28099688439022</v>
      </c>
      <c r="TD40" s="188">
        <f>IF(IF(sym!$P29=SG40,1,0)=1,ABS(SS40*SL40),-ABS(SS40*SL40))</f>
        <v>-741.28099688439022</v>
      </c>
      <c r="TE40" s="188">
        <f t="shared" si="169"/>
        <v>-741.28099688439022</v>
      </c>
      <c r="TF40" s="188">
        <f t="shared" si="127"/>
        <v>741.28099688439022</v>
      </c>
      <c r="TH40">
        <f t="shared" si="128"/>
        <v>-1</v>
      </c>
      <c r="TI40" s="228">
        <v>1</v>
      </c>
      <c r="TJ40" s="228">
        <v>1</v>
      </c>
      <c r="TK40" s="228">
        <v>-1</v>
      </c>
      <c r="TL40" s="203">
        <v>1</v>
      </c>
      <c r="TM40" s="229">
        <v>-11</v>
      </c>
      <c r="TN40">
        <f t="shared" si="129"/>
        <v>-1</v>
      </c>
      <c r="TO40">
        <f t="shared" si="130"/>
        <v>-1</v>
      </c>
      <c r="TP40" s="203"/>
      <c r="TQ40">
        <f t="shared" si="131"/>
        <v>0</v>
      </c>
      <c r="TR40">
        <f t="shared" si="85"/>
        <v>0</v>
      </c>
      <c r="TS40">
        <f t="shared" si="165"/>
        <v>0</v>
      </c>
      <c r="TT40">
        <f t="shared" si="132"/>
        <v>0</v>
      </c>
      <c r="TU40" s="237"/>
      <c r="TV40" s="194">
        <v>42556</v>
      </c>
      <c r="TW40">
        <f t="shared" si="133"/>
        <v>-1</v>
      </c>
      <c r="TX40" t="str">
        <f t="shared" si="86"/>
        <v>TRUE</v>
      </c>
      <c r="TY40">
        <f>VLOOKUP($A40,'FuturesInfo (3)'!$A$2:$V$80,22)</f>
        <v>5</v>
      </c>
      <c r="TZ40" s="241"/>
      <c r="UA40">
        <f t="shared" si="134"/>
        <v>4</v>
      </c>
      <c r="UB40" s="137">
        <f>VLOOKUP($A40,'FuturesInfo (3)'!$A$2:$O$80,15)*TY40</f>
        <v>606914.0625</v>
      </c>
      <c r="UC40" s="137">
        <f>VLOOKUP($A40,'FuturesInfo (3)'!$A$2:$O$80,15)*UA40</f>
        <v>485531.25</v>
      </c>
      <c r="UD40" s="188">
        <f t="shared" ref="UD40:UD92" si="176">IF(IF(TI40=TP40,1,0)=1,ABS(UB40*TU40),-ABS(UB40*TU40))</f>
        <v>0</v>
      </c>
      <c r="UE40" s="188">
        <f t="shared" si="87"/>
        <v>0</v>
      </c>
      <c r="UF40" s="188">
        <f t="shared" si="136"/>
        <v>0</v>
      </c>
      <c r="UG40" s="188">
        <f t="shared" si="137"/>
        <v>0</v>
      </c>
      <c r="UH40" s="188">
        <f t="shared" si="173"/>
        <v>0</v>
      </c>
      <c r="UI40" s="188">
        <f t="shared" si="139"/>
        <v>0</v>
      </c>
      <c r="UJ40" s="188">
        <f t="shared" si="166"/>
        <v>0</v>
      </c>
      <c r="UK40" s="188">
        <f t="shared" si="140"/>
        <v>0</v>
      </c>
      <c r="UL40" s="188">
        <f>IF(IF(sym!$Q29=TP40,1,0)=1,ABS(UB40*TU40),-ABS(UB40*TU40))</f>
        <v>0</v>
      </c>
      <c r="UM40" s="188">
        <f>IF(IF(sym!$P29=TP40,1,0)=1,ABS(UB40*TU40),-ABS(UB40*TU40))</f>
        <v>0</v>
      </c>
      <c r="UN40" s="188">
        <f t="shared" si="170"/>
        <v>0</v>
      </c>
      <c r="UO40" s="188">
        <f t="shared" si="141"/>
        <v>0</v>
      </c>
      <c r="UQ40">
        <f t="shared" si="142"/>
        <v>0</v>
      </c>
      <c r="UR40" s="228"/>
      <c r="US40" s="228"/>
      <c r="UT40" s="228"/>
      <c r="UU40" s="203"/>
      <c r="UV40" s="229"/>
      <c r="UW40">
        <f t="shared" si="143"/>
        <v>1</v>
      </c>
      <c r="UX40">
        <f t="shared" si="144"/>
        <v>0</v>
      </c>
      <c r="UY40" s="203"/>
      <c r="UZ40">
        <f t="shared" si="145"/>
        <v>1</v>
      </c>
      <c r="VA40">
        <f t="shared" si="88"/>
        <v>1</v>
      </c>
      <c r="VB40">
        <f t="shared" si="167"/>
        <v>0</v>
      </c>
      <c r="VC40">
        <f t="shared" si="146"/>
        <v>1</v>
      </c>
      <c r="VD40" s="237"/>
      <c r="VE40" s="194"/>
      <c r="VF40">
        <f t="shared" si="147"/>
        <v>-1</v>
      </c>
      <c r="VG40" t="str">
        <f t="shared" si="89"/>
        <v>FALSE</v>
      </c>
      <c r="VH40">
        <f>VLOOKUP($A40,'FuturesInfo (3)'!$A$2:$V$80,22)</f>
        <v>5</v>
      </c>
      <c r="VI40" s="241"/>
      <c r="VJ40">
        <f t="shared" si="148"/>
        <v>4</v>
      </c>
      <c r="VK40" s="137">
        <f>VLOOKUP($A40,'FuturesInfo (3)'!$A$2:$O$80,15)*VH40</f>
        <v>606914.0625</v>
      </c>
      <c r="VL40" s="137">
        <f>VLOOKUP($A40,'FuturesInfo (3)'!$A$2:$O$80,15)*VJ40</f>
        <v>485531.25</v>
      </c>
      <c r="VM40" s="188">
        <f t="shared" ref="VM40:VM92" si="177">IF(IF(UR40=UY40,1,0)=1,ABS(VK40*VD40),-ABS(VK40*VD40))</f>
        <v>0</v>
      </c>
      <c r="VN40" s="188">
        <f t="shared" si="90"/>
        <v>0</v>
      </c>
      <c r="VO40" s="188">
        <f t="shared" si="150"/>
        <v>0</v>
      </c>
      <c r="VP40" s="188">
        <f t="shared" si="151"/>
        <v>0</v>
      </c>
      <c r="VQ40" s="188">
        <f t="shared" si="174"/>
        <v>0</v>
      </c>
      <c r="VR40" s="188">
        <f t="shared" si="153"/>
        <v>0</v>
      </c>
      <c r="VS40" s="188">
        <f t="shared" si="168"/>
        <v>0</v>
      </c>
      <c r="VT40" s="188">
        <f t="shared" si="154"/>
        <v>0</v>
      </c>
      <c r="VU40" s="188">
        <f>IF(IF(sym!$Q29=UY40,1,0)=1,ABS(VK40*VD40),-ABS(VK40*VD40))</f>
        <v>0</v>
      </c>
      <c r="VV40" s="188">
        <f>IF(IF(sym!$P29=UY40,1,0)=1,ABS(VK40*VD40),-ABS(VK40*VD40))</f>
        <v>0</v>
      </c>
      <c r="VW40" s="188">
        <f t="shared" si="171"/>
        <v>0</v>
      </c>
      <c r="VX40" s="188">
        <f t="shared" si="155"/>
        <v>0</v>
      </c>
    </row>
    <row r="41" spans="1:596" x14ac:dyDescent="0.25">
      <c r="A41" s="1" t="s">
        <v>347</v>
      </c>
      <c r="B41" s="149" t="str">
        <f>'FuturesInfo (3)'!M29</f>
        <v>QGC</v>
      </c>
      <c r="C41" s="192" t="str">
        <f>VLOOKUP(A41,'FuturesInfo (3)'!$A$2:$K$80,11)</f>
        <v>metal</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f t="shared" si="81"/>
        <v>627.00881754451677</v>
      </c>
      <c r="AB41" s="188">
        <v>627.00881754451677</v>
      </c>
      <c r="AC41" s="188">
        <v>-627.00881754451677</v>
      </c>
      <c r="AD41" s="188">
        <v>-627.00881754451677</v>
      </c>
      <c r="AE41" s="188">
        <v>627.00881754451677</v>
      </c>
      <c r="AF41" s="188">
        <f t="shared" si="91"/>
        <v>0</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f t="shared" si="92"/>
        <v>1</v>
      </c>
      <c r="BB41" t="s">
        <v>1163</v>
      </c>
      <c r="BC41">
        <v>1</v>
      </c>
      <c r="BD41" s="241">
        <v>1</v>
      </c>
      <c r="BE41">
        <v>1</v>
      </c>
      <c r="BF41" s="137">
        <v>133900</v>
      </c>
      <c r="BG41" s="137">
        <v>133900</v>
      </c>
      <c r="BH41" s="188">
        <v>-1865.6368317470001</v>
      </c>
      <c r="BI41" s="188">
        <f t="shared" si="156"/>
        <v>-1865.6368317470001</v>
      </c>
      <c r="BJ41" s="188">
        <v>-1865.6368317470001</v>
      </c>
      <c r="BK41" s="188">
        <v>1865.6368317470001</v>
      </c>
      <c r="BL41" s="188">
        <v>1865.6368317470001</v>
      </c>
      <c r="BM41" s="188">
        <v>1865.6368317470001</v>
      </c>
      <c r="BN41" s="188">
        <v>-1865.6368317470001</v>
      </c>
      <c r="BO41" s="188">
        <f t="shared" si="93"/>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f t="shared" si="94"/>
        <v>1</v>
      </c>
      <c r="CK41" t="s">
        <v>1163</v>
      </c>
      <c r="CL41">
        <v>1</v>
      </c>
      <c r="CM41" s="241">
        <v>2</v>
      </c>
      <c r="CN41">
        <v>1</v>
      </c>
      <c r="CO41" s="137">
        <v>133900</v>
      </c>
      <c r="CP41" s="137">
        <v>133900</v>
      </c>
      <c r="CQ41" s="188">
        <v>0</v>
      </c>
      <c r="CR41" s="188">
        <f t="shared" si="157"/>
        <v>0</v>
      </c>
      <c r="CS41" s="188">
        <v>0</v>
      </c>
      <c r="CT41" s="188">
        <v>0</v>
      </c>
      <c r="CU41" s="188">
        <v>0</v>
      </c>
      <c r="CV41" s="188">
        <v>0</v>
      </c>
      <c r="CW41" s="188">
        <v>0</v>
      </c>
      <c r="CX41" s="188">
        <f t="shared" si="95"/>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f t="shared" si="96"/>
        <v>1</v>
      </c>
      <c r="DT41" t="s">
        <v>1163</v>
      </c>
      <c r="DU41">
        <v>1</v>
      </c>
      <c r="DV41" s="241">
        <v>2</v>
      </c>
      <c r="DW41">
        <v>1</v>
      </c>
      <c r="DX41" s="137">
        <v>135870</v>
      </c>
      <c r="DY41" s="137">
        <v>135870</v>
      </c>
      <c r="DZ41" s="188">
        <v>1998.98356982478</v>
      </c>
      <c r="EA41" s="188">
        <f t="shared" si="158"/>
        <v>1998.98356982478</v>
      </c>
      <c r="EB41" s="188">
        <v>-1998.98356982478</v>
      </c>
      <c r="EC41" s="188">
        <v>1998.98356982478</v>
      </c>
      <c r="ED41" s="188">
        <v>1998.98356982478</v>
      </c>
      <c r="EE41" s="188">
        <v>-1998.98356982478</v>
      </c>
      <c r="EF41" s="188">
        <v>1998.98356982478</v>
      </c>
      <c r="EG41" s="188">
        <f t="shared" si="97"/>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f t="shared" si="98"/>
        <v>-1</v>
      </c>
      <c r="FC41" t="s">
        <v>1163</v>
      </c>
      <c r="FD41">
        <v>1</v>
      </c>
      <c r="FE41" s="241">
        <v>2</v>
      </c>
      <c r="FF41">
        <v>1</v>
      </c>
      <c r="FG41" s="137">
        <v>136710</v>
      </c>
      <c r="FH41" s="137">
        <v>136710</v>
      </c>
      <c r="FI41" s="188">
        <v>845.1931993813098</v>
      </c>
      <c r="FJ41" s="188">
        <f t="shared" si="159"/>
        <v>845.1931993813098</v>
      </c>
      <c r="FK41" s="188">
        <v>845.1931993813098</v>
      </c>
      <c r="FL41" s="188">
        <v>-845.1931993813098</v>
      </c>
      <c r="FM41" s="188">
        <v>-845.1931993813098</v>
      </c>
      <c r="FN41" s="188">
        <v>-845.1931993813098</v>
      </c>
      <c r="FO41" s="188">
        <v>845.1931993813098</v>
      </c>
      <c r="FP41" s="188">
        <f t="shared" si="99"/>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f t="shared" si="100"/>
        <v>-1</v>
      </c>
      <c r="GL41" t="s">
        <v>1163</v>
      </c>
      <c r="GM41">
        <v>1</v>
      </c>
      <c r="GN41" s="241">
        <v>1</v>
      </c>
      <c r="GO41">
        <v>1</v>
      </c>
      <c r="GP41" s="137">
        <v>136210</v>
      </c>
      <c r="GQ41" s="137">
        <v>136210</v>
      </c>
      <c r="GR41" s="188">
        <v>-498.17131153586666</v>
      </c>
      <c r="GS41" s="188">
        <f t="shared" si="160"/>
        <v>-498.17131153586666</v>
      </c>
      <c r="GT41" s="188">
        <v>-498.17131153586666</v>
      </c>
      <c r="GU41" s="188">
        <v>498.17131153586666</v>
      </c>
      <c r="GV41" s="188">
        <v>498.17131153586666</v>
      </c>
      <c r="GW41" s="188">
        <v>498.17131153586666</v>
      </c>
      <c r="GX41" s="188">
        <v>-498.17131153586666</v>
      </c>
      <c r="GY41" s="188">
        <f t="shared" si="101"/>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f t="shared" si="102"/>
        <v>-1</v>
      </c>
      <c r="HU41" t="s">
        <v>1163</v>
      </c>
      <c r="HV41">
        <v>1</v>
      </c>
      <c r="HW41">
        <v>1</v>
      </c>
      <c r="HX41">
        <v>1</v>
      </c>
      <c r="HY41" s="137">
        <v>135840</v>
      </c>
      <c r="HZ41" s="137">
        <v>135840</v>
      </c>
      <c r="IA41" s="188">
        <v>-368.99493429324963</v>
      </c>
      <c r="IB41" s="188">
        <f t="shared" si="161"/>
        <v>368.99493429324963</v>
      </c>
      <c r="IC41" s="188">
        <v>-368.99493429324963</v>
      </c>
      <c r="ID41" s="188">
        <v>368.99493429324963</v>
      </c>
      <c r="IE41" s="188">
        <v>368.99493429324963</v>
      </c>
      <c r="IF41" s="188">
        <v>368.99493429324963</v>
      </c>
      <c r="IG41" s="188">
        <v>-368.99493429324963</v>
      </c>
      <c r="IH41" s="188">
        <f t="shared" si="103"/>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f t="shared" si="104"/>
        <v>-1</v>
      </c>
      <c r="JD41" t="s">
        <v>1163</v>
      </c>
      <c r="JE41">
        <v>1</v>
      </c>
      <c r="JF41" s="241">
        <v>2</v>
      </c>
      <c r="JG41">
        <v>1</v>
      </c>
      <c r="JH41" s="137">
        <v>135660</v>
      </c>
      <c r="JI41" s="137">
        <v>135660</v>
      </c>
      <c r="JJ41" s="188">
        <v>179.76148409858521</v>
      </c>
      <c r="JK41" s="188">
        <f t="shared" si="162"/>
        <v>179.76148409858521</v>
      </c>
      <c r="JL41" s="188">
        <v>-179.76148409858521</v>
      </c>
      <c r="JM41" s="188">
        <v>179.76148409858521</v>
      </c>
      <c r="JN41" s="188">
        <v>179.76148409858521</v>
      </c>
      <c r="JO41" s="188">
        <v>179.76148409858521</v>
      </c>
      <c r="JP41" s="188">
        <v>179.76148409858521</v>
      </c>
      <c r="JQ41" s="188">
        <f t="shared" si="105"/>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f t="shared" si="106"/>
        <v>-1</v>
      </c>
      <c r="KM41" t="s">
        <v>1163</v>
      </c>
      <c r="KN41">
        <v>1</v>
      </c>
      <c r="KO41" s="241">
        <v>2</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f t="shared" si="107"/>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f t="shared" si="108"/>
        <v>1</v>
      </c>
      <c r="LV41" t="s">
        <v>1163</v>
      </c>
      <c r="LW41">
        <v>1</v>
      </c>
      <c r="LX41" s="241"/>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f t="shared" si="109"/>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f t="shared" si="110"/>
        <v>1</v>
      </c>
      <c r="NE41" t="s">
        <v>1163</v>
      </c>
      <c r="NF41">
        <v>1</v>
      </c>
      <c r="NG41" s="241"/>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f t="shared" si="111"/>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f t="shared" si="112"/>
        <v>-1</v>
      </c>
      <c r="ON41" t="s">
        <v>1163</v>
      </c>
      <c r="OO41">
        <v>1</v>
      </c>
      <c r="OP41" s="241"/>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f t="shared" si="113"/>
        <v>478.9551118447053</v>
      </c>
      <c r="PB41" s="188">
        <v>478.9551118447053</v>
      </c>
      <c r="PC41" s="188">
        <v>-478.9551118447053</v>
      </c>
      <c r="PD41" s="188">
        <v>-478.9551118447053</v>
      </c>
      <c r="PE41" s="188">
        <v>478.9551118447053</v>
      </c>
      <c r="PG41">
        <v>-1</v>
      </c>
      <c r="PH41" s="228">
        <v>-1</v>
      </c>
      <c r="PI41" s="228">
        <v>-1</v>
      </c>
      <c r="PJ41" s="228">
        <v>-1</v>
      </c>
      <c r="PK41" s="203">
        <v>1</v>
      </c>
      <c r="PL41" s="229">
        <v>-7</v>
      </c>
      <c r="PM41">
        <v>-1</v>
      </c>
      <c r="PN41">
        <v>-1</v>
      </c>
      <c r="PO41" s="203">
        <v>1</v>
      </c>
      <c r="PP41">
        <v>0</v>
      </c>
      <c r="PQ41">
        <v>1</v>
      </c>
      <c r="PR41">
        <v>0</v>
      </c>
      <c r="PS41">
        <v>0</v>
      </c>
      <c r="PT41" s="237">
        <v>1.4313695947E-3</v>
      </c>
      <c r="PU41" s="194">
        <v>42557</v>
      </c>
      <c r="PV41">
        <v>-1</v>
      </c>
      <c r="PW41" t="s">
        <v>1163</v>
      </c>
      <c r="PX41">
        <v>1</v>
      </c>
      <c r="PY41" s="241"/>
      <c r="PZ41">
        <v>1</v>
      </c>
      <c r="QA41" s="137">
        <v>133230</v>
      </c>
      <c r="QB41" s="137">
        <v>133230</v>
      </c>
      <c r="QC41" s="188">
        <v>-190.70137110188099</v>
      </c>
      <c r="QD41" s="188">
        <v>-190.70137110188099</v>
      </c>
      <c r="QE41" s="188">
        <v>190.70137110188099</v>
      </c>
      <c r="QF41" s="188">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v>1</v>
      </c>
      <c r="QQ41" s="228">
        <v>1</v>
      </c>
      <c r="QR41" s="228">
        <v>1</v>
      </c>
      <c r="QS41" s="228">
        <v>-1</v>
      </c>
      <c r="QT41" s="203">
        <v>-1</v>
      </c>
      <c r="QU41" s="229">
        <v>-8</v>
      </c>
      <c r="QV41">
        <v>1</v>
      </c>
      <c r="QW41">
        <v>1</v>
      </c>
      <c r="QX41">
        <v>1</v>
      </c>
      <c r="QY41">
        <v>1</v>
      </c>
      <c r="QZ41">
        <v>0</v>
      </c>
      <c r="RA41">
        <v>1</v>
      </c>
      <c r="RB41">
        <v>1</v>
      </c>
      <c r="RC41">
        <v>2.2568269013800001E-3</v>
      </c>
      <c r="RD41" s="194">
        <v>42557</v>
      </c>
      <c r="RE41">
        <v>1</v>
      </c>
      <c r="RF41" t="s">
        <v>1163</v>
      </c>
      <c r="RG41">
        <v>1</v>
      </c>
      <c r="RH41" s="241"/>
      <c r="RI41">
        <v>1</v>
      </c>
      <c r="RJ41" s="137">
        <v>133230</v>
      </c>
      <c r="RK41" s="137">
        <v>133230</v>
      </c>
      <c r="RL41" s="188">
        <v>300.67704807085744</v>
      </c>
      <c r="RM41" s="188">
        <v>300.67704807085744</v>
      </c>
      <c r="RN41" s="188">
        <v>-300.67704807085744</v>
      </c>
      <c r="RO41" s="188">
        <v>300.67704807085744</v>
      </c>
      <c r="RP41" s="188">
        <v>300.67704807085744</v>
      </c>
      <c r="RQ41" s="188">
        <v>300.67704807085744</v>
      </c>
      <c r="RR41" s="188">
        <v>-300.67704807085744</v>
      </c>
      <c r="RS41" s="188">
        <v>300.67704807085744</v>
      </c>
      <c r="RT41" s="188">
        <v>-300.67704807085744</v>
      </c>
      <c r="RU41" s="188">
        <v>300.67704807085744</v>
      </c>
      <c r="RV41" s="188">
        <v>-300.67704807085744</v>
      </c>
      <c r="RW41" s="188">
        <v>300.67704807085744</v>
      </c>
      <c r="RY41">
        <f t="shared" si="114"/>
        <v>1</v>
      </c>
      <c r="RZ41">
        <v>-1</v>
      </c>
      <c r="SA41">
        <v>-1</v>
      </c>
      <c r="SB41">
        <v>-1</v>
      </c>
      <c r="SC41">
        <v>-1</v>
      </c>
      <c r="SD41">
        <v>-9</v>
      </c>
      <c r="SE41">
        <f t="shared" si="115"/>
        <v>1</v>
      </c>
      <c r="SF41">
        <f t="shared" si="116"/>
        <v>1</v>
      </c>
      <c r="SG41">
        <v>-1</v>
      </c>
      <c r="SH41">
        <f t="shared" si="117"/>
        <v>1</v>
      </c>
      <c r="SI41">
        <f t="shared" si="82"/>
        <v>1</v>
      </c>
      <c r="SJ41">
        <f t="shared" si="163"/>
        <v>0</v>
      </c>
      <c r="SK41">
        <f t="shared" si="118"/>
        <v>0</v>
      </c>
      <c r="SL41">
        <v>-9.7575621106399998E-3</v>
      </c>
      <c r="SM41" s="194">
        <v>42557</v>
      </c>
      <c r="SN41">
        <f t="shared" si="119"/>
        <v>-1</v>
      </c>
      <c r="SO41" t="str">
        <f t="shared" si="83"/>
        <v>TRUE</v>
      </c>
      <c r="SP41">
        <f>VLOOKUP($A41,'FuturesInfo (3)'!$A$2:$V$80,22)</f>
        <v>1</v>
      </c>
      <c r="SQ41" s="241"/>
      <c r="SR41">
        <f t="shared" si="120"/>
        <v>1</v>
      </c>
      <c r="SS41" s="137">
        <f>VLOOKUP($A41,'FuturesInfo (3)'!$A$2:$O$80,15)*SP41</f>
        <v>131930</v>
      </c>
      <c r="ST41" s="137">
        <f>VLOOKUP($A41,'FuturesInfo (3)'!$A$2:$O$80,15)*SR41</f>
        <v>131930</v>
      </c>
      <c r="SU41" s="188">
        <f t="shared" si="175"/>
        <v>1287.3151692567351</v>
      </c>
      <c r="SV41" s="188">
        <f t="shared" si="84"/>
        <v>-1287.3151692567351</v>
      </c>
      <c r="SW41" s="188">
        <f t="shared" si="122"/>
        <v>1287.3151692567351</v>
      </c>
      <c r="SX41" s="188">
        <f t="shared" si="123"/>
        <v>-1287.3151692567351</v>
      </c>
      <c r="SY41" s="188">
        <f t="shared" si="172"/>
        <v>-1287.3151692567351</v>
      </c>
      <c r="SZ41" s="188">
        <f t="shared" si="125"/>
        <v>1287.3151692567351</v>
      </c>
      <c r="TA41" s="188">
        <f t="shared" si="164"/>
        <v>1287.3151692567351</v>
      </c>
      <c r="TB41" s="188">
        <f t="shared" si="126"/>
        <v>1287.3151692567351</v>
      </c>
      <c r="TC41" s="188">
        <f>IF(IF(sym!$Q30=SG41,1,0)=1,ABS(SS41*SL41),-ABS(SS41*SL41))</f>
        <v>1287.3151692567351</v>
      </c>
      <c r="TD41" s="188">
        <f>IF(IF(sym!$P30=SG41,1,0)=1,ABS(SS41*SL41),-ABS(SS41*SL41))</f>
        <v>-1287.3151692567351</v>
      </c>
      <c r="TE41" s="188">
        <f t="shared" si="169"/>
        <v>-1287.3151692567351</v>
      </c>
      <c r="TF41" s="188">
        <f t="shared" si="127"/>
        <v>1287.3151692567351</v>
      </c>
      <c r="TH41">
        <f t="shared" si="128"/>
        <v>-1</v>
      </c>
      <c r="TI41" s="228">
        <v>-1</v>
      </c>
      <c r="TJ41" s="228">
        <v>-1</v>
      </c>
      <c r="TK41" s="228">
        <v>-1</v>
      </c>
      <c r="TL41" s="203">
        <v>-1</v>
      </c>
      <c r="TM41" s="229">
        <v>-10</v>
      </c>
      <c r="TN41">
        <f t="shared" si="129"/>
        <v>1</v>
      </c>
      <c r="TO41">
        <f t="shared" si="130"/>
        <v>1</v>
      </c>
      <c r="TP41" s="203"/>
      <c r="TQ41">
        <f t="shared" si="131"/>
        <v>0</v>
      </c>
      <c r="TR41">
        <f t="shared" si="85"/>
        <v>0</v>
      </c>
      <c r="TS41">
        <f t="shared" si="165"/>
        <v>0</v>
      </c>
      <c r="TT41">
        <f t="shared" si="132"/>
        <v>0</v>
      </c>
      <c r="TU41" s="237"/>
      <c r="TV41" s="194">
        <v>42557</v>
      </c>
      <c r="TW41">
        <f t="shared" si="133"/>
        <v>-1</v>
      </c>
      <c r="TX41" t="str">
        <f t="shared" si="86"/>
        <v>TRUE</v>
      </c>
      <c r="TY41">
        <f>VLOOKUP($A41,'FuturesInfo (3)'!$A$2:$V$80,22)</f>
        <v>1</v>
      </c>
      <c r="TZ41" s="241"/>
      <c r="UA41">
        <f t="shared" si="134"/>
        <v>1</v>
      </c>
      <c r="UB41" s="137">
        <f>VLOOKUP($A41,'FuturesInfo (3)'!$A$2:$O$80,15)*TY41</f>
        <v>131930</v>
      </c>
      <c r="UC41" s="137">
        <f>VLOOKUP($A41,'FuturesInfo (3)'!$A$2:$O$80,15)*UA41</f>
        <v>131930</v>
      </c>
      <c r="UD41" s="188">
        <f t="shared" si="176"/>
        <v>0</v>
      </c>
      <c r="UE41" s="188">
        <f t="shared" si="87"/>
        <v>0</v>
      </c>
      <c r="UF41" s="188">
        <f t="shared" si="136"/>
        <v>0</v>
      </c>
      <c r="UG41" s="188">
        <f t="shared" si="137"/>
        <v>0</v>
      </c>
      <c r="UH41" s="188">
        <f t="shared" si="173"/>
        <v>0</v>
      </c>
      <c r="UI41" s="188">
        <f t="shared" si="139"/>
        <v>0</v>
      </c>
      <c r="UJ41" s="188">
        <f t="shared" si="166"/>
        <v>0</v>
      </c>
      <c r="UK41" s="188">
        <f t="shared" si="140"/>
        <v>0</v>
      </c>
      <c r="UL41" s="188">
        <f>IF(IF(sym!$Q30=TP41,1,0)=1,ABS(UB41*TU41),-ABS(UB41*TU41))</f>
        <v>0</v>
      </c>
      <c r="UM41" s="188">
        <f>IF(IF(sym!$P30=TP41,1,0)=1,ABS(UB41*TU41),-ABS(UB41*TU41))</f>
        <v>0</v>
      </c>
      <c r="UN41" s="188">
        <f t="shared" si="170"/>
        <v>0</v>
      </c>
      <c r="UO41" s="188">
        <f t="shared" si="141"/>
        <v>0</v>
      </c>
      <c r="UQ41">
        <f t="shared" si="142"/>
        <v>0</v>
      </c>
      <c r="UR41" s="228"/>
      <c r="US41" s="228"/>
      <c r="UT41" s="228"/>
      <c r="UU41" s="203"/>
      <c r="UV41" s="229"/>
      <c r="UW41">
        <f t="shared" si="143"/>
        <v>1</v>
      </c>
      <c r="UX41">
        <f t="shared" si="144"/>
        <v>0</v>
      </c>
      <c r="UY41" s="203"/>
      <c r="UZ41">
        <f t="shared" si="145"/>
        <v>1</v>
      </c>
      <c r="VA41">
        <f t="shared" si="88"/>
        <v>1</v>
      </c>
      <c r="VB41">
        <f t="shared" si="167"/>
        <v>0</v>
      </c>
      <c r="VC41">
        <f t="shared" si="146"/>
        <v>1</v>
      </c>
      <c r="VD41" s="237"/>
      <c r="VE41" s="194"/>
      <c r="VF41">
        <f t="shared" si="147"/>
        <v>-1</v>
      </c>
      <c r="VG41" t="str">
        <f t="shared" si="89"/>
        <v>FALSE</v>
      </c>
      <c r="VH41">
        <f>VLOOKUP($A41,'FuturesInfo (3)'!$A$2:$V$80,22)</f>
        <v>1</v>
      </c>
      <c r="VI41" s="241"/>
      <c r="VJ41">
        <f t="shared" si="148"/>
        <v>1</v>
      </c>
      <c r="VK41" s="137">
        <f>VLOOKUP($A41,'FuturesInfo (3)'!$A$2:$O$80,15)*VH41</f>
        <v>131930</v>
      </c>
      <c r="VL41" s="137">
        <f>VLOOKUP($A41,'FuturesInfo (3)'!$A$2:$O$80,15)*VJ41</f>
        <v>131930</v>
      </c>
      <c r="VM41" s="188">
        <f t="shared" si="177"/>
        <v>0</v>
      </c>
      <c r="VN41" s="188">
        <f t="shared" si="90"/>
        <v>0</v>
      </c>
      <c r="VO41" s="188">
        <f t="shared" si="150"/>
        <v>0</v>
      </c>
      <c r="VP41" s="188">
        <f t="shared" si="151"/>
        <v>0</v>
      </c>
      <c r="VQ41" s="188">
        <f t="shared" si="174"/>
        <v>0</v>
      </c>
      <c r="VR41" s="188">
        <f t="shared" si="153"/>
        <v>0</v>
      </c>
      <c r="VS41" s="188">
        <f t="shared" si="168"/>
        <v>0</v>
      </c>
      <c r="VT41" s="188">
        <f t="shared" si="154"/>
        <v>0</v>
      </c>
      <c r="VU41" s="188">
        <f>IF(IF(sym!$Q30=UY41,1,0)=1,ABS(VK41*VD41),-ABS(VK41*VD41))</f>
        <v>0</v>
      </c>
      <c r="VV41" s="188">
        <f>IF(IF(sym!$P30=UY41,1,0)=1,ABS(VK41*VD41),-ABS(VK41*VD41))</f>
        <v>0</v>
      </c>
      <c r="VW41" s="188">
        <f t="shared" si="171"/>
        <v>0</v>
      </c>
      <c r="VX41" s="188">
        <f t="shared" si="155"/>
        <v>0</v>
      </c>
    </row>
    <row r="42" spans="1:596" x14ac:dyDescent="0.25">
      <c r="A42" s="1" t="s">
        <v>1025</v>
      </c>
      <c r="B42" s="149" t="str">
        <f>'FuturesInfo (3)'!M30</f>
        <v>HHI</v>
      </c>
      <c r="C42" s="192" t="str">
        <f>VLOOKUP(A42,'FuturesInfo (3)'!$A$2:$K$80,11)</f>
        <v>index</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f t="shared" si="81"/>
        <v>1977.5974114682431</v>
      </c>
      <c r="AB42" s="188">
        <v>1977.5974114682431</v>
      </c>
      <c r="AC42" s="188">
        <v>-1977.5974114682431</v>
      </c>
      <c r="AD42" s="188">
        <v>-1977.5974114682431</v>
      </c>
      <c r="AE42" s="188">
        <v>1977.5974114682431</v>
      </c>
      <c r="AF42" s="188">
        <f t="shared" si="91"/>
        <v>0</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f t="shared" si="92"/>
        <v>1</v>
      </c>
      <c r="BB42" t="s">
        <v>1163</v>
      </c>
      <c r="BC42">
        <v>2</v>
      </c>
      <c r="BD42" s="241">
        <v>2</v>
      </c>
      <c r="BE42">
        <v>2</v>
      </c>
      <c r="BF42" s="137">
        <v>112985.84298584299</v>
      </c>
      <c r="BG42" s="137">
        <v>112985.84298584299</v>
      </c>
      <c r="BH42" s="188">
        <v>0</v>
      </c>
      <c r="BI42" s="188">
        <f t="shared" si="156"/>
        <v>0</v>
      </c>
      <c r="BJ42" s="188">
        <v>0</v>
      </c>
      <c r="BK42" s="188">
        <v>0</v>
      </c>
      <c r="BL42" s="188">
        <v>0</v>
      </c>
      <c r="BM42" s="188">
        <v>0</v>
      </c>
      <c r="BN42" s="188">
        <v>0</v>
      </c>
      <c r="BO42" s="188">
        <f t="shared" si="93"/>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f t="shared" si="94"/>
        <v>1</v>
      </c>
      <c r="CK42" t="s">
        <v>1163</v>
      </c>
      <c r="CL42">
        <v>2</v>
      </c>
      <c r="CM42" s="241">
        <v>2</v>
      </c>
      <c r="CN42">
        <v>2</v>
      </c>
      <c r="CO42" s="137">
        <v>112985.84298584299</v>
      </c>
      <c r="CP42" s="137">
        <v>112985.84298584299</v>
      </c>
      <c r="CQ42" s="188">
        <v>699.28200816441642</v>
      </c>
      <c r="CR42" s="188">
        <f t="shared" si="157"/>
        <v>699.28200816441642</v>
      </c>
      <c r="CS42" s="188">
        <v>699.28200816441642</v>
      </c>
      <c r="CT42" s="188">
        <v>-699.28200816441642</v>
      </c>
      <c r="CU42" s="188">
        <v>-699.28200816441642</v>
      </c>
      <c r="CV42" s="188">
        <v>699.28200816441642</v>
      </c>
      <c r="CW42" s="188">
        <v>699.28200816441642</v>
      </c>
      <c r="CX42" s="188">
        <f t="shared" si="95"/>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f t="shared" si="96"/>
        <v>1</v>
      </c>
      <c r="DT42" t="s">
        <v>1163</v>
      </c>
      <c r="DU42">
        <v>2</v>
      </c>
      <c r="DV42" s="241">
        <v>2</v>
      </c>
      <c r="DW42">
        <v>2</v>
      </c>
      <c r="DX42" s="137">
        <v>111093.95109395109</v>
      </c>
      <c r="DY42" s="137">
        <v>111093.95109395109</v>
      </c>
      <c r="DZ42" s="188">
        <v>-1860.2131006696729</v>
      </c>
      <c r="EA42" s="188">
        <f t="shared" si="158"/>
        <v>-1860.2131006696729</v>
      </c>
      <c r="EB42" s="188">
        <v>-1860.2131006696729</v>
      </c>
      <c r="EC42" s="188">
        <v>1860.2131006696729</v>
      </c>
      <c r="ED42" s="188">
        <v>-1860.2131006696729</v>
      </c>
      <c r="EE42" s="188">
        <v>1860.2131006696729</v>
      </c>
      <c r="EF42" s="188">
        <v>-1860.2131006696729</v>
      </c>
      <c r="EG42" s="188">
        <f t="shared" si="97"/>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f t="shared" si="98"/>
        <v>-1</v>
      </c>
      <c r="FC42" t="s">
        <v>1163</v>
      </c>
      <c r="FD42">
        <v>2</v>
      </c>
      <c r="FE42" s="241">
        <v>2</v>
      </c>
      <c r="FF42">
        <v>2</v>
      </c>
      <c r="FG42" s="137">
        <v>109420.84942084942</v>
      </c>
      <c r="FH42" s="137">
        <v>109420.84942084942</v>
      </c>
      <c r="FI42" s="188">
        <v>1647.9043587526101</v>
      </c>
      <c r="FJ42" s="188">
        <f t="shared" si="159"/>
        <v>1647.9043587526101</v>
      </c>
      <c r="FK42" s="188">
        <v>-1647.9043587526101</v>
      </c>
      <c r="FL42" s="188">
        <v>1647.9043587526101</v>
      </c>
      <c r="FM42" s="188">
        <v>1647.9043587526101</v>
      </c>
      <c r="FN42" s="188">
        <v>1647.9043587526101</v>
      </c>
      <c r="FO42" s="188">
        <v>1647.9043587526101</v>
      </c>
      <c r="FP42" s="188">
        <f t="shared" si="99"/>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f t="shared" si="100"/>
        <v>-1</v>
      </c>
      <c r="GL42" t="s">
        <v>1163</v>
      </c>
      <c r="GM42">
        <v>2</v>
      </c>
      <c r="GN42" s="241">
        <v>1</v>
      </c>
      <c r="GO42">
        <v>3</v>
      </c>
      <c r="GP42" s="137">
        <v>110514.80051480052</v>
      </c>
      <c r="GQ42" s="137">
        <v>165772.20077220077</v>
      </c>
      <c r="GR42" s="188">
        <v>-1104.8880314939215</v>
      </c>
      <c r="GS42" s="188">
        <f t="shared" si="160"/>
        <v>-1104.8880314939215</v>
      </c>
      <c r="GT42" s="188">
        <v>1104.8880314939215</v>
      </c>
      <c r="GU42" s="188">
        <v>-1104.8880314939215</v>
      </c>
      <c r="GV42" s="188">
        <v>-1104.8880314939215</v>
      </c>
      <c r="GW42" s="188">
        <v>-1104.8880314939215</v>
      </c>
      <c r="GX42" s="188">
        <v>-1104.8880314939215</v>
      </c>
      <c r="GY42" s="188">
        <f t="shared" si="101"/>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f t="shared" si="102"/>
        <v>-1</v>
      </c>
      <c r="HU42" t="s">
        <v>1163</v>
      </c>
      <c r="HV42">
        <v>2</v>
      </c>
      <c r="HW42">
        <v>1</v>
      </c>
      <c r="HX42">
        <v>3</v>
      </c>
      <c r="HY42" s="137">
        <v>109781.20978120979</v>
      </c>
      <c r="HZ42" s="137">
        <v>164671.81467181467</v>
      </c>
      <c r="IA42" s="188">
        <v>728.72120152936429</v>
      </c>
      <c r="IB42" s="188">
        <f t="shared" si="161"/>
        <v>-728.72120152936429</v>
      </c>
      <c r="IC42" s="188">
        <v>-728.72120152936429</v>
      </c>
      <c r="ID42" s="188">
        <v>728.72120152936429</v>
      </c>
      <c r="IE42" s="188">
        <v>728.72120152936429</v>
      </c>
      <c r="IF42" s="188">
        <v>-728.72120152936429</v>
      </c>
      <c r="IG42" s="188">
        <v>728.72120152936429</v>
      </c>
      <c r="IH42" s="188">
        <f t="shared" si="103"/>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f t="shared" si="104"/>
        <v>1</v>
      </c>
      <c r="JD42" t="s">
        <v>1163</v>
      </c>
      <c r="JE42">
        <v>2</v>
      </c>
      <c r="JF42" s="241">
        <v>1</v>
      </c>
      <c r="JG42">
        <v>3</v>
      </c>
      <c r="JH42" s="137">
        <v>112149.29214929216</v>
      </c>
      <c r="JI42" s="137">
        <v>168223.93822393822</v>
      </c>
      <c r="JJ42" s="188">
        <v>-2419.1640979421109</v>
      </c>
      <c r="JK42" s="188">
        <f t="shared" si="162"/>
        <v>-2419.1640979421109</v>
      </c>
      <c r="JL42" s="188">
        <v>2419.1640979421109</v>
      </c>
      <c r="JM42" s="188">
        <v>-2419.1640979421109</v>
      </c>
      <c r="JN42" s="188">
        <v>2419.1640979421109</v>
      </c>
      <c r="JO42" s="188">
        <v>2419.1640979421109</v>
      </c>
      <c r="JP42" s="188">
        <v>-2419.1640979421109</v>
      </c>
      <c r="JQ42" s="188">
        <f t="shared" si="105"/>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f t="shared" si="106"/>
        <v>1</v>
      </c>
      <c r="KM42" t="s">
        <v>1163</v>
      </c>
      <c r="KN42">
        <v>2</v>
      </c>
      <c r="KO42" s="241">
        <v>2</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f t="shared" si="107"/>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f t="shared" si="108"/>
        <v>-1</v>
      </c>
      <c r="LV42" t="s">
        <v>1163</v>
      </c>
      <c r="LW42">
        <v>2</v>
      </c>
      <c r="LX42" s="241"/>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f t="shared" si="109"/>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f t="shared" si="110"/>
        <v>1</v>
      </c>
      <c r="NE42" t="s">
        <v>1163</v>
      </c>
      <c r="NF42">
        <v>2</v>
      </c>
      <c r="NG42" s="241"/>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f t="shared" si="111"/>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f t="shared" si="112"/>
        <v>1</v>
      </c>
      <c r="ON42" t="s">
        <v>1163</v>
      </c>
      <c r="OO42">
        <v>2</v>
      </c>
      <c r="OP42" s="241"/>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f t="shared" si="113"/>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v>-1</v>
      </c>
      <c r="PN42">
        <v>1</v>
      </c>
      <c r="PO42" s="203">
        <v>-1</v>
      </c>
      <c r="PP42">
        <v>1</v>
      </c>
      <c r="PQ42">
        <v>0</v>
      </c>
      <c r="PR42">
        <v>1</v>
      </c>
      <c r="PS42">
        <v>0</v>
      </c>
      <c r="PT42" s="237">
        <v>-1.10217127742E-3</v>
      </c>
      <c r="PU42" s="194">
        <v>42545</v>
      </c>
      <c r="PV42">
        <v>1</v>
      </c>
      <c r="PW42" t="s">
        <v>1163</v>
      </c>
      <c r="PX42">
        <v>2</v>
      </c>
      <c r="PY42" s="241"/>
      <c r="PZ42">
        <v>2</v>
      </c>
      <c r="QA42" s="137">
        <v>115379.66537966538</v>
      </c>
      <c r="QB42" s="137">
        <v>115379.66537966538</v>
      </c>
      <c r="QC42" s="188">
        <v>-127.16815317979795</v>
      </c>
      <c r="QD42" s="188">
        <v>-127.16815317979795</v>
      </c>
      <c r="QE42" s="188">
        <v>-127.16815317979795</v>
      </c>
      <c r="QF42" s="188">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v>-1</v>
      </c>
      <c r="QQ42" s="228">
        <v>1</v>
      </c>
      <c r="QR42" s="228">
        <v>-1</v>
      </c>
      <c r="QS42" s="228">
        <v>1</v>
      </c>
      <c r="QT42" s="203">
        <v>1</v>
      </c>
      <c r="QU42" s="229">
        <v>15</v>
      </c>
      <c r="QV42">
        <v>-1</v>
      </c>
      <c r="QW42">
        <v>1</v>
      </c>
      <c r="QX42">
        <v>-1</v>
      </c>
      <c r="QY42">
        <v>1</v>
      </c>
      <c r="QZ42">
        <v>0</v>
      </c>
      <c r="RA42">
        <v>1</v>
      </c>
      <c r="RB42">
        <v>0</v>
      </c>
      <c r="RC42">
        <v>-1.08131965133E-2</v>
      </c>
      <c r="RD42" s="194">
        <v>42545</v>
      </c>
      <c r="RE42">
        <v>1</v>
      </c>
      <c r="RF42" t="s">
        <v>1163</v>
      </c>
      <c r="RG42">
        <v>2</v>
      </c>
      <c r="RH42" s="241"/>
      <c r="RI42">
        <v>2</v>
      </c>
      <c r="RJ42" s="137">
        <v>115379.66537966538</v>
      </c>
      <c r="RK42" s="137">
        <v>115379.66537966538</v>
      </c>
      <c r="RL42" s="188">
        <v>-1247.6229953891184</v>
      </c>
      <c r="RM42" s="188">
        <v>1247.6229953891184</v>
      </c>
      <c r="RN42" s="188">
        <v>-1247.6229953891184</v>
      </c>
      <c r="RO42" s="188">
        <v>1247.6229953891184</v>
      </c>
      <c r="RP42" s="188">
        <v>-1247.6229953891184</v>
      </c>
      <c r="RQ42" s="188">
        <v>1247.6229953891184</v>
      </c>
      <c r="RR42" s="188">
        <v>-1247.6229953891184</v>
      </c>
      <c r="RS42" s="188">
        <v>-1247.6229953891184</v>
      </c>
      <c r="RT42" s="188">
        <v>-1247.6229953891184</v>
      </c>
      <c r="RU42" s="188">
        <v>1247.6229953891184</v>
      </c>
      <c r="RV42" s="188">
        <v>-1247.6229953891184</v>
      </c>
      <c r="RW42" s="188">
        <v>1247.6229953891184</v>
      </c>
      <c r="RY42">
        <f t="shared" si="114"/>
        <v>-1</v>
      </c>
      <c r="RZ42">
        <v>1</v>
      </c>
      <c r="SA42">
        <v>1</v>
      </c>
      <c r="SB42">
        <v>1</v>
      </c>
      <c r="SC42">
        <v>1</v>
      </c>
      <c r="SD42">
        <v>16</v>
      </c>
      <c r="SE42">
        <f t="shared" si="115"/>
        <v>-1</v>
      </c>
      <c r="SF42">
        <f t="shared" si="116"/>
        <v>1</v>
      </c>
      <c r="SG42">
        <v>1</v>
      </c>
      <c r="SH42">
        <f t="shared" si="117"/>
        <v>1</v>
      </c>
      <c r="SI42">
        <f t="shared" si="82"/>
        <v>1</v>
      </c>
      <c r="SJ42">
        <f t="shared" si="163"/>
        <v>0</v>
      </c>
      <c r="SK42">
        <f t="shared" si="118"/>
        <v>1</v>
      </c>
      <c r="SL42">
        <v>4.4617958728400001E-3</v>
      </c>
      <c r="SM42" s="194">
        <v>42545</v>
      </c>
      <c r="SN42">
        <f t="shared" si="119"/>
        <v>1</v>
      </c>
      <c r="SO42" t="str">
        <f t="shared" si="83"/>
        <v>TRUE</v>
      </c>
      <c r="SP42">
        <f>VLOOKUP($A42,'FuturesInfo (3)'!$A$2:$V$80,22)</f>
        <v>2</v>
      </c>
      <c r="SQ42" s="241"/>
      <c r="SR42">
        <f t="shared" si="120"/>
        <v>2</v>
      </c>
      <c r="SS42" s="137">
        <f>VLOOKUP($A42,'FuturesInfo (3)'!$A$2:$O$80,15)*SP42</f>
        <v>115894.4658944659</v>
      </c>
      <c r="ST42" s="137">
        <f>VLOOKUP($A42,'FuturesInfo (3)'!$A$2:$O$80,15)*SR42</f>
        <v>115894.4658944659</v>
      </c>
      <c r="SU42" s="188">
        <f t="shared" si="175"/>
        <v>517.09744961292415</v>
      </c>
      <c r="SV42" s="188">
        <f t="shared" si="84"/>
        <v>-517.09744961292415</v>
      </c>
      <c r="SW42" s="188">
        <f t="shared" si="122"/>
        <v>517.09744961292415</v>
      </c>
      <c r="SX42" s="188">
        <f t="shared" si="123"/>
        <v>-517.09744961292415</v>
      </c>
      <c r="SY42" s="188">
        <f t="shared" si="172"/>
        <v>517.09744961292415</v>
      </c>
      <c r="SZ42" s="188">
        <f t="shared" si="125"/>
        <v>517.09744961292415</v>
      </c>
      <c r="TA42" s="188">
        <f t="shared" si="164"/>
        <v>517.09744961292415</v>
      </c>
      <c r="TB42" s="188">
        <f t="shared" si="126"/>
        <v>517.09744961292415</v>
      </c>
      <c r="TC42" s="188">
        <f>IF(IF(sym!$Q31=SG42,1,0)=1,ABS(SS42*SL42),-ABS(SS42*SL42))</f>
        <v>517.09744961292415</v>
      </c>
      <c r="TD42" s="188">
        <f>IF(IF(sym!$P31=SG42,1,0)=1,ABS(SS42*SL42),-ABS(SS42*SL42))</f>
        <v>-517.09744961292415</v>
      </c>
      <c r="TE42" s="188">
        <f t="shared" si="169"/>
        <v>-517.09744961292415</v>
      </c>
      <c r="TF42" s="188">
        <f t="shared" si="127"/>
        <v>517.09744961292415</v>
      </c>
      <c r="TH42">
        <f t="shared" si="128"/>
        <v>1</v>
      </c>
      <c r="TI42" s="228">
        <v>1</v>
      </c>
      <c r="TJ42" s="228">
        <v>-1</v>
      </c>
      <c r="TK42" s="228">
        <v>1</v>
      </c>
      <c r="TL42" s="203">
        <v>1</v>
      </c>
      <c r="TM42" s="229">
        <v>17</v>
      </c>
      <c r="TN42">
        <f t="shared" si="129"/>
        <v>-1</v>
      </c>
      <c r="TO42">
        <f t="shared" si="130"/>
        <v>1</v>
      </c>
      <c r="TP42" s="203"/>
      <c r="TQ42">
        <f t="shared" si="131"/>
        <v>0</v>
      </c>
      <c r="TR42">
        <f t="shared" si="85"/>
        <v>0</v>
      </c>
      <c r="TS42">
        <f t="shared" si="165"/>
        <v>0</v>
      </c>
      <c r="TT42">
        <f t="shared" si="132"/>
        <v>0</v>
      </c>
      <c r="TU42" s="237"/>
      <c r="TV42" s="194">
        <v>42545</v>
      </c>
      <c r="TW42">
        <f t="shared" si="133"/>
        <v>1</v>
      </c>
      <c r="TX42" t="str">
        <f t="shared" si="86"/>
        <v>TRUE</v>
      </c>
      <c r="TY42">
        <f>VLOOKUP($A42,'FuturesInfo (3)'!$A$2:$V$80,22)</f>
        <v>2</v>
      </c>
      <c r="TZ42" s="241"/>
      <c r="UA42">
        <f t="shared" si="134"/>
        <v>2</v>
      </c>
      <c r="UB42" s="137">
        <f>VLOOKUP($A42,'FuturesInfo (3)'!$A$2:$O$80,15)*TY42</f>
        <v>115894.4658944659</v>
      </c>
      <c r="UC42" s="137">
        <f>VLOOKUP($A42,'FuturesInfo (3)'!$A$2:$O$80,15)*UA42</f>
        <v>115894.4658944659</v>
      </c>
      <c r="UD42" s="188">
        <f t="shared" si="176"/>
        <v>0</v>
      </c>
      <c r="UE42" s="188">
        <f t="shared" si="87"/>
        <v>0</v>
      </c>
      <c r="UF42" s="188">
        <f t="shared" si="136"/>
        <v>0</v>
      </c>
      <c r="UG42" s="188">
        <f t="shared" si="137"/>
        <v>0</v>
      </c>
      <c r="UH42" s="188">
        <f t="shared" si="173"/>
        <v>0</v>
      </c>
      <c r="UI42" s="188">
        <f t="shared" si="139"/>
        <v>0</v>
      </c>
      <c r="UJ42" s="188">
        <f t="shared" si="166"/>
        <v>0</v>
      </c>
      <c r="UK42" s="188">
        <f t="shared" si="140"/>
        <v>0</v>
      </c>
      <c r="UL42" s="188">
        <f>IF(IF(sym!$Q31=TP42,1,0)=1,ABS(UB42*TU42),-ABS(UB42*TU42))</f>
        <v>0</v>
      </c>
      <c r="UM42" s="188">
        <f>IF(IF(sym!$P31=TP42,1,0)=1,ABS(UB42*TU42),-ABS(UB42*TU42))</f>
        <v>0</v>
      </c>
      <c r="UN42" s="188">
        <f t="shared" si="170"/>
        <v>0</v>
      </c>
      <c r="UO42" s="188">
        <f t="shared" si="141"/>
        <v>0</v>
      </c>
      <c r="UQ42">
        <f t="shared" si="142"/>
        <v>0</v>
      </c>
      <c r="UR42" s="228"/>
      <c r="US42" s="228"/>
      <c r="UT42" s="228"/>
      <c r="UU42" s="203"/>
      <c r="UV42" s="229"/>
      <c r="UW42">
        <f t="shared" si="143"/>
        <v>1</v>
      </c>
      <c r="UX42">
        <f t="shared" si="144"/>
        <v>0</v>
      </c>
      <c r="UY42" s="203"/>
      <c r="UZ42">
        <f t="shared" si="145"/>
        <v>1</v>
      </c>
      <c r="VA42">
        <f t="shared" si="88"/>
        <v>1</v>
      </c>
      <c r="VB42">
        <f t="shared" si="167"/>
        <v>0</v>
      </c>
      <c r="VC42">
        <f t="shared" si="146"/>
        <v>1</v>
      </c>
      <c r="VD42" s="237"/>
      <c r="VE42" s="194"/>
      <c r="VF42">
        <f t="shared" si="147"/>
        <v>-1</v>
      </c>
      <c r="VG42" t="str">
        <f t="shared" si="89"/>
        <v>FALSE</v>
      </c>
      <c r="VH42">
        <f>VLOOKUP($A42,'FuturesInfo (3)'!$A$2:$V$80,22)</f>
        <v>2</v>
      </c>
      <c r="VI42" s="241"/>
      <c r="VJ42">
        <f t="shared" si="148"/>
        <v>2</v>
      </c>
      <c r="VK42" s="137">
        <f>VLOOKUP($A42,'FuturesInfo (3)'!$A$2:$O$80,15)*VH42</f>
        <v>115894.4658944659</v>
      </c>
      <c r="VL42" s="137">
        <f>VLOOKUP($A42,'FuturesInfo (3)'!$A$2:$O$80,15)*VJ42</f>
        <v>115894.4658944659</v>
      </c>
      <c r="VM42" s="188">
        <f t="shared" si="177"/>
        <v>0</v>
      </c>
      <c r="VN42" s="188">
        <f t="shared" si="90"/>
        <v>0</v>
      </c>
      <c r="VO42" s="188">
        <f t="shared" si="150"/>
        <v>0</v>
      </c>
      <c r="VP42" s="188">
        <f t="shared" si="151"/>
        <v>0</v>
      </c>
      <c r="VQ42" s="188">
        <f t="shared" si="174"/>
        <v>0</v>
      </c>
      <c r="VR42" s="188">
        <f t="shared" si="153"/>
        <v>0</v>
      </c>
      <c r="VS42" s="188">
        <f t="shared" si="168"/>
        <v>0</v>
      </c>
      <c r="VT42" s="188">
        <f t="shared" si="154"/>
        <v>0</v>
      </c>
      <c r="VU42" s="188">
        <f>IF(IF(sym!$Q31=UY42,1,0)=1,ABS(VK42*VD42),-ABS(VK42*VD42))</f>
        <v>0</v>
      </c>
      <c r="VV42" s="188">
        <f>IF(IF(sym!$P31=UY42,1,0)=1,ABS(VK42*VD42),-ABS(VK42*VD42))</f>
        <v>0</v>
      </c>
      <c r="VW42" s="188">
        <f t="shared" si="171"/>
        <v>0</v>
      </c>
      <c r="VX42" s="188">
        <f t="shared" si="155"/>
        <v>0</v>
      </c>
    </row>
    <row r="43" spans="1:596" x14ac:dyDescent="0.25">
      <c r="A43" s="1" t="s">
        <v>351</v>
      </c>
      <c r="B43" s="149" t="str">
        <f>'FuturesInfo (3)'!M31</f>
        <v>QHG</v>
      </c>
      <c r="C43" s="192" t="str">
        <f>VLOOKUP(A43,'FuturesInfo (3)'!$A$2:$K$80,11)</f>
        <v>metal</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f t="shared" si="81"/>
        <v>477.06427264396922</v>
      </c>
      <c r="AB43" s="188">
        <v>477.06427264396922</v>
      </c>
      <c r="AC43" s="188">
        <v>-477.06427264396922</v>
      </c>
      <c r="AD43" s="188">
        <v>477.06427264396922</v>
      </c>
      <c r="AE43" s="188">
        <v>-477.06427264396922</v>
      </c>
      <c r="AF43" s="188">
        <f t="shared" si="91"/>
        <v>-2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f t="shared" si="92"/>
        <v>1</v>
      </c>
      <c r="BB43" t="s">
        <v>1163</v>
      </c>
      <c r="BC43">
        <v>2</v>
      </c>
      <c r="BD43" s="241">
        <v>2</v>
      </c>
      <c r="BE43">
        <v>2</v>
      </c>
      <c r="BF43" s="137">
        <v>110850</v>
      </c>
      <c r="BG43" s="137">
        <v>110850</v>
      </c>
      <c r="BH43" s="188">
        <v>1085.5272147569235</v>
      </c>
      <c r="BI43" s="188">
        <f t="shared" si="156"/>
        <v>1085.5272147569235</v>
      </c>
      <c r="BJ43" s="188">
        <v>1085.5272147569235</v>
      </c>
      <c r="BK43" s="188">
        <v>-1085.5272147569235</v>
      </c>
      <c r="BL43" s="188">
        <v>1085.5272147569235</v>
      </c>
      <c r="BM43" s="188">
        <v>1085.5272147569235</v>
      </c>
      <c r="BN43" s="188">
        <v>1085.5272147569235</v>
      </c>
      <c r="BO43" s="188">
        <f t="shared" si="93"/>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f t="shared" si="94"/>
        <v>1</v>
      </c>
      <c r="CK43" t="s">
        <v>1163</v>
      </c>
      <c r="CL43">
        <v>2</v>
      </c>
      <c r="CM43" s="241">
        <v>2</v>
      </c>
      <c r="CN43">
        <v>2</v>
      </c>
      <c r="CO43" s="137">
        <v>110850</v>
      </c>
      <c r="CP43" s="137">
        <v>110850</v>
      </c>
      <c r="CQ43" s="188">
        <v>0</v>
      </c>
      <c r="CR43" s="188">
        <f t="shared" si="157"/>
        <v>0</v>
      </c>
      <c r="CS43" s="188">
        <v>0</v>
      </c>
      <c r="CT43" s="188">
        <v>0</v>
      </c>
      <c r="CU43" s="188">
        <v>0</v>
      </c>
      <c r="CV43" s="188">
        <v>0</v>
      </c>
      <c r="CW43" s="188">
        <v>0</v>
      </c>
      <c r="CX43" s="188">
        <f t="shared" si="95"/>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f t="shared" si="96"/>
        <v>1</v>
      </c>
      <c r="DT43" t="s">
        <v>1163</v>
      </c>
      <c r="DU43">
        <v>2</v>
      </c>
      <c r="DV43" s="241">
        <v>2</v>
      </c>
      <c r="DW43">
        <v>2</v>
      </c>
      <c r="DX43" s="137">
        <v>109175</v>
      </c>
      <c r="DY43" s="137">
        <v>109175</v>
      </c>
      <c r="DZ43" s="188">
        <v>-1649.689896257315</v>
      </c>
      <c r="EA43" s="188">
        <f t="shared" si="158"/>
        <v>-1649.689896257315</v>
      </c>
      <c r="EB43" s="188">
        <v>-1649.689896257315</v>
      </c>
      <c r="EC43" s="188">
        <v>1649.689896257315</v>
      </c>
      <c r="ED43" s="188">
        <v>-1649.689896257315</v>
      </c>
      <c r="EE43" s="188">
        <v>1649.689896257315</v>
      </c>
      <c r="EF43" s="188">
        <v>-1649.689896257315</v>
      </c>
      <c r="EG43" s="188">
        <f t="shared" si="97"/>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f t="shared" si="98"/>
        <v>1</v>
      </c>
      <c r="FC43" t="s">
        <v>1163</v>
      </c>
      <c r="FD43">
        <v>2</v>
      </c>
      <c r="FE43" s="241">
        <v>1</v>
      </c>
      <c r="FF43">
        <v>2</v>
      </c>
      <c r="FG43" s="137">
        <v>107675</v>
      </c>
      <c r="FH43" s="137">
        <v>107675</v>
      </c>
      <c r="FI43" s="188">
        <v>-1479.3908861914449</v>
      </c>
      <c r="FJ43" s="188">
        <f t="shared" si="159"/>
        <v>1479.3908861914449</v>
      </c>
      <c r="FK43" s="188">
        <v>-1479.3908861914449</v>
      </c>
      <c r="FL43" s="188">
        <v>1479.3908861914449</v>
      </c>
      <c r="FM43" s="188">
        <v>-1479.3908861914449</v>
      </c>
      <c r="FN43" s="188">
        <v>-1479.3908861914449</v>
      </c>
      <c r="FO43" s="188">
        <v>-1479.3908861914449</v>
      </c>
      <c r="FP43" s="188">
        <f t="shared" si="99"/>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f t="shared" si="100"/>
        <v>1</v>
      </c>
      <c r="GL43" t="s">
        <v>1163</v>
      </c>
      <c r="GM43">
        <v>2</v>
      </c>
      <c r="GN43" s="241">
        <v>1</v>
      </c>
      <c r="GO43">
        <v>3</v>
      </c>
      <c r="GP43" s="137">
        <v>106175</v>
      </c>
      <c r="GQ43" s="137">
        <v>159262.5</v>
      </c>
      <c r="GR43" s="188">
        <v>-1479.1037845368398</v>
      </c>
      <c r="GS43" s="188">
        <f t="shared" si="160"/>
        <v>1479.1037845368398</v>
      </c>
      <c r="GT43" s="188">
        <v>-1479.1037845368398</v>
      </c>
      <c r="GU43" s="188">
        <v>1479.1037845368398</v>
      </c>
      <c r="GV43" s="188">
        <v>-1479.1037845368398</v>
      </c>
      <c r="GW43" s="188">
        <v>-1479.1037845368398</v>
      </c>
      <c r="GX43" s="188">
        <v>-1479.1037845368398</v>
      </c>
      <c r="GY43" s="188">
        <f t="shared" si="101"/>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f t="shared" si="102"/>
        <v>-1</v>
      </c>
      <c r="HU43" t="s">
        <v>1163</v>
      </c>
      <c r="HV43">
        <v>2</v>
      </c>
      <c r="HW43">
        <v>2</v>
      </c>
      <c r="HX43">
        <v>2</v>
      </c>
      <c r="HY43" s="137">
        <v>105950</v>
      </c>
      <c r="HZ43" s="137">
        <v>105950</v>
      </c>
      <c r="IA43" s="188">
        <v>-224.52319284229898</v>
      </c>
      <c r="IB43" s="188">
        <f t="shared" si="161"/>
        <v>224.52319284229898</v>
      </c>
      <c r="IC43" s="188">
        <v>-224.52319284229898</v>
      </c>
      <c r="ID43" s="188">
        <v>224.52319284229898</v>
      </c>
      <c r="IE43" s="188">
        <v>224.52319284229898</v>
      </c>
      <c r="IF43" s="188">
        <v>224.52319284229898</v>
      </c>
      <c r="IG43" s="188">
        <v>-224.52319284229898</v>
      </c>
      <c r="IH43" s="188">
        <f t="shared" si="103"/>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f t="shared" si="104"/>
        <v>-1</v>
      </c>
      <c r="JD43" t="s">
        <v>1163</v>
      </c>
      <c r="JE43">
        <v>2</v>
      </c>
      <c r="JF43" s="241">
        <v>2</v>
      </c>
      <c r="JG43">
        <v>2</v>
      </c>
      <c r="JH43" s="137">
        <v>107375</v>
      </c>
      <c r="JI43" s="137">
        <v>107375</v>
      </c>
      <c r="JJ43" s="188">
        <v>-1444.16588013155</v>
      </c>
      <c r="JK43" s="188">
        <f t="shared" si="162"/>
        <v>-1444.16588013155</v>
      </c>
      <c r="JL43" s="188">
        <v>1444.16588013155</v>
      </c>
      <c r="JM43" s="188">
        <v>-1444.16588013155</v>
      </c>
      <c r="JN43" s="188">
        <v>-1444.16588013155</v>
      </c>
      <c r="JO43" s="188">
        <v>1444.16588013155</v>
      </c>
      <c r="JP43" s="188">
        <v>-1444.16588013155</v>
      </c>
      <c r="JQ43" s="188">
        <f t="shared" si="105"/>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f t="shared" si="106"/>
        <v>1</v>
      </c>
      <c r="KM43" t="s">
        <v>1163</v>
      </c>
      <c r="KN43">
        <v>2</v>
      </c>
      <c r="KO43" s="241">
        <v>2</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f t="shared" si="107"/>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f t="shared" si="108"/>
        <v>1</v>
      </c>
      <c r="LV43" t="s">
        <v>1163</v>
      </c>
      <c r="LW43">
        <v>2</v>
      </c>
      <c r="LX43" s="241"/>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f t="shared" si="109"/>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f t="shared" si="110"/>
        <v>1</v>
      </c>
      <c r="NE43" t="s">
        <v>1163</v>
      </c>
      <c r="NF43">
        <v>2</v>
      </c>
      <c r="NG43" s="241"/>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f t="shared" si="111"/>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f t="shared" si="112"/>
        <v>1</v>
      </c>
      <c r="ON43" t="s">
        <v>1163</v>
      </c>
      <c r="OO43">
        <v>2</v>
      </c>
      <c r="OP43" s="241"/>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f t="shared" si="113"/>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v>-1</v>
      </c>
      <c r="PN43">
        <v>1</v>
      </c>
      <c r="PO43" s="203">
        <v>1</v>
      </c>
      <c r="PP43">
        <v>1</v>
      </c>
      <c r="PQ43">
        <v>1</v>
      </c>
      <c r="PR43">
        <v>0</v>
      </c>
      <c r="PS43">
        <v>1</v>
      </c>
      <c r="PT43" s="237">
        <v>1.5670472352799999E-3</v>
      </c>
      <c r="PU43" s="194">
        <v>42559</v>
      </c>
      <c r="PV43">
        <v>1</v>
      </c>
      <c r="PW43" t="s">
        <v>1163</v>
      </c>
      <c r="PX43">
        <v>2</v>
      </c>
      <c r="PY43" s="241"/>
      <c r="PZ43">
        <v>2</v>
      </c>
      <c r="QA43" s="137">
        <v>113150</v>
      </c>
      <c r="QB43" s="137">
        <v>113150</v>
      </c>
      <c r="QC43" s="188">
        <v>-177.31139467193199</v>
      </c>
      <c r="QD43" s="188">
        <v>-177.31139467193199</v>
      </c>
      <c r="QE43" s="188">
        <v>177.31139467193199</v>
      </c>
      <c r="QF43" s="188">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v>1</v>
      </c>
      <c r="QQ43" s="228">
        <v>-1</v>
      </c>
      <c r="QR43" s="228">
        <v>1</v>
      </c>
      <c r="QS43" s="228">
        <v>-1</v>
      </c>
      <c r="QT43" s="203">
        <v>1</v>
      </c>
      <c r="QU43" s="229">
        <v>6</v>
      </c>
      <c r="QV43">
        <v>-1</v>
      </c>
      <c r="QW43">
        <v>1</v>
      </c>
      <c r="QX43">
        <v>1</v>
      </c>
      <c r="QY43">
        <v>1</v>
      </c>
      <c r="QZ43">
        <v>1</v>
      </c>
      <c r="RA43">
        <v>0</v>
      </c>
      <c r="RB43">
        <v>1</v>
      </c>
      <c r="RC43">
        <v>1.16227089852E-2</v>
      </c>
      <c r="RD43" s="194">
        <v>42559</v>
      </c>
      <c r="RE43">
        <v>1</v>
      </c>
      <c r="RF43" t="s">
        <v>1163</v>
      </c>
      <c r="RG43">
        <v>2</v>
      </c>
      <c r="RH43" s="241"/>
      <c r="RI43">
        <v>2</v>
      </c>
      <c r="RJ43" s="137">
        <v>113150</v>
      </c>
      <c r="RK43" s="137">
        <v>113150</v>
      </c>
      <c r="RL43" s="188">
        <v>-1315.1095216753799</v>
      </c>
      <c r="RM43" s="188">
        <v>1315.1095216753799</v>
      </c>
      <c r="RN43" s="188">
        <v>1315.1095216753799</v>
      </c>
      <c r="RO43" s="188">
        <v>-1315.1095216753799</v>
      </c>
      <c r="RP43" s="188">
        <v>1315.1095216753799</v>
      </c>
      <c r="RQ43" s="188">
        <v>1315.1095216753799</v>
      </c>
      <c r="RR43" s="188">
        <v>-1315.1095216753799</v>
      </c>
      <c r="RS43" s="188">
        <v>1315.1095216753799</v>
      </c>
      <c r="RT43" s="188">
        <v>1315.1095216753799</v>
      </c>
      <c r="RU43" s="188">
        <v>-1315.1095216753799</v>
      </c>
      <c r="RV43" s="188">
        <v>-1315.1095216753799</v>
      </c>
      <c r="RW43" s="188">
        <v>1315.1095216753799</v>
      </c>
      <c r="RY43">
        <f t="shared" si="114"/>
        <v>1</v>
      </c>
      <c r="RZ43">
        <v>1</v>
      </c>
      <c r="SA43">
        <v>-1</v>
      </c>
      <c r="SB43">
        <v>1</v>
      </c>
      <c r="SC43">
        <v>1</v>
      </c>
      <c r="SD43">
        <v>7</v>
      </c>
      <c r="SE43">
        <f t="shared" si="115"/>
        <v>-1</v>
      </c>
      <c r="SF43">
        <f t="shared" si="116"/>
        <v>1</v>
      </c>
      <c r="SG43">
        <v>-1</v>
      </c>
      <c r="SH43">
        <f t="shared" si="117"/>
        <v>1</v>
      </c>
      <c r="SI43">
        <f t="shared" si="82"/>
        <v>0</v>
      </c>
      <c r="SJ43">
        <f t="shared" si="163"/>
        <v>1</v>
      </c>
      <c r="SK43">
        <f t="shared" si="118"/>
        <v>0</v>
      </c>
      <c r="SL43">
        <v>-3.9770216526700004E-3</v>
      </c>
      <c r="SM43" s="194">
        <v>42559</v>
      </c>
      <c r="SN43">
        <f t="shared" si="119"/>
        <v>1</v>
      </c>
      <c r="SO43" t="str">
        <f t="shared" si="83"/>
        <v>TRUE</v>
      </c>
      <c r="SP43">
        <f>VLOOKUP($A43,'FuturesInfo (3)'!$A$2:$V$80,22)</f>
        <v>2</v>
      </c>
      <c r="SQ43" s="241"/>
      <c r="SR43">
        <f t="shared" si="120"/>
        <v>2</v>
      </c>
      <c r="SS43" s="137">
        <f>VLOOKUP($A43,'FuturesInfo (3)'!$A$2:$O$80,15)*SP43</f>
        <v>112700</v>
      </c>
      <c r="ST43" s="137">
        <f>VLOOKUP($A43,'FuturesInfo (3)'!$A$2:$O$80,15)*SR43</f>
        <v>112700</v>
      </c>
      <c r="SU43" s="188">
        <f t="shared" si="175"/>
        <v>-448.21034025590905</v>
      </c>
      <c r="SV43" s="188">
        <f t="shared" si="84"/>
        <v>-448.21034025590905</v>
      </c>
      <c r="SW43" s="188">
        <f t="shared" si="122"/>
        <v>-448.21034025590905</v>
      </c>
      <c r="SX43" s="188">
        <f t="shared" si="123"/>
        <v>448.21034025590905</v>
      </c>
      <c r="SY43" s="188">
        <f t="shared" si="172"/>
        <v>-448.21034025590905</v>
      </c>
      <c r="SZ43" s="188">
        <f t="shared" si="125"/>
        <v>448.21034025590905</v>
      </c>
      <c r="TA43" s="188">
        <f t="shared" si="164"/>
        <v>-448.21034025590905</v>
      </c>
      <c r="TB43" s="188">
        <f t="shared" si="126"/>
        <v>-448.21034025590905</v>
      </c>
      <c r="TC43" s="188">
        <f>IF(IF(sym!$Q32=SG43,1,0)=1,ABS(SS43*SL43),-ABS(SS43*SL43))</f>
        <v>-448.21034025590905</v>
      </c>
      <c r="TD43" s="188">
        <f>IF(IF(sym!$P32=SG43,1,0)=1,ABS(SS43*SL43),-ABS(SS43*SL43))</f>
        <v>448.21034025590905</v>
      </c>
      <c r="TE43" s="188">
        <f t="shared" si="169"/>
        <v>-448.21034025590905</v>
      </c>
      <c r="TF43" s="188">
        <f t="shared" si="127"/>
        <v>448.21034025590905</v>
      </c>
      <c r="TH43">
        <f t="shared" si="128"/>
        <v>-1</v>
      </c>
      <c r="TI43" s="228">
        <v>1</v>
      </c>
      <c r="TJ43" s="228">
        <v>-1</v>
      </c>
      <c r="TK43" s="228">
        <v>1</v>
      </c>
      <c r="TL43" s="203">
        <v>1</v>
      </c>
      <c r="TM43" s="229">
        <v>8</v>
      </c>
      <c r="TN43">
        <f t="shared" si="129"/>
        <v>-1</v>
      </c>
      <c r="TO43">
        <f t="shared" si="130"/>
        <v>1</v>
      </c>
      <c r="TP43" s="203"/>
      <c r="TQ43">
        <f t="shared" si="131"/>
        <v>0</v>
      </c>
      <c r="TR43">
        <f t="shared" si="85"/>
        <v>0</v>
      </c>
      <c r="TS43">
        <f t="shared" si="165"/>
        <v>0</v>
      </c>
      <c r="TT43">
        <f t="shared" si="132"/>
        <v>0</v>
      </c>
      <c r="TU43" s="237"/>
      <c r="TV43" s="194">
        <v>42559</v>
      </c>
      <c r="TW43">
        <f t="shared" si="133"/>
        <v>1</v>
      </c>
      <c r="TX43" t="str">
        <f t="shared" si="86"/>
        <v>TRUE</v>
      </c>
      <c r="TY43">
        <f>VLOOKUP($A43,'FuturesInfo (3)'!$A$2:$V$80,22)</f>
        <v>2</v>
      </c>
      <c r="TZ43" s="241"/>
      <c r="UA43">
        <f t="shared" si="134"/>
        <v>2</v>
      </c>
      <c r="UB43" s="137">
        <f>VLOOKUP($A43,'FuturesInfo (3)'!$A$2:$O$80,15)*TY43</f>
        <v>112700</v>
      </c>
      <c r="UC43" s="137">
        <f>VLOOKUP($A43,'FuturesInfo (3)'!$A$2:$O$80,15)*UA43</f>
        <v>112700</v>
      </c>
      <c r="UD43" s="188">
        <f t="shared" si="176"/>
        <v>0</v>
      </c>
      <c r="UE43" s="188">
        <f t="shared" si="87"/>
        <v>0</v>
      </c>
      <c r="UF43" s="188">
        <f t="shared" si="136"/>
        <v>0</v>
      </c>
      <c r="UG43" s="188">
        <f t="shared" si="137"/>
        <v>0</v>
      </c>
      <c r="UH43" s="188">
        <f t="shared" si="173"/>
        <v>0</v>
      </c>
      <c r="UI43" s="188">
        <f t="shared" si="139"/>
        <v>0</v>
      </c>
      <c r="UJ43" s="188">
        <f t="shared" si="166"/>
        <v>0</v>
      </c>
      <c r="UK43" s="188">
        <f t="shared" si="140"/>
        <v>0</v>
      </c>
      <c r="UL43" s="188">
        <f>IF(IF(sym!$Q32=TP43,1,0)=1,ABS(UB43*TU43),-ABS(UB43*TU43))</f>
        <v>0</v>
      </c>
      <c r="UM43" s="188">
        <f>IF(IF(sym!$P32=TP43,1,0)=1,ABS(UB43*TU43),-ABS(UB43*TU43))</f>
        <v>0</v>
      </c>
      <c r="UN43" s="188">
        <f t="shared" si="170"/>
        <v>0</v>
      </c>
      <c r="UO43" s="188">
        <f t="shared" si="141"/>
        <v>0</v>
      </c>
      <c r="UQ43">
        <f t="shared" si="142"/>
        <v>0</v>
      </c>
      <c r="UR43" s="228"/>
      <c r="US43" s="228"/>
      <c r="UT43" s="228"/>
      <c r="UU43" s="203"/>
      <c r="UV43" s="229"/>
      <c r="UW43">
        <f t="shared" si="143"/>
        <v>1</v>
      </c>
      <c r="UX43">
        <f t="shared" si="144"/>
        <v>0</v>
      </c>
      <c r="UY43" s="203"/>
      <c r="UZ43">
        <f t="shared" si="145"/>
        <v>1</v>
      </c>
      <c r="VA43">
        <f t="shared" si="88"/>
        <v>1</v>
      </c>
      <c r="VB43">
        <f t="shared" si="167"/>
        <v>0</v>
      </c>
      <c r="VC43">
        <f t="shared" si="146"/>
        <v>1</v>
      </c>
      <c r="VD43" s="237"/>
      <c r="VE43" s="194"/>
      <c r="VF43">
        <f t="shared" si="147"/>
        <v>-1</v>
      </c>
      <c r="VG43" t="str">
        <f t="shared" si="89"/>
        <v>FALSE</v>
      </c>
      <c r="VH43">
        <f>VLOOKUP($A43,'FuturesInfo (3)'!$A$2:$V$80,22)</f>
        <v>2</v>
      </c>
      <c r="VI43" s="241"/>
      <c r="VJ43">
        <f t="shared" si="148"/>
        <v>2</v>
      </c>
      <c r="VK43" s="137">
        <f>VLOOKUP($A43,'FuturesInfo (3)'!$A$2:$O$80,15)*VH43</f>
        <v>112700</v>
      </c>
      <c r="VL43" s="137">
        <f>VLOOKUP($A43,'FuturesInfo (3)'!$A$2:$O$80,15)*VJ43</f>
        <v>112700</v>
      </c>
      <c r="VM43" s="188">
        <f t="shared" si="177"/>
        <v>0</v>
      </c>
      <c r="VN43" s="188">
        <f t="shared" si="90"/>
        <v>0</v>
      </c>
      <c r="VO43" s="188">
        <f t="shared" si="150"/>
        <v>0</v>
      </c>
      <c r="VP43" s="188">
        <f t="shared" si="151"/>
        <v>0</v>
      </c>
      <c r="VQ43" s="188">
        <f t="shared" si="174"/>
        <v>0</v>
      </c>
      <c r="VR43" s="188">
        <f t="shared" si="153"/>
        <v>0</v>
      </c>
      <c r="VS43" s="188">
        <f t="shared" si="168"/>
        <v>0</v>
      </c>
      <c r="VT43" s="188">
        <f t="shared" si="154"/>
        <v>0</v>
      </c>
      <c r="VU43" s="188">
        <f>IF(IF(sym!$Q32=UY43,1,0)=1,ABS(VK43*VD43),-ABS(VK43*VD43))</f>
        <v>0</v>
      </c>
      <c r="VV43" s="188">
        <f>IF(IF(sym!$P32=UY43,1,0)=1,ABS(VK43*VD43),-ABS(VK43*VD43))</f>
        <v>0</v>
      </c>
      <c r="VW43" s="188">
        <f t="shared" si="171"/>
        <v>0</v>
      </c>
      <c r="VX43" s="188">
        <f t="shared" si="155"/>
        <v>0</v>
      </c>
    </row>
    <row r="44" spans="1:596" x14ac:dyDescent="0.25">
      <c r="A44" s="1" t="s">
        <v>1026</v>
      </c>
      <c r="B44" s="149" t="str">
        <f>'FuturesInfo (3)'!M32</f>
        <v>HSI</v>
      </c>
      <c r="C44" s="192" t="str">
        <f>VLOOKUP(A44,'FuturesInfo (3)'!$A$2:$K$80,11)</f>
        <v>index</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f t="shared" si="81"/>
        <v>3066.9421016614792</v>
      </c>
      <c r="AB44" s="188">
        <v>3066.9421016614792</v>
      </c>
      <c r="AC44" s="188">
        <v>-3066.9421016614792</v>
      </c>
      <c r="AD44" s="188">
        <v>-3066.9421016614792</v>
      </c>
      <c r="AE44" s="188">
        <v>3066.9421016614792</v>
      </c>
      <c r="AF44" s="188">
        <f t="shared" si="91"/>
        <v>0</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f t="shared" si="92"/>
        <v>-1</v>
      </c>
      <c r="BB44" t="s">
        <v>1163</v>
      </c>
      <c r="BC44">
        <v>1</v>
      </c>
      <c r="BD44" s="241">
        <v>2</v>
      </c>
      <c r="BE44">
        <v>1</v>
      </c>
      <c r="BF44" s="137">
        <v>135379.66537966538</v>
      </c>
      <c r="BG44" s="137">
        <v>135379.66537966538</v>
      </c>
      <c r="BH44" s="188">
        <v>0</v>
      </c>
      <c r="BI44" s="188">
        <f t="shared" si="156"/>
        <v>0</v>
      </c>
      <c r="BJ44" s="188">
        <v>0</v>
      </c>
      <c r="BK44" s="188">
        <v>0</v>
      </c>
      <c r="BL44" s="188">
        <v>0</v>
      </c>
      <c r="BM44" s="188">
        <v>0</v>
      </c>
      <c r="BN44" s="188">
        <v>0</v>
      </c>
      <c r="BO44" s="188">
        <f t="shared" si="93"/>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f t="shared" si="94"/>
        <v>-1</v>
      </c>
      <c r="CK44" t="s">
        <v>1163</v>
      </c>
      <c r="CL44">
        <v>1</v>
      </c>
      <c r="CM44" s="241">
        <v>2</v>
      </c>
      <c r="CN44">
        <v>1</v>
      </c>
      <c r="CO44" s="137">
        <v>135379.66537966538</v>
      </c>
      <c r="CP44" s="137">
        <v>135379.66537966538</v>
      </c>
      <c r="CQ44" s="188">
        <v>-588.12954358851516</v>
      </c>
      <c r="CR44" s="188">
        <f t="shared" si="157"/>
        <v>588.12954358851516</v>
      </c>
      <c r="CS44" s="188">
        <v>588.12954358851516</v>
      </c>
      <c r="CT44" s="188">
        <v>-588.12954358851516</v>
      </c>
      <c r="CU44" s="188">
        <v>588.12954358851516</v>
      </c>
      <c r="CV44" s="188">
        <v>-588.12954358851516</v>
      </c>
      <c r="CW44" s="188">
        <v>-588.12954358851516</v>
      </c>
      <c r="CX44" s="188">
        <f t="shared" si="95"/>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f t="shared" si="96"/>
        <v>1</v>
      </c>
      <c r="DT44" t="s">
        <v>1163</v>
      </c>
      <c r="DU44">
        <v>1</v>
      </c>
      <c r="DV44" s="241">
        <v>2</v>
      </c>
      <c r="DW44">
        <v>1</v>
      </c>
      <c r="DX44" s="137">
        <v>133365.50836550837</v>
      </c>
      <c r="DY44" s="137">
        <v>133365.50836550837</v>
      </c>
      <c r="DZ44" s="188">
        <v>-1984.190708170544</v>
      </c>
      <c r="EA44" s="188">
        <f t="shared" si="158"/>
        <v>-1984.190708170544</v>
      </c>
      <c r="EB44" s="188">
        <v>-1984.190708170544</v>
      </c>
      <c r="EC44" s="188">
        <v>1984.190708170544</v>
      </c>
      <c r="ED44" s="188">
        <v>-1984.190708170544</v>
      </c>
      <c r="EE44" s="188">
        <v>1984.190708170544</v>
      </c>
      <c r="EF44" s="188">
        <v>-1984.190708170544</v>
      </c>
      <c r="EG44" s="188">
        <f t="shared" si="97"/>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f t="shared" si="98"/>
        <v>1</v>
      </c>
      <c r="FC44" t="s">
        <v>1163</v>
      </c>
      <c r="FD44">
        <v>1</v>
      </c>
      <c r="FE44" s="241">
        <v>2</v>
      </c>
      <c r="FF44">
        <v>1</v>
      </c>
      <c r="FG44" s="137">
        <v>131981.98198198198</v>
      </c>
      <c r="FH44" s="137">
        <v>131981.98198198198</v>
      </c>
      <c r="FI44" s="188">
        <v>-1369.1737575988739</v>
      </c>
      <c r="FJ44" s="188">
        <f t="shared" si="159"/>
        <v>1369.1737575988739</v>
      </c>
      <c r="FK44" s="188">
        <v>-1369.1737575988739</v>
      </c>
      <c r="FL44" s="188">
        <v>1369.1737575988739</v>
      </c>
      <c r="FM44" s="188">
        <v>-1369.1737575988739</v>
      </c>
      <c r="FN44" s="188">
        <v>1369.1737575988739</v>
      </c>
      <c r="FO44" s="188">
        <v>-1369.1737575988739</v>
      </c>
      <c r="FP44" s="188">
        <f t="shared" si="99"/>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f t="shared" si="100"/>
        <v>-1</v>
      </c>
      <c r="GL44" t="s">
        <v>1163</v>
      </c>
      <c r="GM44">
        <v>1</v>
      </c>
      <c r="GN44" s="241">
        <v>1</v>
      </c>
      <c r="GO44">
        <v>1</v>
      </c>
      <c r="GP44" s="137">
        <v>133243.24324324325</v>
      </c>
      <c r="GQ44" s="137">
        <v>133243.24324324325</v>
      </c>
      <c r="GR44" s="188">
        <v>1273.3142699007594</v>
      </c>
      <c r="GS44" s="188">
        <f t="shared" si="160"/>
        <v>-1273.3142699007594</v>
      </c>
      <c r="GT44" s="188">
        <v>1273.3142699007594</v>
      </c>
      <c r="GU44" s="188">
        <v>-1273.3142699007594</v>
      </c>
      <c r="GV44" s="188">
        <v>-1273.3142699007594</v>
      </c>
      <c r="GW44" s="188">
        <v>-1273.3142699007594</v>
      </c>
      <c r="GX44" s="188">
        <v>1273.3142699007594</v>
      </c>
      <c r="GY44" s="188">
        <f t="shared" si="101"/>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f t="shared" si="102"/>
        <v>-1</v>
      </c>
      <c r="HU44" t="s">
        <v>1163</v>
      </c>
      <c r="HV44">
        <v>1</v>
      </c>
      <c r="HW44">
        <v>1</v>
      </c>
      <c r="HX44">
        <v>1</v>
      </c>
      <c r="HY44" s="137">
        <v>132297.29729729731</v>
      </c>
      <c r="HZ44" s="137">
        <v>132297.29729729731</v>
      </c>
      <c r="IA44" s="188">
        <v>939.23030535603652</v>
      </c>
      <c r="IB44" s="188">
        <f t="shared" si="161"/>
        <v>-939.23030535603652</v>
      </c>
      <c r="IC44" s="188">
        <v>-939.23030535603652</v>
      </c>
      <c r="ID44" s="188">
        <v>939.23030535603652</v>
      </c>
      <c r="IE44" s="188">
        <v>939.23030535603652</v>
      </c>
      <c r="IF44" s="188">
        <v>939.23030535603652</v>
      </c>
      <c r="IG44" s="188">
        <v>939.23030535603652</v>
      </c>
      <c r="IH44" s="188">
        <f t="shared" si="103"/>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f t="shared" si="104"/>
        <v>1</v>
      </c>
      <c r="JD44" t="s">
        <v>1163</v>
      </c>
      <c r="JE44">
        <v>1</v>
      </c>
      <c r="JF44" s="241">
        <v>2</v>
      </c>
      <c r="JG44">
        <v>1</v>
      </c>
      <c r="JH44" s="137">
        <v>134330.75933075935</v>
      </c>
      <c r="JI44" s="137">
        <v>134330.75933075935</v>
      </c>
      <c r="JJ44" s="188">
        <v>2064.7171530037808</v>
      </c>
      <c r="JK44" s="188">
        <f t="shared" si="162"/>
        <v>-2064.7171530037808</v>
      </c>
      <c r="JL44" s="188">
        <v>2064.7171530037808</v>
      </c>
      <c r="JM44" s="188">
        <v>-2064.7171530037808</v>
      </c>
      <c r="JN44" s="188">
        <v>2064.7171530037808</v>
      </c>
      <c r="JO44" s="188">
        <v>2064.7171530037808</v>
      </c>
      <c r="JP44" s="188">
        <v>2064.7171530037808</v>
      </c>
      <c r="JQ44" s="188">
        <f t="shared" si="105"/>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f t="shared" si="106"/>
        <v>-1</v>
      </c>
      <c r="KM44" t="s">
        <v>1163</v>
      </c>
      <c r="KN44">
        <v>1</v>
      </c>
      <c r="KO44" s="241">
        <v>2</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f t="shared" si="107"/>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f t="shared" si="108"/>
        <v>1</v>
      </c>
      <c r="LV44" t="s">
        <v>1163</v>
      </c>
      <c r="LW44">
        <v>1</v>
      </c>
      <c r="LX44" s="241"/>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f t="shared" si="109"/>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f t="shared" si="110"/>
        <v>1</v>
      </c>
      <c r="NE44" t="s">
        <v>1163</v>
      </c>
      <c r="NF44">
        <v>1</v>
      </c>
      <c r="NG44" s="241"/>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f t="shared" si="111"/>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f t="shared" si="112"/>
        <v>1</v>
      </c>
      <c r="ON44" t="s">
        <v>1163</v>
      </c>
      <c r="OO44">
        <v>1</v>
      </c>
      <c r="OP44" s="241"/>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f t="shared" si="113"/>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v>-1</v>
      </c>
      <c r="PN44">
        <v>1</v>
      </c>
      <c r="PO44" s="203">
        <v>1</v>
      </c>
      <c r="PP44">
        <v>0</v>
      </c>
      <c r="PQ44">
        <v>1</v>
      </c>
      <c r="PR44">
        <v>0</v>
      </c>
      <c r="PS44">
        <v>1</v>
      </c>
      <c r="PT44" s="237">
        <v>1.3344991026599999E-3</v>
      </c>
      <c r="PU44" s="194">
        <v>42548</v>
      </c>
      <c r="PV44">
        <v>1</v>
      </c>
      <c r="PW44" t="s">
        <v>1163</v>
      </c>
      <c r="PX44">
        <v>1</v>
      </c>
      <c r="PY44" s="241"/>
      <c r="PZ44">
        <v>1</v>
      </c>
      <c r="QA44" s="137">
        <v>139446.58944658947</v>
      </c>
      <c r="QB44" s="137">
        <v>139446.58944658947</v>
      </c>
      <c r="QC44" s="188">
        <v>186.09134848547106</v>
      </c>
      <c r="QD44" s="188">
        <v>186.09134848547106</v>
      </c>
      <c r="QE44" s="188">
        <v>186.09134848547106</v>
      </c>
      <c r="QF44" s="188">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v>1</v>
      </c>
      <c r="QQ44" s="228">
        <v>1</v>
      </c>
      <c r="QR44" s="228">
        <v>-1</v>
      </c>
      <c r="QS44" s="228">
        <v>1</v>
      </c>
      <c r="QT44" s="203">
        <v>1</v>
      </c>
      <c r="QU44" s="229">
        <v>14</v>
      </c>
      <c r="QV44">
        <v>-1</v>
      </c>
      <c r="QW44">
        <v>1</v>
      </c>
      <c r="QX44">
        <v>-1</v>
      </c>
      <c r="QY44">
        <v>1</v>
      </c>
      <c r="QZ44">
        <v>0</v>
      </c>
      <c r="RA44">
        <v>1</v>
      </c>
      <c r="RB44">
        <v>0</v>
      </c>
      <c r="RC44">
        <v>-4.1360294117599996E-3</v>
      </c>
      <c r="RD44" s="194">
        <v>42548</v>
      </c>
      <c r="RE44">
        <v>1</v>
      </c>
      <c r="RF44" t="s">
        <v>1163</v>
      </c>
      <c r="RG44">
        <v>1</v>
      </c>
      <c r="RH44" s="241"/>
      <c r="RI44">
        <v>1</v>
      </c>
      <c r="RJ44" s="137">
        <v>139446.58944658947</v>
      </c>
      <c r="RK44" s="137">
        <v>139446.58944658947</v>
      </c>
      <c r="RL44" s="188">
        <v>-576.75519532071564</v>
      </c>
      <c r="RM44" s="188">
        <v>-576.75519532071564</v>
      </c>
      <c r="RN44" s="188">
        <v>-576.75519532071564</v>
      </c>
      <c r="RO44" s="188">
        <v>576.75519532071564</v>
      </c>
      <c r="RP44" s="188">
        <v>-576.75519532071564</v>
      </c>
      <c r="RQ44" s="188">
        <v>576.75519532071564</v>
      </c>
      <c r="RR44" s="188">
        <v>-576.75519532071564</v>
      </c>
      <c r="RS44" s="188">
        <v>-576.75519532071564</v>
      </c>
      <c r="RT44" s="188">
        <v>-576.75519532071564</v>
      </c>
      <c r="RU44" s="188">
        <v>576.75519532071564</v>
      </c>
      <c r="RV44" s="188">
        <v>-576.75519532071564</v>
      </c>
      <c r="RW44" s="188">
        <v>576.75519532071564</v>
      </c>
      <c r="RY44">
        <f t="shared" si="114"/>
        <v>-1</v>
      </c>
      <c r="RZ44">
        <v>1</v>
      </c>
      <c r="SA44">
        <v>-1</v>
      </c>
      <c r="SB44">
        <v>1</v>
      </c>
      <c r="SC44">
        <v>1</v>
      </c>
      <c r="SD44">
        <v>15</v>
      </c>
      <c r="SE44">
        <f t="shared" si="115"/>
        <v>-1</v>
      </c>
      <c r="SF44">
        <f t="shared" si="116"/>
        <v>1</v>
      </c>
      <c r="SG44">
        <v>1</v>
      </c>
      <c r="SH44">
        <f t="shared" si="117"/>
        <v>0</v>
      </c>
      <c r="SI44">
        <f t="shared" si="82"/>
        <v>1</v>
      </c>
      <c r="SJ44">
        <f t="shared" si="163"/>
        <v>0</v>
      </c>
      <c r="SK44">
        <f t="shared" si="118"/>
        <v>1</v>
      </c>
      <c r="SL44">
        <v>1.0152284264E-2</v>
      </c>
      <c r="SM44" s="194">
        <v>42548</v>
      </c>
      <c r="SN44">
        <f t="shared" si="119"/>
        <v>1</v>
      </c>
      <c r="SO44" t="str">
        <f t="shared" si="83"/>
        <v>TRUE</v>
      </c>
      <c r="SP44">
        <f>VLOOKUP($A44,'FuturesInfo (3)'!$A$2:$V$80,22)</f>
        <v>1</v>
      </c>
      <c r="SQ44" s="241"/>
      <c r="SR44">
        <f t="shared" si="120"/>
        <v>1</v>
      </c>
      <c r="SS44" s="137">
        <f>VLOOKUP($A44,'FuturesInfo (3)'!$A$2:$O$80,15)*SP44</f>
        <v>140862.29086229086</v>
      </c>
      <c r="ST44" s="137">
        <f>VLOOKUP($A44,'FuturesInfo (3)'!$A$2:$O$80,15)*SR44</f>
        <v>140862.29086229086</v>
      </c>
      <c r="SU44" s="188">
        <f t="shared" si="175"/>
        <v>1430.0740189122264</v>
      </c>
      <c r="SV44" s="188">
        <f t="shared" si="84"/>
        <v>-1430.0740189122264</v>
      </c>
      <c r="SW44" s="188">
        <f t="shared" si="122"/>
        <v>1430.0740189122264</v>
      </c>
      <c r="SX44" s="188">
        <f t="shared" si="123"/>
        <v>-1430.0740189122264</v>
      </c>
      <c r="SY44" s="188">
        <f t="shared" si="172"/>
        <v>1430.0740189122264</v>
      </c>
      <c r="SZ44" s="188">
        <f t="shared" si="125"/>
        <v>-1430.0740189122264</v>
      </c>
      <c r="TA44" s="188">
        <f t="shared" si="164"/>
        <v>1430.0740189122264</v>
      </c>
      <c r="TB44" s="188">
        <f t="shared" si="126"/>
        <v>1430.0740189122264</v>
      </c>
      <c r="TC44" s="188">
        <f>IF(IF(sym!$Q33=SG44,1,0)=1,ABS(SS44*SL44),-ABS(SS44*SL44))</f>
        <v>1430.0740189122264</v>
      </c>
      <c r="TD44" s="188">
        <f>IF(IF(sym!$P33=SG44,1,0)=1,ABS(SS44*SL44),-ABS(SS44*SL44))</f>
        <v>-1430.0740189122264</v>
      </c>
      <c r="TE44" s="188">
        <f t="shared" si="169"/>
        <v>-1430.0740189122264</v>
      </c>
      <c r="TF44" s="188">
        <f t="shared" si="127"/>
        <v>1430.0740189122264</v>
      </c>
      <c r="TH44">
        <f t="shared" si="128"/>
        <v>1</v>
      </c>
      <c r="TI44" s="228">
        <v>1</v>
      </c>
      <c r="TJ44" s="228">
        <v>-1</v>
      </c>
      <c r="TK44" s="228">
        <v>1</v>
      </c>
      <c r="TL44" s="203">
        <v>1</v>
      </c>
      <c r="TM44" s="229">
        <v>16</v>
      </c>
      <c r="TN44">
        <f t="shared" si="129"/>
        <v>-1</v>
      </c>
      <c r="TO44">
        <f t="shared" si="130"/>
        <v>1</v>
      </c>
      <c r="TP44" s="203"/>
      <c r="TQ44">
        <f t="shared" si="131"/>
        <v>0</v>
      </c>
      <c r="TR44">
        <f t="shared" si="85"/>
        <v>0</v>
      </c>
      <c r="TS44">
        <f t="shared" si="165"/>
        <v>0</v>
      </c>
      <c r="TT44">
        <f t="shared" si="132"/>
        <v>0</v>
      </c>
      <c r="TU44" s="237"/>
      <c r="TV44" s="194">
        <v>42548</v>
      </c>
      <c r="TW44">
        <f t="shared" si="133"/>
        <v>1</v>
      </c>
      <c r="TX44" t="str">
        <f t="shared" si="86"/>
        <v>TRUE</v>
      </c>
      <c r="TY44">
        <f>VLOOKUP($A44,'FuturesInfo (3)'!$A$2:$V$80,22)</f>
        <v>1</v>
      </c>
      <c r="TZ44" s="241"/>
      <c r="UA44">
        <f t="shared" si="134"/>
        <v>1</v>
      </c>
      <c r="UB44" s="137">
        <f>VLOOKUP($A44,'FuturesInfo (3)'!$A$2:$O$80,15)*TY44</f>
        <v>140862.29086229086</v>
      </c>
      <c r="UC44" s="137">
        <f>VLOOKUP($A44,'FuturesInfo (3)'!$A$2:$O$80,15)*UA44</f>
        <v>140862.29086229086</v>
      </c>
      <c r="UD44" s="188">
        <f t="shared" si="176"/>
        <v>0</v>
      </c>
      <c r="UE44" s="188">
        <f t="shared" si="87"/>
        <v>0</v>
      </c>
      <c r="UF44" s="188">
        <f t="shared" si="136"/>
        <v>0</v>
      </c>
      <c r="UG44" s="188">
        <f t="shared" si="137"/>
        <v>0</v>
      </c>
      <c r="UH44" s="188">
        <f t="shared" si="173"/>
        <v>0</v>
      </c>
      <c r="UI44" s="188">
        <f t="shared" si="139"/>
        <v>0</v>
      </c>
      <c r="UJ44" s="188">
        <f t="shared" si="166"/>
        <v>0</v>
      </c>
      <c r="UK44" s="188">
        <f t="shared" si="140"/>
        <v>0</v>
      </c>
      <c r="UL44" s="188">
        <f>IF(IF(sym!$Q33=TP44,1,0)=1,ABS(UB44*TU44),-ABS(UB44*TU44))</f>
        <v>0</v>
      </c>
      <c r="UM44" s="188">
        <f>IF(IF(sym!$P33=TP44,1,0)=1,ABS(UB44*TU44),-ABS(UB44*TU44))</f>
        <v>0</v>
      </c>
      <c r="UN44" s="188">
        <f t="shared" si="170"/>
        <v>0</v>
      </c>
      <c r="UO44" s="188">
        <f t="shared" si="141"/>
        <v>0</v>
      </c>
      <c r="UQ44">
        <f t="shared" si="142"/>
        <v>0</v>
      </c>
      <c r="UR44" s="228"/>
      <c r="US44" s="228"/>
      <c r="UT44" s="228"/>
      <c r="UU44" s="203"/>
      <c r="UV44" s="229"/>
      <c r="UW44">
        <f t="shared" si="143"/>
        <v>1</v>
      </c>
      <c r="UX44">
        <f t="shared" si="144"/>
        <v>0</v>
      </c>
      <c r="UY44" s="203"/>
      <c r="UZ44">
        <f t="shared" si="145"/>
        <v>1</v>
      </c>
      <c r="VA44">
        <f t="shared" si="88"/>
        <v>1</v>
      </c>
      <c r="VB44">
        <f t="shared" si="167"/>
        <v>0</v>
      </c>
      <c r="VC44">
        <f t="shared" si="146"/>
        <v>1</v>
      </c>
      <c r="VD44" s="237"/>
      <c r="VE44" s="194"/>
      <c r="VF44">
        <f t="shared" si="147"/>
        <v>-1</v>
      </c>
      <c r="VG44" t="str">
        <f t="shared" si="89"/>
        <v>FALSE</v>
      </c>
      <c r="VH44">
        <f>VLOOKUP($A44,'FuturesInfo (3)'!$A$2:$V$80,22)</f>
        <v>1</v>
      </c>
      <c r="VI44" s="241"/>
      <c r="VJ44">
        <f t="shared" si="148"/>
        <v>1</v>
      </c>
      <c r="VK44" s="137">
        <f>VLOOKUP($A44,'FuturesInfo (3)'!$A$2:$O$80,15)*VH44</f>
        <v>140862.29086229086</v>
      </c>
      <c r="VL44" s="137">
        <f>VLOOKUP($A44,'FuturesInfo (3)'!$A$2:$O$80,15)*VJ44</f>
        <v>140862.29086229086</v>
      </c>
      <c r="VM44" s="188">
        <f t="shared" si="177"/>
        <v>0</v>
      </c>
      <c r="VN44" s="188">
        <f t="shared" si="90"/>
        <v>0</v>
      </c>
      <c r="VO44" s="188">
        <f t="shared" si="150"/>
        <v>0</v>
      </c>
      <c r="VP44" s="188">
        <f t="shared" si="151"/>
        <v>0</v>
      </c>
      <c r="VQ44" s="188">
        <f t="shared" si="174"/>
        <v>0</v>
      </c>
      <c r="VR44" s="188">
        <f t="shared" si="153"/>
        <v>0</v>
      </c>
      <c r="VS44" s="188">
        <f t="shared" si="168"/>
        <v>0</v>
      </c>
      <c r="VT44" s="188">
        <f t="shared" si="154"/>
        <v>0</v>
      </c>
      <c r="VU44" s="188">
        <f>IF(IF(sym!$Q33=UY44,1,0)=1,ABS(VK44*VD44),-ABS(VK44*VD44))</f>
        <v>0</v>
      </c>
      <c r="VV44" s="188">
        <f>IF(IF(sym!$P33=UY44,1,0)=1,ABS(VK44*VD44),-ABS(VK44*VD44))</f>
        <v>0</v>
      </c>
      <c r="VW44" s="188">
        <f t="shared" si="171"/>
        <v>0</v>
      </c>
      <c r="VX44" s="188">
        <f t="shared" si="155"/>
        <v>0</v>
      </c>
    </row>
    <row r="45" spans="1:596" x14ac:dyDescent="0.25">
      <c r="A45" s="1" t="s">
        <v>353</v>
      </c>
      <c r="B45" s="149" t="str">
        <f>'FuturesInfo (3)'!M33</f>
        <v>QHO</v>
      </c>
      <c r="C45" s="192" t="str">
        <f>VLOOKUP(A45,'FuturesInfo (3)'!$A$2:$K$80,11)</f>
        <v>energy</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f t="shared" si="81"/>
        <v>-2329.0842915322987</v>
      </c>
      <c r="AB45" s="188">
        <v>-2329.0842915322987</v>
      </c>
      <c r="AC45" s="188">
        <v>2329.0842915322987</v>
      </c>
      <c r="AD45" s="188">
        <v>2329.0842915322987</v>
      </c>
      <c r="AE45" s="188">
        <v>2329.0842915322987</v>
      </c>
      <c r="AF45" s="188">
        <f t="shared" si="91"/>
        <v>-1</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f t="shared" si="92"/>
        <v>-1</v>
      </c>
      <c r="BB45" t="s">
        <v>1163</v>
      </c>
      <c r="BC45">
        <v>1</v>
      </c>
      <c r="BD45" s="241">
        <v>2</v>
      </c>
      <c r="BE45">
        <v>1</v>
      </c>
      <c r="BF45" s="137">
        <v>63483</v>
      </c>
      <c r="BG45" s="137">
        <v>63483</v>
      </c>
      <c r="BH45" s="188">
        <v>972.26600389841792</v>
      </c>
      <c r="BI45" s="188">
        <f t="shared" si="156"/>
        <v>-972.26600389841792</v>
      </c>
      <c r="BJ45" s="188">
        <v>972.26600389841792</v>
      </c>
      <c r="BK45" s="188">
        <v>-972.26600389841792</v>
      </c>
      <c r="BL45" s="188">
        <v>-972.26600389841792</v>
      </c>
      <c r="BM45" s="188">
        <v>-972.26600389841792</v>
      </c>
      <c r="BN45" s="188">
        <v>972.26600389841792</v>
      </c>
      <c r="BO45" s="188">
        <f t="shared" si="93"/>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f t="shared" si="94"/>
        <v>1</v>
      </c>
      <c r="CK45" t="s">
        <v>1163</v>
      </c>
      <c r="CL45">
        <v>1</v>
      </c>
      <c r="CM45" s="241">
        <v>1</v>
      </c>
      <c r="CN45">
        <v>1</v>
      </c>
      <c r="CO45" s="137">
        <v>63483</v>
      </c>
      <c r="CP45" s="137">
        <v>63483</v>
      </c>
      <c r="CQ45" s="188">
        <v>0</v>
      </c>
      <c r="CR45" s="188">
        <f t="shared" si="157"/>
        <v>0</v>
      </c>
      <c r="CS45" s="188">
        <v>0</v>
      </c>
      <c r="CT45" s="188">
        <v>0</v>
      </c>
      <c r="CU45" s="188">
        <v>0</v>
      </c>
      <c r="CV45" s="188">
        <v>0</v>
      </c>
      <c r="CW45" s="188">
        <v>0</v>
      </c>
      <c r="CX45" s="188">
        <f t="shared" si="95"/>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f t="shared" si="96"/>
        <v>1</v>
      </c>
      <c r="DT45" t="s">
        <v>1163</v>
      </c>
      <c r="DU45">
        <v>1</v>
      </c>
      <c r="DV45" s="241">
        <v>1</v>
      </c>
      <c r="DW45">
        <v>1</v>
      </c>
      <c r="DX45" s="137">
        <v>60715.199999999997</v>
      </c>
      <c r="DY45" s="137">
        <v>60715.199999999997</v>
      </c>
      <c r="DZ45" s="188">
        <v>-2647.1264836267305</v>
      </c>
      <c r="EA45" s="188">
        <f t="shared" si="158"/>
        <v>-2647.1264836267305</v>
      </c>
      <c r="EB45" s="188">
        <v>-2647.1264836267305</v>
      </c>
      <c r="EC45" s="188">
        <v>2647.1264836267305</v>
      </c>
      <c r="ED45" s="188">
        <v>2647.1264836267305</v>
      </c>
      <c r="EE45" s="188">
        <v>-2647.1264836267305</v>
      </c>
      <c r="EF45" s="188">
        <v>-2647.1264836267305</v>
      </c>
      <c r="EG45" s="188">
        <f t="shared" si="97"/>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f t="shared" si="98"/>
        <v>1</v>
      </c>
      <c r="FC45" t="s">
        <v>1163</v>
      </c>
      <c r="FD45">
        <v>1</v>
      </c>
      <c r="FE45" s="241">
        <v>2</v>
      </c>
      <c r="FF45">
        <v>1</v>
      </c>
      <c r="FG45" s="137">
        <v>61786.200000000004</v>
      </c>
      <c r="FH45" s="137">
        <v>61786.200000000004</v>
      </c>
      <c r="FI45" s="188">
        <v>-1089.8921555092638</v>
      </c>
      <c r="FJ45" s="188">
        <f t="shared" si="159"/>
        <v>-1089.8921555092638</v>
      </c>
      <c r="FK45" s="188">
        <v>1089.8921555092638</v>
      </c>
      <c r="FL45" s="188">
        <v>-1089.8921555092638</v>
      </c>
      <c r="FM45" s="188">
        <v>1089.8921555092638</v>
      </c>
      <c r="FN45" s="188">
        <v>1089.8921555092638</v>
      </c>
      <c r="FO45" s="188">
        <v>-1089.8921555092638</v>
      </c>
      <c r="FP45" s="188">
        <f t="shared" si="99"/>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f t="shared" si="100"/>
        <v>1</v>
      </c>
      <c r="GL45" t="s">
        <v>1163</v>
      </c>
      <c r="GM45">
        <v>1</v>
      </c>
      <c r="GN45" s="241">
        <v>1</v>
      </c>
      <c r="GO45">
        <v>1</v>
      </c>
      <c r="GP45" s="137">
        <v>59245.200000000004</v>
      </c>
      <c r="GQ45" s="137">
        <v>59245.200000000004</v>
      </c>
      <c r="GR45" s="188">
        <v>2436.4996261309748</v>
      </c>
      <c r="GS45" s="188">
        <f t="shared" si="160"/>
        <v>-2436.4996261309748</v>
      </c>
      <c r="GT45" s="188">
        <v>-2436.4996261309748</v>
      </c>
      <c r="GU45" s="188">
        <v>2436.4996261309748</v>
      </c>
      <c r="GV45" s="188">
        <v>-2436.4996261309748</v>
      </c>
      <c r="GW45" s="188">
        <v>-2436.4996261309748</v>
      </c>
      <c r="GX45" s="188">
        <v>2436.4996261309748</v>
      </c>
      <c r="GY45" s="188">
        <f t="shared" si="101"/>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f t="shared" si="102"/>
        <v>-1</v>
      </c>
      <c r="HU45" t="s">
        <v>1163</v>
      </c>
      <c r="HV45">
        <v>1</v>
      </c>
      <c r="HW45">
        <v>1</v>
      </c>
      <c r="HX45">
        <v>1</v>
      </c>
      <c r="HY45" s="137">
        <v>59316.600000000006</v>
      </c>
      <c r="HZ45" s="137">
        <v>59316.600000000006</v>
      </c>
      <c r="IA45" s="188">
        <v>-71.486048490044553</v>
      </c>
      <c r="IB45" s="188">
        <f t="shared" si="161"/>
        <v>-71.486048490044553</v>
      </c>
      <c r="IC45" s="188">
        <v>71.486048490044553</v>
      </c>
      <c r="ID45" s="188">
        <v>-71.486048490044553</v>
      </c>
      <c r="IE45" s="188">
        <v>71.486048490044553</v>
      </c>
      <c r="IF45" s="188">
        <v>-71.486048490044553</v>
      </c>
      <c r="IG45" s="188">
        <v>-71.486048490044553</v>
      </c>
      <c r="IH45" s="188">
        <f t="shared" si="103"/>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f t="shared" si="104"/>
        <v>-1</v>
      </c>
      <c r="JD45" t="s">
        <v>1163</v>
      </c>
      <c r="JE45">
        <v>1</v>
      </c>
      <c r="JF45" s="241">
        <v>1</v>
      </c>
      <c r="JG45">
        <v>1</v>
      </c>
      <c r="JH45" s="137">
        <v>59484.6</v>
      </c>
      <c r="JI45" s="137">
        <v>59484.6</v>
      </c>
      <c r="JJ45" s="188">
        <v>-168.47581958482161</v>
      </c>
      <c r="JK45" s="188">
        <f t="shared" si="162"/>
        <v>168.47581958482161</v>
      </c>
      <c r="JL45" s="188">
        <v>168.47581958482161</v>
      </c>
      <c r="JM45" s="188">
        <v>-168.47581958482161</v>
      </c>
      <c r="JN45" s="188">
        <v>168.47581958482161</v>
      </c>
      <c r="JO45" s="188">
        <v>-168.47581958482161</v>
      </c>
      <c r="JP45" s="188">
        <v>-168.47581958482161</v>
      </c>
      <c r="JQ45" s="188">
        <f t="shared" si="105"/>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f t="shared" si="106"/>
        <v>1</v>
      </c>
      <c r="KM45" t="s">
        <v>1163</v>
      </c>
      <c r="KN45">
        <v>1</v>
      </c>
      <c r="KO45" s="241">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f t="shared" si="107"/>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f t="shared" si="108"/>
        <v>1</v>
      </c>
      <c r="LV45" t="s">
        <v>1163</v>
      </c>
      <c r="LW45">
        <v>1</v>
      </c>
      <c r="LX45" s="241"/>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f t="shared" si="109"/>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f t="shared" si="110"/>
        <v>1</v>
      </c>
      <c r="NE45" t="s">
        <v>1163</v>
      </c>
      <c r="NF45">
        <v>1</v>
      </c>
      <c r="NG45" s="241"/>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f t="shared" si="111"/>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f t="shared" si="112"/>
        <v>1</v>
      </c>
      <c r="ON45" t="s">
        <v>1163</v>
      </c>
      <c r="OO45">
        <v>1</v>
      </c>
      <c r="OP45" s="241"/>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f t="shared" si="113"/>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v>-1</v>
      </c>
      <c r="PN45">
        <v>1</v>
      </c>
      <c r="PO45" s="203">
        <v>-1</v>
      </c>
      <c r="PP45">
        <v>0</v>
      </c>
      <c r="PQ45">
        <v>0</v>
      </c>
      <c r="PR45">
        <v>1</v>
      </c>
      <c r="PS45">
        <v>0</v>
      </c>
      <c r="PT45" s="237">
        <v>-1.3283666010699999E-2</v>
      </c>
      <c r="PU45" s="194">
        <v>42550</v>
      </c>
      <c r="PV45">
        <v>1</v>
      </c>
      <c r="PW45" t="s">
        <v>1163</v>
      </c>
      <c r="PX45">
        <v>1</v>
      </c>
      <c r="PY45" s="241"/>
      <c r="PZ45">
        <v>1</v>
      </c>
      <c r="QA45" s="137">
        <v>59211.6</v>
      </c>
      <c r="QB45" s="137">
        <v>59211.6</v>
      </c>
      <c r="QC45" s="188">
        <v>786.54711835916407</v>
      </c>
      <c r="QD45" s="188">
        <v>786.54711835916407</v>
      </c>
      <c r="QE45" s="188">
        <v>-786.54711835916407</v>
      </c>
      <c r="QF45" s="188">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v>-1</v>
      </c>
      <c r="QQ45" s="228">
        <v>-1</v>
      </c>
      <c r="QR45" s="228">
        <v>-1</v>
      </c>
      <c r="QS45" s="228">
        <v>-1</v>
      </c>
      <c r="QT45" s="203">
        <v>-1</v>
      </c>
      <c r="QU45" s="229">
        <v>12</v>
      </c>
      <c r="QV45">
        <v>1</v>
      </c>
      <c r="QW45">
        <v>-1</v>
      </c>
      <c r="QX45">
        <v>1</v>
      </c>
      <c r="QY45">
        <v>0</v>
      </c>
      <c r="QZ45">
        <v>0</v>
      </c>
      <c r="RA45">
        <v>1</v>
      </c>
      <c r="RB45">
        <v>0</v>
      </c>
      <c r="RC45">
        <v>4.2025785312300003E-3</v>
      </c>
      <c r="RD45" s="194">
        <v>42550</v>
      </c>
      <c r="RE45">
        <v>-1</v>
      </c>
      <c r="RF45" t="s">
        <v>1163</v>
      </c>
      <c r="RG45">
        <v>1</v>
      </c>
      <c r="RH45" s="241"/>
      <c r="RI45">
        <v>1</v>
      </c>
      <c r="RJ45" s="137">
        <v>59211.6</v>
      </c>
      <c r="RK45" s="137">
        <v>59211.6</v>
      </c>
      <c r="RL45" s="188">
        <v>-248.84139895977827</v>
      </c>
      <c r="RM45" s="188">
        <v>-248.84139895977827</v>
      </c>
      <c r="RN45" s="188">
        <v>-248.84139895977827</v>
      </c>
      <c r="RO45" s="188">
        <v>248.84139895977827</v>
      </c>
      <c r="RP45" s="188">
        <v>-248.84139895977827</v>
      </c>
      <c r="RQ45" s="188">
        <v>-248.84139895977827</v>
      </c>
      <c r="RR45" s="188">
        <v>-248.84139895977827</v>
      </c>
      <c r="RS45" s="188">
        <v>-248.84139895977827</v>
      </c>
      <c r="RT45" s="188">
        <v>248.84139895977827</v>
      </c>
      <c r="RU45" s="188">
        <v>-248.84139895977827</v>
      </c>
      <c r="RV45" s="188">
        <v>-248.84139895977827</v>
      </c>
      <c r="RW45" s="188">
        <v>248.84139895977827</v>
      </c>
      <c r="RY45">
        <f t="shared" si="114"/>
        <v>1</v>
      </c>
      <c r="RZ45">
        <v>-1</v>
      </c>
      <c r="SA45">
        <v>1</v>
      </c>
      <c r="SB45">
        <v>-1</v>
      </c>
      <c r="SC45">
        <v>-1</v>
      </c>
      <c r="SD45">
        <v>13</v>
      </c>
      <c r="SE45">
        <f t="shared" si="115"/>
        <v>1</v>
      </c>
      <c r="SF45">
        <f t="shared" si="116"/>
        <v>-1</v>
      </c>
      <c r="SG45">
        <v>1</v>
      </c>
      <c r="SH45">
        <f t="shared" si="117"/>
        <v>1</v>
      </c>
      <c r="SI45">
        <f t="shared" si="82"/>
        <v>0</v>
      </c>
      <c r="SJ45">
        <f t="shared" si="163"/>
        <v>1</v>
      </c>
      <c r="SK45">
        <f t="shared" si="118"/>
        <v>0</v>
      </c>
      <c r="SL45">
        <v>1.5321322173399999E-2</v>
      </c>
      <c r="SM45" s="194">
        <v>42550</v>
      </c>
      <c r="SN45">
        <f t="shared" si="119"/>
        <v>-1</v>
      </c>
      <c r="SO45" t="str">
        <f t="shared" si="83"/>
        <v>TRUE</v>
      </c>
      <c r="SP45">
        <f>VLOOKUP($A45,'FuturesInfo (3)'!$A$2:$V$80,22)</f>
        <v>1</v>
      </c>
      <c r="SQ45" s="241"/>
      <c r="SR45">
        <f t="shared" si="120"/>
        <v>1</v>
      </c>
      <c r="SS45" s="137">
        <f>VLOOKUP($A45,'FuturesInfo (3)'!$A$2:$O$80,15)*SP45</f>
        <v>60118.8</v>
      </c>
      <c r="ST45" s="137">
        <f>VLOOKUP($A45,'FuturesInfo (3)'!$A$2:$O$80,15)*SR45</f>
        <v>60118.8</v>
      </c>
      <c r="SU45" s="188">
        <f t="shared" si="175"/>
        <v>-921.09950347819995</v>
      </c>
      <c r="SV45" s="188">
        <f t="shared" si="84"/>
        <v>921.09950347819995</v>
      </c>
      <c r="SW45" s="188">
        <f t="shared" si="122"/>
        <v>-921.09950347819995</v>
      </c>
      <c r="SX45" s="188">
        <f t="shared" si="123"/>
        <v>921.09950347819995</v>
      </c>
      <c r="SY45" s="188">
        <f t="shared" si="172"/>
        <v>-921.09950347819995</v>
      </c>
      <c r="SZ45" s="188">
        <f t="shared" si="125"/>
        <v>921.09950347819995</v>
      </c>
      <c r="TA45" s="188">
        <f t="shared" si="164"/>
        <v>-921.09950347819995</v>
      </c>
      <c r="TB45" s="188">
        <f t="shared" si="126"/>
        <v>-921.09950347819995</v>
      </c>
      <c r="TC45" s="188">
        <f>IF(IF(sym!$Q34=SG45,1,0)=1,ABS(SS45*SL45),-ABS(SS45*SL45))</f>
        <v>921.09950347819995</v>
      </c>
      <c r="TD45" s="188">
        <f>IF(IF(sym!$P34=SG45,1,0)=1,ABS(SS45*SL45),-ABS(SS45*SL45))</f>
        <v>-921.09950347819995</v>
      </c>
      <c r="TE45" s="188">
        <f t="shared" si="169"/>
        <v>-921.09950347819995</v>
      </c>
      <c r="TF45" s="188">
        <f t="shared" si="127"/>
        <v>921.09950347819995</v>
      </c>
      <c r="TH45">
        <f t="shared" si="128"/>
        <v>1</v>
      </c>
      <c r="TI45" s="228">
        <v>-1</v>
      </c>
      <c r="TJ45" s="228">
        <v>1</v>
      </c>
      <c r="TK45" s="228">
        <v>-1</v>
      </c>
      <c r="TL45" s="203">
        <v>-1</v>
      </c>
      <c r="TM45" s="229">
        <v>14</v>
      </c>
      <c r="TN45">
        <f t="shared" si="129"/>
        <v>1</v>
      </c>
      <c r="TO45">
        <f t="shared" si="130"/>
        <v>-1</v>
      </c>
      <c r="TP45" s="203"/>
      <c r="TQ45">
        <f t="shared" si="131"/>
        <v>0</v>
      </c>
      <c r="TR45">
        <f t="shared" si="85"/>
        <v>0</v>
      </c>
      <c r="TS45">
        <f t="shared" si="165"/>
        <v>0</v>
      </c>
      <c r="TT45">
        <f t="shared" si="132"/>
        <v>0</v>
      </c>
      <c r="TU45" s="237"/>
      <c r="TV45" s="194">
        <v>42550</v>
      </c>
      <c r="TW45">
        <f t="shared" si="133"/>
        <v>-1</v>
      </c>
      <c r="TX45" t="str">
        <f t="shared" si="86"/>
        <v>TRUE</v>
      </c>
      <c r="TY45">
        <f>VLOOKUP($A45,'FuturesInfo (3)'!$A$2:$V$80,22)</f>
        <v>1</v>
      </c>
      <c r="TZ45" s="241"/>
      <c r="UA45">
        <f t="shared" si="134"/>
        <v>1</v>
      </c>
      <c r="UB45" s="137">
        <f>VLOOKUP($A45,'FuturesInfo (3)'!$A$2:$O$80,15)*TY45</f>
        <v>60118.8</v>
      </c>
      <c r="UC45" s="137">
        <f>VLOOKUP($A45,'FuturesInfo (3)'!$A$2:$O$80,15)*UA45</f>
        <v>60118.8</v>
      </c>
      <c r="UD45" s="188">
        <f t="shared" si="176"/>
        <v>0</v>
      </c>
      <c r="UE45" s="188">
        <f t="shared" si="87"/>
        <v>0</v>
      </c>
      <c r="UF45" s="188">
        <f t="shared" si="136"/>
        <v>0</v>
      </c>
      <c r="UG45" s="188">
        <f t="shared" si="137"/>
        <v>0</v>
      </c>
      <c r="UH45" s="188">
        <f t="shared" si="173"/>
        <v>0</v>
      </c>
      <c r="UI45" s="188">
        <f t="shared" si="139"/>
        <v>0</v>
      </c>
      <c r="UJ45" s="188">
        <f t="shared" si="166"/>
        <v>0</v>
      </c>
      <c r="UK45" s="188">
        <f t="shared" si="140"/>
        <v>0</v>
      </c>
      <c r="UL45" s="188">
        <f>IF(IF(sym!$Q34=TP45,1,0)=1,ABS(UB45*TU45),-ABS(UB45*TU45))</f>
        <v>0</v>
      </c>
      <c r="UM45" s="188">
        <f>IF(IF(sym!$P34=TP45,1,0)=1,ABS(UB45*TU45),-ABS(UB45*TU45))</f>
        <v>0</v>
      </c>
      <c r="UN45" s="188">
        <f t="shared" si="170"/>
        <v>0</v>
      </c>
      <c r="UO45" s="188">
        <f t="shared" si="141"/>
        <v>0</v>
      </c>
      <c r="UQ45">
        <f t="shared" si="142"/>
        <v>0</v>
      </c>
      <c r="UR45" s="228"/>
      <c r="US45" s="228"/>
      <c r="UT45" s="228"/>
      <c r="UU45" s="203"/>
      <c r="UV45" s="229"/>
      <c r="UW45">
        <f t="shared" si="143"/>
        <v>1</v>
      </c>
      <c r="UX45">
        <f t="shared" si="144"/>
        <v>0</v>
      </c>
      <c r="UY45" s="203"/>
      <c r="UZ45">
        <f t="shared" si="145"/>
        <v>1</v>
      </c>
      <c r="VA45">
        <f t="shared" si="88"/>
        <v>1</v>
      </c>
      <c r="VB45">
        <f t="shared" si="167"/>
        <v>0</v>
      </c>
      <c r="VC45">
        <f t="shared" si="146"/>
        <v>1</v>
      </c>
      <c r="VD45" s="237"/>
      <c r="VE45" s="194"/>
      <c r="VF45">
        <f t="shared" si="147"/>
        <v>-1</v>
      </c>
      <c r="VG45" t="str">
        <f t="shared" si="89"/>
        <v>FALSE</v>
      </c>
      <c r="VH45">
        <f>VLOOKUP($A45,'FuturesInfo (3)'!$A$2:$V$80,22)</f>
        <v>1</v>
      </c>
      <c r="VI45" s="241"/>
      <c r="VJ45">
        <f t="shared" si="148"/>
        <v>1</v>
      </c>
      <c r="VK45" s="137">
        <f>VLOOKUP($A45,'FuturesInfo (3)'!$A$2:$O$80,15)*VH45</f>
        <v>60118.8</v>
      </c>
      <c r="VL45" s="137">
        <f>VLOOKUP($A45,'FuturesInfo (3)'!$A$2:$O$80,15)*VJ45</f>
        <v>60118.8</v>
      </c>
      <c r="VM45" s="188">
        <f t="shared" si="177"/>
        <v>0</v>
      </c>
      <c r="VN45" s="188">
        <f t="shared" si="90"/>
        <v>0</v>
      </c>
      <c r="VO45" s="188">
        <f t="shared" si="150"/>
        <v>0</v>
      </c>
      <c r="VP45" s="188">
        <f t="shared" si="151"/>
        <v>0</v>
      </c>
      <c r="VQ45" s="188">
        <f t="shared" si="174"/>
        <v>0</v>
      </c>
      <c r="VR45" s="188">
        <f t="shared" si="153"/>
        <v>0</v>
      </c>
      <c r="VS45" s="188">
        <f t="shared" si="168"/>
        <v>0</v>
      </c>
      <c r="VT45" s="188">
        <f t="shared" si="154"/>
        <v>0</v>
      </c>
      <c r="VU45" s="188">
        <f>IF(IF(sym!$Q34=UY45,1,0)=1,ABS(VK45*VD45),-ABS(VK45*VD45))</f>
        <v>0</v>
      </c>
      <c r="VV45" s="188">
        <f>IF(IF(sym!$P34=UY45,1,0)=1,ABS(VK45*VD45),-ABS(VK45*VD45))</f>
        <v>0</v>
      </c>
      <c r="VW45" s="188">
        <f t="shared" si="171"/>
        <v>0</v>
      </c>
      <c r="VX45" s="188">
        <f t="shared" si="155"/>
        <v>0</v>
      </c>
    </row>
    <row r="46" spans="1:596" x14ac:dyDescent="0.25">
      <c r="A46" s="1" t="s">
        <v>357</v>
      </c>
      <c r="B46" s="149" t="str">
        <f>'FuturesInfo (3)'!M34</f>
        <v>@JY</v>
      </c>
      <c r="C46" s="192" t="str">
        <f>VLOOKUP(A46,'FuturesInfo (3)'!$A$2:$K$80,11)</f>
        <v>currency</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f t="shared" si="81"/>
        <v>-868.73529712542143</v>
      </c>
      <c r="AB46" s="188">
        <v>-868.73529712542143</v>
      </c>
      <c r="AC46" s="188">
        <v>868.73529712542143</v>
      </c>
      <c r="AD46" s="188">
        <v>-868.73529712542143</v>
      </c>
      <c r="AE46" s="188">
        <v>-868.73529712542143</v>
      </c>
      <c r="AF46" s="188">
        <f t="shared" si="91"/>
        <v>0</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f t="shared" si="92"/>
        <v>1</v>
      </c>
      <c r="BB46" t="s">
        <v>1163</v>
      </c>
      <c r="BC46">
        <v>1</v>
      </c>
      <c r="BD46" s="241">
        <v>2</v>
      </c>
      <c r="BE46">
        <v>1</v>
      </c>
      <c r="BF46" s="137">
        <v>122225</v>
      </c>
      <c r="BG46" s="137">
        <v>122225</v>
      </c>
      <c r="BH46" s="188">
        <v>-893.99144946972604</v>
      </c>
      <c r="BI46" s="188">
        <f t="shared" si="156"/>
        <v>-893.99144946972604</v>
      </c>
      <c r="BJ46" s="188">
        <v>893.99144946972604</v>
      </c>
      <c r="BK46" s="188">
        <v>-893.99144946972604</v>
      </c>
      <c r="BL46" s="188">
        <v>893.99144946972604</v>
      </c>
      <c r="BM46" s="188">
        <v>893.99144946972604</v>
      </c>
      <c r="BN46" s="188">
        <v>-893.99144946972604</v>
      </c>
      <c r="BO46" s="188">
        <f t="shared" si="93"/>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f t="shared" si="94"/>
        <v>1</v>
      </c>
      <c r="CK46" t="s">
        <v>1163</v>
      </c>
      <c r="CL46">
        <v>2</v>
      </c>
      <c r="CM46" s="241">
        <v>1</v>
      </c>
      <c r="CN46">
        <v>3</v>
      </c>
      <c r="CO46" s="137">
        <v>244450</v>
      </c>
      <c r="CP46" s="137">
        <v>366675</v>
      </c>
      <c r="CQ46" s="188">
        <v>0</v>
      </c>
      <c r="CR46" s="188">
        <f t="shared" si="157"/>
        <v>0</v>
      </c>
      <c r="CS46" s="188">
        <v>0</v>
      </c>
      <c r="CT46" s="188">
        <v>0</v>
      </c>
      <c r="CU46" s="188">
        <v>0</v>
      </c>
      <c r="CV46" s="188">
        <v>0</v>
      </c>
      <c r="CW46" s="188">
        <v>0</v>
      </c>
      <c r="CX46" s="188">
        <f t="shared" si="95"/>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f t="shared" si="96"/>
        <v>1</v>
      </c>
      <c r="DT46" t="s">
        <v>1163</v>
      </c>
      <c r="DU46">
        <v>2</v>
      </c>
      <c r="DV46" s="241">
        <v>1</v>
      </c>
      <c r="DW46">
        <v>3</v>
      </c>
      <c r="DX46" s="137">
        <v>246762.5</v>
      </c>
      <c r="DY46" s="137">
        <v>370143.75</v>
      </c>
      <c r="DZ46" s="188">
        <v>2334.3762783804432</v>
      </c>
      <c r="EA46" s="188">
        <f t="shared" si="158"/>
        <v>2334.3762783804432</v>
      </c>
      <c r="EB46" s="188">
        <v>2334.3762783804432</v>
      </c>
      <c r="EC46" s="188">
        <v>-2334.3762783804432</v>
      </c>
      <c r="ED46" s="188">
        <v>2334.3762783804432</v>
      </c>
      <c r="EE46" s="188">
        <v>2334.3762783804432</v>
      </c>
      <c r="EF46" s="188">
        <v>2334.3762783804432</v>
      </c>
      <c r="EG46" s="188">
        <f t="shared" si="97"/>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f t="shared" si="98"/>
        <v>1</v>
      </c>
      <c r="FC46" t="s">
        <v>1163</v>
      </c>
      <c r="FD46">
        <v>2</v>
      </c>
      <c r="FE46" s="241">
        <v>2</v>
      </c>
      <c r="FF46">
        <v>2</v>
      </c>
      <c r="FG46" s="137">
        <v>247150</v>
      </c>
      <c r="FH46" s="137">
        <v>247150</v>
      </c>
      <c r="FI46" s="188">
        <v>388.10850514213746</v>
      </c>
      <c r="FJ46" s="188">
        <f t="shared" si="159"/>
        <v>388.10850514213746</v>
      </c>
      <c r="FK46" s="188">
        <v>388.10850514213746</v>
      </c>
      <c r="FL46" s="188">
        <v>-388.10850514213746</v>
      </c>
      <c r="FM46" s="188">
        <v>388.10850514213746</v>
      </c>
      <c r="FN46" s="188">
        <v>388.10850514213746</v>
      </c>
      <c r="FO46" s="188">
        <v>388.10850514213746</v>
      </c>
      <c r="FP46" s="188">
        <f t="shared" si="99"/>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f t="shared" si="100"/>
        <v>1</v>
      </c>
      <c r="GL46" t="s">
        <v>1163</v>
      </c>
      <c r="GM46">
        <v>2</v>
      </c>
      <c r="GN46" s="241">
        <v>1</v>
      </c>
      <c r="GO46">
        <v>3</v>
      </c>
      <c r="GP46" s="137">
        <v>248675</v>
      </c>
      <c r="GQ46" s="137">
        <v>373012.5</v>
      </c>
      <c r="GR46" s="188">
        <v>1534.4097713931403</v>
      </c>
      <c r="GS46" s="188">
        <f t="shared" si="160"/>
        <v>1534.4097713931403</v>
      </c>
      <c r="GT46" s="188">
        <v>1534.4097713931403</v>
      </c>
      <c r="GU46" s="188">
        <v>-1534.4097713931403</v>
      </c>
      <c r="GV46" s="188">
        <v>1534.4097713931403</v>
      </c>
      <c r="GW46" s="188">
        <v>1534.4097713931403</v>
      </c>
      <c r="GX46" s="188">
        <v>1534.4097713931403</v>
      </c>
      <c r="GY46" s="188">
        <f t="shared" si="101"/>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f t="shared" si="102"/>
        <v>1</v>
      </c>
      <c r="HU46" t="s">
        <v>1163</v>
      </c>
      <c r="HV46">
        <v>2</v>
      </c>
      <c r="HW46">
        <v>1</v>
      </c>
      <c r="HX46">
        <v>3</v>
      </c>
      <c r="HY46" s="137">
        <v>249475</v>
      </c>
      <c r="HZ46" s="137">
        <v>374212.5</v>
      </c>
      <c r="IA46" s="188">
        <v>802.57364029235646</v>
      </c>
      <c r="IB46" s="188">
        <f t="shared" si="161"/>
        <v>802.57364029235646</v>
      </c>
      <c r="IC46" s="188">
        <v>802.57364029235646</v>
      </c>
      <c r="ID46" s="188">
        <v>-802.57364029235646</v>
      </c>
      <c r="IE46" s="188">
        <v>802.57364029235646</v>
      </c>
      <c r="IF46" s="188">
        <v>-802.57364029235646</v>
      </c>
      <c r="IG46" s="188">
        <v>802.57364029235646</v>
      </c>
      <c r="IH46" s="188">
        <f t="shared" si="103"/>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f t="shared" si="104"/>
        <v>1</v>
      </c>
      <c r="JD46" t="s">
        <v>1163</v>
      </c>
      <c r="JE46">
        <v>2</v>
      </c>
      <c r="JF46" s="241">
        <v>2</v>
      </c>
      <c r="JG46">
        <v>2</v>
      </c>
      <c r="JH46" s="137">
        <v>243787.5</v>
      </c>
      <c r="JI46" s="137">
        <v>243787.5</v>
      </c>
      <c r="JJ46" s="188">
        <v>-5557.8370828664474</v>
      </c>
      <c r="JK46" s="188">
        <f t="shared" si="162"/>
        <v>-5557.8370828664474</v>
      </c>
      <c r="JL46" s="188">
        <v>-5557.8370828664474</v>
      </c>
      <c r="JM46" s="188">
        <v>5557.8370828664474</v>
      </c>
      <c r="JN46" s="188">
        <v>-5557.8370828664474</v>
      </c>
      <c r="JO46" s="188">
        <v>5557.8370828664474</v>
      </c>
      <c r="JP46" s="188">
        <v>-5557.8370828664474</v>
      </c>
      <c r="JQ46" s="188">
        <f t="shared" si="105"/>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f t="shared" si="106"/>
        <v>-1</v>
      </c>
      <c r="KM46" t="s">
        <v>1163</v>
      </c>
      <c r="KN46">
        <v>2</v>
      </c>
      <c r="KO46" s="241">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f t="shared" si="107"/>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f t="shared" si="108"/>
        <v>-1</v>
      </c>
      <c r="LV46" t="s">
        <v>1163</v>
      </c>
      <c r="LW46">
        <v>2</v>
      </c>
      <c r="LX46" s="241"/>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f t="shared" si="109"/>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f t="shared" si="110"/>
        <v>-1</v>
      </c>
      <c r="NE46" t="s">
        <v>1163</v>
      </c>
      <c r="NF46">
        <v>2</v>
      </c>
      <c r="NG46" s="241"/>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f t="shared" si="111"/>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f t="shared" si="112"/>
        <v>-1</v>
      </c>
      <c r="ON46" t="s">
        <v>1163</v>
      </c>
      <c r="OO46">
        <v>2</v>
      </c>
      <c r="OP46" s="241"/>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f t="shared" si="113"/>
        <v>111.8193297205663</v>
      </c>
      <c r="PB46" s="188">
        <v>111.8193297205663</v>
      </c>
      <c r="PC46" s="188">
        <v>-111.8193297205663</v>
      </c>
      <c r="PD46" s="188">
        <v>-111.8193297205663</v>
      </c>
      <c r="PE46" s="188">
        <v>111.8193297205663</v>
      </c>
      <c r="PG46">
        <v>-1</v>
      </c>
      <c r="PH46" s="228">
        <v>1</v>
      </c>
      <c r="PI46" s="228">
        <v>1</v>
      </c>
      <c r="PJ46" s="228">
        <v>-1</v>
      </c>
      <c r="PK46" s="203">
        <v>1</v>
      </c>
      <c r="PL46" s="229">
        <v>-5</v>
      </c>
      <c r="PM46">
        <v>-1</v>
      </c>
      <c r="PN46">
        <v>-1</v>
      </c>
      <c r="PO46" s="203">
        <v>-1</v>
      </c>
      <c r="PP46">
        <v>0</v>
      </c>
      <c r="PQ46">
        <v>0</v>
      </c>
      <c r="PR46">
        <v>1</v>
      </c>
      <c r="PS46">
        <v>1</v>
      </c>
      <c r="PT46" s="237">
        <v>-5.5795346878599996E-3</v>
      </c>
      <c r="PU46" s="194">
        <v>42559</v>
      </c>
      <c r="PV46">
        <v>-1</v>
      </c>
      <c r="PW46" t="s">
        <v>1163</v>
      </c>
      <c r="PX46">
        <v>2</v>
      </c>
      <c r="PY46" s="241"/>
      <c r="PZ46">
        <v>2</v>
      </c>
      <c r="QA46" s="137">
        <v>236262.5</v>
      </c>
      <c r="QB46" s="137">
        <v>236262.5</v>
      </c>
      <c r="QC46" s="188">
        <v>-1318.2348141905231</v>
      </c>
      <c r="QD46" s="188">
        <v>1318.2348141905231</v>
      </c>
      <c r="QE46" s="188">
        <v>-1318.2348141905231</v>
      </c>
      <c r="QF46" s="188">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v>-1</v>
      </c>
      <c r="QQ46" s="228">
        <v>1</v>
      </c>
      <c r="QR46" s="228">
        <v>1</v>
      </c>
      <c r="QS46" s="228">
        <v>-1</v>
      </c>
      <c r="QT46" s="203">
        <v>1</v>
      </c>
      <c r="QU46" s="229">
        <v>-6</v>
      </c>
      <c r="QV46">
        <v>-1</v>
      </c>
      <c r="QW46">
        <v>-1</v>
      </c>
      <c r="QX46">
        <v>1</v>
      </c>
      <c r="QY46">
        <v>1</v>
      </c>
      <c r="QZ46">
        <v>1</v>
      </c>
      <c r="RA46">
        <v>0</v>
      </c>
      <c r="RB46">
        <v>0</v>
      </c>
      <c r="RC46">
        <v>4.7639212364999998E-4</v>
      </c>
      <c r="RD46" s="194">
        <v>42559</v>
      </c>
      <c r="RE46">
        <v>-1</v>
      </c>
      <c r="RF46" t="s">
        <v>1163</v>
      </c>
      <c r="RG46">
        <v>2</v>
      </c>
      <c r="RH46" s="241"/>
      <c r="RI46">
        <v>2</v>
      </c>
      <c r="RJ46" s="137">
        <v>236262.5</v>
      </c>
      <c r="RK46" s="137">
        <v>236262.5</v>
      </c>
      <c r="RL46" s="188">
        <v>112.55359411385813</v>
      </c>
      <c r="RM46" s="188">
        <v>-112.55359411385813</v>
      </c>
      <c r="RN46" s="188">
        <v>112.55359411385813</v>
      </c>
      <c r="RO46" s="188">
        <v>-112.55359411385813</v>
      </c>
      <c r="RP46" s="188">
        <v>-112.55359411385813</v>
      </c>
      <c r="RQ46" s="188">
        <v>112.55359411385813</v>
      </c>
      <c r="RR46" s="188">
        <v>-112.55359411385813</v>
      </c>
      <c r="RS46" s="188">
        <v>-112.55359411385813</v>
      </c>
      <c r="RT46" s="188">
        <v>-112.55359411385813</v>
      </c>
      <c r="RU46" s="188">
        <v>112.55359411385813</v>
      </c>
      <c r="RV46" s="188">
        <v>-112.55359411385813</v>
      </c>
      <c r="RW46" s="188">
        <v>112.55359411385813</v>
      </c>
      <c r="RY46">
        <f t="shared" si="114"/>
        <v>1</v>
      </c>
      <c r="RZ46">
        <v>1</v>
      </c>
      <c r="SA46">
        <v>1</v>
      </c>
      <c r="SB46">
        <v>-1</v>
      </c>
      <c r="SC46">
        <v>1</v>
      </c>
      <c r="SD46">
        <v>-7</v>
      </c>
      <c r="SE46">
        <f t="shared" si="115"/>
        <v>-1</v>
      </c>
      <c r="SF46">
        <f t="shared" si="116"/>
        <v>-1</v>
      </c>
      <c r="SG46">
        <v>-1</v>
      </c>
      <c r="SH46">
        <f t="shared" si="117"/>
        <v>0</v>
      </c>
      <c r="SI46">
        <f t="shared" si="82"/>
        <v>0</v>
      </c>
      <c r="SJ46">
        <f t="shared" si="163"/>
        <v>1</v>
      </c>
      <c r="SK46">
        <f t="shared" si="118"/>
        <v>1</v>
      </c>
      <c r="SL46">
        <v>-7.5657372625799997E-3</v>
      </c>
      <c r="SM46" s="194">
        <v>42559</v>
      </c>
      <c r="SN46">
        <f t="shared" si="119"/>
        <v>-1</v>
      </c>
      <c r="SO46" t="str">
        <f t="shared" si="83"/>
        <v>TRUE</v>
      </c>
      <c r="SP46">
        <f>VLOOKUP($A46,'FuturesInfo (3)'!$A$2:$V$80,22)</f>
        <v>2</v>
      </c>
      <c r="SQ46" s="241"/>
      <c r="SR46">
        <f t="shared" si="120"/>
        <v>2</v>
      </c>
      <c r="SS46" s="137">
        <f>VLOOKUP($A46,'FuturesInfo (3)'!$A$2:$O$80,15)*SP46</f>
        <v>234475</v>
      </c>
      <c r="ST46" s="137">
        <f>VLOOKUP($A46,'FuturesInfo (3)'!$A$2:$O$80,15)*SR46</f>
        <v>234475</v>
      </c>
      <c r="SU46" s="188">
        <f t="shared" si="175"/>
        <v>-1773.9762446434454</v>
      </c>
      <c r="SV46" s="188">
        <f t="shared" si="84"/>
        <v>-1773.9762446434454</v>
      </c>
      <c r="SW46" s="188">
        <f t="shared" si="122"/>
        <v>-1773.9762446434454</v>
      </c>
      <c r="SX46" s="188">
        <f t="shared" si="123"/>
        <v>1773.9762446434454</v>
      </c>
      <c r="SY46" s="188">
        <f t="shared" si="172"/>
        <v>1773.9762446434454</v>
      </c>
      <c r="SZ46" s="188">
        <f t="shared" si="125"/>
        <v>-1773.9762446434454</v>
      </c>
      <c r="TA46" s="188">
        <f t="shared" si="164"/>
        <v>1773.9762446434454</v>
      </c>
      <c r="TB46" s="188">
        <f t="shared" si="126"/>
        <v>1773.9762446434454</v>
      </c>
      <c r="TC46" s="188">
        <f>IF(IF(sym!$Q35=SG46,1,0)=1,ABS(SS46*SL46),-ABS(SS46*SL46))</f>
        <v>1773.9762446434454</v>
      </c>
      <c r="TD46" s="188">
        <f>IF(IF(sym!$P35=SG46,1,0)=1,ABS(SS46*SL46),-ABS(SS46*SL46))</f>
        <v>-1773.9762446434454</v>
      </c>
      <c r="TE46" s="188">
        <f t="shared" si="169"/>
        <v>-1773.9762446434454</v>
      </c>
      <c r="TF46" s="188">
        <f t="shared" si="127"/>
        <v>1773.9762446434454</v>
      </c>
      <c r="TH46">
        <f t="shared" si="128"/>
        <v>-1</v>
      </c>
      <c r="TI46" s="228">
        <v>1</v>
      </c>
      <c r="TJ46" s="228">
        <v>1</v>
      </c>
      <c r="TK46" s="228">
        <v>-1</v>
      </c>
      <c r="TL46" s="203">
        <v>1</v>
      </c>
      <c r="TM46" s="229">
        <v>-8</v>
      </c>
      <c r="TN46">
        <f t="shared" si="129"/>
        <v>-1</v>
      </c>
      <c r="TO46">
        <f t="shared" si="130"/>
        <v>-1</v>
      </c>
      <c r="TP46" s="203"/>
      <c r="TQ46">
        <f t="shared" si="131"/>
        <v>0</v>
      </c>
      <c r="TR46">
        <f t="shared" si="85"/>
        <v>0</v>
      </c>
      <c r="TS46">
        <f t="shared" si="165"/>
        <v>0</v>
      </c>
      <c r="TT46">
        <f t="shared" si="132"/>
        <v>0</v>
      </c>
      <c r="TU46" s="237"/>
      <c r="TV46" s="194">
        <v>42559</v>
      </c>
      <c r="TW46">
        <f t="shared" si="133"/>
        <v>-1</v>
      </c>
      <c r="TX46" t="str">
        <f t="shared" si="86"/>
        <v>TRUE</v>
      </c>
      <c r="TY46">
        <f>VLOOKUP($A46,'FuturesInfo (3)'!$A$2:$V$80,22)</f>
        <v>2</v>
      </c>
      <c r="TZ46" s="241"/>
      <c r="UA46">
        <f t="shared" si="134"/>
        <v>2</v>
      </c>
      <c r="UB46" s="137">
        <f>VLOOKUP($A46,'FuturesInfo (3)'!$A$2:$O$80,15)*TY46</f>
        <v>234475</v>
      </c>
      <c r="UC46" s="137">
        <f>VLOOKUP($A46,'FuturesInfo (3)'!$A$2:$O$80,15)*UA46</f>
        <v>234475</v>
      </c>
      <c r="UD46" s="188">
        <f t="shared" si="176"/>
        <v>0</v>
      </c>
      <c r="UE46" s="188">
        <f t="shared" si="87"/>
        <v>0</v>
      </c>
      <c r="UF46" s="188">
        <f t="shared" si="136"/>
        <v>0</v>
      </c>
      <c r="UG46" s="188">
        <f t="shared" si="137"/>
        <v>0</v>
      </c>
      <c r="UH46" s="188">
        <f t="shared" si="173"/>
        <v>0</v>
      </c>
      <c r="UI46" s="188">
        <f t="shared" si="139"/>
        <v>0</v>
      </c>
      <c r="UJ46" s="188">
        <f t="shared" si="166"/>
        <v>0</v>
      </c>
      <c r="UK46" s="188">
        <f t="shared" si="140"/>
        <v>0</v>
      </c>
      <c r="UL46" s="188">
        <f>IF(IF(sym!$Q35=TP46,1,0)=1,ABS(UB46*TU46),-ABS(UB46*TU46))</f>
        <v>0</v>
      </c>
      <c r="UM46" s="188">
        <f>IF(IF(sym!$P35=TP46,1,0)=1,ABS(UB46*TU46),-ABS(UB46*TU46))</f>
        <v>0</v>
      </c>
      <c r="UN46" s="188">
        <f t="shared" si="170"/>
        <v>0</v>
      </c>
      <c r="UO46" s="188">
        <f t="shared" si="141"/>
        <v>0</v>
      </c>
      <c r="UQ46">
        <f t="shared" si="142"/>
        <v>0</v>
      </c>
      <c r="UR46" s="228"/>
      <c r="US46" s="228"/>
      <c r="UT46" s="228"/>
      <c r="UU46" s="203"/>
      <c r="UV46" s="229"/>
      <c r="UW46">
        <f t="shared" si="143"/>
        <v>1</v>
      </c>
      <c r="UX46">
        <f t="shared" si="144"/>
        <v>0</v>
      </c>
      <c r="UY46" s="203"/>
      <c r="UZ46">
        <f t="shared" si="145"/>
        <v>1</v>
      </c>
      <c r="VA46">
        <f t="shared" si="88"/>
        <v>1</v>
      </c>
      <c r="VB46">
        <f t="shared" si="167"/>
        <v>0</v>
      </c>
      <c r="VC46">
        <f t="shared" si="146"/>
        <v>1</v>
      </c>
      <c r="VD46" s="237"/>
      <c r="VE46" s="194"/>
      <c r="VF46">
        <f t="shared" si="147"/>
        <v>-1</v>
      </c>
      <c r="VG46" t="str">
        <f t="shared" si="89"/>
        <v>FALSE</v>
      </c>
      <c r="VH46">
        <f>VLOOKUP($A46,'FuturesInfo (3)'!$A$2:$V$80,22)</f>
        <v>2</v>
      </c>
      <c r="VI46" s="241"/>
      <c r="VJ46">
        <f t="shared" si="148"/>
        <v>2</v>
      </c>
      <c r="VK46" s="137">
        <f>VLOOKUP($A46,'FuturesInfo (3)'!$A$2:$O$80,15)*VH46</f>
        <v>234475</v>
      </c>
      <c r="VL46" s="137">
        <f>VLOOKUP($A46,'FuturesInfo (3)'!$A$2:$O$80,15)*VJ46</f>
        <v>234475</v>
      </c>
      <c r="VM46" s="188">
        <f t="shared" si="177"/>
        <v>0</v>
      </c>
      <c r="VN46" s="188">
        <f t="shared" si="90"/>
        <v>0</v>
      </c>
      <c r="VO46" s="188">
        <f t="shared" si="150"/>
        <v>0</v>
      </c>
      <c r="VP46" s="188">
        <f t="shared" si="151"/>
        <v>0</v>
      </c>
      <c r="VQ46" s="188">
        <f t="shared" si="174"/>
        <v>0</v>
      </c>
      <c r="VR46" s="188">
        <f t="shared" si="153"/>
        <v>0</v>
      </c>
      <c r="VS46" s="188">
        <f t="shared" si="168"/>
        <v>0</v>
      </c>
      <c r="VT46" s="188">
        <f t="shared" si="154"/>
        <v>0</v>
      </c>
      <c r="VU46" s="188">
        <f>IF(IF(sym!$Q35=UY46,1,0)=1,ABS(VK46*VD46),-ABS(VK46*VD46))</f>
        <v>0</v>
      </c>
      <c r="VV46" s="188">
        <f>IF(IF(sym!$P35=UY46,1,0)=1,ABS(VK46*VD46),-ABS(VK46*VD46))</f>
        <v>0</v>
      </c>
      <c r="VW46" s="188">
        <f t="shared" si="171"/>
        <v>0</v>
      </c>
      <c r="VX46" s="188">
        <f t="shared" si="155"/>
        <v>0</v>
      </c>
    </row>
    <row r="47" spans="1:596" x14ac:dyDescent="0.25">
      <c r="A47" s="1" t="s">
        <v>359</v>
      </c>
      <c r="B47" s="149" t="str">
        <f>'FuturesInfo (3)'!M35</f>
        <v>@KC</v>
      </c>
      <c r="C47" s="192" t="str">
        <f>VLOOKUP(A47,'FuturesInfo (3)'!$A$2:$K$80,11)</f>
        <v>soft</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f t="shared" si="81"/>
        <v>453.73831775678536</v>
      </c>
      <c r="AB47" s="188">
        <v>453.73831775678536</v>
      </c>
      <c r="AC47" s="188">
        <v>-453.73831775678536</v>
      </c>
      <c r="AD47" s="188">
        <v>-453.73831775678536</v>
      </c>
      <c r="AE47" s="188">
        <v>-453.73831775678536</v>
      </c>
      <c r="AF47" s="188">
        <f t="shared" si="91"/>
        <v>0</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f t="shared" si="92"/>
        <v>-1</v>
      </c>
      <c r="BB47" t="s">
        <v>1163</v>
      </c>
      <c r="BC47">
        <v>1</v>
      </c>
      <c r="BD47" s="241">
        <v>2</v>
      </c>
      <c r="BE47">
        <v>1</v>
      </c>
      <c r="BF47" s="137">
        <v>54900</v>
      </c>
      <c r="BG47" s="137">
        <v>54900</v>
      </c>
      <c r="BH47" s="188">
        <v>282.69824922739798</v>
      </c>
      <c r="BI47" s="188">
        <f t="shared" si="156"/>
        <v>282.69824922739798</v>
      </c>
      <c r="BJ47" s="188">
        <v>282.69824922739798</v>
      </c>
      <c r="BK47" s="188">
        <v>-282.69824922739798</v>
      </c>
      <c r="BL47" s="188">
        <v>-282.69824922739798</v>
      </c>
      <c r="BM47" s="188">
        <v>-282.69824922739798</v>
      </c>
      <c r="BN47" s="188">
        <v>282.69824922739798</v>
      </c>
      <c r="BO47" s="188">
        <f t="shared" si="93"/>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f t="shared" si="94"/>
        <v>-1</v>
      </c>
      <c r="CK47" t="s">
        <v>1163</v>
      </c>
      <c r="CL47">
        <v>2</v>
      </c>
      <c r="CM47" s="241">
        <v>1</v>
      </c>
      <c r="CN47">
        <v>3</v>
      </c>
      <c r="CO47" s="137">
        <v>109800</v>
      </c>
      <c r="CP47" s="137">
        <v>164700</v>
      </c>
      <c r="CQ47" s="188">
        <v>0</v>
      </c>
      <c r="CR47" s="188">
        <f t="shared" si="157"/>
        <v>0</v>
      </c>
      <c r="CS47" s="188">
        <v>0</v>
      </c>
      <c r="CT47" s="188">
        <v>0</v>
      </c>
      <c r="CU47" s="188">
        <v>0</v>
      </c>
      <c r="CV47" s="188">
        <v>0</v>
      </c>
      <c r="CW47" s="188">
        <v>0</v>
      </c>
      <c r="CX47" s="188">
        <f t="shared" si="95"/>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f t="shared" si="96"/>
        <v>-1</v>
      </c>
      <c r="DT47" t="s">
        <v>1163</v>
      </c>
      <c r="DU47">
        <v>2</v>
      </c>
      <c r="DV47" s="241">
        <v>1</v>
      </c>
      <c r="DW47">
        <v>3</v>
      </c>
      <c r="DX47" s="137">
        <v>109162.50000000001</v>
      </c>
      <c r="DY47" s="137">
        <v>163743.75000000003</v>
      </c>
      <c r="DZ47" s="188">
        <v>633.79866803259608</v>
      </c>
      <c r="EA47" s="188">
        <f t="shared" si="158"/>
        <v>-633.79866803259608</v>
      </c>
      <c r="EB47" s="188">
        <v>-633.79866803259608</v>
      </c>
      <c r="EC47" s="188">
        <v>633.79866803259608</v>
      </c>
      <c r="ED47" s="188">
        <v>633.79866803259608</v>
      </c>
      <c r="EE47" s="188">
        <v>633.79866803259608</v>
      </c>
      <c r="EF47" s="188">
        <v>-633.79866803259608</v>
      </c>
      <c r="EG47" s="188">
        <f t="shared" si="97"/>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f t="shared" si="98"/>
        <v>-1</v>
      </c>
      <c r="FC47" t="s">
        <v>1163</v>
      </c>
      <c r="FD47">
        <v>2</v>
      </c>
      <c r="FE47" s="241">
        <v>1</v>
      </c>
      <c r="FF47">
        <v>2</v>
      </c>
      <c r="FG47" s="137">
        <v>107475.00000000001</v>
      </c>
      <c r="FH47" s="137">
        <v>107475.00000000001</v>
      </c>
      <c r="FI47" s="188">
        <v>-1661.4136035749927</v>
      </c>
      <c r="FJ47" s="188">
        <f t="shared" si="159"/>
        <v>1661.4136035749927</v>
      </c>
      <c r="FK47" s="188">
        <v>-1661.4136035749927</v>
      </c>
      <c r="FL47" s="188">
        <v>1661.4136035749927</v>
      </c>
      <c r="FM47" s="188">
        <v>1661.4136035749927</v>
      </c>
      <c r="FN47" s="188">
        <v>1661.4136035749927</v>
      </c>
      <c r="FO47" s="188">
        <v>-1661.4136035749927</v>
      </c>
      <c r="FP47" s="188">
        <f t="shared" si="99"/>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f t="shared" si="100"/>
        <v>-1</v>
      </c>
      <c r="GL47" t="s">
        <v>1163</v>
      </c>
      <c r="GM47">
        <v>2</v>
      </c>
      <c r="GN47" s="241">
        <v>1</v>
      </c>
      <c r="GO47">
        <v>3</v>
      </c>
      <c r="GP47" s="137">
        <v>106350.00000000001</v>
      </c>
      <c r="GQ47" s="137">
        <v>159525.00000000003</v>
      </c>
      <c r="GR47" s="188">
        <v>-1113.2240055868201</v>
      </c>
      <c r="GS47" s="188">
        <f t="shared" si="160"/>
        <v>1113.2240055868201</v>
      </c>
      <c r="GT47" s="188">
        <v>-1113.2240055868201</v>
      </c>
      <c r="GU47" s="188">
        <v>1113.2240055868201</v>
      </c>
      <c r="GV47" s="188">
        <v>1113.2240055868201</v>
      </c>
      <c r="GW47" s="188">
        <v>1113.2240055868201</v>
      </c>
      <c r="GX47" s="188">
        <v>-1113.2240055868201</v>
      </c>
      <c r="GY47" s="188">
        <f t="shared" si="101"/>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f t="shared" si="102"/>
        <v>1</v>
      </c>
      <c r="HU47" t="s">
        <v>1163</v>
      </c>
      <c r="HV47">
        <v>2</v>
      </c>
      <c r="HW47">
        <v>1</v>
      </c>
      <c r="HX47">
        <v>3</v>
      </c>
      <c r="HY47" s="137">
        <v>108075</v>
      </c>
      <c r="HZ47" s="137">
        <v>162112.5</v>
      </c>
      <c r="IA47" s="188">
        <v>1752.9795486552523</v>
      </c>
      <c r="IB47" s="188">
        <f t="shared" si="161"/>
        <v>-1752.9795486552523</v>
      </c>
      <c r="IC47" s="188">
        <v>1752.9795486552523</v>
      </c>
      <c r="ID47" s="188">
        <v>-1752.9795486552523</v>
      </c>
      <c r="IE47" s="188">
        <v>-1752.9795486552523</v>
      </c>
      <c r="IF47" s="188">
        <v>1752.9795486552523</v>
      </c>
      <c r="IG47" s="188">
        <v>1752.9795486552523</v>
      </c>
      <c r="IH47" s="188">
        <f t="shared" si="103"/>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f t="shared" si="104"/>
        <v>-1</v>
      </c>
      <c r="JD47" t="s">
        <v>1163</v>
      </c>
      <c r="JE47">
        <v>2</v>
      </c>
      <c r="JF47" s="241">
        <v>1</v>
      </c>
      <c r="JG47">
        <v>3</v>
      </c>
      <c r="JH47" s="137">
        <v>111975.00000000001</v>
      </c>
      <c r="JI47" s="137">
        <v>167962.50000000003</v>
      </c>
      <c r="JJ47" s="188">
        <v>4040.7356002745705</v>
      </c>
      <c r="JK47" s="188">
        <f t="shared" si="162"/>
        <v>4040.7356002745705</v>
      </c>
      <c r="JL47" s="188">
        <v>4040.7356002745705</v>
      </c>
      <c r="JM47" s="188">
        <v>-4040.7356002745705</v>
      </c>
      <c r="JN47" s="188">
        <v>-4040.7356002745705</v>
      </c>
      <c r="JO47" s="188">
        <v>-4040.7356002745705</v>
      </c>
      <c r="JP47" s="188">
        <v>4040.7356002745705</v>
      </c>
      <c r="JQ47" s="188">
        <f t="shared" si="105"/>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f t="shared" si="106"/>
        <v>-1</v>
      </c>
      <c r="KM47" t="s">
        <v>1163</v>
      </c>
      <c r="KN47">
        <v>2</v>
      </c>
      <c r="KO47" s="241">
        <v>2</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f t="shared" si="107"/>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f t="shared" si="108"/>
        <v>1</v>
      </c>
      <c r="LV47" t="s">
        <v>1163</v>
      </c>
      <c r="LW47">
        <v>2</v>
      </c>
      <c r="LX47" s="241"/>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f t="shared" si="109"/>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f t="shared" si="110"/>
        <v>1</v>
      </c>
      <c r="NE47" t="s">
        <v>1163</v>
      </c>
      <c r="NF47">
        <v>2</v>
      </c>
      <c r="NG47" s="241"/>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f t="shared" si="111"/>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f t="shared" si="112"/>
        <v>1</v>
      </c>
      <c r="ON47" t="s">
        <v>1163</v>
      </c>
      <c r="OO47">
        <v>2</v>
      </c>
      <c r="OP47" s="241"/>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f t="shared" si="113"/>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v>-1</v>
      </c>
      <c r="PN47">
        <v>1</v>
      </c>
      <c r="PO47" s="203">
        <v>1</v>
      </c>
      <c r="PP47">
        <v>1</v>
      </c>
      <c r="PQ47">
        <v>1</v>
      </c>
      <c r="PR47">
        <v>0</v>
      </c>
      <c r="PS47">
        <v>1</v>
      </c>
      <c r="PT47" s="237">
        <v>1.28769908506E-2</v>
      </c>
      <c r="PU47" s="194">
        <v>42548</v>
      </c>
      <c r="PV47">
        <v>1</v>
      </c>
      <c r="PW47" t="s">
        <v>1163</v>
      </c>
      <c r="PX47">
        <v>2</v>
      </c>
      <c r="PY47" s="241"/>
      <c r="PZ47">
        <v>2</v>
      </c>
      <c r="QA47" s="137">
        <v>109912.50000000001</v>
      </c>
      <c r="QB47" s="137">
        <v>109912.50000000001</v>
      </c>
      <c r="QC47" s="188">
        <v>-1415.3422568665726</v>
      </c>
      <c r="QD47" s="188">
        <v>-1415.3422568665726</v>
      </c>
      <c r="QE47" s="188">
        <v>1415.3422568665726</v>
      </c>
      <c r="QF47" s="188">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v>1</v>
      </c>
      <c r="QQ47" s="228">
        <v>1</v>
      </c>
      <c r="QR47" s="228">
        <v>-1</v>
      </c>
      <c r="QS47" s="228">
        <v>1</v>
      </c>
      <c r="QT47" s="203">
        <v>1</v>
      </c>
      <c r="QU47" s="229">
        <v>14</v>
      </c>
      <c r="QV47">
        <v>-1</v>
      </c>
      <c r="QW47">
        <v>1</v>
      </c>
      <c r="QX47">
        <v>-1</v>
      </c>
      <c r="QY47">
        <v>1</v>
      </c>
      <c r="QZ47">
        <v>0</v>
      </c>
      <c r="RA47">
        <v>1</v>
      </c>
      <c r="RB47">
        <v>0</v>
      </c>
      <c r="RC47">
        <v>-1.9404483104699999E-2</v>
      </c>
      <c r="RD47" s="194">
        <v>42548</v>
      </c>
      <c r="RE47">
        <v>1</v>
      </c>
      <c r="RF47" t="s">
        <v>1163</v>
      </c>
      <c r="RG47">
        <v>2</v>
      </c>
      <c r="RH47" s="241"/>
      <c r="RI47">
        <v>2</v>
      </c>
      <c r="RJ47" s="137">
        <v>109912.50000000001</v>
      </c>
      <c r="RK47" s="137">
        <v>109912.50000000001</v>
      </c>
      <c r="RL47" s="188">
        <v>-2132.7952492453387</v>
      </c>
      <c r="RM47" s="188">
        <v>-2132.7952492453387</v>
      </c>
      <c r="RN47" s="188">
        <v>-2132.7952492453387</v>
      </c>
      <c r="RO47" s="188">
        <v>2132.7952492453387</v>
      </c>
      <c r="RP47" s="188">
        <v>-2132.7952492453387</v>
      </c>
      <c r="RQ47" s="188">
        <v>2132.7952492453387</v>
      </c>
      <c r="RR47" s="188">
        <v>-2132.7952492453387</v>
      </c>
      <c r="RS47" s="188">
        <v>-2132.7952492453387</v>
      </c>
      <c r="RT47" s="188">
        <v>-2132.7952492453387</v>
      </c>
      <c r="RU47" s="188">
        <v>2132.7952492453387</v>
      </c>
      <c r="RV47" s="188">
        <v>-2132.7952492453387</v>
      </c>
      <c r="RW47" s="188">
        <v>2132.7952492453387</v>
      </c>
      <c r="RY47">
        <f t="shared" si="114"/>
        <v>-1</v>
      </c>
      <c r="RZ47">
        <v>1</v>
      </c>
      <c r="SA47">
        <v>-1</v>
      </c>
      <c r="SB47">
        <v>1</v>
      </c>
      <c r="SC47">
        <v>1</v>
      </c>
      <c r="SD47">
        <v>-1</v>
      </c>
      <c r="SE47">
        <f t="shared" si="115"/>
        <v>-1</v>
      </c>
      <c r="SF47">
        <f t="shared" si="116"/>
        <v>-1</v>
      </c>
      <c r="SG47">
        <v>1</v>
      </c>
      <c r="SH47">
        <f t="shared" si="117"/>
        <v>0</v>
      </c>
      <c r="SI47">
        <f t="shared" si="82"/>
        <v>1</v>
      </c>
      <c r="SJ47">
        <f t="shared" si="163"/>
        <v>0</v>
      </c>
      <c r="SK47">
        <f t="shared" si="118"/>
        <v>0</v>
      </c>
      <c r="SL47">
        <v>3.0706243602900002E-3</v>
      </c>
      <c r="SM47" s="194">
        <v>42548</v>
      </c>
      <c r="SN47">
        <f t="shared" si="119"/>
        <v>-1</v>
      </c>
      <c r="SO47" t="str">
        <f t="shared" si="83"/>
        <v>TRUE</v>
      </c>
      <c r="SP47">
        <f>VLOOKUP($A47,'FuturesInfo (3)'!$A$2:$V$80,22)</f>
        <v>2</v>
      </c>
      <c r="SQ47" s="241"/>
      <c r="SR47">
        <f t="shared" si="120"/>
        <v>2</v>
      </c>
      <c r="SS47" s="137">
        <f>VLOOKUP($A47,'FuturesInfo (3)'!$A$2:$O$80,15)*SP47</f>
        <v>110250</v>
      </c>
      <c r="ST47" s="137">
        <f>VLOOKUP($A47,'FuturesInfo (3)'!$A$2:$O$80,15)*SR47</f>
        <v>110250</v>
      </c>
      <c r="SU47" s="188">
        <f t="shared" si="175"/>
        <v>338.53633572197253</v>
      </c>
      <c r="SV47" s="188">
        <f t="shared" si="84"/>
        <v>-338.53633572197253</v>
      </c>
      <c r="SW47" s="188">
        <f t="shared" si="122"/>
        <v>338.53633572197253</v>
      </c>
      <c r="SX47" s="188">
        <f t="shared" si="123"/>
        <v>-338.53633572197253</v>
      </c>
      <c r="SY47" s="188">
        <f t="shared" si="172"/>
        <v>-338.53633572197253</v>
      </c>
      <c r="SZ47" s="188">
        <f t="shared" si="125"/>
        <v>-338.53633572197253</v>
      </c>
      <c r="TA47" s="188">
        <f t="shared" si="164"/>
        <v>338.53633572197253</v>
      </c>
      <c r="TB47" s="188">
        <f t="shared" si="126"/>
        <v>-338.53633572197253</v>
      </c>
      <c r="TC47" s="188">
        <f>IF(IF(sym!$Q36=SG47,1,0)=1,ABS(SS47*SL47),-ABS(SS47*SL47))</f>
        <v>338.53633572197253</v>
      </c>
      <c r="TD47" s="188">
        <f>IF(IF(sym!$P36=SG47,1,0)=1,ABS(SS47*SL47),-ABS(SS47*SL47))</f>
        <v>-338.53633572197253</v>
      </c>
      <c r="TE47" s="188">
        <f t="shared" si="169"/>
        <v>-338.53633572197253</v>
      </c>
      <c r="TF47" s="188">
        <f t="shared" si="127"/>
        <v>338.53633572197253</v>
      </c>
      <c r="TH47">
        <f t="shared" si="128"/>
        <v>1</v>
      </c>
      <c r="TI47" s="228">
        <v>1</v>
      </c>
      <c r="TJ47" s="228">
        <v>1</v>
      </c>
      <c r="TK47" s="228">
        <v>1</v>
      </c>
      <c r="TL47" s="203">
        <v>1</v>
      </c>
      <c r="TM47" s="229">
        <v>-2</v>
      </c>
      <c r="TN47">
        <f t="shared" si="129"/>
        <v>-1</v>
      </c>
      <c r="TO47">
        <f t="shared" si="130"/>
        <v>-1</v>
      </c>
      <c r="TP47" s="203"/>
      <c r="TQ47">
        <f t="shared" si="131"/>
        <v>0</v>
      </c>
      <c r="TR47">
        <f t="shared" si="85"/>
        <v>0</v>
      </c>
      <c r="TS47">
        <f t="shared" si="165"/>
        <v>0</v>
      </c>
      <c r="TT47">
        <f t="shared" si="132"/>
        <v>0</v>
      </c>
      <c r="TU47" s="237"/>
      <c r="TV47" s="194">
        <v>42548</v>
      </c>
      <c r="TW47">
        <f t="shared" si="133"/>
        <v>1</v>
      </c>
      <c r="TX47" t="str">
        <f t="shared" si="86"/>
        <v>TRUE</v>
      </c>
      <c r="TY47">
        <f>VLOOKUP($A47,'FuturesInfo (3)'!$A$2:$V$80,22)</f>
        <v>2</v>
      </c>
      <c r="TZ47" s="241"/>
      <c r="UA47">
        <f t="shared" si="134"/>
        <v>2</v>
      </c>
      <c r="UB47" s="137">
        <f>VLOOKUP($A47,'FuturesInfo (3)'!$A$2:$O$80,15)*TY47</f>
        <v>110250</v>
      </c>
      <c r="UC47" s="137">
        <f>VLOOKUP($A47,'FuturesInfo (3)'!$A$2:$O$80,15)*UA47</f>
        <v>110250</v>
      </c>
      <c r="UD47" s="188">
        <f t="shared" si="176"/>
        <v>0</v>
      </c>
      <c r="UE47" s="188">
        <f t="shared" si="87"/>
        <v>0</v>
      </c>
      <c r="UF47" s="188">
        <f t="shared" si="136"/>
        <v>0</v>
      </c>
      <c r="UG47" s="188">
        <f t="shared" si="137"/>
        <v>0</v>
      </c>
      <c r="UH47" s="188">
        <f t="shared" si="173"/>
        <v>0</v>
      </c>
      <c r="UI47" s="188">
        <f t="shared" si="139"/>
        <v>0</v>
      </c>
      <c r="UJ47" s="188">
        <f t="shared" si="166"/>
        <v>0</v>
      </c>
      <c r="UK47" s="188">
        <f t="shared" si="140"/>
        <v>0</v>
      </c>
      <c r="UL47" s="188">
        <f>IF(IF(sym!$Q36=TP47,1,0)=1,ABS(UB47*TU47),-ABS(UB47*TU47))</f>
        <v>0</v>
      </c>
      <c r="UM47" s="188">
        <f>IF(IF(sym!$P36=TP47,1,0)=1,ABS(UB47*TU47),-ABS(UB47*TU47))</f>
        <v>0</v>
      </c>
      <c r="UN47" s="188">
        <f t="shared" si="170"/>
        <v>0</v>
      </c>
      <c r="UO47" s="188">
        <f t="shared" si="141"/>
        <v>0</v>
      </c>
      <c r="UQ47">
        <f t="shared" si="142"/>
        <v>0</v>
      </c>
      <c r="UR47" s="228"/>
      <c r="US47" s="228"/>
      <c r="UT47" s="228"/>
      <c r="UU47" s="203"/>
      <c r="UV47" s="229"/>
      <c r="UW47">
        <f t="shared" si="143"/>
        <v>1</v>
      </c>
      <c r="UX47">
        <f t="shared" si="144"/>
        <v>0</v>
      </c>
      <c r="UY47" s="203"/>
      <c r="UZ47">
        <f t="shared" si="145"/>
        <v>1</v>
      </c>
      <c r="VA47">
        <f t="shared" si="88"/>
        <v>1</v>
      </c>
      <c r="VB47">
        <f t="shared" si="167"/>
        <v>0</v>
      </c>
      <c r="VC47">
        <f t="shared" si="146"/>
        <v>1</v>
      </c>
      <c r="VD47" s="237"/>
      <c r="VE47" s="194"/>
      <c r="VF47">
        <f t="shared" si="147"/>
        <v>-1</v>
      </c>
      <c r="VG47" t="str">
        <f t="shared" si="89"/>
        <v>FALSE</v>
      </c>
      <c r="VH47">
        <f>VLOOKUP($A47,'FuturesInfo (3)'!$A$2:$V$80,22)</f>
        <v>2</v>
      </c>
      <c r="VI47" s="241"/>
      <c r="VJ47">
        <f t="shared" si="148"/>
        <v>2</v>
      </c>
      <c r="VK47" s="137">
        <f>VLOOKUP($A47,'FuturesInfo (3)'!$A$2:$O$80,15)*VH47</f>
        <v>110250</v>
      </c>
      <c r="VL47" s="137">
        <f>VLOOKUP($A47,'FuturesInfo (3)'!$A$2:$O$80,15)*VJ47</f>
        <v>110250</v>
      </c>
      <c r="VM47" s="188">
        <f t="shared" si="177"/>
        <v>0</v>
      </c>
      <c r="VN47" s="188">
        <f t="shared" si="90"/>
        <v>0</v>
      </c>
      <c r="VO47" s="188">
        <f t="shared" si="150"/>
        <v>0</v>
      </c>
      <c r="VP47" s="188">
        <f t="shared" si="151"/>
        <v>0</v>
      </c>
      <c r="VQ47" s="188">
        <f t="shared" si="174"/>
        <v>0</v>
      </c>
      <c r="VR47" s="188">
        <f t="shared" si="153"/>
        <v>0</v>
      </c>
      <c r="VS47" s="188">
        <f t="shared" si="168"/>
        <v>0</v>
      </c>
      <c r="VT47" s="188">
        <f t="shared" si="154"/>
        <v>0</v>
      </c>
      <c r="VU47" s="188">
        <f>IF(IF(sym!$Q36=UY47,1,0)=1,ABS(VK47*VD47),-ABS(VK47*VD47))</f>
        <v>0</v>
      </c>
      <c r="VV47" s="188">
        <f>IF(IF(sym!$P36=UY47,1,0)=1,ABS(VK47*VD47),-ABS(VK47*VD47))</f>
        <v>0</v>
      </c>
      <c r="VW47" s="188">
        <f t="shared" si="171"/>
        <v>0</v>
      </c>
      <c r="VX47" s="188">
        <f t="shared" si="155"/>
        <v>0</v>
      </c>
    </row>
    <row r="48" spans="1:596" x14ac:dyDescent="0.25">
      <c r="A48" s="1" t="s">
        <v>1053</v>
      </c>
      <c r="B48" s="149" t="str">
        <f>'FuturesInfo (3)'!M36</f>
        <v>@KW</v>
      </c>
      <c r="C48" s="192" t="str">
        <f>VLOOKUP(A48,'FuturesInfo (3)'!$A$2:$K$80,11)</f>
        <v>grain</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f t="shared" si="81"/>
        <v>-415.2025014891488</v>
      </c>
      <c r="AB48" s="188">
        <v>415.2025014891488</v>
      </c>
      <c r="AC48" s="188">
        <v>-415.2025014891488</v>
      </c>
      <c r="AD48" s="188">
        <v>415.2025014891488</v>
      </c>
      <c r="AE48" s="188">
        <v>415.2025014891488</v>
      </c>
      <c r="AF48" s="188">
        <f t="shared" si="91"/>
        <v>-2</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f t="shared" si="92"/>
        <v>-1</v>
      </c>
      <c r="BB48" t="s">
        <v>1163</v>
      </c>
      <c r="BC48">
        <v>3</v>
      </c>
      <c r="BD48" s="241">
        <v>2</v>
      </c>
      <c r="BE48">
        <v>2</v>
      </c>
      <c r="BF48" s="137">
        <v>61725</v>
      </c>
      <c r="BG48" s="137">
        <v>41150</v>
      </c>
      <c r="BH48" s="188">
        <v>1607.0414201195849</v>
      </c>
      <c r="BI48" s="188">
        <f t="shared" si="156"/>
        <v>-1607.0414201195849</v>
      </c>
      <c r="BJ48" s="188">
        <v>1607.0414201195849</v>
      </c>
      <c r="BK48" s="188">
        <v>-1607.0414201195849</v>
      </c>
      <c r="BL48" s="188">
        <v>1607.0414201195849</v>
      </c>
      <c r="BM48" s="188">
        <v>-1607.0414201195849</v>
      </c>
      <c r="BN48" s="188">
        <v>1607.0414201195849</v>
      </c>
      <c r="BO48" s="188">
        <f t="shared" si="93"/>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f t="shared" si="94"/>
        <v>1</v>
      </c>
      <c r="CK48" t="s">
        <v>1163</v>
      </c>
      <c r="CL48">
        <v>4</v>
      </c>
      <c r="CM48" s="241">
        <v>1</v>
      </c>
      <c r="CN48">
        <v>5</v>
      </c>
      <c r="CO48" s="137">
        <v>82300</v>
      </c>
      <c r="CP48" s="137">
        <v>102875</v>
      </c>
      <c r="CQ48" s="188">
        <v>0</v>
      </c>
      <c r="CR48" s="188">
        <f t="shared" si="157"/>
        <v>0</v>
      </c>
      <c r="CS48" s="188">
        <v>0</v>
      </c>
      <c r="CT48" s="188">
        <v>0</v>
      </c>
      <c r="CU48" s="188">
        <v>0</v>
      </c>
      <c r="CV48" s="188">
        <v>0</v>
      </c>
      <c r="CW48" s="188">
        <v>0</v>
      </c>
      <c r="CX48" s="188">
        <f t="shared" si="95"/>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f t="shared" si="96"/>
        <v>1</v>
      </c>
      <c r="DT48" t="s">
        <v>1163</v>
      </c>
      <c r="DU48">
        <v>4</v>
      </c>
      <c r="DV48" s="241">
        <v>1</v>
      </c>
      <c r="DW48">
        <v>5</v>
      </c>
      <c r="DX48" s="137">
        <v>83300</v>
      </c>
      <c r="DY48" s="137">
        <v>104125</v>
      </c>
      <c r="DZ48" s="188">
        <v>1012.1506682904401</v>
      </c>
      <c r="EA48" s="188">
        <f t="shared" si="158"/>
        <v>-1012.1506682904401</v>
      </c>
      <c r="EB48" s="188">
        <v>1012.1506682904401</v>
      </c>
      <c r="EC48" s="188">
        <v>-1012.1506682904401</v>
      </c>
      <c r="ED48" s="188">
        <v>1012.1506682904401</v>
      </c>
      <c r="EE48" s="188">
        <v>1012.1506682904401</v>
      </c>
      <c r="EF48" s="188">
        <v>-1012.1506682904401</v>
      </c>
      <c r="EG48" s="188">
        <f t="shared" si="97"/>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f t="shared" si="98"/>
        <v>-1</v>
      </c>
      <c r="FC48" t="s">
        <v>1163</v>
      </c>
      <c r="FD48">
        <v>4</v>
      </c>
      <c r="FE48" s="241">
        <v>1</v>
      </c>
      <c r="FF48">
        <v>4</v>
      </c>
      <c r="FG48" s="137">
        <v>82950</v>
      </c>
      <c r="FH48" s="137">
        <v>82950</v>
      </c>
      <c r="FI48" s="188">
        <v>-348.52941176479652</v>
      </c>
      <c r="FJ48" s="188">
        <f t="shared" si="159"/>
        <v>-348.52941176479652</v>
      </c>
      <c r="FK48" s="188">
        <v>348.52941176479652</v>
      </c>
      <c r="FL48" s="188">
        <v>-348.52941176479652</v>
      </c>
      <c r="FM48" s="188">
        <v>348.52941176479652</v>
      </c>
      <c r="FN48" s="188">
        <v>-348.52941176479652</v>
      </c>
      <c r="FO48" s="188">
        <v>348.52941176479652</v>
      </c>
      <c r="FP48" s="188">
        <f t="shared" si="99"/>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f t="shared" si="100"/>
        <v>-1</v>
      </c>
      <c r="GL48" t="s">
        <v>1163</v>
      </c>
      <c r="GM48">
        <v>4</v>
      </c>
      <c r="GN48" s="241">
        <v>1</v>
      </c>
      <c r="GO48">
        <v>5</v>
      </c>
      <c r="GP48" s="137">
        <v>82450</v>
      </c>
      <c r="GQ48" s="137">
        <v>103062.5</v>
      </c>
      <c r="GR48" s="188">
        <v>-496.98613622623952</v>
      </c>
      <c r="GS48" s="188">
        <f t="shared" si="160"/>
        <v>496.98613622623952</v>
      </c>
      <c r="GT48" s="188">
        <v>496.98613622623952</v>
      </c>
      <c r="GU48" s="188">
        <v>-496.98613622623952</v>
      </c>
      <c r="GV48" s="188">
        <v>496.98613622623952</v>
      </c>
      <c r="GW48" s="188">
        <v>-496.98613622623952</v>
      </c>
      <c r="GX48" s="188">
        <v>496.98613622623952</v>
      </c>
      <c r="GY48" s="188">
        <f t="shared" si="101"/>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f t="shared" si="102"/>
        <v>-1</v>
      </c>
      <c r="HU48" t="s">
        <v>1163</v>
      </c>
      <c r="HV48">
        <v>4</v>
      </c>
      <c r="HW48">
        <v>1</v>
      </c>
      <c r="HX48">
        <v>5</v>
      </c>
      <c r="HY48" s="137">
        <v>84250</v>
      </c>
      <c r="HZ48" s="137">
        <v>105312.5</v>
      </c>
      <c r="IA48" s="188">
        <v>1839.2965433627999</v>
      </c>
      <c r="IB48" s="188">
        <f t="shared" si="161"/>
        <v>-1839.2965433627999</v>
      </c>
      <c r="IC48" s="188">
        <v>-1839.2965433627999</v>
      </c>
      <c r="ID48" s="188">
        <v>1839.2965433627999</v>
      </c>
      <c r="IE48" s="188">
        <v>-1839.2965433627999</v>
      </c>
      <c r="IF48" s="188">
        <v>1839.2965433627999</v>
      </c>
      <c r="IG48" s="188">
        <v>-1839.2965433627999</v>
      </c>
      <c r="IH48" s="188">
        <f t="shared" si="103"/>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f t="shared" si="104"/>
        <v>1</v>
      </c>
      <c r="JD48" t="s">
        <v>1163</v>
      </c>
      <c r="JE48">
        <v>4</v>
      </c>
      <c r="JF48" s="241">
        <v>2</v>
      </c>
      <c r="JG48">
        <v>3</v>
      </c>
      <c r="JH48" s="137">
        <v>83350</v>
      </c>
      <c r="JI48" s="137">
        <v>62512.5</v>
      </c>
      <c r="JJ48" s="188">
        <v>-890.38575667636007</v>
      </c>
      <c r="JK48" s="188">
        <f t="shared" si="162"/>
        <v>-890.38575667636007</v>
      </c>
      <c r="JL48" s="188">
        <v>890.38575667636007</v>
      </c>
      <c r="JM48" s="188">
        <v>-890.38575667636007</v>
      </c>
      <c r="JN48" s="188">
        <v>890.38575667636007</v>
      </c>
      <c r="JO48" s="188">
        <v>-890.38575667636007</v>
      </c>
      <c r="JP48" s="188">
        <v>-890.38575667636007</v>
      </c>
      <c r="JQ48" s="188">
        <f t="shared" si="105"/>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f t="shared" si="106"/>
        <v>-1</v>
      </c>
      <c r="KM48" t="s">
        <v>1163</v>
      </c>
      <c r="KN48">
        <v>4</v>
      </c>
      <c r="KO48" s="241">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f t="shared" si="107"/>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f t="shared" si="108"/>
        <v>1</v>
      </c>
      <c r="LV48" t="s">
        <v>1163</v>
      </c>
      <c r="LW48">
        <v>4</v>
      </c>
      <c r="LX48" s="241"/>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f t="shared" si="109"/>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f t="shared" si="110"/>
        <v>1</v>
      </c>
      <c r="NE48" t="s">
        <v>1163</v>
      </c>
      <c r="NF48">
        <v>4</v>
      </c>
      <c r="NG48" s="241"/>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f t="shared" si="111"/>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f t="shared" si="112"/>
        <v>1</v>
      </c>
      <c r="ON48" t="s">
        <v>1163</v>
      </c>
      <c r="OO48">
        <v>4</v>
      </c>
      <c r="OP48" s="241"/>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f t="shared" si="113"/>
        <v>-804.3087971276401</v>
      </c>
      <c r="PB48" s="188">
        <v>-804.3087971276401</v>
      </c>
      <c r="PC48" s="188">
        <v>804.3087971276401</v>
      </c>
      <c r="PD48" s="188">
        <v>-804.3087971276401</v>
      </c>
      <c r="PE48" s="188">
        <v>804.3087971276401</v>
      </c>
      <c r="PG48">
        <v>-1</v>
      </c>
      <c r="PH48" s="228">
        <v>1</v>
      </c>
      <c r="PI48" s="228">
        <v>1</v>
      </c>
      <c r="PJ48" s="228">
        <v>-1</v>
      </c>
      <c r="PK48" s="203">
        <v>1</v>
      </c>
      <c r="PL48" s="229">
        <v>-3</v>
      </c>
      <c r="PM48">
        <v>-1</v>
      </c>
      <c r="PN48">
        <v>-1</v>
      </c>
      <c r="PO48" s="203">
        <v>1</v>
      </c>
      <c r="PP48">
        <v>1</v>
      </c>
      <c r="PQ48">
        <v>1</v>
      </c>
      <c r="PR48">
        <v>0</v>
      </c>
      <c r="PS48">
        <v>0</v>
      </c>
      <c r="PT48" s="237">
        <v>1.51057401813E-2</v>
      </c>
      <c r="PU48" s="194">
        <v>42529</v>
      </c>
      <c r="PV48">
        <v>-1</v>
      </c>
      <c r="PW48" t="s">
        <v>1163</v>
      </c>
      <c r="PX48">
        <v>4</v>
      </c>
      <c r="PY48" s="241"/>
      <c r="PZ48">
        <v>3</v>
      </c>
      <c r="QA48" s="137">
        <v>82100</v>
      </c>
      <c r="QB48" s="137">
        <v>61575</v>
      </c>
      <c r="QC48" s="188">
        <v>1240.1812688847301</v>
      </c>
      <c r="QD48" s="188">
        <v>-1240.1812688847301</v>
      </c>
      <c r="QE48" s="188">
        <v>1240.1812688847301</v>
      </c>
      <c r="QF48" s="188">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v>1</v>
      </c>
      <c r="QQ48" s="228">
        <v>1</v>
      </c>
      <c r="QR48" s="228">
        <v>1</v>
      </c>
      <c r="QS48" s="228">
        <v>1</v>
      </c>
      <c r="QT48" s="203">
        <v>1</v>
      </c>
      <c r="QU48" s="229">
        <v>27</v>
      </c>
      <c r="QV48">
        <v>-1</v>
      </c>
      <c r="QW48">
        <v>1</v>
      </c>
      <c r="QX48">
        <v>-1</v>
      </c>
      <c r="QY48">
        <v>0</v>
      </c>
      <c r="QZ48">
        <v>0</v>
      </c>
      <c r="RA48">
        <v>1</v>
      </c>
      <c r="RB48">
        <v>0</v>
      </c>
      <c r="RC48">
        <v>-2.2619047619E-2</v>
      </c>
      <c r="RD48" s="194">
        <v>42529</v>
      </c>
      <c r="RE48">
        <v>1</v>
      </c>
      <c r="RF48" t="s">
        <v>1163</v>
      </c>
      <c r="RG48">
        <v>4</v>
      </c>
      <c r="RH48" s="241"/>
      <c r="RI48">
        <v>3</v>
      </c>
      <c r="RJ48" s="137">
        <v>82100</v>
      </c>
      <c r="RK48" s="137">
        <v>61575</v>
      </c>
      <c r="RL48" s="188">
        <v>-1857.0238095198999</v>
      </c>
      <c r="RM48" s="188">
        <v>-1857.0238095198999</v>
      </c>
      <c r="RN48" s="188">
        <v>-1857.0238095198999</v>
      </c>
      <c r="RO48" s="188">
        <v>1857.0238095198999</v>
      </c>
      <c r="RP48" s="188">
        <v>-1857.0238095198999</v>
      </c>
      <c r="RQ48" s="188">
        <v>-1857.0238095198999</v>
      </c>
      <c r="RR48" s="188">
        <v>-1857.0238095198999</v>
      </c>
      <c r="RS48" s="188">
        <v>-1857.0238095198999</v>
      </c>
      <c r="RT48" s="188">
        <v>-1857.0238095198999</v>
      </c>
      <c r="RU48" s="188">
        <v>1857.0238095198999</v>
      </c>
      <c r="RV48" s="188">
        <v>-1857.0238095198999</v>
      </c>
      <c r="RW48" s="188">
        <v>1857.0238095198999</v>
      </c>
      <c r="RY48">
        <f t="shared" si="114"/>
        <v>-1</v>
      </c>
      <c r="RZ48">
        <v>-1</v>
      </c>
      <c r="SA48">
        <v>-1</v>
      </c>
      <c r="SB48">
        <v>-1</v>
      </c>
      <c r="SC48">
        <v>1</v>
      </c>
      <c r="SD48">
        <v>-5</v>
      </c>
      <c r="SE48">
        <f t="shared" si="115"/>
        <v>-1</v>
      </c>
      <c r="SF48">
        <f t="shared" si="116"/>
        <v>-1</v>
      </c>
      <c r="SG48">
        <v>-1</v>
      </c>
      <c r="SH48">
        <f t="shared" si="117"/>
        <v>1</v>
      </c>
      <c r="SI48">
        <f t="shared" si="82"/>
        <v>0</v>
      </c>
      <c r="SJ48">
        <f t="shared" si="163"/>
        <v>1</v>
      </c>
      <c r="SK48">
        <f t="shared" si="118"/>
        <v>1</v>
      </c>
      <c r="SL48">
        <v>-9.1352009744200009E-3</v>
      </c>
      <c r="SM48" s="194">
        <v>42563</v>
      </c>
      <c r="SN48">
        <f t="shared" si="119"/>
        <v>-1</v>
      </c>
      <c r="SO48" t="str">
        <f t="shared" si="83"/>
        <v>TRUE</v>
      </c>
      <c r="SP48">
        <f>VLOOKUP($A48,'FuturesInfo (3)'!$A$2:$V$80,22)</f>
        <v>4</v>
      </c>
      <c r="SQ48" s="241"/>
      <c r="SR48">
        <f t="shared" si="120"/>
        <v>3</v>
      </c>
      <c r="SS48" s="137">
        <f>VLOOKUP($A48,'FuturesInfo (3)'!$A$2:$O$80,15)*SP48</f>
        <v>81350</v>
      </c>
      <c r="ST48" s="137">
        <f>VLOOKUP($A48,'FuturesInfo (3)'!$A$2:$O$80,15)*SR48</f>
        <v>61012.5</v>
      </c>
      <c r="SU48" s="188">
        <f t="shared" si="175"/>
        <v>743.14859926906706</v>
      </c>
      <c r="SV48" s="188">
        <f t="shared" si="84"/>
        <v>743.14859926906706</v>
      </c>
      <c r="SW48" s="188">
        <f t="shared" si="122"/>
        <v>-743.14859926906706</v>
      </c>
      <c r="SX48" s="188">
        <f t="shared" si="123"/>
        <v>743.14859926906706</v>
      </c>
      <c r="SY48" s="188">
        <f t="shared" si="172"/>
        <v>743.14859926906706</v>
      </c>
      <c r="SZ48" s="188">
        <f t="shared" si="125"/>
        <v>743.14859926906706</v>
      </c>
      <c r="TA48" s="188">
        <f t="shared" si="164"/>
        <v>743.14859926906706</v>
      </c>
      <c r="TB48" s="188">
        <f t="shared" si="126"/>
        <v>743.14859926906706</v>
      </c>
      <c r="TC48" s="188">
        <f>IF(IF(sym!$Q37=SG48,1,0)=1,ABS(SS48*SL48),-ABS(SS48*SL48))</f>
        <v>-743.14859926906706</v>
      </c>
      <c r="TD48" s="188">
        <f>IF(IF(sym!$P37=SG48,1,0)=1,ABS(SS48*SL48),-ABS(SS48*SL48))</f>
        <v>743.14859926906706</v>
      </c>
      <c r="TE48" s="188">
        <f t="shared" si="169"/>
        <v>-743.14859926906706</v>
      </c>
      <c r="TF48" s="188">
        <f t="shared" si="127"/>
        <v>743.14859926906706</v>
      </c>
      <c r="TH48">
        <f t="shared" si="128"/>
        <v>-1</v>
      </c>
      <c r="TI48" s="228">
        <v>1</v>
      </c>
      <c r="TJ48" s="228">
        <v>1</v>
      </c>
      <c r="TK48" s="228">
        <v>-1</v>
      </c>
      <c r="TL48" s="203">
        <v>-1</v>
      </c>
      <c r="TM48" s="229">
        <v>29</v>
      </c>
      <c r="TN48">
        <f t="shared" si="129"/>
        <v>1</v>
      </c>
      <c r="TO48">
        <f t="shared" si="130"/>
        <v>-1</v>
      </c>
      <c r="TP48" s="203"/>
      <c r="TQ48">
        <f t="shared" si="131"/>
        <v>0</v>
      </c>
      <c r="TR48">
        <f t="shared" si="85"/>
        <v>0</v>
      </c>
      <c r="TS48">
        <f t="shared" si="165"/>
        <v>0</v>
      </c>
      <c r="TT48">
        <f t="shared" si="132"/>
        <v>0</v>
      </c>
      <c r="TU48" s="237"/>
      <c r="TV48" s="194">
        <v>42529</v>
      </c>
      <c r="TW48">
        <f t="shared" si="133"/>
        <v>-1</v>
      </c>
      <c r="TX48" t="str">
        <f t="shared" si="86"/>
        <v>TRUE</v>
      </c>
      <c r="TY48">
        <f>VLOOKUP($A48,'FuturesInfo (3)'!$A$2:$V$80,22)</f>
        <v>4</v>
      </c>
      <c r="TZ48" s="241"/>
      <c r="UA48">
        <f t="shared" si="134"/>
        <v>3</v>
      </c>
      <c r="UB48" s="137">
        <f>VLOOKUP($A48,'FuturesInfo (3)'!$A$2:$O$80,15)*TY48</f>
        <v>81350</v>
      </c>
      <c r="UC48" s="137">
        <f>VLOOKUP($A48,'FuturesInfo (3)'!$A$2:$O$80,15)*UA48</f>
        <v>61012.5</v>
      </c>
      <c r="UD48" s="188">
        <f t="shared" si="176"/>
        <v>0</v>
      </c>
      <c r="UE48" s="188">
        <f t="shared" si="87"/>
        <v>0</v>
      </c>
      <c r="UF48" s="188">
        <f t="shared" si="136"/>
        <v>0</v>
      </c>
      <c r="UG48" s="188">
        <f t="shared" si="137"/>
        <v>0</v>
      </c>
      <c r="UH48" s="188">
        <f t="shared" si="173"/>
        <v>0</v>
      </c>
      <c r="UI48" s="188">
        <f t="shared" si="139"/>
        <v>0</v>
      </c>
      <c r="UJ48" s="188">
        <f t="shared" si="166"/>
        <v>0</v>
      </c>
      <c r="UK48" s="188">
        <f t="shared" si="140"/>
        <v>0</v>
      </c>
      <c r="UL48" s="188">
        <f>IF(IF(sym!$Q37=TP48,1,0)=1,ABS(UB48*TU48),-ABS(UB48*TU48))</f>
        <v>0</v>
      </c>
      <c r="UM48" s="188">
        <f>IF(IF(sym!$P37=TP48,1,0)=1,ABS(UB48*TU48),-ABS(UB48*TU48))</f>
        <v>0</v>
      </c>
      <c r="UN48" s="188">
        <f t="shared" si="170"/>
        <v>0</v>
      </c>
      <c r="UO48" s="188">
        <f t="shared" si="141"/>
        <v>0</v>
      </c>
      <c r="UQ48">
        <f t="shared" si="142"/>
        <v>0</v>
      </c>
      <c r="UR48" s="228"/>
      <c r="US48" s="228"/>
      <c r="UT48" s="228"/>
      <c r="UU48" s="203"/>
      <c r="UV48" s="229"/>
      <c r="UW48">
        <f t="shared" si="143"/>
        <v>1</v>
      </c>
      <c r="UX48">
        <f t="shared" si="144"/>
        <v>0</v>
      </c>
      <c r="UY48" s="203"/>
      <c r="UZ48">
        <f t="shared" si="145"/>
        <v>1</v>
      </c>
      <c r="VA48">
        <f t="shared" si="88"/>
        <v>1</v>
      </c>
      <c r="VB48">
        <f t="shared" si="167"/>
        <v>0</v>
      </c>
      <c r="VC48">
        <f t="shared" si="146"/>
        <v>1</v>
      </c>
      <c r="VD48" s="237"/>
      <c r="VE48" s="194"/>
      <c r="VF48">
        <f t="shared" si="147"/>
        <v>-1</v>
      </c>
      <c r="VG48" t="str">
        <f t="shared" si="89"/>
        <v>FALSE</v>
      </c>
      <c r="VH48">
        <f>VLOOKUP($A48,'FuturesInfo (3)'!$A$2:$V$80,22)</f>
        <v>4</v>
      </c>
      <c r="VI48" s="241"/>
      <c r="VJ48">
        <f t="shared" si="148"/>
        <v>3</v>
      </c>
      <c r="VK48" s="137">
        <f>VLOOKUP($A48,'FuturesInfo (3)'!$A$2:$O$80,15)*VH48</f>
        <v>81350</v>
      </c>
      <c r="VL48" s="137">
        <f>VLOOKUP($A48,'FuturesInfo (3)'!$A$2:$O$80,15)*VJ48</f>
        <v>61012.5</v>
      </c>
      <c r="VM48" s="188">
        <f t="shared" si="177"/>
        <v>0</v>
      </c>
      <c r="VN48" s="188">
        <f t="shared" si="90"/>
        <v>0</v>
      </c>
      <c r="VO48" s="188">
        <f t="shared" si="150"/>
        <v>0</v>
      </c>
      <c r="VP48" s="188">
        <f t="shared" si="151"/>
        <v>0</v>
      </c>
      <c r="VQ48" s="188">
        <f t="shared" si="174"/>
        <v>0</v>
      </c>
      <c r="VR48" s="188">
        <f t="shared" si="153"/>
        <v>0</v>
      </c>
      <c r="VS48" s="188">
        <f t="shared" si="168"/>
        <v>0</v>
      </c>
      <c r="VT48" s="188">
        <f t="shared" si="154"/>
        <v>0</v>
      </c>
      <c r="VU48" s="188">
        <f>IF(IF(sym!$Q37=UY48,1,0)=1,ABS(VK48*VD48),-ABS(VK48*VD48))</f>
        <v>0</v>
      </c>
      <c r="VV48" s="188">
        <f>IF(IF(sym!$P37=UY48,1,0)=1,ABS(VK48*VD48),-ABS(VK48*VD48))</f>
        <v>0</v>
      </c>
      <c r="VW48" s="188">
        <f t="shared" si="171"/>
        <v>0</v>
      </c>
      <c r="VX48" s="188">
        <f t="shared" si="155"/>
        <v>0</v>
      </c>
    </row>
    <row r="49" spans="1:596" x14ac:dyDescent="0.25">
      <c r="A49" s="4" t="s">
        <v>361</v>
      </c>
      <c r="B49" s="149" t="str">
        <f>'FuturesInfo (3)'!M37</f>
        <v>@LB</v>
      </c>
      <c r="C49" s="192" t="str">
        <f>VLOOKUP(A49,'FuturesInfo (3)'!$A$2:$K$80,11)</f>
        <v>soft</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f t="shared" si="81"/>
        <v>0</v>
      </c>
      <c r="AB49" s="188">
        <v>0</v>
      </c>
      <c r="AC49" s="188">
        <v>0</v>
      </c>
      <c r="AD49" s="188">
        <v>0</v>
      </c>
      <c r="AE49" s="188">
        <v>0</v>
      </c>
      <c r="AF49" s="188">
        <f t="shared" si="91"/>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f t="shared" si="92"/>
        <v>-1</v>
      </c>
      <c r="BB49" t="s">
        <v>1163</v>
      </c>
      <c r="BC49">
        <v>2</v>
      </c>
      <c r="BD49" s="241">
        <v>1</v>
      </c>
      <c r="BE49">
        <v>3</v>
      </c>
      <c r="BF49" s="137">
        <v>69300</v>
      </c>
      <c r="BG49" s="137">
        <v>103950</v>
      </c>
      <c r="BH49" s="188">
        <v>-1644.1013974631401</v>
      </c>
      <c r="BI49" s="188">
        <f t="shared" si="156"/>
        <v>1644.1013974631401</v>
      </c>
      <c r="BJ49" s="188">
        <v>-1644.1013974631401</v>
      </c>
      <c r="BK49" s="188">
        <v>1644.1013974631401</v>
      </c>
      <c r="BL49" s="188">
        <v>1644.1013974631401</v>
      </c>
      <c r="BM49" s="188">
        <v>-1644.1013974631401</v>
      </c>
      <c r="BN49" s="188">
        <v>-1644.1013974631401</v>
      </c>
      <c r="BO49" s="188">
        <f t="shared" si="93"/>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f t="shared" si="94"/>
        <v>1</v>
      </c>
      <c r="CK49" t="s">
        <v>1163</v>
      </c>
      <c r="CL49">
        <v>3</v>
      </c>
      <c r="CM49" s="241">
        <v>2</v>
      </c>
      <c r="CN49">
        <v>2</v>
      </c>
      <c r="CO49" s="137">
        <v>103950</v>
      </c>
      <c r="CP49" s="137">
        <v>69300</v>
      </c>
      <c r="CQ49" s="188">
        <v>0</v>
      </c>
      <c r="CR49" s="188">
        <f t="shared" si="157"/>
        <v>0</v>
      </c>
      <c r="CS49" s="188">
        <v>0</v>
      </c>
      <c r="CT49" s="188">
        <v>0</v>
      </c>
      <c r="CU49" s="188">
        <v>0</v>
      </c>
      <c r="CV49" s="188">
        <v>0</v>
      </c>
      <c r="CW49" s="188">
        <v>0</v>
      </c>
      <c r="CX49" s="188">
        <f t="shared" si="95"/>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f t="shared" si="96"/>
        <v>1</v>
      </c>
      <c r="DT49" t="s">
        <v>1163</v>
      </c>
      <c r="DU49">
        <v>3</v>
      </c>
      <c r="DV49" s="241">
        <v>2</v>
      </c>
      <c r="DW49">
        <v>2</v>
      </c>
      <c r="DX49" s="137">
        <v>106524</v>
      </c>
      <c r="DY49" s="137">
        <v>71016</v>
      </c>
      <c r="DZ49" s="188">
        <v>2637.7371428566357</v>
      </c>
      <c r="EA49" s="188">
        <f t="shared" si="158"/>
        <v>2637.7371428566357</v>
      </c>
      <c r="EB49" s="188">
        <v>-2637.7371428566357</v>
      </c>
      <c r="EC49" s="188">
        <v>2637.7371428566357</v>
      </c>
      <c r="ED49" s="188">
        <v>2637.7371428566357</v>
      </c>
      <c r="EE49" s="188">
        <v>2637.7371428566357</v>
      </c>
      <c r="EF49" s="188">
        <v>2637.7371428566357</v>
      </c>
      <c r="EG49" s="188">
        <f t="shared" si="97"/>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f t="shared" si="98"/>
        <v>-1</v>
      </c>
      <c r="FC49" t="s">
        <v>1163</v>
      </c>
      <c r="FD49">
        <v>3</v>
      </c>
      <c r="FE49" s="241">
        <v>2</v>
      </c>
      <c r="FF49">
        <v>3</v>
      </c>
      <c r="FG49" s="137">
        <v>106128</v>
      </c>
      <c r="FH49" s="137">
        <v>106128</v>
      </c>
      <c r="FI49" s="188">
        <v>-394.52788104098687</v>
      </c>
      <c r="FJ49" s="188">
        <f t="shared" si="159"/>
        <v>-394.52788104098687</v>
      </c>
      <c r="FK49" s="188">
        <v>394.52788104098687</v>
      </c>
      <c r="FL49" s="188">
        <v>-394.52788104098687</v>
      </c>
      <c r="FM49" s="188">
        <v>394.52788104098687</v>
      </c>
      <c r="FN49" s="188">
        <v>394.52788104098687</v>
      </c>
      <c r="FO49" s="188">
        <v>-394.52788104098687</v>
      </c>
      <c r="FP49" s="188">
        <f t="shared" si="99"/>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f t="shared" si="100"/>
        <v>-1</v>
      </c>
      <c r="GL49" t="s">
        <v>1163</v>
      </c>
      <c r="GM49">
        <v>3</v>
      </c>
      <c r="GN49" s="241">
        <v>1</v>
      </c>
      <c r="GO49">
        <v>4</v>
      </c>
      <c r="GP49" s="137">
        <v>105204</v>
      </c>
      <c r="GQ49" s="137">
        <v>140272</v>
      </c>
      <c r="GR49" s="188">
        <v>-915.9552238804348</v>
      </c>
      <c r="GS49" s="188">
        <f t="shared" si="160"/>
        <v>915.9552238804348</v>
      </c>
      <c r="GT49" s="188">
        <v>915.9552238804348</v>
      </c>
      <c r="GU49" s="188">
        <v>-915.9552238804348</v>
      </c>
      <c r="GV49" s="188">
        <v>915.9552238804348</v>
      </c>
      <c r="GW49" s="188">
        <v>915.9552238804348</v>
      </c>
      <c r="GX49" s="188">
        <v>-915.9552238804348</v>
      </c>
      <c r="GY49" s="188">
        <f t="shared" si="101"/>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f t="shared" si="102"/>
        <v>-1</v>
      </c>
      <c r="HU49" t="s">
        <v>1163</v>
      </c>
      <c r="HV49">
        <v>3</v>
      </c>
      <c r="HW49">
        <v>1</v>
      </c>
      <c r="HX49">
        <v>4</v>
      </c>
      <c r="HY49" s="137">
        <v>105336</v>
      </c>
      <c r="HZ49" s="137">
        <v>140448</v>
      </c>
      <c r="IA49" s="188">
        <v>-132.16562107893142</v>
      </c>
      <c r="IB49" s="188">
        <f t="shared" si="161"/>
        <v>-132.16562107893142</v>
      </c>
      <c r="IC49" s="188">
        <v>-132.16562107893142</v>
      </c>
      <c r="ID49" s="188">
        <v>132.16562107893142</v>
      </c>
      <c r="IE49" s="188">
        <v>-132.16562107893142</v>
      </c>
      <c r="IF49" s="188">
        <v>-132.16562107893142</v>
      </c>
      <c r="IG49" s="188">
        <v>-132.16562107893142</v>
      </c>
      <c r="IH49" s="188">
        <f t="shared" si="103"/>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f t="shared" si="104"/>
        <v>-1</v>
      </c>
      <c r="JD49" t="s">
        <v>1163</v>
      </c>
      <c r="JE49">
        <v>3</v>
      </c>
      <c r="JF49" s="241">
        <v>1</v>
      </c>
      <c r="JG49">
        <v>4</v>
      </c>
      <c r="JH49" s="137">
        <v>106326</v>
      </c>
      <c r="JI49" s="137">
        <v>141768</v>
      </c>
      <c r="JJ49" s="188">
        <v>-999.30451127803553</v>
      </c>
      <c r="JK49" s="188">
        <f t="shared" si="162"/>
        <v>999.30451127803553</v>
      </c>
      <c r="JL49" s="188">
        <v>-999.30451127803553</v>
      </c>
      <c r="JM49" s="188">
        <v>999.30451127803553</v>
      </c>
      <c r="JN49" s="188">
        <v>-999.30451127803553</v>
      </c>
      <c r="JO49" s="188">
        <v>-999.30451127803553</v>
      </c>
      <c r="JP49" s="188">
        <v>-999.30451127803553</v>
      </c>
      <c r="JQ49" s="188">
        <f t="shared" si="105"/>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f t="shared" si="106"/>
        <v>-1</v>
      </c>
      <c r="KM49" t="s">
        <v>1163</v>
      </c>
      <c r="KN49">
        <v>3</v>
      </c>
      <c r="KO49" s="241">
        <v>2</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f t="shared" si="107"/>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f t="shared" si="108"/>
        <v>-1</v>
      </c>
      <c r="LV49" t="s">
        <v>1163</v>
      </c>
      <c r="LW49">
        <v>3</v>
      </c>
      <c r="LX49" s="241"/>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f t="shared" si="109"/>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f t="shared" si="110"/>
        <v>1</v>
      </c>
      <c r="NE49" t="s">
        <v>1163</v>
      </c>
      <c r="NF49">
        <v>3</v>
      </c>
      <c r="NG49" s="241"/>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f t="shared" si="111"/>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f t="shared" si="112"/>
        <v>1</v>
      </c>
      <c r="ON49" t="s">
        <v>1163</v>
      </c>
      <c r="OO49">
        <v>3</v>
      </c>
      <c r="OP49" s="241"/>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f t="shared" si="113"/>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v>1</v>
      </c>
      <c r="PN49">
        <v>1</v>
      </c>
      <c r="PO49" s="235">
        <v>-1</v>
      </c>
      <c r="PP49">
        <v>1</v>
      </c>
      <c r="PQ49">
        <v>1</v>
      </c>
      <c r="PR49">
        <v>0</v>
      </c>
      <c r="PS49">
        <v>0</v>
      </c>
      <c r="PT49" s="235">
        <v>-2.3497917906000001E-2</v>
      </c>
      <c r="PU49" s="194">
        <v>42552</v>
      </c>
      <c r="PV49">
        <v>1</v>
      </c>
      <c r="PW49" t="s">
        <v>1163</v>
      </c>
      <c r="PX49">
        <v>3</v>
      </c>
      <c r="PY49" s="241"/>
      <c r="PZ49">
        <v>2</v>
      </c>
      <c r="QA49" s="137">
        <v>107481</v>
      </c>
      <c r="QB49" s="137">
        <v>71654</v>
      </c>
      <c r="QC49" s="188">
        <v>-2525.579714454786</v>
      </c>
      <c r="QD49" s="188">
        <v>-2525.579714454786</v>
      </c>
      <c r="QE49" s="188">
        <v>2525.579714454786</v>
      </c>
      <c r="QF49" s="188">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v>-1</v>
      </c>
      <c r="QQ49" s="231">
        <v>-1</v>
      </c>
      <c r="QR49" s="231">
        <v>-1</v>
      </c>
      <c r="QS49" s="231">
        <v>-1</v>
      </c>
      <c r="QT49" s="203">
        <v>-1</v>
      </c>
      <c r="QU49" s="229">
        <v>-10</v>
      </c>
      <c r="QV49">
        <v>1</v>
      </c>
      <c r="QW49">
        <v>1</v>
      </c>
      <c r="QX49">
        <v>-1</v>
      </c>
      <c r="QY49">
        <v>1</v>
      </c>
      <c r="QZ49">
        <v>1</v>
      </c>
      <c r="RA49">
        <v>0</v>
      </c>
      <c r="RB49">
        <v>0</v>
      </c>
      <c r="RC49">
        <v>-7.9195857447499993E-3</v>
      </c>
      <c r="RD49" s="194">
        <v>42552</v>
      </c>
      <c r="RE49">
        <v>-1</v>
      </c>
      <c r="RF49" t="s">
        <v>1163</v>
      </c>
      <c r="RG49">
        <v>3</v>
      </c>
      <c r="RH49" s="241"/>
      <c r="RI49">
        <v>2</v>
      </c>
      <c r="RJ49" s="137">
        <v>107481</v>
      </c>
      <c r="RK49" s="137">
        <v>71654</v>
      </c>
      <c r="RL49" s="188">
        <v>851.20499543147469</v>
      </c>
      <c r="RM49" s="188">
        <v>851.20499543147469</v>
      </c>
      <c r="RN49" s="188">
        <v>851.20499543147469</v>
      </c>
      <c r="RO49" s="188">
        <v>-851.20499543147469</v>
      </c>
      <c r="RP49" s="188">
        <v>-851.20499543147469</v>
      </c>
      <c r="RQ49" s="188">
        <v>851.20499543147469</v>
      </c>
      <c r="RR49" s="188">
        <v>851.20499543147469</v>
      </c>
      <c r="RS49" s="188">
        <v>851.20499543147469</v>
      </c>
      <c r="RT49" s="188">
        <v>-851.20499543147469</v>
      </c>
      <c r="RU49" s="188">
        <v>851.20499543147469</v>
      </c>
      <c r="RV49" s="188">
        <v>-851.20499543147469</v>
      </c>
      <c r="RW49" s="188">
        <v>851.20499543147469</v>
      </c>
      <c r="RY49">
        <f t="shared" si="114"/>
        <v>-1</v>
      </c>
      <c r="RZ49">
        <v>-1</v>
      </c>
      <c r="SA49">
        <v>-1</v>
      </c>
      <c r="SB49">
        <v>-1</v>
      </c>
      <c r="SC49">
        <v>-1</v>
      </c>
      <c r="SD49">
        <v>-11</v>
      </c>
      <c r="SE49">
        <f t="shared" si="115"/>
        <v>1</v>
      </c>
      <c r="SF49">
        <f t="shared" si="116"/>
        <v>1</v>
      </c>
      <c r="SG49">
        <v>1</v>
      </c>
      <c r="SH49">
        <f t="shared" si="117"/>
        <v>0</v>
      </c>
      <c r="SI49">
        <f t="shared" si="82"/>
        <v>0</v>
      </c>
      <c r="SJ49">
        <f t="shared" si="163"/>
        <v>1</v>
      </c>
      <c r="SK49">
        <f t="shared" si="118"/>
        <v>1</v>
      </c>
      <c r="SL49">
        <v>5.8335891925100003E-3</v>
      </c>
      <c r="SM49" s="194">
        <v>42552</v>
      </c>
      <c r="SN49">
        <f t="shared" si="119"/>
        <v>-1</v>
      </c>
      <c r="SO49" t="str">
        <f t="shared" si="83"/>
        <v>TRUE</v>
      </c>
      <c r="SP49">
        <f>VLOOKUP($A49,'FuturesInfo (3)'!$A$2:$V$80,22)</f>
        <v>3</v>
      </c>
      <c r="SQ49" s="241"/>
      <c r="SR49">
        <f t="shared" si="120"/>
        <v>2</v>
      </c>
      <c r="SS49" s="137">
        <f>VLOOKUP($A49,'FuturesInfo (3)'!$A$2:$O$80,15)*SP49</f>
        <v>108108</v>
      </c>
      <c r="ST49" s="137">
        <f>VLOOKUP($A49,'FuturesInfo (3)'!$A$2:$O$80,15)*SR49</f>
        <v>72072</v>
      </c>
      <c r="SU49" s="188">
        <f t="shared" si="175"/>
        <v>-630.65766042387111</v>
      </c>
      <c r="SV49" s="188">
        <f t="shared" si="84"/>
        <v>-630.65766042387111</v>
      </c>
      <c r="SW49" s="188">
        <f t="shared" si="122"/>
        <v>-630.65766042387111</v>
      </c>
      <c r="SX49" s="188">
        <f t="shared" si="123"/>
        <v>630.65766042387111</v>
      </c>
      <c r="SY49" s="188">
        <f t="shared" si="172"/>
        <v>630.65766042387111</v>
      </c>
      <c r="SZ49" s="188">
        <f t="shared" si="125"/>
        <v>-630.65766042387111</v>
      </c>
      <c r="TA49" s="188">
        <f t="shared" si="164"/>
        <v>-630.65766042387111</v>
      </c>
      <c r="TB49" s="188">
        <f t="shared" si="126"/>
        <v>-630.65766042387111</v>
      </c>
      <c r="TC49" s="188">
        <f>IF(IF(sym!$Q38=SG49,1,0)=1,ABS(SS49*SL49),-ABS(SS49*SL49))</f>
        <v>630.65766042387111</v>
      </c>
      <c r="TD49" s="188">
        <f>IF(IF(sym!$P38=SG49,1,0)=1,ABS(SS49*SL49),-ABS(SS49*SL49))</f>
        <v>-630.65766042387111</v>
      </c>
      <c r="TE49" s="188">
        <f t="shared" si="169"/>
        <v>-630.65766042387111</v>
      </c>
      <c r="TF49" s="188">
        <f t="shared" si="127"/>
        <v>630.65766042387111</v>
      </c>
      <c r="TH49">
        <f t="shared" si="128"/>
        <v>1</v>
      </c>
      <c r="TI49" s="231">
        <v>-1</v>
      </c>
      <c r="TJ49" s="231">
        <v>1</v>
      </c>
      <c r="TK49" s="231">
        <v>-1</v>
      </c>
      <c r="TL49" s="203">
        <v>-1</v>
      </c>
      <c r="TM49" s="229">
        <v>-12</v>
      </c>
      <c r="TN49">
        <f t="shared" si="129"/>
        <v>1</v>
      </c>
      <c r="TO49">
        <f t="shared" si="130"/>
        <v>1</v>
      </c>
      <c r="TP49" s="235"/>
      <c r="TQ49">
        <f t="shared" si="131"/>
        <v>0</v>
      </c>
      <c r="TR49">
        <f t="shared" si="85"/>
        <v>0</v>
      </c>
      <c r="TS49">
        <f t="shared" si="165"/>
        <v>0</v>
      </c>
      <c r="TT49">
        <f t="shared" si="132"/>
        <v>0</v>
      </c>
      <c r="TU49" s="235"/>
      <c r="TV49" s="194">
        <v>42552</v>
      </c>
      <c r="TW49">
        <f t="shared" si="133"/>
        <v>1</v>
      </c>
      <c r="TX49" t="str">
        <f t="shared" si="86"/>
        <v>TRUE</v>
      </c>
      <c r="TY49">
        <f>VLOOKUP($A49,'FuturesInfo (3)'!$A$2:$V$80,22)</f>
        <v>3</v>
      </c>
      <c r="TZ49" s="241"/>
      <c r="UA49">
        <f t="shared" si="134"/>
        <v>2</v>
      </c>
      <c r="UB49" s="137">
        <f>VLOOKUP($A49,'FuturesInfo (3)'!$A$2:$O$80,15)*TY49</f>
        <v>108108</v>
      </c>
      <c r="UC49" s="137">
        <f>VLOOKUP($A49,'FuturesInfo (3)'!$A$2:$O$80,15)*UA49</f>
        <v>72072</v>
      </c>
      <c r="UD49" s="188">
        <f t="shared" si="176"/>
        <v>0</v>
      </c>
      <c r="UE49" s="188">
        <f t="shared" si="87"/>
        <v>0</v>
      </c>
      <c r="UF49" s="188">
        <f t="shared" si="136"/>
        <v>0</v>
      </c>
      <c r="UG49" s="188">
        <f t="shared" si="137"/>
        <v>0</v>
      </c>
      <c r="UH49" s="188">
        <f t="shared" si="173"/>
        <v>0</v>
      </c>
      <c r="UI49" s="188">
        <f t="shared" si="139"/>
        <v>0</v>
      </c>
      <c r="UJ49" s="188">
        <f t="shared" si="166"/>
        <v>0</v>
      </c>
      <c r="UK49" s="188">
        <f t="shared" si="140"/>
        <v>0</v>
      </c>
      <c r="UL49" s="188">
        <f>IF(IF(sym!$Q38=TP49,1,0)=1,ABS(UB49*TU49),-ABS(UB49*TU49))</f>
        <v>0</v>
      </c>
      <c r="UM49" s="188">
        <f>IF(IF(sym!$P38=TP49,1,0)=1,ABS(UB49*TU49),-ABS(UB49*TU49))</f>
        <v>0</v>
      </c>
      <c r="UN49" s="188">
        <f t="shared" si="170"/>
        <v>0</v>
      </c>
      <c r="UO49" s="188">
        <f t="shared" si="141"/>
        <v>0</v>
      </c>
      <c r="UQ49">
        <f t="shared" si="142"/>
        <v>0</v>
      </c>
      <c r="UR49" s="231"/>
      <c r="US49" s="231"/>
      <c r="UT49" s="231"/>
      <c r="UU49" s="203"/>
      <c r="UV49" s="229"/>
      <c r="UW49">
        <f t="shared" si="143"/>
        <v>1</v>
      </c>
      <c r="UX49">
        <f t="shared" si="144"/>
        <v>0</v>
      </c>
      <c r="UY49" s="235"/>
      <c r="UZ49">
        <f t="shared" si="145"/>
        <v>1</v>
      </c>
      <c r="VA49">
        <f t="shared" si="88"/>
        <v>1</v>
      </c>
      <c r="VB49">
        <f t="shared" si="167"/>
        <v>0</v>
      </c>
      <c r="VC49">
        <f t="shared" si="146"/>
        <v>1</v>
      </c>
      <c r="VD49" s="235"/>
      <c r="VE49" s="194"/>
      <c r="VF49">
        <f t="shared" si="147"/>
        <v>-1</v>
      </c>
      <c r="VG49" t="str">
        <f t="shared" si="89"/>
        <v>FALSE</v>
      </c>
      <c r="VH49">
        <f>VLOOKUP($A49,'FuturesInfo (3)'!$A$2:$V$80,22)</f>
        <v>3</v>
      </c>
      <c r="VI49" s="241"/>
      <c r="VJ49">
        <f t="shared" si="148"/>
        <v>2</v>
      </c>
      <c r="VK49" s="137">
        <f>VLOOKUP($A49,'FuturesInfo (3)'!$A$2:$O$80,15)*VH49</f>
        <v>108108</v>
      </c>
      <c r="VL49" s="137">
        <f>VLOOKUP($A49,'FuturesInfo (3)'!$A$2:$O$80,15)*VJ49</f>
        <v>72072</v>
      </c>
      <c r="VM49" s="188">
        <f t="shared" si="177"/>
        <v>0</v>
      </c>
      <c r="VN49" s="188">
        <f t="shared" si="90"/>
        <v>0</v>
      </c>
      <c r="VO49" s="188">
        <f t="shared" si="150"/>
        <v>0</v>
      </c>
      <c r="VP49" s="188">
        <f t="shared" si="151"/>
        <v>0</v>
      </c>
      <c r="VQ49" s="188">
        <f t="shared" si="174"/>
        <v>0</v>
      </c>
      <c r="VR49" s="188">
        <f t="shared" si="153"/>
        <v>0</v>
      </c>
      <c r="VS49" s="188">
        <f t="shared" si="168"/>
        <v>0</v>
      </c>
      <c r="VT49" s="188">
        <f t="shared" si="154"/>
        <v>0</v>
      </c>
      <c r="VU49" s="188">
        <f>IF(IF(sym!$Q38=UY49,1,0)=1,ABS(VK49*VD49),-ABS(VK49*VD49))</f>
        <v>0</v>
      </c>
      <c r="VV49" s="188">
        <f>IF(IF(sym!$P38=UY49,1,0)=1,ABS(VK49*VD49),-ABS(VK49*VD49))</f>
        <v>0</v>
      </c>
      <c r="VW49" s="188">
        <f t="shared" si="171"/>
        <v>0</v>
      </c>
      <c r="VX49" s="188">
        <f t="shared" si="155"/>
        <v>0</v>
      </c>
    </row>
    <row r="50" spans="1:596" x14ac:dyDescent="0.25">
      <c r="A50" s="1" t="s">
        <v>363</v>
      </c>
      <c r="B50" s="149" t="str">
        <f>'FuturesInfo (3)'!M38</f>
        <v>@LE</v>
      </c>
      <c r="C50" s="192" t="str">
        <f>VLOOKUP(A50,'FuturesInfo (3)'!$A$2:$K$80,11)</f>
        <v>meat</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f t="shared" si="81"/>
        <v>563.43483022965779</v>
      </c>
      <c r="AB50" s="188">
        <v>563.43483022965779</v>
      </c>
      <c r="AC50" s="188">
        <v>-563.43483022965779</v>
      </c>
      <c r="AD50" s="188">
        <v>563.43483022965779</v>
      </c>
      <c r="AE50" s="188">
        <v>563.43483022965779</v>
      </c>
      <c r="AF50" s="188">
        <f t="shared" si="91"/>
        <v>-2</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f t="shared" si="92"/>
        <v>1</v>
      </c>
      <c r="BB50" t="s">
        <v>1163</v>
      </c>
      <c r="BC50">
        <v>2</v>
      </c>
      <c r="BD50" s="241">
        <v>2</v>
      </c>
      <c r="BE50">
        <v>2</v>
      </c>
      <c r="BF50" s="137">
        <v>90380</v>
      </c>
      <c r="BG50" s="137">
        <v>90380</v>
      </c>
      <c r="BH50" s="188">
        <v>-1456.1550185021979</v>
      </c>
      <c r="BI50" s="188">
        <f t="shared" si="156"/>
        <v>-1456.1550185021979</v>
      </c>
      <c r="BJ50" s="188">
        <v>-1456.1550185021979</v>
      </c>
      <c r="BK50" s="188">
        <v>1456.1550185021979</v>
      </c>
      <c r="BL50" s="188">
        <v>-1456.1550185021979</v>
      </c>
      <c r="BM50" s="188">
        <v>1456.1550185021979</v>
      </c>
      <c r="BN50" s="188">
        <v>-1456.1550185021979</v>
      </c>
      <c r="BO50" s="188">
        <f t="shared" si="93"/>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f t="shared" si="94"/>
        <v>1</v>
      </c>
      <c r="CK50" t="s">
        <v>1163</v>
      </c>
      <c r="CL50">
        <v>3</v>
      </c>
      <c r="CM50" s="241">
        <v>2</v>
      </c>
      <c r="CN50">
        <v>2</v>
      </c>
      <c r="CO50" s="137">
        <v>135570</v>
      </c>
      <c r="CP50" s="137">
        <v>90380</v>
      </c>
      <c r="CQ50" s="188">
        <v>0</v>
      </c>
      <c r="CR50" s="188">
        <f t="shared" si="157"/>
        <v>0</v>
      </c>
      <c r="CS50" s="188">
        <v>0</v>
      </c>
      <c r="CT50" s="188">
        <v>0</v>
      </c>
      <c r="CU50" s="188">
        <v>0</v>
      </c>
      <c r="CV50" s="188">
        <v>0</v>
      </c>
      <c r="CW50" s="188">
        <v>0</v>
      </c>
      <c r="CX50" s="188">
        <f t="shared" si="95"/>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f t="shared" si="96"/>
        <v>1</v>
      </c>
      <c r="DT50" t="s">
        <v>1163</v>
      </c>
      <c r="DU50">
        <v>3</v>
      </c>
      <c r="DV50" s="241">
        <v>2</v>
      </c>
      <c r="DW50">
        <v>2</v>
      </c>
      <c r="DX50" s="137">
        <v>136380</v>
      </c>
      <c r="DY50" s="137">
        <v>90920</v>
      </c>
      <c r="DZ50" s="188">
        <v>814.83956627612577</v>
      </c>
      <c r="EA50" s="188">
        <f t="shared" si="158"/>
        <v>-814.83956627612577</v>
      </c>
      <c r="EB50" s="188">
        <v>814.83956627612577</v>
      </c>
      <c r="EC50" s="188">
        <v>-814.83956627612577</v>
      </c>
      <c r="ED50" s="188">
        <v>814.83956627612577</v>
      </c>
      <c r="EE50" s="188">
        <v>814.83956627612577</v>
      </c>
      <c r="EF50" s="188">
        <v>814.83956627612577</v>
      </c>
      <c r="EG50" s="188">
        <f t="shared" si="97"/>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f t="shared" si="98"/>
        <v>1</v>
      </c>
      <c r="FC50" t="s">
        <v>1163</v>
      </c>
      <c r="FD50">
        <v>3</v>
      </c>
      <c r="FE50" s="241">
        <v>2</v>
      </c>
      <c r="FF50">
        <v>3</v>
      </c>
      <c r="FG50" s="137">
        <v>135360</v>
      </c>
      <c r="FH50" s="137">
        <v>135360</v>
      </c>
      <c r="FI50" s="188">
        <v>-1012.3713154422719</v>
      </c>
      <c r="FJ50" s="188">
        <f t="shared" si="159"/>
        <v>-1012.3713154422719</v>
      </c>
      <c r="FK50" s="188">
        <v>-1012.3713154422719</v>
      </c>
      <c r="FL50" s="188">
        <v>1012.3713154422719</v>
      </c>
      <c r="FM50" s="188">
        <v>-1012.3713154422719</v>
      </c>
      <c r="FN50" s="188">
        <v>1012.3713154422719</v>
      </c>
      <c r="FO50" s="188">
        <v>-1012.3713154422719</v>
      </c>
      <c r="FP50" s="188">
        <f t="shared" si="99"/>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f t="shared" si="100"/>
        <v>1</v>
      </c>
      <c r="GL50" t="s">
        <v>1163</v>
      </c>
      <c r="GM50">
        <v>3</v>
      </c>
      <c r="GN50" s="241">
        <v>1</v>
      </c>
      <c r="GO50">
        <v>4</v>
      </c>
      <c r="GP50" s="137">
        <v>134160</v>
      </c>
      <c r="GQ50" s="137">
        <v>178880</v>
      </c>
      <c r="GR50" s="188">
        <v>-1189.361702127612</v>
      </c>
      <c r="GS50" s="188">
        <f t="shared" si="160"/>
        <v>1189.361702127612</v>
      </c>
      <c r="GT50" s="188">
        <v>-1189.361702127612</v>
      </c>
      <c r="GU50" s="188">
        <v>1189.361702127612</v>
      </c>
      <c r="GV50" s="188">
        <v>-1189.361702127612</v>
      </c>
      <c r="GW50" s="188">
        <v>1189.361702127612</v>
      </c>
      <c r="GX50" s="188">
        <v>-1189.361702127612</v>
      </c>
      <c r="GY50" s="188">
        <f t="shared" si="101"/>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f t="shared" si="102"/>
        <v>-1</v>
      </c>
      <c r="HU50" t="s">
        <v>1163</v>
      </c>
      <c r="HV50">
        <v>3</v>
      </c>
      <c r="HW50">
        <v>1</v>
      </c>
      <c r="HX50">
        <v>4</v>
      </c>
      <c r="HY50" s="137">
        <v>134670</v>
      </c>
      <c r="HZ50" s="137">
        <v>179560</v>
      </c>
      <c r="IA50" s="188">
        <v>511.93872987443666</v>
      </c>
      <c r="IB50" s="188">
        <f t="shared" si="161"/>
        <v>-511.93872987443666</v>
      </c>
      <c r="IC50" s="188">
        <v>511.93872987443666</v>
      </c>
      <c r="ID50" s="188">
        <v>-511.93872987443666</v>
      </c>
      <c r="IE50" s="188">
        <v>-511.93872987443666</v>
      </c>
      <c r="IF50" s="188">
        <v>511.93872987443666</v>
      </c>
      <c r="IG50" s="188">
        <v>-511.93872987443666</v>
      </c>
      <c r="IH50" s="188">
        <f t="shared" si="103"/>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f t="shared" si="104"/>
        <v>1</v>
      </c>
      <c r="JD50" t="s">
        <v>1163</v>
      </c>
      <c r="JE50">
        <v>3</v>
      </c>
      <c r="JF50" s="241">
        <v>2</v>
      </c>
      <c r="JG50">
        <v>2</v>
      </c>
      <c r="JH50" s="137">
        <v>131220</v>
      </c>
      <c r="JI50" s="137">
        <v>87480</v>
      </c>
      <c r="JJ50" s="188">
        <v>-3361.6172867038381</v>
      </c>
      <c r="JK50" s="188">
        <f t="shared" si="162"/>
        <v>-3361.6172867038381</v>
      </c>
      <c r="JL50" s="188">
        <v>-3361.6172867038381</v>
      </c>
      <c r="JM50" s="188">
        <v>3361.6172867038381</v>
      </c>
      <c r="JN50" s="188">
        <v>-3361.6172867038381</v>
      </c>
      <c r="JO50" s="188">
        <v>-3361.6172867038381</v>
      </c>
      <c r="JP50" s="188">
        <v>-3361.6172867038381</v>
      </c>
      <c r="JQ50" s="188">
        <f t="shared" si="105"/>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f t="shared" si="106"/>
        <v>-1</v>
      </c>
      <c r="KM50" t="s">
        <v>1163</v>
      </c>
      <c r="KN50">
        <v>3</v>
      </c>
      <c r="KO50" s="241">
        <v>2</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f t="shared" si="107"/>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f t="shared" si="108"/>
        <v>1</v>
      </c>
      <c r="LV50" t="s">
        <v>1163</v>
      </c>
      <c r="LW50">
        <v>3</v>
      </c>
      <c r="LX50" s="241"/>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f t="shared" si="109"/>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f t="shared" si="110"/>
        <v>-1</v>
      </c>
      <c r="NE50" t="s">
        <v>1163</v>
      </c>
      <c r="NF50">
        <v>3</v>
      </c>
      <c r="NG50" s="241"/>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f t="shared" si="111"/>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f t="shared" si="112"/>
        <v>-1</v>
      </c>
      <c r="ON50" t="s">
        <v>1163</v>
      </c>
      <c r="OO50">
        <v>3</v>
      </c>
      <c r="OP50" s="241"/>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f t="shared" si="113"/>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v>-1</v>
      </c>
      <c r="PN50">
        <v>1</v>
      </c>
      <c r="PO50" s="203">
        <v>1</v>
      </c>
      <c r="PP50">
        <v>1</v>
      </c>
      <c r="PQ50">
        <v>1</v>
      </c>
      <c r="PR50">
        <v>0</v>
      </c>
      <c r="PS50">
        <v>1</v>
      </c>
      <c r="PT50" s="237">
        <v>7.0550751024099998E-3</v>
      </c>
      <c r="PU50" s="194">
        <v>42562</v>
      </c>
      <c r="PV50">
        <v>1</v>
      </c>
      <c r="PW50" t="s">
        <v>1163</v>
      </c>
      <c r="PX50">
        <v>3</v>
      </c>
      <c r="PY50" s="241"/>
      <c r="PZ50">
        <v>2</v>
      </c>
      <c r="QA50" s="137">
        <v>131370</v>
      </c>
      <c r="QB50" s="137">
        <v>87580</v>
      </c>
      <c r="QC50" s="188">
        <v>926.82521620360171</v>
      </c>
      <c r="QD50" s="188">
        <v>-926.82521620360171</v>
      </c>
      <c r="QE50" s="188">
        <v>926.82521620360171</v>
      </c>
      <c r="QF50" s="188">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v>1</v>
      </c>
      <c r="QQ50" s="228">
        <v>-1</v>
      </c>
      <c r="QR50" s="228">
        <v>-1</v>
      </c>
      <c r="QS50" s="228">
        <v>1</v>
      </c>
      <c r="QT50" s="203">
        <v>1</v>
      </c>
      <c r="QU50" s="229">
        <v>4</v>
      </c>
      <c r="QV50">
        <v>-1</v>
      </c>
      <c r="QW50">
        <v>1</v>
      </c>
      <c r="QX50">
        <v>-1</v>
      </c>
      <c r="QY50">
        <v>1</v>
      </c>
      <c r="QZ50">
        <v>0</v>
      </c>
      <c r="RA50">
        <v>1</v>
      </c>
      <c r="RB50">
        <v>0</v>
      </c>
      <c r="RC50">
        <v>-1.0395480226E-2</v>
      </c>
      <c r="RD50" s="194">
        <v>42563</v>
      </c>
      <c r="RE50">
        <v>1</v>
      </c>
      <c r="RF50" t="s">
        <v>1163</v>
      </c>
      <c r="RG50">
        <v>3</v>
      </c>
      <c r="RH50" s="241"/>
      <c r="RI50">
        <v>2</v>
      </c>
      <c r="RJ50" s="137">
        <v>131370</v>
      </c>
      <c r="RK50" s="137">
        <v>87580</v>
      </c>
      <c r="RL50" s="188">
        <v>1365.6542372896201</v>
      </c>
      <c r="RM50" s="188">
        <v>-1365.6542372896201</v>
      </c>
      <c r="RN50" s="188">
        <v>-1365.6542372896201</v>
      </c>
      <c r="RO50" s="188">
        <v>1365.6542372896201</v>
      </c>
      <c r="RP50" s="188">
        <v>-1365.6542372896201</v>
      </c>
      <c r="RQ50" s="188">
        <v>1365.6542372896201</v>
      </c>
      <c r="RR50" s="188">
        <v>-1365.6542372896201</v>
      </c>
      <c r="RS50" s="188">
        <v>-1365.6542372896201</v>
      </c>
      <c r="RT50" s="188">
        <v>-1365.6542372896201</v>
      </c>
      <c r="RU50" s="188">
        <v>1365.6542372896201</v>
      </c>
      <c r="RV50" s="188">
        <v>-1365.6542372896201</v>
      </c>
      <c r="RW50" s="188">
        <v>1365.6542372896201</v>
      </c>
      <c r="RY50">
        <f t="shared" si="114"/>
        <v>-1</v>
      </c>
      <c r="RZ50">
        <v>-1</v>
      </c>
      <c r="SA50">
        <v>-1</v>
      </c>
      <c r="SB50">
        <v>-1</v>
      </c>
      <c r="SC50">
        <v>1</v>
      </c>
      <c r="SD50">
        <v>5</v>
      </c>
      <c r="SE50">
        <f t="shared" si="115"/>
        <v>-1</v>
      </c>
      <c r="SF50">
        <f t="shared" si="116"/>
        <v>1</v>
      </c>
      <c r="SG50">
        <v>-1</v>
      </c>
      <c r="SH50">
        <f t="shared" si="117"/>
        <v>1</v>
      </c>
      <c r="SI50">
        <f t="shared" si="82"/>
        <v>0</v>
      </c>
      <c r="SJ50">
        <f t="shared" si="163"/>
        <v>1</v>
      </c>
      <c r="SK50">
        <f t="shared" si="118"/>
        <v>0</v>
      </c>
      <c r="SL50">
        <v>-1.27883078328E-2</v>
      </c>
      <c r="SM50" s="194">
        <v>42563</v>
      </c>
      <c r="SN50">
        <f t="shared" si="119"/>
        <v>-1</v>
      </c>
      <c r="SO50" t="str">
        <f t="shared" si="83"/>
        <v>TRUE</v>
      </c>
      <c r="SP50">
        <f>VLOOKUP($A50,'FuturesInfo (3)'!$A$2:$V$80,22)</f>
        <v>3</v>
      </c>
      <c r="SQ50" s="241"/>
      <c r="SR50">
        <f t="shared" si="120"/>
        <v>2</v>
      </c>
      <c r="SS50" s="137">
        <f>VLOOKUP($A50,'FuturesInfo (3)'!$A$2:$O$80,15)*SP50</f>
        <v>129690</v>
      </c>
      <c r="ST50" s="137">
        <f>VLOOKUP($A50,'FuturesInfo (3)'!$A$2:$O$80,15)*SR50</f>
        <v>86460</v>
      </c>
      <c r="SU50" s="188">
        <f t="shared" si="175"/>
        <v>1658.5156428358318</v>
      </c>
      <c r="SV50" s="188">
        <f t="shared" si="84"/>
        <v>1658.5156428358318</v>
      </c>
      <c r="SW50" s="188">
        <f t="shared" si="122"/>
        <v>-1658.5156428358318</v>
      </c>
      <c r="SX50" s="188">
        <f t="shared" si="123"/>
        <v>1658.5156428358318</v>
      </c>
      <c r="SY50" s="188">
        <f t="shared" si="172"/>
        <v>-1658.5156428358318</v>
      </c>
      <c r="SZ50" s="188">
        <f t="shared" si="125"/>
        <v>1658.5156428358318</v>
      </c>
      <c r="TA50" s="188">
        <f t="shared" si="164"/>
        <v>1658.5156428358318</v>
      </c>
      <c r="TB50" s="188">
        <f t="shared" si="126"/>
        <v>1658.5156428358318</v>
      </c>
      <c r="TC50" s="188">
        <f>IF(IF(sym!$Q39=SG50,1,0)=1,ABS(SS50*SL50),-ABS(SS50*SL50))</f>
        <v>-1658.5156428358318</v>
      </c>
      <c r="TD50" s="188">
        <f>IF(IF(sym!$P39=SG50,1,0)=1,ABS(SS50*SL50),-ABS(SS50*SL50))</f>
        <v>1658.5156428358318</v>
      </c>
      <c r="TE50" s="188">
        <f t="shared" si="169"/>
        <v>-1658.5156428358318</v>
      </c>
      <c r="TF50" s="188">
        <f t="shared" si="127"/>
        <v>1658.5156428358318</v>
      </c>
      <c r="TH50">
        <f t="shared" si="128"/>
        <v>-1</v>
      </c>
      <c r="TI50" s="228">
        <v>-1</v>
      </c>
      <c r="TJ50" s="228">
        <v>1</v>
      </c>
      <c r="TK50" s="228">
        <v>-1</v>
      </c>
      <c r="TL50" s="203">
        <v>1</v>
      </c>
      <c r="TM50" s="229">
        <v>-4</v>
      </c>
      <c r="TN50">
        <f t="shared" si="129"/>
        <v>-1</v>
      </c>
      <c r="TO50">
        <f t="shared" si="130"/>
        <v>-1</v>
      </c>
      <c r="TP50" s="203"/>
      <c r="TQ50">
        <f t="shared" si="131"/>
        <v>0</v>
      </c>
      <c r="TR50">
        <f t="shared" si="85"/>
        <v>0</v>
      </c>
      <c r="TS50">
        <f t="shared" si="165"/>
        <v>0</v>
      </c>
      <c r="TT50">
        <f t="shared" si="132"/>
        <v>0</v>
      </c>
      <c r="TU50" s="237"/>
      <c r="TV50" s="194">
        <v>42565</v>
      </c>
      <c r="TW50">
        <f t="shared" si="133"/>
        <v>-1</v>
      </c>
      <c r="TX50" t="str">
        <f t="shared" si="86"/>
        <v>TRUE</v>
      </c>
      <c r="TY50">
        <f>VLOOKUP($A50,'FuturesInfo (3)'!$A$2:$V$80,22)</f>
        <v>3</v>
      </c>
      <c r="TZ50" s="241"/>
      <c r="UA50">
        <f t="shared" si="134"/>
        <v>2</v>
      </c>
      <c r="UB50" s="137">
        <f>VLOOKUP($A50,'FuturesInfo (3)'!$A$2:$O$80,15)*TY50</f>
        <v>129690</v>
      </c>
      <c r="UC50" s="137">
        <f>VLOOKUP($A50,'FuturesInfo (3)'!$A$2:$O$80,15)*UA50</f>
        <v>86460</v>
      </c>
      <c r="UD50" s="188">
        <f t="shared" si="176"/>
        <v>0</v>
      </c>
      <c r="UE50" s="188">
        <f t="shared" si="87"/>
        <v>0</v>
      </c>
      <c r="UF50" s="188">
        <f t="shared" si="136"/>
        <v>0</v>
      </c>
      <c r="UG50" s="188">
        <f t="shared" si="137"/>
        <v>0</v>
      </c>
      <c r="UH50" s="188">
        <f t="shared" si="173"/>
        <v>0</v>
      </c>
      <c r="UI50" s="188">
        <f t="shared" si="139"/>
        <v>0</v>
      </c>
      <c r="UJ50" s="188">
        <f t="shared" si="166"/>
        <v>0</v>
      </c>
      <c r="UK50" s="188">
        <f t="shared" si="140"/>
        <v>0</v>
      </c>
      <c r="UL50" s="188">
        <f>IF(IF(sym!$Q39=TP50,1,0)=1,ABS(UB50*TU50),-ABS(UB50*TU50))</f>
        <v>0</v>
      </c>
      <c r="UM50" s="188">
        <f>IF(IF(sym!$P39=TP50,1,0)=1,ABS(UB50*TU50),-ABS(UB50*TU50))</f>
        <v>0</v>
      </c>
      <c r="UN50" s="188">
        <f t="shared" si="170"/>
        <v>0</v>
      </c>
      <c r="UO50" s="188">
        <f t="shared" si="141"/>
        <v>0</v>
      </c>
      <c r="UQ50">
        <f t="shared" si="142"/>
        <v>0</v>
      </c>
      <c r="UR50" s="228"/>
      <c r="US50" s="228"/>
      <c r="UT50" s="228"/>
      <c r="UU50" s="203"/>
      <c r="UV50" s="229"/>
      <c r="UW50">
        <f t="shared" si="143"/>
        <v>1</v>
      </c>
      <c r="UX50">
        <f t="shared" si="144"/>
        <v>0</v>
      </c>
      <c r="UY50" s="203"/>
      <c r="UZ50">
        <f t="shared" si="145"/>
        <v>1</v>
      </c>
      <c r="VA50">
        <f t="shared" si="88"/>
        <v>1</v>
      </c>
      <c r="VB50">
        <f t="shared" si="167"/>
        <v>0</v>
      </c>
      <c r="VC50">
        <f t="shared" si="146"/>
        <v>1</v>
      </c>
      <c r="VD50" s="237"/>
      <c r="VE50" s="194"/>
      <c r="VF50">
        <f t="shared" si="147"/>
        <v>-1</v>
      </c>
      <c r="VG50" t="str">
        <f t="shared" si="89"/>
        <v>FALSE</v>
      </c>
      <c r="VH50">
        <f>VLOOKUP($A50,'FuturesInfo (3)'!$A$2:$V$80,22)</f>
        <v>3</v>
      </c>
      <c r="VI50" s="241"/>
      <c r="VJ50">
        <f t="shared" si="148"/>
        <v>2</v>
      </c>
      <c r="VK50" s="137">
        <f>VLOOKUP($A50,'FuturesInfo (3)'!$A$2:$O$80,15)*VH50</f>
        <v>129690</v>
      </c>
      <c r="VL50" s="137">
        <f>VLOOKUP($A50,'FuturesInfo (3)'!$A$2:$O$80,15)*VJ50</f>
        <v>86460</v>
      </c>
      <c r="VM50" s="188">
        <f t="shared" si="177"/>
        <v>0</v>
      </c>
      <c r="VN50" s="188">
        <f t="shared" si="90"/>
        <v>0</v>
      </c>
      <c r="VO50" s="188">
        <f t="shared" si="150"/>
        <v>0</v>
      </c>
      <c r="VP50" s="188">
        <f t="shared" si="151"/>
        <v>0</v>
      </c>
      <c r="VQ50" s="188">
        <f t="shared" si="174"/>
        <v>0</v>
      </c>
      <c r="VR50" s="188">
        <f t="shared" si="153"/>
        <v>0</v>
      </c>
      <c r="VS50" s="188">
        <f t="shared" si="168"/>
        <v>0</v>
      </c>
      <c r="VT50" s="188">
        <f t="shared" si="154"/>
        <v>0</v>
      </c>
      <c r="VU50" s="188">
        <f>IF(IF(sym!$Q39=UY50,1,0)=1,ABS(VK50*VD50),-ABS(VK50*VD50))</f>
        <v>0</v>
      </c>
      <c r="VV50" s="188">
        <f>IF(IF(sym!$P39=UY50,1,0)=1,ABS(VK50*VD50),-ABS(VK50*VD50))</f>
        <v>0</v>
      </c>
      <c r="VW50" s="188">
        <f t="shared" si="171"/>
        <v>0</v>
      </c>
      <c r="VX50" s="188">
        <f t="shared" si="155"/>
        <v>0</v>
      </c>
    </row>
    <row r="51" spans="1:596" x14ac:dyDescent="0.25">
      <c r="A51" s="1" t="s">
        <v>365</v>
      </c>
      <c r="B51" s="149" t="str">
        <f>'FuturesInfo (3)'!M39</f>
        <v>EB</v>
      </c>
      <c r="C51" s="192" t="str">
        <f>VLOOKUP(A51,'FuturesInfo (3)'!$A$2:$K$80,11)</f>
        <v>energy</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f t="shared" si="81"/>
        <v>-1598.3494593063961</v>
      </c>
      <c r="AB51" s="188">
        <v>-1598.3494593063961</v>
      </c>
      <c r="AC51" s="188">
        <v>1598.3494593063961</v>
      </c>
      <c r="AD51" s="188">
        <v>1598.3494593063961</v>
      </c>
      <c r="AE51" s="188">
        <v>1598.3494593063961</v>
      </c>
      <c r="AF51" s="188">
        <f t="shared" si="91"/>
        <v>-1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f t="shared" si="92"/>
        <v>-1</v>
      </c>
      <c r="BB51" t="s">
        <v>1163</v>
      </c>
      <c r="BC51">
        <v>1</v>
      </c>
      <c r="BD51" s="241">
        <v>1</v>
      </c>
      <c r="BE51">
        <v>1</v>
      </c>
      <c r="BF51" s="137">
        <v>51680</v>
      </c>
      <c r="BG51" s="137">
        <v>51680</v>
      </c>
      <c r="BH51" s="188">
        <v>840.07833920860787</v>
      </c>
      <c r="BI51" s="188">
        <f t="shared" si="156"/>
        <v>-840.07833920860787</v>
      </c>
      <c r="BJ51" s="188">
        <v>840.07833920860787</v>
      </c>
      <c r="BK51" s="188">
        <v>-840.07833920860787</v>
      </c>
      <c r="BL51" s="188">
        <v>-840.07833920860787</v>
      </c>
      <c r="BM51" s="188">
        <v>-840.07833920860787</v>
      </c>
      <c r="BN51" s="188">
        <v>840.07833920860787</v>
      </c>
      <c r="BO51" s="188">
        <f t="shared" si="93"/>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f t="shared" si="94"/>
        <v>-1</v>
      </c>
      <c r="CK51" t="s">
        <v>1163</v>
      </c>
      <c r="CL51">
        <v>2</v>
      </c>
      <c r="CM51" s="241">
        <v>2</v>
      </c>
      <c r="CN51">
        <v>2</v>
      </c>
      <c r="CO51" s="137">
        <v>103360</v>
      </c>
      <c r="CP51" s="137">
        <v>103360</v>
      </c>
      <c r="CQ51" s="188">
        <v>418.30025053027197</v>
      </c>
      <c r="CR51" s="188">
        <f t="shared" si="157"/>
        <v>-418.30025053027197</v>
      </c>
      <c r="CS51" s="188">
        <v>-418.30025053027197</v>
      </c>
      <c r="CT51" s="188">
        <v>418.30025053027197</v>
      </c>
      <c r="CU51" s="188">
        <v>418.30025053027197</v>
      </c>
      <c r="CV51" s="188">
        <v>418.30025053027197</v>
      </c>
      <c r="CW51" s="188">
        <v>418.30025053027197</v>
      </c>
      <c r="CX51" s="188">
        <f t="shared" si="95"/>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f t="shared" si="96"/>
        <v>-1</v>
      </c>
      <c r="DT51" t="s">
        <v>1163</v>
      </c>
      <c r="DU51">
        <v>2</v>
      </c>
      <c r="DV51" s="241">
        <v>2</v>
      </c>
      <c r="DW51">
        <v>2</v>
      </c>
      <c r="DX51" s="137">
        <v>99160</v>
      </c>
      <c r="DY51" s="137">
        <v>99160</v>
      </c>
      <c r="DZ51" s="188">
        <v>4029.3343653250158</v>
      </c>
      <c r="EA51" s="188">
        <f t="shared" si="158"/>
        <v>4029.3343653250158</v>
      </c>
      <c r="EB51" s="188">
        <v>4029.3343653250158</v>
      </c>
      <c r="EC51" s="188">
        <v>-4029.3343653250158</v>
      </c>
      <c r="ED51" s="188">
        <v>4029.3343653250158</v>
      </c>
      <c r="EE51" s="188">
        <v>4029.3343653250158</v>
      </c>
      <c r="EF51" s="188">
        <v>4029.3343653250158</v>
      </c>
      <c r="EG51" s="188">
        <f t="shared" si="97"/>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f t="shared" si="98"/>
        <v>1</v>
      </c>
      <c r="FC51" t="s">
        <v>1163</v>
      </c>
      <c r="FD51">
        <v>2</v>
      </c>
      <c r="FE51" s="241">
        <v>2</v>
      </c>
      <c r="FF51">
        <v>2</v>
      </c>
      <c r="FG51" s="137">
        <v>100920</v>
      </c>
      <c r="FH51" s="137">
        <v>100920</v>
      </c>
      <c r="FI51" s="188">
        <v>1791.2384025859199</v>
      </c>
      <c r="FJ51" s="188">
        <f t="shared" si="159"/>
        <v>-1791.2384025859199</v>
      </c>
      <c r="FK51" s="188">
        <v>1791.2384025859199</v>
      </c>
      <c r="FL51" s="188">
        <v>-1791.2384025859199</v>
      </c>
      <c r="FM51" s="188">
        <v>1791.2384025859199</v>
      </c>
      <c r="FN51" s="188">
        <v>1791.2384025859199</v>
      </c>
      <c r="FO51" s="188">
        <v>1791.2384025859199</v>
      </c>
      <c r="FP51" s="188">
        <f t="shared" si="99"/>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f t="shared" si="100"/>
        <v>1</v>
      </c>
      <c r="GL51" t="s">
        <v>1163</v>
      </c>
      <c r="GM51">
        <v>2</v>
      </c>
      <c r="GN51" s="241">
        <v>1</v>
      </c>
      <c r="GO51">
        <v>3</v>
      </c>
      <c r="GP51" s="137">
        <v>96260</v>
      </c>
      <c r="GQ51" s="137">
        <v>144390</v>
      </c>
      <c r="GR51" s="188">
        <v>-4444.8236226680538</v>
      </c>
      <c r="GS51" s="188">
        <f t="shared" si="160"/>
        <v>-4444.8236226680538</v>
      </c>
      <c r="GT51" s="188">
        <v>-4444.8236226680538</v>
      </c>
      <c r="GU51" s="188">
        <v>4444.8236226680538</v>
      </c>
      <c r="GV51" s="188">
        <v>-4444.8236226680538</v>
      </c>
      <c r="GW51" s="188">
        <v>-4444.8236226680538</v>
      </c>
      <c r="GX51" s="188">
        <v>-4444.8236226680538</v>
      </c>
      <c r="GY51" s="188">
        <f t="shared" si="101"/>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f t="shared" si="102"/>
        <v>-1</v>
      </c>
      <c r="HU51" t="s">
        <v>1163</v>
      </c>
      <c r="HV51">
        <v>2</v>
      </c>
      <c r="HW51">
        <v>1</v>
      </c>
      <c r="HX51">
        <v>3</v>
      </c>
      <c r="HY51" s="137">
        <v>97080</v>
      </c>
      <c r="HZ51" s="137">
        <v>145620</v>
      </c>
      <c r="IA51" s="188">
        <v>-826.985248285848</v>
      </c>
      <c r="IB51" s="188">
        <f t="shared" si="161"/>
        <v>-826.985248285848</v>
      </c>
      <c r="IC51" s="188">
        <v>826.985248285848</v>
      </c>
      <c r="ID51" s="188">
        <v>-826.985248285848</v>
      </c>
      <c r="IE51" s="188">
        <v>826.985248285848</v>
      </c>
      <c r="IF51" s="188">
        <v>-826.985248285848</v>
      </c>
      <c r="IG51" s="188">
        <v>-826.985248285848</v>
      </c>
      <c r="IH51" s="188">
        <f t="shared" si="103"/>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f t="shared" si="104"/>
        <v>1</v>
      </c>
      <c r="JD51" t="s">
        <v>1163</v>
      </c>
      <c r="JE51">
        <v>2</v>
      </c>
      <c r="JF51" s="241">
        <v>1</v>
      </c>
      <c r="JG51">
        <v>3</v>
      </c>
      <c r="JH51" s="137">
        <v>96380</v>
      </c>
      <c r="JI51" s="137">
        <v>144570</v>
      </c>
      <c r="JJ51" s="188">
        <v>-694.95261639902708</v>
      </c>
      <c r="JK51" s="188">
        <f t="shared" si="162"/>
        <v>-694.95261639902708</v>
      </c>
      <c r="JL51" s="188">
        <v>-694.95261639902708</v>
      </c>
      <c r="JM51" s="188">
        <v>694.95261639902708</v>
      </c>
      <c r="JN51" s="188">
        <v>-694.95261639902708</v>
      </c>
      <c r="JO51" s="188">
        <v>-694.95261639902708</v>
      </c>
      <c r="JP51" s="188">
        <v>694.95261639902708</v>
      </c>
      <c r="JQ51" s="188">
        <f t="shared" si="105"/>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f t="shared" si="106"/>
        <v>-1</v>
      </c>
      <c r="KM51" t="s">
        <v>1163</v>
      </c>
      <c r="KN51">
        <v>2</v>
      </c>
      <c r="KO51" s="24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f t="shared" si="107"/>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f t="shared" si="108"/>
        <v>-1</v>
      </c>
      <c r="LV51" t="s">
        <v>1163</v>
      </c>
      <c r="LW51">
        <v>2</v>
      </c>
      <c r="LX51" s="241"/>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f t="shared" si="109"/>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f t="shared" si="110"/>
        <v>-1</v>
      </c>
      <c r="NE51" t="s">
        <v>1163</v>
      </c>
      <c r="NF51">
        <v>2</v>
      </c>
      <c r="NG51" s="241"/>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f t="shared" si="111"/>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f t="shared" si="112"/>
        <v>1</v>
      </c>
      <c r="ON51" t="s">
        <v>1163</v>
      </c>
      <c r="OO51">
        <v>2</v>
      </c>
      <c r="OP51" s="241"/>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f t="shared" si="113"/>
        <v>177.75964089004</v>
      </c>
      <c r="PB51" s="188">
        <v>177.75964089004</v>
      </c>
      <c r="PC51" s="188">
        <v>-177.75964089004</v>
      </c>
      <c r="PD51" s="188">
        <v>-177.75964089004</v>
      </c>
      <c r="PE51" s="188">
        <v>177.75964089004</v>
      </c>
      <c r="PG51">
        <v>1</v>
      </c>
      <c r="PH51" s="228">
        <v>-1</v>
      </c>
      <c r="PI51" s="228">
        <v>1</v>
      </c>
      <c r="PJ51" s="228">
        <v>-1</v>
      </c>
      <c r="PK51" s="203">
        <v>1</v>
      </c>
      <c r="PL51" s="229">
        <v>2</v>
      </c>
      <c r="PM51">
        <v>-1</v>
      </c>
      <c r="PN51">
        <v>1</v>
      </c>
      <c r="PO51" s="203">
        <v>-1</v>
      </c>
      <c r="PP51">
        <v>0</v>
      </c>
      <c r="PQ51">
        <v>0</v>
      </c>
      <c r="PR51">
        <v>1</v>
      </c>
      <c r="PS51">
        <v>0</v>
      </c>
      <c r="PT51" s="237">
        <v>-1.42566191446E-2</v>
      </c>
      <c r="PU51" s="194">
        <v>42550</v>
      </c>
      <c r="PV51">
        <v>1</v>
      </c>
      <c r="PW51" t="s">
        <v>1163</v>
      </c>
      <c r="PX51">
        <v>2</v>
      </c>
      <c r="PY51" s="241"/>
      <c r="PZ51">
        <v>2</v>
      </c>
      <c r="QA51" s="137">
        <v>96360</v>
      </c>
      <c r="QB51" s="137">
        <v>96360</v>
      </c>
      <c r="QC51" s="188">
        <v>1373.767820773656</v>
      </c>
      <c r="QD51" s="188">
        <v>-1373.767820773656</v>
      </c>
      <c r="QE51" s="188">
        <v>-1373.767820773656</v>
      </c>
      <c r="QF51" s="188">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v>-1</v>
      </c>
      <c r="QQ51" s="228">
        <v>-1</v>
      </c>
      <c r="QR51" s="228">
        <v>-1</v>
      </c>
      <c r="QS51" s="228">
        <v>-1</v>
      </c>
      <c r="QT51" s="203">
        <v>1</v>
      </c>
      <c r="QU51" s="229">
        <v>3</v>
      </c>
      <c r="QV51">
        <v>-1</v>
      </c>
      <c r="QW51">
        <v>1</v>
      </c>
      <c r="QX51">
        <v>-1</v>
      </c>
      <c r="QY51">
        <v>1</v>
      </c>
      <c r="QZ51">
        <v>0</v>
      </c>
      <c r="RA51">
        <v>1</v>
      </c>
      <c r="RB51">
        <v>0</v>
      </c>
      <c r="RC51">
        <v>-4.5454545454500003E-3</v>
      </c>
      <c r="RD51" s="194">
        <v>42550</v>
      </c>
      <c r="RE51">
        <v>-1</v>
      </c>
      <c r="RF51" t="s">
        <v>1163</v>
      </c>
      <c r="RG51">
        <v>2</v>
      </c>
      <c r="RH51" s="241"/>
      <c r="RI51">
        <v>2</v>
      </c>
      <c r="RJ51" s="137">
        <v>96360</v>
      </c>
      <c r="RK51" s="137">
        <v>96360</v>
      </c>
      <c r="RL51" s="188">
        <v>437.99999999956202</v>
      </c>
      <c r="RM51" s="188">
        <v>437.99999999956202</v>
      </c>
      <c r="RN51" s="188">
        <v>-437.99999999956202</v>
      </c>
      <c r="RO51" s="188">
        <v>437.99999999956202</v>
      </c>
      <c r="RP51" s="188">
        <v>-437.99999999956202</v>
      </c>
      <c r="RQ51" s="188">
        <v>437.99999999956202</v>
      </c>
      <c r="RR51" s="188">
        <v>437.99999999956202</v>
      </c>
      <c r="RS51" s="188">
        <v>437.99999999956202</v>
      </c>
      <c r="RT51" s="188">
        <v>-437.99999999956202</v>
      </c>
      <c r="RU51" s="188">
        <v>437.99999999956202</v>
      </c>
      <c r="RV51" s="188">
        <v>-437.99999999956202</v>
      </c>
      <c r="RW51" s="188">
        <v>437.99999999956202</v>
      </c>
      <c r="RY51">
        <f t="shared" si="114"/>
        <v>-1</v>
      </c>
      <c r="RZ51">
        <v>1</v>
      </c>
      <c r="SA51">
        <v>1</v>
      </c>
      <c r="SB51">
        <v>1</v>
      </c>
      <c r="SC51">
        <v>1</v>
      </c>
      <c r="SD51">
        <v>4</v>
      </c>
      <c r="SE51">
        <f t="shared" si="115"/>
        <v>-1</v>
      </c>
      <c r="SF51">
        <f t="shared" si="116"/>
        <v>1</v>
      </c>
      <c r="SG51">
        <v>1</v>
      </c>
      <c r="SH51">
        <f t="shared" si="117"/>
        <v>1</v>
      </c>
      <c r="SI51">
        <f t="shared" si="82"/>
        <v>1</v>
      </c>
      <c r="SJ51">
        <f t="shared" si="163"/>
        <v>0</v>
      </c>
      <c r="SK51">
        <f t="shared" si="118"/>
        <v>1</v>
      </c>
      <c r="SL51">
        <v>9.3399750933999999E-3</v>
      </c>
      <c r="SM51" s="194">
        <v>42564</v>
      </c>
      <c r="SN51">
        <f t="shared" si="119"/>
        <v>1</v>
      </c>
      <c r="SO51" t="str">
        <f t="shared" si="83"/>
        <v>TRUE</v>
      </c>
      <c r="SP51">
        <f>VLOOKUP($A51,'FuturesInfo (3)'!$A$2:$V$80,22)</f>
        <v>2</v>
      </c>
      <c r="SQ51" s="241"/>
      <c r="SR51">
        <f t="shared" si="120"/>
        <v>2</v>
      </c>
      <c r="SS51" s="137">
        <f>VLOOKUP($A51,'FuturesInfo (3)'!$A$2:$O$80,15)*SP51</f>
        <v>97260</v>
      </c>
      <c r="ST51" s="137">
        <f>VLOOKUP($A51,'FuturesInfo (3)'!$A$2:$O$80,15)*SR51</f>
        <v>97260</v>
      </c>
      <c r="SU51" s="188">
        <f t="shared" si="175"/>
        <v>908.40597758408398</v>
      </c>
      <c r="SV51" s="188">
        <f t="shared" si="84"/>
        <v>-908.40597758408398</v>
      </c>
      <c r="SW51" s="188">
        <f t="shared" si="122"/>
        <v>908.40597758408398</v>
      </c>
      <c r="SX51" s="188">
        <f t="shared" si="123"/>
        <v>-908.40597758408398</v>
      </c>
      <c r="SY51" s="188">
        <f t="shared" si="172"/>
        <v>908.40597758408398</v>
      </c>
      <c r="SZ51" s="188">
        <f t="shared" si="125"/>
        <v>908.40597758408398</v>
      </c>
      <c r="TA51" s="188">
        <f t="shared" si="164"/>
        <v>908.40597758408398</v>
      </c>
      <c r="TB51" s="188">
        <f t="shared" si="126"/>
        <v>908.40597758408398</v>
      </c>
      <c r="TC51" s="188">
        <f>IF(IF(sym!$Q40=SG51,1,0)=1,ABS(SS51*SL51),-ABS(SS51*SL51))</f>
        <v>908.40597758408398</v>
      </c>
      <c r="TD51" s="188">
        <f>IF(IF(sym!$P40=SG51,1,0)=1,ABS(SS51*SL51),-ABS(SS51*SL51))</f>
        <v>-908.40597758408398</v>
      </c>
      <c r="TE51" s="188">
        <f t="shared" si="169"/>
        <v>-908.40597758408398</v>
      </c>
      <c r="TF51" s="188">
        <f t="shared" si="127"/>
        <v>908.40597758408398</v>
      </c>
      <c r="TH51">
        <f t="shared" si="128"/>
        <v>1</v>
      </c>
      <c r="TI51" s="228">
        <v>-1</v>
      </c>
      <c r="TJ51" s="228">
        <v>-1</v>
      </c>
      <c r="TK51" s="228">
        <v>-1</v>
      </c>
      <c r="TL51" s="203">
        <v>1</v>
      </c>
      <c r="TM51" s="229">
        <v>5</v>
      </c>
      <c r="TN51">
        <f t="shared" si="129"/>
        <v>-1</v>
      </c>
      <c r="TO51">
        <f t="shared" si="130"/>
        <v>1</v>
      </c>
      <c r="TP51" s="203"/>
      <c r="TQ51">
        <f t="shared" si="131"/>
        <v>0</v>
      </c>
      <c r="TR51">
        <f t="shared" si="85"/>
        <v>0</v>
      </c>
      <c r="TS51">
        <f t="shared" si="165"/>
        <v>0</v>
      </c>
      <c r="TT51">
        <f t="shared" si="132"/>
        <v>0</v>
      </c>
      <c r="TU51" s="237"/>
      <c r="TV51" s="194">
        <v>42564</v>
      </c>
      <c r="TW51">
        <f t="shared" si="133"/>
        <v>-1</v>
      </c>
      <c r="TX51" t="str">
        <f t="shared" si="86"/>
        <v>TRUE</v>
      </c>
      <c r="TY51">
        <f>VLOOKUP($A51,'FuturesInfo (3)'!$A$2:$V$80,22)</f>
        <v>2</v>
      </c>
      <c r="TZ51" s="241"/>
      <c r="UA51">
        <f t="shared" si="134"/>
        <v>2</v>
      </c>
      <c r="UB51" s="137">
        <f>VLOOKUP($A51,'FuturesInfo (3)'!$A$2:$O$80,15)*TY51</f>
        <v>97260</v>
      </c>
      <c r="UC51" s="137">
        <f>VLOOKUP($A51,'FuturesInfo (3)'!$A$2:$O$80,15)*UA51</f>
        <v>97260</v>
      </c>
      <c r="UD51" s="188">
        <f t="shared" si="176"/>
        <v>0</v>
      </c>
      <c r="UE51" s="188">
        <f t="shared" si="87"/>
        <v>0</v>
      </c>
      <c r="UF51" s="188">
        <f t="shared" si="136"/>
        <v>0</v>
      </c>
      <c r="UG51" s="188">
        <f t="shared" si="137"/>
        <v>0</v>
      </c>
      <c r="UH51" s="188">
        <f t="shared" si="173"/>
        <v>0</v>
      </c>
      <c r="UI51" s="188">
        <f t="shared" si="139"/>
        <v>0</v>
      </c>
      <c r="UJ51" s="188">
        <f t="shared" si="166"/>
        <v>0</v>
      </c>
      <c r="UK51" s="188">
        <f t="shared" si="140"/>
        <v>0</v>
      </c>
      <c r="UL51" s="188">
        <f>IF(IF(sym!$Q40=TP51,1,0)=1,ABS(UB51*TU51),-ABS(UB51*TU51))</f>
        <v>0</v>
      </c>
      <c r="UM51" s="188">
        <f>IF(IF(sym!$P40=TP51,1,0)=1,ABS(UB51*TU51),-ABS(UB51*TU51))</f>
        <v>0</v>
      </c>
      <c r="UN51" s="188">
        <f t="shared" si="170"/>
        <v>0</v>
      </c>
      <c r="UO51" s="188">
        <f t="shared" si="141"/>
        <v>0</v>
      </c>
      <c r="UQ51">
        <f t="shared" si="142"/>
        <v>0</v>
      </c>
      <c r="UR51" s="228"/>
      <c r="US51" s="228"/>
      <c r="UT51" s="228"/>
      <c r="UU51" s="203"/>
      <c r="UV51" s="229"/>
      <c r="UW51">
        <f t="shared" si="143"/>
        <v>1</v>
      </c>
      <c r="UX51">
        <f t="shared" si="144"/>
        <v>0</v>
      </c>
      <c r="UY51" s="203"/>
      <c r="UZ51">
        <f t="shared" si="145"/>
        <v>1</v>
      </c>
      <c r="VA51">
        <f t="shared" si="88"/>
        <v>1</v>
      </c>
      <c r="VB51">
        <f t="shared" si="167"/>
        <v>0</v>
      </c>
      <c r="VC51">
        <f t="shared" si="146"/>
        <v>1</v>
      </c>
      <c r="VD51" s="237"/>
      <c r="VE51" s="194"/>
      <c r="VF51">
        <f t="shared" si="147"/>
        <v>-1</v>
      </c>
      <c r="VG51" t="str">
        <f t="shared" si="89"/>
        <v>FALSE</v>
      </c>
      <c r="VH51">
        <f>VLOOKUP($A51,'FuturesInfo (3)'!$A$2:$V$80,22)</f>
        <v>2</v>
      </c>
      <c r="VI51" s="241"/>
      <c r="VJ51">
        <f t="shared" si="148"/>
        <v>2</v>
      </c>
      <c r="VK51" s="137">
        <f>VLOOKUP($A51,'FuturesInfo (3)'!$A$2:$O$80,15)*VH51</f>
        <v>97260</v>
      </c>
      <c r="VL51" s="137">
        <f>VLOOKUP($A51,'FuturesInfo (3)'!$A$2:$O$80,15)*VJ51</f>
        <v>97260</v>
      </c>
      <c r="VM51" s="188">
        <f t="shared" si="177"/>
        <v>0</v>
      </c>
      <c r="VN51" s="188">
        <f t="shared" si="90"/>
        <v>0</v>
      </c>
      <c r="VO51" s="188">
        <f t="shared" si="150"/>
        <v>0</v>
      </c>
      <c r="VP51" s="188">
        <f t="shared" si="151"/>
        <v>0</v>
      </c>
      <c r="VQ51" s="188">
        <f t="shared" si="174"/>
        <v>0</v>
      </c>
      <c r="VR51" s="188">
        <f t="shared" si="153"/>
        <v>0</v>
      </c>
      <c r="VS51" s="188">
        <f t="shared" si="168"/>
        <v>0</v>
      </c>
      <c r="VT51" s="188">
        <f t="shared" si="154"/>
        <v>0</v>
      </c>
      <c r="VU51" s="188">
        <f>IF(IF(sym!$Q40=UY51,1,0)=1,ABS(VK51*VD51),-ABS(VK51*VD51))</f>
        <v>0</v>
      </c>
      <c r="VV51" s="188">
        <f>IF(IF(sym!$P40=UY51,1,0)=1,ABS(VK51*VD51),-ABS(VK51*VD51))</f>
        <v>0</v>
      </c>
      <c r="VW51" s="188">
        <f t="shared" si="171"/>
        <v>0</v>
      </c>
      <c r="VX51" s="188">
        <f t="shared" si="155"/>
        <v>0</v>
      </c>
    </row>
    <row r="52" spans="1:596" x14ac:dyDescent="0.25">
      <c r="A52" s="1" t="s">
        <v>367</v>
      </c>
      <c r="B52" s="149" t="s">
        <v>1100</v>
      </c>
      <c r="C52" s="192" t="str">
        <f>VLOOKUP(A52,'FuturesInfo (3)'!$A$2:$K$80,11)</f>
        <v>energy</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f t="shared" si="81"/>
        <v>-737.60330578357502</v>
      </c>
      <c r="AB52" s="188">
        <v>-737.60330578357502</v>
      </c>
      <c r="AC52" s="188">
        <v>737.60330578357502</v>
      </c>
      <c r="AD52" s="188">
        <v>-737.60330578357502</v>
      </c>
      <c r="AE52" s="188">
        <v>737.60330578357502</v>
      </c>
      <c r="AF52" s="188">
        <f t="shared" si="91"/>
        <v>0</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f t="shared" si="92"/>
        <v>-1</v>
      </c>
      <c r="BB52" t="s">
        <v>1163</v>
      </c>
      <c r="BC52">
        <v>1</v>
      </c>
      <c r="BD52" s="241">
        <v>2</v>
      </c>
      <c r="BE52">
        <v>1</v>
      </c>
      <c r="BF52" s="137">
        <v>44150</v>
      </c>
      <c r="BG52" s="137">
        <v>44150</v>
      </c>
      <c r="BH52" s="188">
        <v>717.28291316350999</v>
      </c>
      <c r="BI52" s="188">
        <f t="shared" si="156"/>
        <v>717.28291316350999</v>
      </c>
      <c r="BJ52" s="188">
        <v>-717.28291316350999</v>
      </c>
      <c r="BK52" s="188">
        <v>717.28291316350999</v>
      </c>
      <c r="BL52" s="188">
        <v>-717.28291316350999</v>
      </c>
      <c r="BM52" s="188">
        <v>717.28291316350999</v>
      </c>
      <c r="BN52" s="188">
        <v>717.28291316350999</v>
      </c>
      <c r="BO52" s="188">
        <f t="shared" si="93"/>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f t="shared" si="94"/>
        <v>1</v>
      </c>
      <c r="CK52" t="s">
        <v>1163</v>
      </c>
      <c r="CL52">
        <v>2</v>
      </c>
      <c r="CM52" s="241">
        <v>1</v>
      </c>
      <c r="CN52">
        <v>3</v>
      </c>
      <c r="CO52" s="137">
        <v>88300</v>
      </c>
      <c r="CP52" s="137">
        <v>132450</v>
      </c>
      <c r="CQ52" s="188">
        <v>502.84738041041504</v>
      </c>
      <c r="CR52" s="188">
        <f t="shared" si="157"/>
        <v>-502.84738041041504</v>
      </c>
      <c r="CS52" s="188">
        <v>502.84738041041504</v>
      </c>
      <c r="CT52" s="188">
        <v>-502.84738041041504</v>
      </c>
      <c r="CU52" s="188">
        <v>502.84738041041504</v>
      </c>
      <c r="CV52" s="188">
        <v>502.84738041041504</v>
      </c>
      <c r="CW52" s="188">
        <v>502.84738041041504</v>
      </c>
      <c r="CX52" s="188">
        <f t="shared" si="95"/>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f t="shared" si="96"/>
        <v>1</v>
      </c>
      <c r="DT52" t="s">
        <v>1163</v>
      </c>
      <c r="DU52">
        <v>2</v>
      </c>
      <c r="DV52" s="241">
        <v>2</v>
      </c>
      <c r="DW52">
        <v>2</v>
      </c>
      <c r="DX52" s="137">
        <v>84800</v>
      </c>
      <c r="DY52" s="137">
        <v>84800</v>
      </c>
      <c r="DZ52" s="188">
        <v>-3361.2684031711997</v>
      </c>
      <c r="EA52" s="188">
        <f t="shared" si="158"/>
        <v>-3361.2684031711997</v>
      </c>
      <c r="EB52" s="188">
        <v>-3361.2684031711997</v>
      </c>
      <c r="EC52" s="188">
        <v>3361.2684031711997</v>
      </c>
      <c r="ED52" s="188">
        <v>-3361.2684031711997</v>
      </c>
      <c r="EE52" s="188">
        <v>3361.2684031711997</v>
      </c>
      <c r="EF52" s="188">
        <v>-3361.2684031711997</v>
      </c>
      <c r="EG52" s="188">
        <f t="shared" si="97"/>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f t="shared" si="98"/>
        <v>-1</v>
      </c>
      <c r="FC52" t="s">
        <v>1163</v>
      </c>
      <c r="FD52">
        <v>2</v>
      </c>
      <c r="FE52" s="241">
        <v>2</v>
      </c>
      <c r="FF52">
        <v>2</v>
      </c>
      <c r="FG52" s="137">
        <v>84600</v>
      </c>
      <c r="FH52" s="137">
        <v>84600</v>
      </c>
      <c r="FI52" s="188">
        <v>199.528301886984</v>
      </c>
      <c r="FJ52" s="188">
        <f t="shared" si="159"/>
        <v>199.528301886984</v>
      </c>
      <c r="FK52" s="188">
        <v>-199.528301886984</v>
      </c>
      <c r="FL52" s="188">
        <v>199.528301886984</v>
      </c>
      <c r="FM52" s="188">
        <v>199.528301886984</v>
      </c>
      <c r="FN52" s="188">
        <v>-199.528301886984</v>
      </c>
      <c r="FO52" s="188">
        <v>199.528301886984</v>
      </c>
      <c r="FP52" s="188">
        <f t="shared" si="99"/>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f t="shared" si="100"/>
        <v>-1</v>
      </c>
      <c r="GL52" t="s">
        <v>1163</v>
      </c>
      <c r="GM52">
        <v>2</v>
      </c>
      <c r="GN52" s="241">
        <v>1</v>
      </c>
      <c r="GO52">
        <v>3</v>
      </c>
      <c r="GP52" s="137">
        <v>84800</v>
      </c>
      <c r="GQ52" s="137">
        <v>127200</v>
      </c>
      <c r="GR52" s="188">
        <v>-200.47281323848</v>
      </c>
      <c r="GS52" s="188">
        <f t="shared" si="160"/>
        <v>-200.47281323848</v>
      </c>
      <c r="GT52" s="188">
        <v>200.47281323848</v>
      </c>
      <c r="GU52" s="188">
        <v>-200.47281323848</v>
      </c>
      <c r="GV52" s="188">
        <v>-200.47281323848</v>
      </c>
      <c r="GW52" s="188">
        <v>200.47281323848</v>
      </c>
      <c r="GX52" s="188">
        <v>-200.47281323848</v>
      </c>
      <c r="GY52" s="188">
        <f t="shared" si="101"/>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f t="shared" si="102"/>
        <v>-1</v>
      </c>
      <c r="HU52" t="s">
        <v>1163</v>
      </c>
      <c r="HV52">
        <v>2</v>
      </c>
      <c r="HW52">
        <v>1</v>
      </c>
      <c r="HX52">
        <v>3</v>
      </c>
      <c r="HY52" s="137">
        <v>82850</v>
      </c>
      <c r="HZ52" s="137">
        <v>124275</v>
      </c>
      <c r="IA52" s="188">
        <v>-1905.1591981158651</v>
      </c>
      <c r="IB52" s="188">
        <f t="shared" si="161"/>
        <v>-1905.1591981158651</v>
      </c>
      <c r="IC52" s="188">
        <v>-1905.1591981158651</v>
      </c>
      <c r="ID52" s="188">
        <v>1905.1591981158651</v>
      </c>
      <c r="IE52" s="188">
        <v>1905.1591981158651</v>
      </c>
      <c r="IF52" s="188">
        <v>-1905.1591981158651</v>
      </c>
      <c r="IG52" s="188">
        <v>1905.1591981158651</v>
      </c>
      <c r="IH52" s="188">
        <f t="shared" si="103"/>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f t="shared" si="104"/>
        <v>-1</v>
      </c>
      <c r="JD52" t="s">
        <v>1163</v>
      </c>
      <c r="JE52">
        <v>2</v>
      </c>
      <c r="JF52" s="241">
        <v>1</v>
      </c>
      <c r="JG52">
        <v>3</v>
      </c>
      <c r="JH52" s="137">
        <v>83050</v>
      </c>
      <c r="JI52" s="137">
        <v>124575</v>
      </c>
      <c r="JJ52" s="188">
        <v>200.48280024134999</v>
      </c>
      <c r="JK52" s="188">
        <f t="shared" si="162"/>
        <v>-200.48280024134999</v>
      </c>
      <c r="JL52" s="188">
        <v>200.48280024134999</v>
      </c>
      <c r="JM52" s="188">
        <v>-200.48280024134999</v>
      </c>
      <c r="JN52" s="188">
        <v>-200.48280024134999</v>
      </c>
      <c r="JO52" s="188">
        <v>200.48280024134999</v>
      </c>
      <c r="JP52" s="188">
        <v>-200.48280024134999</v>
      </c>
      <c r="JQ52" s="188">
        <f t="shared" si="105"/>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f t="shared" si="106"/>
        <v>-1</v>
      </c>
      <c r="KM52" t="s">
        <v>1163</v>
      </c>
      <c r="KN52">
        <v>2</v>
      </c>
      <c r="KO52" s="241">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f t="shared" si="107"/>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f t="shared" si="108"/>
        <v>-1</v>
      </c>
      <c r="LV52" t="s">
        <v>1163</v>
      </c>
      <c r="LW52">
        <v>2</v>
      </c>
      <c r="LX52" s="241"/>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f t="shared" si="109"/>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f t="shared" si="110"/>
        <v>-1</v>
      </c>
      <c r="NE52" t="s">
        <v>1163</v>
      </c>
      <c r="NF52">
        <v>2</v>
      </c>
      <c r="NG52" s="241"/>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f t="shared" si="111"/>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f t="shared" si="112"/>
        <v>-1</v>
      </c>
      <c r="ON52" t="s">
        <v>1163</v>
      </c>
      <c r="OO52">
        <v>2</v>
      </c>
      <c r="OP52" s="241"/>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f t="shared" si="113"/>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v>-1</v>
      </c>
      <c r="PN52">
        <v>-1</v>
      </c>
      <c r="PO52" s="203">
        <v>-1</v>
      </c>
      <c r="PP52">
        <v>1</v>
      </c>
      <c r="PQ52">
        <v>0</v>
      </c>
      <c r="PR52">
        <v>1</v>
      </c>
      <c r="PS52">
        <v>1</v>
      </c>
      <c r="PT52" s="237">
        <v>-2.7239709443099999E-2</v>
      </c>
      <c r="PU52" s="194">
        <v>42550</v>
      </c>
      <c r="PV52">
        <v>-1</v>
      </c>
      <c r="PW52" t="s">
        <v>1163</v>
      </c>
      <c r="PX52">
        <v>2</v>
      </c>
      <c r="PY52" s="241"/>
      <c r="PZ52">
        <v>2</v>
      </c>
      <c r="QA52" s="137">
        <v>81850</v>
      </c>
      <c r="QB52" s="137">
        <v>81850</v>
      </c>
      <c r="QC52" s="188">
        <v>2229.5702179177347</v>
      </c>
      <c r="QD52" s="188">
        <v>-2229.5702179177347</v>
      </c>
      <c r="QE52" s="188">
        <v>-2229.5702179177347</v>
      </c>
      <c r="QF52" s="188">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v>-1</v>
      </c>
      <c r="QQ52" s="228">
        <v>-1</v>
      </c>
      <c r="QR52" s="228">
        <v>1</v>
      </c>
      <c r="QS52" s="228">
        <v>-1</v>
      </c>
      <c r="QT52" s="203">
        <v>1</v>
      </c>
      <c r="QU52" s="229">
        <v>-13</v>
      </c>
      <c r="QV52">
        <v>-1</v>
      </c>
      <c r="QW52">
        <v>-1</v>
      </c>
      <c r="QX52">
        <v>1</v>
      </c>
      <c r="QY52">
        <v>1</v>
      </c>
      <c r="QZ52">
        <v>1</v>
      </c>
      <c r="RA52">
        <v>0</v>
      </c>
      <c r="RB52">
        <v>0</v>
      </c>
      <c r="RC52">
        <v>1.86683260734E-2</v>
      </c>
      <c r="RD52" s="194">
        <v>42550</v>
      </c>
      <c r="RE52">
        <v>-1</v>
      </c>
      <c r="RF52" t="s">
        <v>1163</v>
      </c>
      <c r="RG52">
        <v>2</v>
      </c>
      <c r="RH52" s="241"/>
      <c r="RI52">
        <v>2</v>
      </c>
      <c r="RJ52" s="137">
        <v>81850</v>
      </c>
      <c r="RK52" s="137">
        <v>81850</v>
      </c>
      <c r="RL52" s="188">
        <v>-1528.0024891077901</v>
      </c>
      <c r="RM52" s="188">
        <v>-1528.0024891077901</v>
      </c>
      <c r="RN52" s="188">
        <v>1528.0024891077901</v>
      </c>
      <c r="RO52" s="188">
        <v>-1528.0024891077901</v>
      </c>
      <c r="RP52" s="188">
        <v>-1528.0024891077901</v>
      </c>
      <c r="RQ52" s="188">
        <v>1528.0024891077901</v>
      </c>
      <c r="RR52" s="188">
        <v>-1528.0024891077901</v>
      </c>
      <c r="RS52" s="188">
        <v>-1528.0024891077901</v>
      </c>
      <c r="RT52" s="188">
        <v>1528.0024891077901</v>
      </c>
      <c r="RU52" s="188">
        <v>-1528.0024891077901</v>
      </c>
      <c r="RV52" s="188">
        <v>-1528.0024891077901</v>
      </c>
      <c r="RW52" s="188">
        <v>1528.0024891077901</v>
      </c>
      <c r="RY52">
        <f t="shared" si="114"/>
        <v>1</v>
      </c>
      <c r="RZ52">
        <v>-1</v>
      </c>
      <c r="SA52">
        <v>-1</v>
      </c>
      <c r="SB52">
        <v>-1</v>
      </c>
      <c r="SC52">
        <v>1</v>
      </c>
      <c r="SD52">
        <v>-14</v>
      </c>
      <c r="SE52">
        <f t="shared" si="115"/>
        <v>-1</v>
      </c>
      <c r="SF52">
        <f t="shared" si="116"/>
        <v>-1</v>
      </c>
      <c r="SG52">
        <v>1</v>
      </c>
      <c r="SH52">
        <f t="shared" si="117"/>
        <v>0</v>
      </c>
      <c r="SI52">
        <f t="shared" si="82"/>
        <v>1</v>
      </c>
      <c r="SJ52">
        <f t="shared" si="163"/>
        <v>0</v>
      </c>
      <c r="SK52">
        <f t="shared" si="118"/>
        <v>0</v>
      </c>
      <c r="SL52">
        <v>9.1631032300899997E-3</v>
      </c>
      <c r="SM52" s="194">
        <v>42550</v>
      </c>
      <c r="SN52">
        <f t="shared" si="119"/>
        <v>-1</v>
      </c>
      <c r="SO52" t="str">
        <f t="shared" si="83"/>
        <v>TRUE</v>
      </c>
      <c r="SP52">
        <f>VLOOKUP($A52,'FuturesInfo (3)'!$A$2:$V$80,22)</f>
        <v>2</v>
      </c>
      <c r="SQ52" s="241"/>
      <c r="SR52">
        <f t="shared" si="120"/>
        <v>2</v>
      </c>
      <c r="SS52" s="137">
        <f>VLOOKUP($A52,'FuturesInfo (3)'!$A$2:$O$80,15)*SP52</f>
        <v>83750</v>
      </c>
      <c r="ST52" s="137">
        <f>VLOOKUP($A52,'FuturesInfo (3)'!$A$2:$O$80,15)*SR52</f>
        <v>83750</v>
      </c>
      <c r="SU52" s="188">
        <f t="shared" si="175"/>
        <v>-767.40989552003748</v>
      </c>
      <c r="SV52" s="188">
        <f t="shared" si="84"/>
        <v>767.40989552003748</v>
      </c>
      <c r="SW52" s="188">
        <f t="shared" si="122"/>
        <v>767.40989552003748</v>
      </c>
      <c r="SX52" s="188">
        <f t="shared" si="123"/>
        <v>-767.40989552003748</v>
      </c>
      <c r="SY52" s="188">
        <f t="shared" si="172"/>
        <v>-767.40989552003748</v>
      </c>
      <c r="SZ52" s="188">
        <f t="shared" si="125"/>
        <v>-767.40989552003748</v>
      </c>
      <c r="TA52" s="188">
        <f t="shared" si="164"/>
        <v>-767.40989552003748</v>
      </c>
      <c r="TB52" s="188">
        <f t="shared" si="126"/>
        <v>-767.40989552003748</v>
      </c>
      <c r="TC52" s="188">
        <f>IF(IF(sym!$Q41=SG52,1,0)=1,ABS(SS52*SL52),-ABS(SS52*SL52))</f>
        <v>767.40989552003748</v>
      </c>
      <c r="TD52" s="188">
        <f>IF(IF(sym!$P41=SG52,1,0)=1,ABS(SS52*SL52),-ABS(SS52*SL52))</f>
        <v>-767.40989552003748</v>
      </c>
      <c r="TE52" s="188">
        <f t="shared" si="169"/>
        <v>-767.40989552003748</v>
      </c>
      <c r="TF52" s="188">
        <f t="shared" si="127"/>
        <v>767.40989552003748</v>
      </c>
      <c r="TH52">
        <f t="shared" si="128"/>
        <v>1</v>
      </c>
      <c r="TI52" s="228">
        <v>-1</v>
      </c>
      <c r="TJ52" s="228">
        <v>1</v>
      </c>
      <c r="TK52" s="228">
        <v>-1</v>
      </c>
      <c r="TL52" s="203">
        <v>1</v>
      </c>
      <c r="TM52" s="229">
        <v>-15</v>
      </c>
      <c r="TN52">
        <f t="shared" si="129"/>
        <v>-1</v>
      </c>
      <c r="TO52">
        <f t="shared" si="130"/>
        <v>-1</v>
      </c>
      <c r="TP52" s="203"/>
      <c r="TQ52">
        <f t="shared" si="131"/>
        <v>0</v>
      </c>
      <c r="TR52">
        <f t="shared" si="85"/>
        <v>0</v>
      </c>
      <c r="TS52">
        <f t="shared" si="165"/>
        <v>0</v>
      </c>
      <c r="TT52">
        <f t="shared" si="132"/>
        <v>0</v>
      </c>
      <c r="TU52" s="237"/>
      <c r="TV52" s="194">
        <v>42550</v>
      </c>
      <c r="TW52">
        <f t="shared" si="133"/>
        <v>-1</v>
      </c>
      <c r="TX52" t="str">
        <f t="shared" si="86"/>
        <v>TRUE</v>
      </c>
      <c r="TY52">
        <f>VLOOKUP($A52,'FuturesInfo (3)'!$A$2:$V$80,22)</f>
        <v>2</v>
      </c>
      <c r="TZ52" s="241"/>
      <c r="UA52">
        <f t="shared" si="134"/>
        <v>2</v>
      </c>
      <c r="UB52" s="137">
        <f>VLOOKUP($A52,'FuturesInfo (3)'!$A$2:$O$80,15)*TY52</f>
        <v>83750</v>
      </c>
      <c r="UC52" s="137">
        <f>VLOOKUP($A52,'FuturesInfo (3)'!$A$2:$O$80,15)*UA52</f>
        <v>83750</v>
      </c>
      <c r="UD52" s="188">
        <f t="shared" si="176"/>
        <v>0</v>
      </c>
      <c r="UE52" s="188">
        <f t="shared" si="87"/>
        <v>0</v>
      </c>
      <c r="UF52" s="188">
        <f t="shared" si="136"/>
        <v>0</v>
      </c>
      <c r="UG52" s="188">
        <f t="shared" si="137"/>
        <v>0</v>
      </c>
      <c r="UH52" s="188">
        <f t="shared" si="173"/>
        <v>0</v>
      </c>
      <c r="UI52" s="188">
        <f t="shared" si="139"/>
        <v>0</v>
      </c>
      <c r="UJ52" s="188">
        <f t="shared" si="166"/>
        <v>0</v>
      </c>
      <c r="UK52" s="188">
        <f t="shared" si="140"/>
        <v>0</v>
      </c>
      <c r="UL52" s="188">
        <f>IF(IF(sym!$Q41=TP52,1,0)=1,ABS(UB52*TU52),-ABS(UB52*TU52))</f>
        <v>0</v>
      </c>
      <c r="UM52" s="188">
        <f>IF(IF(sym!$P41=TP52,1,0)=1,ABS(UB52*TU52),-ABS(UB52*TU52))</f>
        <v>0</v>
      </c>
      <c r="UN52" s="188">
        <f t="shared" si="170"/>
        <v>0</v>
      </c>
      <c r="UO52" s="188">
        <f t="shared" si="141"/>
        <v>0</v>
      </c>
      <c r="UQ52">
        <f t="shared" si="142"/>
        <v>0</v>
      </c>
      <c r="UR52" s="228"/>
      <c r="US52" s="228"/>
      <c r="UT52" s="228"/>
      <c r="UU52" s="203"/>
      <c r="UV52" s="229"/>
      <c r="UW52">
        <f t="shared" si="143"/>
        <v>1</v>
      </c>
      <c r="UX52">
        <f t="shared" si="144"/>
        <v>0</v>
      </c>
      <c r="UY52" s="203"/>
      <c r="UZ52">
        <f t="shared" si="145"/>
        <v>1</v>
      </c>
      <c r="VA52">
        <f t="shared" si="88"/>
        <v>1</v>
      </c>
      <c r="VB52">
        <f t="shared" si="167"/>
        <v>0</v>
      </c>
      <c r="VC52">
        <f t="shared" si="146"/>
        <v>1</v>
      </c>
      <c r="VD52" s="237"/>
      <c r="VE52" s="194"/>
      <c r="VF52">
        <f t="shared" si="147"/>
        <v>-1</v>
      </c>
      <c r="VG52" t="str">
        <f t="shared" si="89"/>
        <v>FALSE</v>
      </c>
      <c r="VH52">
        <f>VLOOKUP($A52,'FuturesInfo (3)'!$A$2:$V$80,22)</f>
        <v>2</v>
      </c>
      <c r="VI52" s="241"/>
      <c r="VJ52">
        <f t="shared" si="148"/>
        <v>2</v>
      </c>
      <c r="VK52" s="137">
        <f>VLOOKUP($A52,'FuturesInfo (3)'!$A$2:$O$80,15)*VH52</f>
        <v>83750</v>
      </c>
      <c r="VL52" s="137">
        <f>VLOOKUP($A52,'FuturesInfo (3)'!$A$2:$O$80,15)*VJ52</f>
        <v>83750</v>
      </c>
      <c r="VM52" s="188">
        <f t="shared" si="177"/>
        <v>0</v>
      </c>
      <c r="VN52" s="188">
        <f t="shared" si="90"/>
        <v>0</v>
      </c>
      <c r="VO52" s="188">
        <f t="shared" si="150"/>
        <v>0</v>
      </c>
      <c r="VP52" s="188">
        <f t="shared" si="151"/>
        <v>0</v>
      </c>
      <c r="VQ52" s="188">
        <f t="shared" si="174"/>
        <v>0</v>
      </c>
      <c r="VR52" s="188">
        <f t="shared" si="153"/>
        <v>0</v>
      </c>
      <c r="VS52" s="188">
        <f t="shared" si="168"/>
        <v>0</v>
      </c>
      <c r="VT52" s="188">
        <f t="shared" si="154"/>
        <v>0</v>
      </c>
      <c r="VU52" s="188">
        <f>IF(IF(sym!$Q41=UY52,1,0)=1,ABS(VK52*VD52),-ABS(VK52*VD52))</f>
        <v>0</v>
      </c>
      <c r="VV52" s="188">
        <f>IF(IF(sym!$P41=UY52,1,0)=1,ABS(VK52*VD52),-ABS(VK52*VD52))</f>
        <v>0</v>
      </c>
      <c r="VW52" s="188">
        <f t="shared" si="171"/>
        <v>0</v>
      </c>
      <c r="VX52" s="188">
        <f t="shared" si="155"/>
        <v>0</v>
      </c>
    </row>
    <row r="53" spans="1:596" x14ac:dyDescent="0.25">
      <c r="A53" s="1" t="s">
        <v>369</v>
      </c>
      <c r="B53" s="149" t="str">
        <f>'FuturesInfo (3)'!M41</f>
        <v>@HE</v>
      </c>
      <c r="C53" s="192" t="str">
        <f>VLOOKUP(A53,'FuturesInfo (3)'!$A$2:$K$80,11)</f>
        <v>meat</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f t="shared" si="81"/>
        <v>59.963996399679928</v>
      </c>
      <c r="AB53" s="188">
        <v>59.963996399679928</v>
      </c>
      <c r="AC53" s="188">
        <v>-59.963996399679928</v>
      </c>
      <c r="AD53" s="188">
        <v>59.963996399679928</v>
      </c>
      <c r="AE53" s="188">
        <v>-59.963996399679928</v>
      </c>
      <c r="AF53" s="188">
        <f t="shared" si="91"/>
        <v>-2</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f t="shared" si="92"/>
        <v>-1</v>
      </c>
      <c r="BB53" t="s">
        <v>1163</v>
      </c>
      <c r="BC53">
        <v>3</v>
      </c>
      <c r="BD53" s="241">
        <v>2</v>
      </c>
      <c r="BE53">
        <v>2</v>
      </c>
      <c r="BF53" s="137">
        <v>100740</v>
      </c>
      <c r="BG53" s="137">
        <v>67160</v>
      </c>
      <c r="BH53" s="188">
        <v>-816.56559591711709</v>
      </c>
      <c r="BI53" s="188">
        <f t="shared" si="156"/>
        <v>-816.56559591711709</v>
      </c>
      <c r="BJ53" s="188">
        <v>-816.56559591711709</v>
      </c>
      <c r="BK53" s="188">
        <v>816.56559591711709</v>
      </c>
      <c r="BL53" s="188">
        <v>-816.56559591711709</v>
      </c>
      <c r="BM53" s="188">
        <v>816.56559591711709</v>
      </c>
      <c r="BN53" s="188">
        <v>-816.56559591711709</v>
      </c>
      <c r="BO53" s="188">
        <f t="shared" si="93"/>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f t="shared" si="94"/>
        <v>-1</v>
      </c>
      <c r="CK53" t="s">
        <v>1163</v>
      </c>
      <c r="CL53">
        <v>4</v>
      </c>
      <c r="CM53" s="241">
        <v>2</v>
      </c>
      <c r="CN53">
        <v>3</v>
      </c>
      <c r="CO53" s="137">
        <v>134320</v>
      </c>
      <c r="CP53" s="137">
        <v>100740</v>
      </c>
      <c r="CQ53" s="188">
        <v>0</v>
      </c>
      <c r="CR53" s="188">
        <f t="shared" si="157"/>
        <v>0</v>
      </c>
      <c r="CS53" s="188">
        <v>0</v>
      </c>
      <c r="CT53" s="188">
        <v>0</v>
      </c>
      <c r="CU53" s="188">
        <v>0</v>
      </c>
      <c r="CV53" s="188">
        <v>0</v>
      </c>
      <c r="CW53" s="188">
        <v>0</v>
      </c>
      <c r="CX53" s="188">
        <f t="shared" si="95"/>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f t="shared" si="96"/>
        <v>-1</v>
      </c>
      <c r="DT53" t="s">
        <v>1163</v>
      </c>
      <c r="DU53">
        <v>4</v>
      </c>
      <c r="DV53" s="241">
        <v>2</v>
      </c>
      <c r="DW53">
        <v>3</v>
      </c>
      <c r="DX53" s="137">
        <v>133200</v>
      </c>
      <c r="DY53" s="137">
        <v>99900</v>
      </c>
      <c r="DZ53" s="188">
        <v>1110.6611078019839</v>
      </c>
      <c r="EA53" s="188">
        <f t="shared" si="158"/>
        <v>-1110.6611078019839</v>
      </c>
      <c r="EB53" s="188">
        <v>1110.6611078019839</v>
      </c>
      <c r="EC53" s="188">
        <v>-1110.6611078019839</v>
      </c>
      <c r="ED53" s="188">
        <v>1110.6611078019839</v>
      </c>
      <c r="EE53" s="188">
        <v>-1110.6611078019839</v>
      </c>
      <c r="EF53" s="188">
        <v>1110.6611078019839</v>
      </c>
      <c r="EG53" s="188">
        <f t="shared" si="97"/>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f t="shared" si="98"/>
        <v>-1</v>
      </c>
      <c r="FC53" t="s">
        <v>1163</v>
      </c>
      <c r="FD53">
        <v>4</v>
      </c>
      <c r="FE53" s="241">
        <v>2</v>
      </c>
      <c r="FF53">
        <v>4</v>
      </c>
      <c r="FG53" s="137">
        <v>129000</v>
      </c>
      <c r="FH53" s="137">
        <v>129000</v>
      </c>
      <c r="FI53" s="188">
        <v>4067.5675675634998</v>
      </c>
      <c r="FJ53" s="188">
        <f t="shared" si="159"/>
        <v>4067.5675675634998</v>
      </c>
      <c r="FK53" s="188">
        <v>4067.5675675634998</v>
      </c>
      <c r="FL53" s="188">
        <v>-4067.5675675634998</v>
      </c>
      <c r="FM53" s="188">
        <v>4067.5675675634998</v>
      </c>
      <c r="FN53" s="188">
        <v>-4067.5675675634998</v>
      </c>
      <c r="FO53" s="188">
        <v>4067.5675675634998</v>
      </c>
      <c r="FP53" s="188">
        <f t="shared" si="99"/>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f t="shared" si="100"/>
        <v>-1</v>
      </c>
      <c r="GL53" t="s">
        <v>1163</v>
      </c>
      <c r="GM53">
        <v>4</v>
      </c>
      <c r="GN53" s="241">
        <v>1</v>
      </c>
      <c r="GO53">
        <v>5</v>
      </c>
      <c r="GP53" s="137">
        <v>128200</v>
      </c>
      <c r="GQ53" s="137">
        <v>160250</v>
      </c>
      <c r="GR53" s="188">
        <v>795.03875969032003</v>
      </c>
      <c r="GS53" s="188">
        <f t="shared" si="160"/>
        <v>795.03875969032003</v>
      </c>
      <c r="GT53" s="188">
        <v>795.03875969032003</v>
      </c>
      <c r="GU53" s="188">
        <v>-795.03875969032003</v>
      </c>
      <c r="GV53" s="188">
        <v>795.03875969032003</v>
      </c>
      <c r="GW53" s="188">
        <v>-795.03875969032003</v>
      </c>
      <c r="GX53" s="188">
        <v>795.03875969032003</v>
      </c>
      <c r="GY53" s="188">
        <f t="shared" si="101"/>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f t="shared" si="102"/>
        <v>-1</v>
      </c>
      <c r="HU53" t="s">
        <v>1163</v>
      </c>
      <c r="HV53">
        <v>4</v>
      </c>
      <c r="HW53">
        <v>1</v>
      </c>
      <c r="HX53">
        <v>5</v>
      </c>
      <c r="HY53" s="137">
        <v>126120</v>
      </c>
      <c r="HZ53" s="137">
        <v>157650</v>
      </c>
      <c r="IA53" s="188">
        <v>-2046.2527301143202</v>
      </c>
      <c r="IB53" s="188">
        <f t="shared" si="161"/>
        <v>2046.2527301143202</v>
      </c>
      <c r="IC53" s="188">
        <v>2046.2527301143202</v>
      </c>
      <c r="ID53" s="188">
        <v>-2046.2527301143202</v>
      </c>
      <c r="IE53" s="188">
        <v>2046.2527301143202</v>
      </c>
      <c r="IF53" s="188">
        <v>-2046.2527301143202</v>
      </c>
      <c r="IG53" s="188">
        <v>2046.2527301143202</v>
      </c>
      <c r="IH53" s="188">
        <f t="shared" si="103"/>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f t="shared" si="104"/>
        <v>-1</v>
      </c>
      <c r="JD53" t="s">
        <v>1163</v>
      </c>
      <c r="JE53">
        <v>4</v>
      </c>
      <c r="JF53" s="241">
        <v>2</v>
      </c>
      <c r="JG53">
        <v>3</v>
      </c>
      <c r="JH53" s="137">
        <v>125359.99999999999</v>
      </c>
      <c r="JI53" s="137">
        <v>94019.999999999985</v>
      </c>
      <c r="JJ53" s="188">
        <v>755.42023469689275</v>
      </c>
      <c r="JK53" s="188">
        <f t="shared" si="162"/>
        <v>755.42023469689275</v>
      </c>
      <c r="JL53" s="188">
        <v>755.42023469689275</v>
      </c>
      <c r="JM53" s="188">
        <v>-755.42023469689275</v>
      </c>
      <c r="JN53" s="188">
        <v>755.42023469689275</v>
      </c>
      <c r="JO53" s="188">
        <v>-755.42023469689275</v>
      </c>
      <c r="JP53" s="188">
        <v>755.42023469689275</v>
      </c>
      <c r="JQ53" s="188">
        <f t="shared" si="105"/>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f t="shared" si="106"/>
        <v>-1</v>
      </c>
      <c r="KM53" t="s">
        <v>1163</v>
      </c>
      <c r="KN53">
        <v>4</v>
      </c>
      <c r="KO53" s="241">
        <v>2</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f t="shared" si="107"/>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f t="shared" si="108"/>
        <v>1</v>
      </c>
      <c r="LV53" t="s">
        <v>1163</v>
      </c>
      <c r="LW53">
        <v>4</v>
      </c>
      <c r="LX53" s="241"/>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f t="shared" si="109"/>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f t="shared" si="110"/>
        <v>1</v>
      </c>
      <c r="NE53" t="s">
        <v>1163</v>
      </c>
      <c r="NF53">
        <v>4</v>
      </c>
      <c r="NG53" s="241"/>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f t="shared" si="111"/>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f t="shared" si="112"/>
        <v>1</v>
      </c>
      <c r="ON53" t="s">
        <v>1163</v>
      </c>
      <c r="OO53">
        <v>4</v>
      </c>
      <c r="OP53" s="241"/>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f t="shared" si="113"/>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v>-1</v>
      </c>
      <c r="PN53">
        <v>-1</v>
      </c>
      <c r="PO53" s="203">
        <v>-1</v>
      </c>
      <c r="PP53">
        <v>0</v>
      </c>
      <c r="PQ53">
        <v>0</v>
      </c>
      <c r="PR53">
        <v>1</v>
      </c>
      <c r="PS53">
        <v>1</v>
      </c>
      <c r="PT53" s="237">
        <v>-9.4696969697000005E-3</v>
      </c>
      <c r="PU53" s="194">
        <v>42541</v>
      </c>
      <c r="PV53">
        <v>-1</v>
      </c>
      <c r="PW53" t="s">
        <v>1163</v>
      </c>
      <c r="PX53">
        <v>4</v>
      </c>
      <c r="PY53" s="241"/>
      <c r="PZ53">
        <v>3</v>
      </c>
      <c r="QA53" s="137">
        <v>102880</v>
      </c>
      <c r="QB53" s="137">
        <v>77160</v>
      </c>
      <c r="QC53" s="188">
        <v>974.24242424273609</v>
      </c>
      <c r="QD53" s="188">
        <v>974.24242424273609</v>
      </c>
      <c r="QE53" s="188">
        <v>-974.24242424273609</v>
      </c>
      <c r="QF53" s="188">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v>-1</v>
      </c>
      <c r="QQ53" s="228">
        <v>1</v>
      </c>
      <c r="QR53" s="228">
        <v>1</v>
      </c>
      <c r="QS53" s="228">
        <v>-1</v>
      </c>
      <c r="QT53" s="203">
        <v>1</v>
      </c>
      <c r="QU53" s="229">
        <v>-2</v>
      </c>
      <c r="QV53">
        <v>-1</v>
      </c>
      <c r="QW53">
        <v>-1</v>
      </c>
      <c r="QX53">
        <v>-1</v>
      </c>
      <c r="QY53">
        <v>0</v>
      </c>
      <c r="QZ53">
        <v>0</v>
      </c>
      <c r="RA53">
        <v>1</v>
      </c>
      <c r="RB53">
        <v>1</v>
      </c>
      <c r="RC53">
        <v>-1.6443594646299999E-2</v>
      </c>
      <c r="RD53" s="194">
        <v>42541</v>
      </c>
      <c r="RE53">
        <v>-1</v>
      </c>
      <c r="RF53" t="s">
        <v>1163</v>
      </c>
      <c r="RG53">
        <v>4</v>
      </c>
      <c r="RH53" s="241"/>
      <c r="RI53">
        <v>3</v>
      </c>
      <c r="RJ53" s="137">
        <v>102880</v>
      </c>
      <c r="RK53" s="137">
        <v>77160</v>
      </c>
      <c r="RL53" s="188">
        <v>-1691.7170172113438</v>
      </c>
      <c r="RM53" s="188">
        <v>1691.7170172113438</v>
      </c>
      <c r="RN53" s="188">
        <v>-1691.7170172113438</v>
      </c>
      <c r="RO53" s="188">
        <v>1691.7170172113438</v>
      </c>
      <c r="RP53" s="188">
        <v>1691.7170172113438</v>
      </c>
      <c r="RQ53" s="188">
        <v>-1691.7170172113438</v>
      </c>
      <c r="RR53" s="188">
        <v>1691.7170172113438</v>
      </c>
      <c r="RS53" s="188">
        <v>1691.7170172113438</v>
      </c>
      <c r="RT53" s="188">
        <v>-1691.7170172113438</v>
      </c>
      <c r="RU53" s="188">
        <v>1691.7170172113438</v>
      </c>
      <c r="RV53" s="188">
        <v>-1691.7170172113438</v>
      </c>
      <c r="RW53" s="188">
        <v>1691.7170172113438</v>
      </c>
      <c r="RY53">
        <f t="shared" si="114"/>
        <v>-1</v>
      </c>
      <c r="RZ53">
        <v>1</v>
      </c>
      <c r="SA53">
        <v>1</v>
      </c>
      <c r="SB53">
        <v>-1</v>
      </c>
      <c r="SC53">
        <v>1</v>
      </c>
      <c r="SD53">
        <v>-3</v>
      </c>
      <c r="SE53">
        <f t="shared" si="115"/>
        <v>-1</v>
      </c>
      <c r="SF53">
        <f t="shared" si="116"/>
        <v>-1</v>
      </c>
      <c r="SG53">
        <v>-1</v>
      </c>
      <c r="SH53">
        <f t="shared" si="117"/>
        <v>0</v>
      </c>
      <c r="SI53">
        <f t="shared" si="82"/>
        <v>0</v>
      </c>
      <c r="SJ53">
        <f t="shared" si="163"/>
        <v>1</v>
      </c>
      <c r="SK53">
        <f t="shared" si="118"/>
        <v>1</v>
      </c>
      <c r="SL53">
        <v>-6.6096423017099996E-3</v>
      </c>
      <c r="SM53" s="194">
        <v>42541</v>
      </c>
      <c r="SN53">
        <f t="shared" si="119"/>
        <v>-1</v>
      </c>
      <c r="SO53" t="str">
        <f t="shared" si="83"/>
        <v>TRUE</v>
      </c>
      <c r="SP53">
        <f>VLOOKUP($A53,'FuturesInfo (3)'!$A$2:$V$80,22)</f>
        <v>4</v>
      </c>
      <c r="SQ53" s="241"/>
      <c r="SR53">
        <f t="shared" si="120"/>
        <v>3</v>
      </c>
      <c r="SS53" s="137">
        <f>VLOOKUP($A53,'FuturesInfo (3)'!$A$2:$O$80,15)*SP53</f>
        <v>102200</v>
      </c>
      <c r="ST53" s="137">
        <f>VLOOKUP($A53,'FuturesInfo (3)'!$A$2:$O$80,15)*SR53</f>
        <v>76650</v>
      </c>
      <c r="SU53" s="188">
        <f t="shared" si="175"/>
        <v>-675.50544323476197</v>
      </c>
      <c r="SV53" s="188">
        <f t="shared" si="84"/>
        <v>675.50544323476197</v>
      </c>
      <c r="SW53" s="188">
        <f t="shared" si="122"/>
        <v>-675.50544323476197</v>
      </c>
      <c r="SX53" s="188">
        <f t="shared" si="123"/>
        <v>675.50544323476197</v>
      </c>
      <c r="SY53" s="188">
        <f t="shared" si="172"/>
        <v>675.50544323476197</v>
      </c>
      <c r="SZ53" s="188">
        <f t="shared" si="125"/>
        <v>-675.50544323476197</v>
      </c>
      <c r="TA53" s="188">
        <f t="shared" si="164"/>
        <v>675.50544323476197</v>
      </c>
      <c r="TB53" s="188">
        <f t="shared" si="126"/>
        <v>675.50544323476197</v>
      </c>
      <c r="TC53" s="188">
        <f>IF(IF(sym!$Q42=SG53,1,0)=1,ABS(SS53*SL53),-ABS(SS53*SL53))</f>
        <v>-675.50544323476197</v>
      </c>
      <c r="TD53" s="188">
        <f>IF(IF(sym!$P42=SG53,1,0)=1,ABS(SS53*SL53),-ABS(SS53*SL53))</f>
        <v>675.50544323476197</v>
      </c>
      <c r="TE53" s="188">
        <f t="shared" si="169"/>
        <v>-675.50544323476197</v>
      </c>
      <c r="TF53" s="188">
        <f t="shared" si="127"/>
        <v>675.50544323476197</v>
      </c>
      <c r="TH53">
        <f t="shared" si="128"/>
        <v>-1</v>
      </c>
      <c r="TI53" s="228">
        <v>-1</v>
      </c>
      <c r="TJ53" s="228">
        <v>-1</v>
      </c>
      <c r="TK53" s="228">
        <v>-1</v>
      </c>
      <c r="TL53" s="203">
        <v>1</v>
      </c>
      <c r="TM53" s="229">
        <v>-4</v>
      </c>
      <c r="TN53">
        <f t="shared" si="129"/>
        <v>-1</v>
      </c>
      <c r="TO53">
        <f t="shared" si="130"/>
        <v>-1</v>
      </c>
      <c r="TP53" s="203"/>
      <c r="TQ53">
        <f t="shared" si="131"/>
        <v>0</v>
      </c>
      <c r="TR53">
        <f t="shared" si="85"/>
        <v>0</v>
      </c>
      <c r="TS53">
        <f t="shared" si="165"/>
        <v>0</v>
      </c>
      <c r="TT53">
        <f t="shared" si="132"/>
        <v>0</v>
      </c>
      <c r="TU53" s="237"/>
      <c r="TV53" s="194">
        <v>42565</v>
      </c>
      <c r="TW53">
        <f t="shared" si="133"/>
        <v>-1</v>
      </c>
      <c r="TX53" t="str">
        <f t="shared" si="86"/>
        <v>TRUE</v>
      </c>
      <c r="TY53">
        <f>VLOOKUP($A53,'FuturesInfo (3)'!$A$2:$V$80,22)</f>
        <v>4</v>
      </c>
      <c r="TZ53" s="241"/>
      <c r="UA53">
        <f t="shared" si="134"/>
        <v>3</v>
      </c>
      <c r="UB53" s="137">
        <f>VLOOKUP($A53,'FuturesInfo (3)'!$A$2:$O$80,15)*TY53</f>
        <v>102200</v>
      </c>
      <c r="UC53" s="137">
        <f>VLOOKUP($A53,'FuturesInfo (3)'!$A$2:$O$80,15)*UA53</f>
        <v>76650</v>
      </c>
      <c r="UD53" s="188">
        <f t="shared" si="176"/>
        <v>0</v>
      </c>
      <c r="UE53" s="188">
        <f t="shared" si="87"/>
        <v>0</v>
      </c>
      <c r="UF53" s="188">
        <f t="shared" si="136"/>
        <v>0</v>
      </c>
      <c r="UG53" s="188">
        <f t="shared" si="137"/>
        <v>0</v>
      </c>
      <c r="UH53" s="188">
        <f t="shared" si="173"/>
        <v>0</v>
      </c>
      <c r="UI53" s="188">
        <f t="shared" si="139"/>
        <v>0</v>
      </c>
      <c r="UJ53" s="188">
        <f t="shared" si="166"/>
        <v>0</v>
      </c>
      <c r="UK53" s="188">
        <f t="shared" si="140"/>
        <v>0</v>
      </c>
      <c r="UL53" s="188">
        <f>IF(IF(sym!$Q42=TP53,1,0)=1,ABS(UB53*TU53),-ABS(UB53*TU53))</f>
        <v>0</v>
      </c>
      <c r="UM53" s="188">
        <f>IF(IF(sym!$P42=TP53,1,0)=1,ABS(UB53*TU53),-ABS(UB53*TU53))</f>
        <v>0</v>
      </c>
      <c r="UN53" s="188">
        <f t="shared" si="170"/>
        <v>0</v>
      </c>
      <c r="UO53" s="188">
        <f t="shared" si="141"/>
        <v>0</v>
      </c>
      <c r="UQ53">
        <f t="shared" si="142"/>
        <v>0</v>
      </c>
      <c r="UR53" s="228"/>
      <c r="US53" s="228"/>
      <c r="UT53" s="228"/>
      <c r="UU53" s="203"/>
      <c r="UV53" s="229"/>
      <c r="UW53">
        <f t="shared" si="143"/>
        <v>1</v>
      </c>
      <c r="UX53">
        <f t="shared" si="144"/>
        <v>0</v>
      </c>
      <c r="UY53" s="203"/>
      <c r="UZ53">
        <f t="shared" si="145"/>
        <v>1</v>
      </c>
      <c r="VA53">
        <f t="shared" si="88"/>
        <v>1</v>
      </c>
      <c r="VB53">
        <f t="shared" si="167"/>
        <v>0</v>
      </c>
      <c r="VC53">
        <f t="shared" si="146"/>
        <v>1</v>
      </c>
      <c r="VD53" s="237"/>
      <c r="VE53" s="194"/>
      <c r="VF53">
        <f t="shared" si="147"/>
        <v>-1</v>
      </c>
      <c r="VG53" t="str">
        <f t="shared" si="89"/>
        <v>FALSE</v>
      </c>
      <c r="VH53">
        <f>VLOOKUP($A53,'FuturesInfo (3)'!$A$2:$V$80,22)</f>
        <v>4</v>
      </c>
      <c r="VI53" s="241"/>
      <c r="VJ53">
        <f t="shared" si="148"/>
        <v>3</v>
      </c>
      <c r="VK53" s="137">
        <f>VLOOKUP($A53,'FuturesInfo (3)'!$A$2:$O$80,15)*VH53</f>
        <v>102200</v>
      </c>
      <c r="VL53" s="137">
        <f>VLOOKUP($A53,'FuturesInfo (3)'!$A$2:$O$80,15)*VJ53</f>
        <v>76650</v>
      </c>
      <c r="VM53" s="188">
        <f t="shared" si="177"/>
        <v>0</v>
      </c>
      <c r="VN53" s="188">
        <f t="shared" si="90"/>
        <v>0</v>
      </c>
      <c r="VO53" s="188">
        <f t="shared" si="150"/>
        <v>0</v>
      </c>
      <c r="VP53" s="188">
        <f t="shared" si="151"/>
        <v>0</v>
      </c>
      <c r="VQ53" s="188">
        <f t="shared" si="174"/>
        <v>0</v>
      </c>
      <c r="VR53" s="188">
        <f t="shared" si="153"/>
        <v>0</v>
      </c>
      <c r="VS53" s="188">
        <f t="shared" si="168"/>
        <v>0</v>
      </c>
      <c r="VT53" s="188">
        <f t="shared" si="154"/>
        <v>0</v>
      </c>
      <c r="VU53" s="188">
        <f>IF(IF(sym!$Q42=UY53,1,0)=1,ABS(VK53*VD53),-ABS(VK53*VD53))</f>
        <v>0</v>
      </c>
      <c r="VV53" s="188">
        <f>IF(IF(sym!$P42=UY53,1,0)=1,ABS(VK53*VD53),-ABS(VK53*VD53))</f>
        <v>0</v>
      </c>
      <c r="VW53" s="188">
        <f t="shared" si="171"/>
        <v>0</v>
      </c>
      <c r="VX53" s="188">
        <f t="shared" si="155"/>
        <v>0</v>
      </c>
    </row>
    <row r="54" spans="1:596" x14ac:dyDescent="0.25">
      <c r="A54" s="1" t="s">
        <v>513</v>
      </c>
      <c r="B54" s="149" t="str">
        <f>'FuturesInfo (3)'!M42</f>
        <v>LRC</v>
      </c>
      <c r="C54" s="192" t="str">
        <f>VLOOKUP(A54,'FuturesInfo (3)'!$A$2:$K$80,11)</f>
        <v>soft</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f t="shared" si="81"/>
        <v>299.12891986103159</v>
      </c>
      <c r="AB54" s="188">
        <v>299.12891986103159</v>
      </c>
      <c r="AC54" s="188">
        <v>-299.12891986103159</v>
      </c>
      <c r="AD54" s="188">
        <v>-299.12891986103159</v>
      </c>
      <c r="AE54" s="188">
        <v>-299.12891986103159</v>
      </c>
      <c r="AF54" s="188">
        <f t="shared" si="91"/>
        <v>0</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f t="shared" si="92"/>
        <v>1</v>
      </c>
      <c r="BB54" t="s">
        <v>1163</v>
      </c>
      <c r="BC54">
        <v>6</v>
      </c>
      <c r="BD54" s="241">
        <v>2</v>
      </c>
      <c r="BE54">
        <v>5</v>
      </c>
      <c r="BF54" s="137">
        <v>106080</v>
      </c>
      <c r="BG54" s="137">
        <v>88400</v>
      </c>
      <c r="BH54" s="188">
        <v>-1729.9009901041438</v>
      </c>
      <c r="BI54" s="188">
        <f t="shared" si="156"/>
        <v>-1729.9009901041438</v>
      </c>
      <c r="BJ54" s="188">
        <v>-1729.9009901041438</v>
      </c>
      <c r="BK54" s="188">
        <v>1729.9009901041438</v>
      </c>
      <c r="BL54" s="188">
        <v>1729.9009901041438</v>
      </c>
      <c r="BM54" s="188">
        <v>1729.9009901041438</v>
      </c>
      <c r="BN54" s="188">
        <v>-1729.9009901041438</v>
      </c>
      <c r="BO54" s="188">
        <f t="shared" si="93"/>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f t="shared" si="94"/>
        <v>1</v>
      </c>
      <c r="CK54" t="s">
        <v>1163</v>
      </c>
      <c r="CL54">
        <v>6</v>
      </c>
      <c r="CM54" s="241">
        <v>1</v>
      </c>
      <c r="CN54">
        <v>8</v>
      </c>
      <c r="CO54" s="137">
        <v>106080</v>
      </c>
      <c r="CP54" s="137">
        <v>141440</v>
      </c>
      <c r="CQ54" s="188">
        <v>-1398.1891117465441</v>
      </c>
      <c r="CR54" s="188">
        <f t="shared" si="157"/>
        <v>1398.1891117465441</v>
      </c>
      <c r="CS54" s="188">
        <v>-1398.1891117465441</v>
      </c>
      <c r="CT54" s="188">
        <v>1398.1891117465441</v>
      </c>
      <c r="CU54" s="188">
        <v>1398.1891117465441</v>
      </c>
      <c r="CV54" s="188">
        <v>-1398.1891117465441</v>
      </c>
      <c r="CW54" s="188">
        <v>1398.1891117465441</v>
      </c>
      <c r="CX54" s="188">
        <f t="shared" si="95"/>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f t="shared" si="96"/>
        <v>1</v>
      </c>
      <c r="DT54" t="s">
        <v>1163</v>
      </c>
      <c r="DU54">
        <v>6</v>
      </c>
      <c r="DV54" s="241">
        <v>1</v>
      </c>
      <c r="DW54">
        <v>8</v>
      </c>
      <c r="DX54" s="137">
        <v>105540</v>
      </c>
      <c r="DY54" s="137">
        <v>140720</v>
      </c>
      <c r="DZ54" s="188">
        <v>-537.25113122208245</v>
      </c>
      <c r="EA54" s="188">
        <f t="shared" si="158"/>
        <v>-537.25113122208245</v>
      </c>
      <c r="EB54" s="188">
        <v>537.25113122208245</v>
      </c>
      <c r="EC54" s="188">
        <v>-537.25113122208245</v>
      </c>
      <c r="ED54" s="188">
        <v>-537.25113122208245</v>
      </c>
      <c r="EE54" s="188">
        <v>-537.25113122208245</v>
      </c>
      <c r="EF54" s="188">
        <v>-537.25113122208245</v>
      </c>
      <c r="EG54" s="188">
        <f t="shared" si="97"/>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f t="shared" si="98"/>
        <v>-1</v>
      </c>
      <c r="FC54" t="s">
        <v>1163</v>
      </c>
      <c r="FD54">
        <v>7</v>
      </c>
      <c r="FE54" s="241">
        <v>2</v>
      </c>
      <c r="FF54">
        <v>7</v>
      </c>
      <c r="FG54" s="137">
        <v>122430</v>
      </c>
      <c r="FH54" s="137">
        <v>122430</v>
      </c>
      <c r="FI54" s="188">
        <v>-696.02046617387123</v>
      </c>
      <c r="FJ54" s="188">
        <f t="shared" si="159"/>
        <v>696.02046617387123</v>
      </c>
      <c r="FK54" s="188">
        <v>-696.02046617387123</v>
      </c>
      <c r="FL54" s="188">
        <v>696.02046617387123</v>
      </c>
      <c r="FM54" s="188">
        <v>696.02046617387123</v>
      </c>
      <c r="FN54" s="188">
        <v>696.02046617387123</v>
      </c>
      <c r="FO54" s="188">
        <v>-696.02046617387123</v>
      </c>
      <c r="FP54" s="188">
        <f t="shared" si="99"/>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f t="shared" si="100"/>
        <v>-1</v>
      </c>
      <c r="GL54" t="s">
        <v>1163</v>
      </c>
      <c r="GM54">
        <v>7</v>
      </c>
      <c r="GN54" s="241">
        <v>1</v>
      </c>
      <c r="GO54">
        <v>9</v>
      </c>
      <c r="GP54" s="137">
        <v>123340</v>
      </c>
      <c r="GQ54" s="137">
        <v>158580</v>
      </c>
      <c r="GR54" s="188">
        <v>916.76386506532378</v>
      </c>
      <c r="GS54" s="188">
        <f t="shared" si="160"/>
        <v>-916.76386506532378</v>
      </c>
      <c r="GT54" s="188">
        <v>916.76386506532378</v>
      </c>
      <c r="GU54" s="188">
        <v>-916.76386506532378</v>
      </c>
      <c r="GV54" s="188">
        <v>-916.76386506532378</v>
      </c>
      <c r="GW54" s="188">
        <v>-916.76386506532378</v>
      </c>
      <c r="GX54" s="188">
        <v>916.76386506532378</v>
      </c>
      <c r="GY54" s="188">
        <f t="shared" si="101"/>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f t="shared" si="102"/>
        <v>-1</v>
      </c>
      <c r="HU54" t="s">
        <v>1163</v>
      </c>
      <c r="HV54">
        <v>7</v>
      </c>
      <c r="HW54">
        <v>1</v>
      </c>
      <c r="HX54">
        <v>9</v>
      </c>
      <c r="HY54" s="137">
        <v>125790</v>
      </c>
      <c r="HZ54" s="137">
        <v>161730</v>
      </c>
      <c r="IA54" s="188">
        <v>2498.6662883056556</v>
      </c>
      <c r="IB54" s="188">
        <f t="shared" si="161"/>
        <v>2498.6662883056556</v>
      </c>
      <c r="IC54" s="188">
        <v>2498.6662883056556</v>
      </c>
      <c r="ID54" s="188">
        <v>-2498.6662883056556</v>
      </c>
      <c r="IE54" s="188">
        <v>-2498.6662883056556</v>
      </c>
      <c r="IF54" s="188">
        <v>-2498.6662883056556</v>
      </c>
      <c r="IG54" s="188">
        <v>2498.6662883056556</v>
      </c>
      <c r="IH54" s="188">
        <f t="shared" si="103"/>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f t="shared" si="104"/>
        <v>-1</v>
      </c>
      <c r="JD54" t="s">
        <v>1163</v>
      </c>
      <c r="JE54">
        <v>7</v>
      </c>
      <c r="JF54" s="241">
        <v>1</v>
      </c>
      <c r="JG54">
        <v>9</v>
      </c>
      <c r="JH54" s="137">
        <v>128030</v>
      </c>
      <c r="JI54" s="137">
        <v>164610</v>
      </c>
      <c r="JJ54" s="188">
        <v>-2279.8887033989777</v>
      </c>
      <c r="JK54" s="188">
        <f t="shared" si="162"/>
        <v>2279.8887033989777</v>
      </c>
      <c r="JL54" s="188">
        <v>2279.8887033989777</v>
      </c>
      <c r="JM54" s="188">
        <v>-2279.8887033989777</v>
      </c>
      <c r="JN54" s="188">
        <v>-2279.8887033989777</v>
      </c>
      <c r="JO54" s="188">
        <v>-2279.8887033989777</v>
      </c>
      <c r="JP54" s="188">
        <v>2279.8887033989777</v>
      </c>
      <c r="JQ54" s="188">
        <f t="shared" si="105"/>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f t="shared" si="106"/>
        <v>1</v>
      </c>
      <c r="KM54" t="s">
        <v>1163</v>
      </c>
      <c r="KN54">
        <v>7</v>
      </c>
      <c r="KO54" s="241">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f t="shared" si="107"/>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f t="shared" si="108"/>
        <v>1</v>
      </c>
      <c r="LV54" t="s">
        <v>1163</v>
      </c>
      <c r="LW54">
        <v>7</v>
      </c>
      <c r="LX54" s="241"/>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f t="shared" si="109"/>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f t="shared" si="110"/>
        <v>1</v>
      </c>
      <c r="NE54" t="s">
        <v>1163</v>
      </c>
      <c r="NF54">
        <v>7</v>
      </c>
      <c r="NG54" s="241"/>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f t="shared" si="111"/>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f t="shared" si="112"/>
        <v>1</v>
      </c>
      <c r="ON54" t="s">
        <v>1163</v>
      </c>
      <c r="OO54">
        <v>7</v>
      </c>
      <c r="OP54" s="241"/>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f t="shared" si="113"/>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v>1</v>
      </c>
      <c r="PN54">
        <v>1</v>
      </c>
      <c r="PO54" s="203">
        <v>-1</v>
      </c>
      <c r="PP54">
        <v>0</v>
      </c>
      <c r="PQ54">
        <v>1</v>
      </c>
      <c r="PR54">
        <v>0</v>
      </c>
      <c r="PS54">
        <v>0</v>
      </c>
      <c r="PT54" s="237">
        <v>-2.7487630566199999E-3</v>
      </c>
      <c r="PU54" s="194">
        <v>42558</v>
      </c>
      <c r="PV54">
        <v>1</v>
      </c>
      <c r="PW54" t="s">
        <v>1163</v>
      </c>
      <c r="PX54">
        <v>7</v>
      </c>
      <c r="PY54" s="241"/>
      <c r="PZ54">
        <v>5</v>
      </c>
      <c r="QA54" s="137">
        <v>126840</v>
      </c>
      <c r="QB54" s="137">
        <v>90600</v>
      </c>
      <c r="QC54" s="188">
        <v>-348.65310610168081</v>
      </c>
      <c r="QD54" s="188">
        <v>348.65310610168081</v>
      </c>
      <c r="QE54" s="188">
        <v>348.65310610168081</v>
      </c>
      <c r="QF54" s="188">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v>-1</v>
      </c>
      <c r="QQ54" s="228">
        <v>-1</v>
      </c>
      <c r="QR54" s="228">
        <v>-1</v>
      </c>
      <c r="QS54" s="228">
        <v>-1</v>
      </c>
      <c r="QT54" s="203">
        <v>-1</v>
      </c>
      <c r="QU54" s="229">
        <v>-3</v>
      </c>
      <c r="QV54">
        <v>1</v>
      </c>
      <c r="QW54">
        <v>1</v>
      </c>
      <c r="QX54">
        <v>-1</v>
      </c>
      <c r="QY54">
        <v>1</v>
      </c>
      <c r="QZ54">
        <v>1</v>
      </c>
      <c r="RA54">
        <v>0</v>
      </c>
      <c r="RB54">
        <v>0</v>
      </c>
      <c r="RC54">
        <v>-1.1025358324100001E-3</v>
      </c>
      <c r="RD54" s="194">
        <v>42558</v>
      </c>
      <c r="RE54">
        <v>-1</v>
      </c>
      <c r="RF54" t="s">
        <v>1163</v>
      </c>
      <c r="RG54">
        <v>7</v>
      </c>
      <c r="RH54" s="241"/>
      <c r="RI54">
        <v>5</v>
      </c>
      <c r="RJ54" s="137">
        <v>126840</v>
      </c>
      <c r="RK54" s="137">
        <v>90600</v>
      </c>
      <c r="RL54" s="188">
        <v>139.84564498288441</v>
      </c>
      <c r="RM54" s="188">
        <v>139.84564498288441</v>
      </c>
      <c r="RN54" s="188">
        <v>139.84564498288441</v>
      </c>
      <c r="RO54" s="188">
        <v>-139.84564498288441</v>
      </c>
      <c r="RP54" s="188">
        <v>-139.84564498288441</v>
      </c>
      <c r="RQ54" s="188">
        <v>139.84564498288441</v>
      </c>
      <c r="RR54" s="188">
        <v>139.84564498288441</v>
      </c>
      <c r="RS54" s="188">
        <v>139.84564498288441</v>
      </c>
      <c r="RT54" s="188">
        <v>-139.84564498288441</v>
      </c>
      <c r="RU54" s="188">
        <v>139.84564498288441</v>
      </c>
      <c r="RV54" s="188">
        <v>-139.84564498288441</v>
      </c>
      <c r="RW54" s="188">
        <v>139.84564498288441</v>
      </c>
      <c r="RY54">
        <f t="shared" si="114"/>
        <v>-1</v>
      </c>
      <c r="RZ54">
        <v>-1</v>
      </c>
      <c r="SA54">
        <v>1</v>
      </c>
      <c r="SB54">
        <v>-1</v>
      </c>
      <c r="SC54">
        <v>-1</v>
      </c>
      <c r="SD54">
        <v>-4</v>
      </c>
      <c r="SE54">
        <f t="shared" si="115"/>
        <v>1</v>
      </c>
      <c r="SF54">
        <f t="shared" si="116"/>
        <v>1</v>
      </c>
      <c r="SG54">
        <v>1</v>
      </c>
      <c r="SH54">
        <f t="shared" si="117"/>
        <v>1</v>
      </c>
      <c r="SI54">
        <f t="shared" si="82"/>
        <v>0</v>
      </c>
      <c r="SJ54">
        <f t="shared" si="163"/>
        <v>1</v>
      </c>
      <c r="SK54">
        <f t="shared" si="118"/>
        <v>1</v>
      </c>
      <c r="SL54">
        <v>2.20750551876E-3</v>
      </c>
      <c r="SM54" s="194">
        <v>42564</v>
      </c>
      <c r="SN54">
        <f t="shared" si="119"/>
        <v>1</v>
      </c>
      <c r="SO54" t="str">
        <f t="shared" si="83"/>
        <v>TRUE</v>
      </c>
      <c r="SP54">
        <f>VLOOKUP($A54,'FuturesInfo (3)'!$A$2:$V$80,22)</f>
        <v>7</v>
      </c>
      <c r="SQ54" s="241"/>
      <c r="SR54">
        <f t="shared" si="120"/>
        <v>5</v>
      </c>
      <c r="SS54" s="137">
        <f>VLOOKUP($A54,'FuturesInfo (3)'!$A$2:$O$80,15)*SP54</f>
        <v>127120</v>
      </c>
      <c r="ST54" s="137">
        <f>VLOOKUP($A54,'FuturesInfo (3)'!$A$2:$O$80,15)*SR54</f>
        <v>90800</v>
      </c>
      <c r="SU54" s="188">
        <f t="shared" si="175"/>
        <v>-280.61810154477121</v>
      </c>
      <c r="SV54" s="188">
        <f t="shared" si="84"/>
        <v>-280.61810154477121</v>
      </c>
      <c r="SW54" s="188">
        <f t="shared" si="122"/>
        <v>-280.61810154477121</v>
      </c>
      <c r="SX54" s="188">
        <f t="shared" si="123"/>
        <v>280.61810154477121</v>
      </c>
      <c r="SY54" s="188">
        <f t="shared" si="172"/>
        <v>280.61810154477121</v>
      </c>
      <c r="SZ54" s="188">
        <f t="shared" si="125"/>
        <v>280.61810154477121</v>
      </c>
      <c r="TA54" s="188">
        <f t="shared" si="164"/>
        <v>-280.61810154477121</v>
      </c>
      <c r="TB54" s="188">
        <f t="shared" si="126"/>
        <v>280.61810154477121</v>
      </c>
      <c r="TC54" s="188">
        <f>IF(IF(sym!$Q43=SG54,1,0)=1,ABS(SS54*SL54),-ABS(SS54*SL54))</f>
        <v>280.61810154477121</v>
      </c>
      <c r="TD54" s="188">
        <f>IF(IF(sym!$P43=SG54,1,0)=1,ABS(SS54*SL54),-ABS(SS54*SL54))</f>
        <v>-280.61810154477121</v>
      </c>
      <c r="TE54" s="188">
        <f t="shared" si="169"/>
        <v>-280.61810154477121</v>
      </c>
      <c r="TF54" s="188">
        <f t="shared" si="127"/>
        <v>280.61810154477121</v>
      </c>
      <c r="TH54">
        <f t="shared" si="128"/>
        <v>1</v>
      </c>
      <c r="TI54" s="228">
        <v>1</v>
      </c>
      <c r="TJ54" s="228">
        <v>-1</v>
      </c>
      <c r="TK54" s="228">
        <v>1</v>
      </c>
      <c r="TL54" s="203">
        <v>-1</v>
      </c>
      <c r="TM54" s="229">
        <v>-5</v>
      </c>
      <c r="TN54">
        <f t="shared" si="129"/>
        <v>1</v>
      </c>
      <c r="TO54">
        <f t="shared" si="130"/>
        <v>1</v>
      </c>
      <c r="TP54" s="203"/>
      <c r="TQ54">
        <f t="shared" si="131"/>
        <v>0</v>
      </c>
      <c r="TR54">
        <f t="shared" si="85"/>
        <v>0</v>
      </c>
      <c r="TS54">
        <f t="shared" si="165"/>
        <v>0</v>
      </c>
      <c r="TT54">
        <f t="shared" si="132"/>
        <v>0</v>
      </c>
      <c r="TU54" s="237"/>
      <c r="TV54" s="194">
        <v>42564</v>
      </c>
      <c r="TW54">
        <f t="shared" si="133"/>
        <v>1</v>
      </c>
      <c r="TX54" t="str">
        <f t="shared" si="86"/>
        <v>TRUE</v>
      </c>
      <c r="TY54">
        <f>VLOOKUP($A54,'FuturesInfo (3)'!$A$2:$V$80,22)</f>
        <v>7</v>
      </c>
      <c r="TZ54" s="241"/>
      <c r="UA54">
        <f t="shared" si="134"/>
        <v>5</v>
      </c>
      <c r="UB54" s="137">
        <f>VLOOKUP($A54,'FuturesInfo (3)'!$A$2:$O$80,15)*TY54</f>
        <v>127120</v>
      </c>
      <c r="UC54" s="137">
        <f>VLOOKUP($A54,'FuturesInfo (3)'!$A$2:$O$80,15)*UA54</f>
        <v>90800</v>
      </c>
      <c r="UD54" s="188">
        <f t="shared" si="176"/>
        <v>0</v>
      </c>
      <c r="UE54" s="188">
        <f t="shared" si="87"/>
        <v>0</v>
      </c>
      <c r="UF54" s="188">
        <f t="shared" si="136"/>
        <v>0</v>
      </c>
      <c r="UG54" s="188">
        <f t="shared" si="137"/>
        <v>0</v>
      </c>
      <c r="UH54" s="188">
        <f t="shared" si="173"/>
        <v>0</v>
      </c>
      <c r="UI54" s="188">
        <f t="shared" si="139"/>
        <v>0</v>
      </c>
      <c r="UJ54" s="188">
        <f t="shared" si="166"/>
        <v>0</v>
      </c>
      <c r="UK54" s="188">
        <f t="shared" si="140"/>
        <v>0</v>
      </c>
      <c r="UL54" s="188">
        <f>IF(IF(sym!$Q43=TP54,1,0)=1,ABS(UB54*TU54),-ABS(UB54*TU54))</f>
        <v>0</v>
      </c>
      <c r="UM54" s="188">
        <f>IF(IF(sym!$P43=TP54,1,0)=1,ABS(UB54*TU54),-ABS(UB54*TU54))</f>
        <v>0</v>
      </c>
      <c r="UN54" s="188">
        <f t="shared" si="170"/>
        <v>0</v>
      </c>
      <c r="UO54" s="188">
        <f t="shared" si="141"/>
        <v>0</v>
      </c>
      <c r="UQ54">
        <f t="shared" si="142"/>
        <v>0</v>
      </c>
      <c r="UR54" s="228"/>
      <c r="US54" s="228"/>
      <c r="UT54" s="228"/>
      <c r="UU54" s="203"/>
      <c r="UV54" s="229"/>
      <c r="UW54">
        <f t="shared" si="143"/>
        <v>1</v>
      </c>
      <c r="UX54">
        <f t="shared" si="144"/>
        <v>0</v>
      </c>
      <c r="UY54" s="203"/>
      <c r="UZ54">
        <f t="shared" si="145"/>
        <v>1</v>
      </c>
      <c r="VA54">
        <f t="shared" si="88"/>
        <v>1</v>
      </c>
      <c r="VB54">
        <f t="shared" si="167"/>
        <v>0</v>
      </c>
      <c r="VC54">
        <f t="shared" si="146"/>
        <v>1</v>
      </c>
      <c r="VD54" s="237"/>
      <c r="VE54" s="194"/>
      <c r="VF54">
        <f t="shared" si="147"/>
        <v>-1</v>
      </c>
      <c r="VG54" t="str">
        <f t="shared" si="89"/>
        <v>FALSE</v>
      </c>
      <c r="VH54">
        <f>VLOOKUP($A54,'FuturesInfo (3)'!$A$2:$V$80,22)</f>
        <v>7</v>
      </c>
      <c r="VI54" s="241"/>
      <c r="VJ54">
        <f t="shared" si="148"/>
        <v>5</v>
      </c>
      <c r="VK54" s="137">
        <f>VLOOKUP($A54,'FuturesInfo (3)'!$A$2:$O$80,15)*VH54</f>
        <v>127120</v>
      </c>
      <c r="VL54" s="137">
        <f>VLOOKUP($A54,'FuturesInfo (3)'!$A$2:$O$80,15)*VJ54</f>
        <v>90800</v>
      </c>
      <c r="VM54" s="188">
        <f t="shared" si="177"/>
        <v>0</v>
      </c>
      <c r="VN54" s="188">
        <f t="shared" si="90"/>
        <v>0</v>
      </c>
      <c r="VO54" s="188">
        <f t="shared" si="150"/>
        <v>0</v>
      </c>
      <c r="VP54" s="188">
        <f t="shared" si="151"/>
        <v>0</v>
      </c>
      <c r="VQ54" s="188">
        <f t="shared" si="174"/>
        <v>0</v>
      </c>
      <c r="VR54" s="188">
        <f t="shared" si="153"/>
        <v>0</v>
      </c>
      <c r="VS54" s="188">
        <f t="shared" si="168"/>
        <v>0</v>
      </c>
      <c r="VT54" s="188">
        <f t="shared" si="154"/>
        <v>0</v>
      </c>
      <c r="VU54" s="188">
        <f>IF(IF(sym!$Q43=UY54,1,0)=1,ABS(VK54*VD54),-ABS(VK54*VD54))</f>
        <v>0</v>
      </c>
      <c r="VV54" s="188">
        <f>IF(IF(sym!$P43=UY54,1,0)=1,ABS(VK54*VD54),-ABS(VK54*VD54))</f>
        <v>0</v>
      </c>
      <c r="VW54" s="188">
        <f t="shared" si="171"/>
        <v>0</v>
      </c>
      <c r="VX54" s="188">
        <f t="shared" si="155"/>
        <v>0</v>
      </c>
    </row>
    <row r="55" spans="1:596" x14ac:dyDescent="0.25">
      <c r="A55" s="1" t="s">
        <v>990</v>
      </c>
      <c r="B55" s="149" t="str">
        <f>'FuturesInfo (3)'!M43</f>
        <v>QW</v>
      </c>
      <c r="C55" s="192" t="str">
        <f>VLOOKUP(A55,'FuturesInfo (3)'!$A$2:$K$80,11)</f>
        <v>soft</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f t="shared" si="81"/>
        <v>2289.9287222813623</v>
      </c>
      <c r="AB55" s="188">
        <v>2289.9287222813623</v>
      </c>
      <c r="AC55" s="188">
        <v>-2289.9287222813623</v>
      </c>
      <c r="AD55" s="188">
        <v>2289.9287222813623</v>
      </c>
      <c r="AE55" s="188">
        <v>2289.9287222813623</v>
      </c>
      <c r="AF55" s="188">
        <f t="shared" si="91"/>
        <v>-2</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f t="shared" si="92"/>
        <v>-1</v>
      </c>
      <c r="BB55" t="s">
        <v>1163</v>
      </c>
      <c r="BC55">
        <v>3</v>
      </c>
      <c r="BD55" s="241">
        <v>1</v>
      </c>
      <c r="BE55">
        <v>4</v>
      </c>
      <c r="BF55" s="137">
        <v>84600</v>
      </c>
      <c r="BG55" s="137">
        <v>112800</v>
      </c>
      <c r="BH55" s="188">
        <v>1760.9049773748</v>
      </c>
      <c r="BI55" s="188">
        <f t="shared" si="156"/>
        <v>-1760.9049773748</v>
      </c>
      <c r="BJ55" s="188">
        <v>-1760.9049773748</v>
      </c>
      <c r="BK55" s="188">
        <v>1760.9049773748</v>
      </c>
      <c r="BL55" s="188">
        <v>-1760.9049773748</v>
      </c>
      <c r="BM55" s="188">
        <v>-1760.9049773748</v>
      </c>
      <c r="BN55" s="188">
        <v>1760.9049773748</v>
      </c>
      <c r="BO55" s="188">
        <f t="shared" si="93"/>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f t="shared" si="94"/>
        <v>-1</v>
      </c>
      <c r="CK55" t="s">
        <v>1163</v>
      </c>
      <c r="CL55">
        <v>4</v>
      </c>
      <c r="CM55" s="241">
        <v>2</v>
      </c>
      <c r="CN55">
        <v>3</v>
      </c>
      <c r="CO55" s="137">
        <v>112800</v>
      </c>
      <c r="CP55" s="137">
        <v>84600</v>
      </c>
      <c r="CQ55" s="188">
        <v>0</v>
      </c>
      <c r="CR55" s="188">
        <f t="shared" si="157"/>
        <v>0</v>
      </c>
      <c r="CS55" s="188">
        <v>0</v>
      </c>
      <c r="CT55" s="188">
        <v>0</v>
      </c>
      <c r="CU55" s="188">
        <v>0</v>
      </c>
      <c r="CV55" s="188">
        <v>0</v>
      </c>
      <c r="CW55" s="188">
        <v>0</v>
      </c>
      <c r="CX55" s="188">
        <f t="shared" si="95"/>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f t="shared" si="96"/>
        <v>1</v>
      </c>
      <c r="DT55" t="s">
        <v>1163</v>
      </c>
      <c r="DU55">
        <v>4</v>
      </c>
      <c r="DV55" s="241">
        <v>1</v>
      </c>
      <c r="DW55">
        <v>5</v>
      </c>
      <c r="DX55" s="137">
        <v>113440.00000000001</v>
      </c>
      <c r="DY55" s="137">
        <v>141800.00000000003</v>
      </c>
      <c r="DZ55" s="188">
        <v>643.63120567396015</v>
      </c>
      <c r="EA55" s="188">
        <f t="shared" si="158"/>
        <v>643.63120567396015</v>
      </c>
      <c r="EB55" s="188">
        <v>-643.63120567396015</v>
      </c>
      <c r="EC55" s="188">
        <v>643.63120567396015</v>
      </c>
      <c r="ED55" s="188">
        <v>-643.63120567396015</v>
      </c>
      <c r="EE55" s="188">
        <v>643.63120567396015</v>
      </c>
      <c r="EF55" s="188">
        <v>643.63120567396015</v>
      </c>
      <c r="EG55" s="188">
        <f t="shared" si="97"/>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f t="shared" si="98"/>
        <v>-1</v>
      </c>
      <c r="FC55" t="s">
        <v>1163</v>
      </c>
      <c r="FD55">
        <v>4</v>
      </c>
      <c r="FE55" s="241">
        <v>2</v>
      </c>
      <c r="FF55">
        <v>4</v>
      </c>
      <c r="FG55" s="137">
        <v>111980</v>
      </c>
      <c r="FH55" s="137">
        <v>111980</v>
      </c>
      <c r="FI55" s="188">
        <v>-1441.2094499261138</v>
      </c>
      <c r="FJ55" s="188">
        <f t="shared" si="159"/>
        <v>-1441.2094499261138</v>
      </c>
      <c r="FK55" s="188">
        <v>1441.2094499261138</v>
      </c>
      <c r="FL55" s="188">
        <v>-1441.2094499261138</v>
      </c>
      <c r="FM55" s="188">
        <v>1441.2094499261138</v>
      </c>
      <c r="FN55" s="188">
        <v>1441.2094499261138</v>
      </c>
      <c r="FO55" s="188">
        <v>-1441.2094499261138</v>
      </c>
      <c r="FP55" s="188">
        <f t="shared" si="99"/>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f t="shared" si="100"/>
        <v>-1</v>
      </c>
      <c r="GL55" t="s">
        <v>1163</v>
      </c>
      <c r="GM55">
        <v>4</v>
      </c>
      <c r="GN55" s="241">
        <v>1</v>
      </c>
      <c r="GO55">
        <v>5</v>
      </c>
      <c r="GP55" s="137">
        <v>108720</v>
      </c>
      <c r="GQ55" s="137">
        <v>135900</v>
      </c>
      <c r="GR55" s="188">
        <v>-3165.0937667493117</v>
      </c>
      <c r="GS55" s="188">
        <f t="shared" si="160"/>
        <v>3165.0937667493117</v>
      </c>
      <c r="GT55" s="188">
        <v>3165.0937667493117</v>
      </c>
      <c r="GU55" s="188">
        <v>-3165.0937667493117</v>
      </c>
      <c r="GV55" s="188">
        <v>3165.0937667493117</v>
      </c>
      <c r="GW55" s="188">
        <v>3165.0937667493117</v>
      </c>
      <c r="GX55" s="188">
        <v>-3165.0937667493117</v>
      </c>
      <c r="GY55" s="188">
        <f t="shared" si="101"/>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f t="shared" si="102"/>
        <v>1</v>
      </c>
      <c r="HU55" t="s">
        <v>1163</v>
      </c>
      <c r="HV55">
        <v>4</v>
      </c>
      <c r="HW55">
        <v>1</v>
      </c>
      <c r="HX55">
        <v>5</v>
      </c>
      <c r="HY55" s="137">
        <v>108159.99999999999</v>
      </c>
      <c r="HZ55" s="137">
        <v>135199.99999999997</v>
      </c>
      <c r="IA55" s="188">
        <v>557.11552612227194</v>
      </c>
      <c r="IB55" s="188">
        <f t="shared" si="161"/>
        <v>557.11552612227194</v>
      </c>
      <c r="IC55" s="188">
        <v>557.11552612227194</v>
      </c>
      <c r="ID55" s="188">
        <v>-557.11552612227194</v>
      </c>
      <c r="IE55" s="188">
        <v>-557.11552612227194</v>
      </c>
      <c r="IF55" s="188">
        <v>-557.11552612227194</v>
      </c>
      <c r="IG55" s="188">
        <v>557.11552612227194</v>
      </c>
      <c r="IH55" s="188">
        <f t="shared" si="103"/>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f t="shared" si="104"/>
        <v>-1</v>
      </c>
      <c r="JD55" t="s">
        <v>1163</v>
      </c>
      <c r="JE55">
        <v>4</v>
      </c>
      <c r="JF55" s="241">
        <v>2</v>
      </c>
      <c r="JG55">
        <v>3</v>
      </c>
      <c r="JH55" s="137">
        <v>111259.99999999999</v>
      </c>
      <c r="JI55" s="137">
        <v>83444.999999999985</v>
      </c>
      <c r="JJ55" s="188">
        <v>-3188.8498520765356</v>
      </c>
      <c r="JK55" s="188">
        <f t="shared" si="162"/>
        <v>-3188.8498520765356</v>
      </c>
      <c r="JL55" s="188">
        <v>-3188.8498520765356</v>
      </c>
      <c r="JM55" s="188">
        <v>3188.8498520765356</v>
      </c>
      <c r="JN55" s="188">
        <v>-3188.8498520765356</v>
      </c>
      <c r="JO55" s="188">
        <v>3188.8498520765356</v>
      </c>
      <c r="JP55" s="188">
        <v>-3188.8498520765356</v>
      </c>
      <c r="JQ55" s="188">
        <f t="shared" si="105"/>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f t="shared" si="106"/>
        <v>1</v>
      </c>
      <c r="KM55" t="s">
        <v>1163</v>
      </c>
      <c r="KN55">
        <v>4</v>
      </c>
      <c r="KO55" s="241">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f t="shared" si="107"/>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f t="shared" si="108"/>
        <v>1</v>
      </c>
      <c r="LV55" t="s">
        <v>1163</v>
      </c>
      <c r="LW55">
        <v>4</v>
      </c>
      <c r="LX55" s="241"/>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f t="shared" si="109"/>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f t="shared" si="110"/>
        <v>1</v>
      </c>
      <c r="NE55" t="s">
        <v>1163</v>
      </c>
      <c r="NF55">
        <v>3</v>
      </c>
      <c r="NG55" s="241"/>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f t="shared" si="111"/>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f t="shared" si="112"/>
        <v>1</v>
      </c>
      <c r="ON55" t="s">
        <v>1163</v>
      </c>
      <c r="OO55">
        <v>3</v>
      </c>
      <c r="OP55" s="241"/>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f t="shared" si="113"/>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v>1</v>
      </c>
      <c r="PN55">
        <v>1</v>
      </c>
      <c r="PO55" s="203">
        <v>1</v>
      </c>
      <c r="PP55">
        <v>1</v>
      </c>
      <c r="PQ55">
        <v>0</v>
      </c>
      <c r="PR55">
        <v>1</v>
      </c>
      <c r="PS55">
        <v>1</v>
      </c>
      <c r="PT55" s="237">
        <v>5.4603652796100001E-3</v>
      </c>
      <c r="PU55" s="194">
        <v>42550</v>
      </c>
      <c r="PV55">
        <v>1</v>
      </c>
      <c r="PW55" t="s">
        <v>1163</v>
      </c>
      <c r="PX55">
        <v>3</v>
      </c>
      <c r="PY55" s="241"/>
      <c r="PZ55">
        <v>2</v>
      </c>
      <c r="QA55" s="137">
        <v>80325</v>
      </c>
      <c r="QB55" s="137">
        <v>53550</v>
      </c>
      <c r="QC55" s="188">
        <v>438.60384108467326</v>
      </c>
      <c r="QD55" s="188">
        <v>-438.60384108467326</v>
      </c>
      <c r="QE55" s="188">
        <v>-438.60384108467326</v>
      </c>
      <c r="QF55" s="188">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v>1</v>
      </c>
      <c r="QQ55" s="228">
        <v>-1</v>
      </c>
      <c r="QR55" s="228">
        <v>-1</v>
      </c>
      <c r="QS55" s="228">
        <v>-1</v>
      </c>
      <c r="QT55" s="203">
        <v>-1</v>
      </c>
      <c r="QU55" s="229">
        <v>-13</v>
      </c>
      <c r="QV55">
        <v>1</v>
      </c>
      <c r="QW55">
        <v>1</v>
      </c>
      <c r="QX55">
        <v>1</v>
      </c>
      <c r="QY55">
        <v>0</v>
      </c>
      <c r="QZ55">
        <v>0</v>
      </c>
      <c r="RA55">
        <v>1</v>
      </c>
      <c r="RB55">
        <v>1</v>
      </c>
      <c r="RC55">
        <v>2.80898876405E-3</v>
      </c>
      <c r="RD55" s="194">
        <v>42550</v>
      </c>
      <c r="RE55">
        <v>-1</v>
      </c>
      <c r="RF55" t="s">
        <v>1163</v>
      </c>
      <c r="RG55">
        <v>3</v>
      </c>
      <c r="RH55" s="241"/>
      <c r="RI55">
        <v>2</v>
      </c>
      <c r="RJ55" s="137">
        <v>80325</v>
      </c>
      <c r="RK55" s="137">
        <v>53550</v>
      </c>
      <c r="RL55" s="188">
        <v>-225.63202247231627</v>
      </c>
      <c r="RM55" s="188">
        <v>225.63202247231627</v>
      </c>
      <c r="RN55" s="188">
        <v>-225.63202247231627</v>
      </c>
      <c r="RO55" s="188">
        <v>225.63202247231627</v>
      </c>
      <c r="RP55" s="188">
        <v>225.63202247231627</v>
      </c>
      <c r="RQ55" s="188">
        <v>-225.63202247231627</v>
      </c>
      <c r="RR55" s="188">
        <v>-225.63202247231627</v>
      </c>
      <c r="RS55" s="188">
        <v>-225.63202247231627</v>
      </c>
      <c r="RT55" s="188">
        <v>225.63202247231627</v>
      </c>
      <c r="RU55" s="188">
        <v>-225.63202247231627</v>
      </c>
      <c r="RV55" s="188">
        <v>-225.63202247231627</v>
      </c>
      <c r="RW55" s="188">
        <v>225.63202247231627</v>
      </c>
      <c r="RY55">
        <f t="shared" si="114"/>
        <v>1</v>
      </c>
      <c r="RZ55">
        <v>1</v>
      </c>
      <c r="SA55">
        <v>1</v>
      </c>
      <c r="SB55">
        <v>1</v>
      </c>
      <c r="SC55">
        <v>-1</v>
      </c>
      <c r="SD55">
        <v>-14</v>
      </c>
      <c r="SE55">
        <f t="shared" si="115"/>
        <v>1</v>
      </c>
      <c r="SF55">
        <f t="shared" si="116"/>
        <v>1</v>
      </c>
      <c r="SG55">
        <v>-1</v>
      </c>
      <c r="SH55">
        <f t="shared" si="117"/>
        <v>0</v>
      </c>
      <c r="SI55">
        <f t="shared" si="82"/>
        <v>1</v>
      </c>
      <c r="SJ55">
        <f t="shared" si="163"/>
        <v>0</v>
      </c>
      <c r="SK55">
        <f t="shared" si="118"/>
        <v>0</v>
      </c>
      <c r="SL55">
        <v>-2.98786181139E-3</v>
      </c>
      <c r="SM55" s="194">
        <v>42550</v>
      </c>
      <c r="SN55">
        <f t="shared" si="119"/>
        <v>1</v>
      </c>
      <c r="SO55" t="str">
        <f t="shared" si="83"/>
        <v>TRUE</v>
      </c>
      <c r="SP55">
        <f>VLOOKUP($A55,'FuturesInfo (3)'!$A$2:$V$80,22)</f>
        <v>3</v>
      </c>
      <c r="SQ55" s="241"/>
      <c r="SR55">
        <f t="shared" si="120"/>
        <v>2</v>
      </c>
      <c r="SS55" s="137">
        <f>VLOOKUP($A55,'FuturesInfo (3)'!$A$2:$O$80,15)*SP55</f>
        <v>80085</v>
      </c>
      <c r="ST55" s="137">
        <f>VLOOKUP($A55,'FuturesInfo (3)'!$A$2:$O$80,15)*SR55</f>
        <v>53390</v>
      </c>
      <c r="SU55" s="188">
        <f t="shared" si="175"/>
        <v>-239.28291316516814</v>
      </c>
      <c r="SV55" s="188">
        <f t="shared" si="84"/>
        <v>-239.28291316516814</v>
      </c>
      <c r="SW55" s="188">
        <f t="shared" si="122"/>
        <v>239.28291316516814</v>
      </c>
      <c r="SX55" s="188">
        <f t="shared" si="123"/>
        <v>-239.28291316516814</v>
      </c>
      <c r="SY55" s="188">
        <f t="shared" si="172"/>
        <v>-239.28291316516814</v>
      </c>
      <c r="SZ55" s="188">
        <f t="shared" si="125"/>
        <v>-239.28291316516814</v>
      </c>
      <c r="TA55" s="188">
        <f t="shared" si="164"/>
        <v>-239.28291316516814</v>
      </c>
      <c r="TB55" s="188">
        <f t="shared" si="126"/>
        <v>-239.28291316516814</v>
      </c>
      <c r="TC55" s="188">
        <f>IF(IF(sym!$Q44=SG55,1,0)=1,ABS(SS55*SL55),-ABS(SS55*SL55))</f>
        <v>-239.28291316516814</v>
      </c>
      <c r="TD55" s="188">
        <f>IF(IF(sym!$P44=SG55,1,0)=1,ABS(SS55*SL55),-ABS(SS55*SL55))</f>
        <v>239.28291316516814</v>
      </c>
      <c r="TE55" s="188">
        <f t="shared" si="169"/>
        <v>-239.28291316516814</v>
      </c>
      <c r="TF55" s="188">
        <f t="shared" si="127"/>
        <v>239.28291316516814</v>
      </c>
      <c r="TH55">
        <f t="shared" si="128"/>
        <v>-1</v>
      </c>
      <c r="TI55" s="228">
        <v>1</v>
      </c>
      <c r="TJ55" s="228">
        <v>1</v>
      </c>
      <c r="TK55" s="228">
        <v>1</v>
      </c>
      <c r="TL55" s="203">
        <v>-1</v>
      </c>
      <c r="TM55" s="229">
        <v>15</v>
      </c>
      <c r="TN55">
        <f t="shared" si="129"/>
        <v>1</v>
      </c>
      <c r="TO55">
        <f t="shared" si="130"/>
        <v>-1</v>
      </c>
      <c r="TP55" s="203"/>
      <c r="TQ55">
        <f t="shared" si="131"/>
        <v>0</v>
      </c>
      <c r="TR55">
        <f t="shared" si="85"/>
        <v>0</v>
      </c>
      <c r="TS55">
        <f t="shared" si="165"/>
        <v>0</v>
      </c>
      <c r="TT55">
        <f t="shared" si="132"/>
        <v>0</v>
      </c>
      <c r="TU55" s="237"/>
      <c r="TV55" s="194">
        <v>42550</v>
      </c>
      <c r="TW55">
        <f t="shared" si="133"/>
        <v>1</v>
      </c>
      <c r="TX55" t="str">
        <f t="shared" si="86"/>
        <v>TRUE</v>
      </c>
      <c r="TY55">
        <f>VLOOKUP($A55,'FuturesInfo (3)'!$A$2:$V$80,22)</f>
        <v>3</v>
      </c>
      <c r="TZ55" s="241"/>
      <c r="UA55">
        <f t="shared" si="134"/>
        <v>2</v>
      </c>
      <c r="UB55" s="137">
        <f>VLOOKUP($A55,'FuturesInfo (3)'!$A$2:$O$80,15)*TY55</f>
        <v>80085</v>
      </c>
      <c r="UC55" s="137">
        <f>VLOOKUP($A55,'FuturesInfo (3)'!$A$2:$O$80,15)*UA55</f>
        <v>53390</v>
      </c>
      <c r="UD55" s="188">
        <f t="shared" si="176"/>
        <v>0</v>
      </c>
      <c r="UE55" s="188">
        <f t="shared" si="87"/>
        <v>0</v>
      </c>
      <c r="UF55" s="188">
        <f t="shared" si="136"/>
        <v>0</v>
      </c>
      <c r="UG55" s="188">
        <f t="shared" si="137"/>
        <v>0</v>
      </c>
      <c r="UH55" s="188">
        <f t="shared" si="173"/>
        <v>0</v>
      </c>
      <c r="UI55" s="188">
        <f t="shared" si="139"/>
        <v>0</v>
      </c>
      <c r="UJ55" s="188">
        <f t="shared" si="166"/>
        <v>0</v>
      </c>
      <c r="UK55" s="188">
        <f t="shared" si="140"/>
        <v>0</v>
      </c>
      <c r="UL55" s="188">
        <f>IF(IF(sym!$Q44=TP55,1,0)=1,ABS(UB55*TU55),-ABS(UB55*TU55))</f>
        <v>0</v>
      </c>
      <c r="UM55" s="188">
        <f>IF(IF(sym!$P44=TP55,1,0)=1,ABS(UB55*TU55),-ABS(UB55*TU55))</f>
        <v>0</v>
      </c>
      <c r="UN55" s="188">
        <f t="shared" si="170"/>
        <v>0</v>
      </c>
      <c r="UO55" s="188">
        <f t="shared" si="141"/>
        <v>0</v>
      </c>
      <c r="UQ55">
        <f t="shared" si="142"/>
        <v>0</v>
      </c>
      <c r="UR55" s="228"/>
      <c r="US55" s="228"/>
      <c r="UT55" s="228"/>
      <c r="UU55" s="203"/>
      <c r="UV55" s="229"/>
      <c r="UW55">
        <f t="shared" si="143"/>
        <v>1</v>
      </c>
      <c r="UX55">
        <f t="shared" si="144"/>
        <v>0</v>
      </c>
      <c r="UY55" s="203"/>
      <c r="UZ55">
        <f t="shared" si="145"/>
        <v>1</v>
      </c>
      <c r="VA55">
        <f t="shared" si="88"/>
        <v>1</v>
      </c>
      <c r="VB55">
        <f t="shared" si="167"/>
        <v>0</v>
      </c>
      <c r="VC55">
        <f t="shared" si="146"/>
        <v>1</v>
      </c>
      <c r="VD55" s="237"/>
      <c r="VE55" s="194"/>
      <c r="VF55">
        <f t="shared" si="147"/>
        <v>-1</v>
      </c>
      <c r="VG55" t="str">
        <f t="shared" si="89"/>
        <v>FALSE</v>
      </c>
      <c r="VH55">
        <f>VLOOKUP($A55,'FuturesInfo (3)'!$A$2:$V$80,22)</f>
        <v>3</v>
      </c>
      <c r="VI55" s="241"/>
      <c r="VJ55">
        <f t="shared" si="148"/>
        <v>2</v>
      </c>
      <c r="VK55" s="137">
        <f>VLOOKUP($A55,'FuturesInfo (3)'!$A$2:$O$80,15)*VH55</f>
        <v>80085</v>
      </c>
      <c r="VL55" s="137">
        <f>VLOOKUP($A55,'FuturesInfo (3)'!$A$2:$O$80,15)*VJ55</f>
        <v>53390</v>
      </c>
      <c r="VM55" s="188">
        <f t="shared" si="177"/>
        <v>0</v>
      </c>
      <c r="VN55" s="188">
        <f t="shared" si="90"/>
        <v>0</v>
      </c>
      <c r="VO55" s="188">
        <f t="shared" si="150"/>
        <v>0</v>
      </c>
      <c r="VP55" s="188">
        <f t="shared" si="151"/>
        <v>0</v>
      </c>
      <c r="VQ55" s="188">
        <f t="shared" si="174"/>
        <v>0</v>
      </c>
      <c r="VR55" s="188">
        <f t="shared" si="153"/>
        <v>0</v>
      </c>
      <c r="VS55" s="188">
        <f t="shared" si="168"/>
        <v>0</v>
      </c>
      <c r="VT55" s="188">
        <f t="shared" si="154"/>
        <v>0</v>
      </c>
      <c r="VU55" s="188">
        <f>IF(IF(sym!$Q44=UY55,1,0)=1,ABS(VK55*VD55),-ABS(VK55*VD55))</f>
        <v>0</v>
      </c>
      <c r="VV55" s="188">
        <f>IF(IF(sym!$P44=UY55,1,0)=1,ABS(VK55*VD55),-ABS(VK55*VD55))</f>
        <v>0</v>
      </c>
      <c r="VW55" s="188">
        <f t="shared" si="171"/>
        <v>0</v>
      </c>
      <c r="VX55" s="188">
        <f t="shared" si="155"/>
        <v>0</v>
      </c>
    </row>
    <row r="56" spans="1:596" x14ac:dyDescent="0.25">
      <c r="A56" s="1" t="s">
        <v>991</v>
      </c>
      <c r="B56" s="149" t="str">
        <f>'FuturesInfo (3)'!M44</f>
        <v>@MME</v>
      </c>
      <c r="C56" s="192" t="str">
        <f>VLOOKUP(A56,'FuturesInfo (3)'!$A$2:$K$80,11)</f>
        <v>index</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f t="shared" si="81"/>
        <v>909.80985829956603</v>
      </c>
      <c r="AB56" s="188">
        <v>-909.80985829956603</v>
      </c>
      <c r="AC56" s="188">
        <v>909.80985829956603</v>
      </c>
      <c r="AD56" s="188">
        <v>909.80985829956603</v>
      </c>
      <c r="AE56" s="188">
        <v>909.80985829956603</v>
      </c>
      <c r="AF56" s="188">
        <f t="shared" si="91"/>
        <v>-2</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f t="shared" si="92"/>
        <v>-1</v>
      </c>
      <c r="BB56" t="s">
        <v>1163</v>
      </c>
      <c r="BC56">
        <v>2</v>
      </c>
      <c r="BD56" s="241">
        <v>2</v>
      </c>
      <c r="BE56">
        <v>2</v>
      </c>
      <c r="BF56" s="137">
        <v>84300</v>
      </c>
      <c r="BG56" s="137">
        <v>84300</v>
      </c>
      <c r="BH56" s="188">
        <v>-838.25326464556497</v>
      </c>
      <c r="BI56" s="188">
        <f t="shared" si="156"/>
        <v>838.25326464556497</v>
      </c>
      <c r="BJ56" s="188">
        <v>-838.25326464556497</v>
      </c>
      <c r="BK56" s="188">
        <v>838.25326464556497</v>
      </c>
      <c r="BL56" s="188">
        <v>-838.25326464556497</v>
      </c>
      <c r="BM56" s="188">
        <v>-838.25326464556497</v>
      </c>
      <c r="BN56" s="188">
        <v>-838.25326464556497</v>
      </c>
      <c r="BO56" s="188">
        <f t="shared" si="93"/>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f t="shared" si="94"/>
        <v>-1</v>
      </c>
      <c r="CK56" t="s">
        <v>1163</v>
      </c>
      <c r="CL56">
        <v>3</v>
      </c>
      <c r="CM56" s="241">
        <v>2</v>
      </c>
      <c r="CN56">
        <v>2</v>
      </c>
      <c r="CO56" s="137">
        <v>126450</v>
      </c>
      <c r="CP56" s="137">
        <v>84300</v>
      </c>
      <c r="CQ56" s="188">
        <v>0</v>
      </c>
      <c r="CR56" s="188">
        <f t="shared" si="157"/>
        <v>0</v>
      </c>
      <c r="CS56" s="188">
        <v>0</v>
      </c>
      <c r="CT56" s="188">
        <v>0</v>
      </c>
      <c r="CU56" s="188">
        <v>0</v>
      </c>
      <c r="CV56" s="188">
        <v>0</v>
      </c>
      <c r="CW56" s="188">
        <v>0</v>
      </c>
      <c r="CX56" s="188">
        <f t="shared" si="95"/>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f t="shared" si="96"/>
        <v>-1</v>
      </c>
      <c r="DT56" t="s">
        <v>1163</v>
      </c>
      <c r="DU56">
        <v>3</v>
      </c>
      <c r="DV56" s="241">
        <v>2</v>
      </c>
      <c r="DW56">
        <v>2</v>
      </c>
      <c r="DX56" s="137">
        <v>126450</v>
      </c>
      <c r="DY56" s="137">
        <v>84300</v>
      </c>
      <c r="DZ56" s="188">
        <v>0</v>
      </c>
      <c r="EA56" s="188">
        <f t="shared" si="158"/>
        <v>0</v>
      </c>
      <c r="EB56" s="188">
        <v>0</v>
      </c>
      <c r="EC56" s="188">
        <v>0</v>
      </c>
      <c r="ED56" s="188">
        <v>0</v>
      </c>
      <c r="EE56" s="188">
        <v>0</v>
      </c>
      <c r="EF56" s="188">
        <v>0</v>
      </c>
      <c r="EG56" s="188">
        <f t="shared" si="97"/>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f t="shared" si="98"/>
        <v>-1</v>
      </c>
      <c r="FC56" t="s">
        <v>1163</v>
      </c>
      <c r="FD56">
        <v>3</v>
      </c>
      <c r="FE56" s="241">
        <v>2</v>
      </c>
      <c r="FF56">
        <v>3</v>
      </c>
      <c r="FG56" s="137">
        <v>123450</v>
      </c>
      <c r="FH56" s="137">
        <v>123450</v>
      </c>
      <c r="FI56" s="188">
        <v>-329.12021328151502</v>
      </c>
      <c r="FJ56" s="188">
        <f t="shared" si="159"/>
        <v>-329.12021328151502</v>
      </c>
      <c r="FK56" s="188">
        <v>329.12021328151502</v>
      </c>
      <c r="FL56" s="188">
        <v>-329.12021328151502</v>
      </c>
      <c r="FM56" s="188">
        <v>329.12021328151502</v>
      </c>
      <c r="FN56" s="188">
        <v>329.12021328151502</v>
      </c>
      <c r="FO56" s="188">
        <v>-329.12021328151502</v>
      </c>
      <c r="FP56" s="188">
        <f t="shared" si="99"/>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f t="shared" si="100"/>
        <v>1</v>
      </c>
      <c r="GL56" t="s">
        <v>1163</v>
      </c>
      <c r="GM56">
        <v>3</v>
      </c>
      <c r="GN56" s="241">
        <v>1</v>
      </c>
      <c r="GO56">
        <v>4</v>
      </c>
      <c r="GP56" s="137">
        <v>123150</v>
      </c>
      <c r="GQ56" s="137">
        <v>164200</v>
      </c>
      <c r="GR56" s="188">
        <v>-299.27095990265252</v>
      </c>
      <c r="GS56" s="188">
        <f t="shared" si="160"/>
        <v>299.27095990265252</v>
      </c>
      <c r="GT56" s="188">
        <v>-299.27095990265252</v>
      </c>
      <c r="GU56" s="188">
        <v>299.27095990265252</v>
      </c>
      <c r="GV56" s="188">
        <v>-299.27095990265252</v>
      </c>
      <c r="GW56" s="188">
        <v>299.27095990265252</v>
      </c>
      <c r="GX56" s="188">
        <v>-299.27095990265252</v>
      </c>
      <c r="GY56" s="188">
        <f t="shared" si="101"/>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f t="shared" si="102"/>
        <v>1</v>
      </c>
      <c r="HU56" t="s">
        <v>1163</v>
      </c>
      <c r="HV56">
        <v>3</v>
      </c>
      <c r="HW56">
        <v>1</v>
      </c>
      <c r="HX56">
        <v>4</v>
      </c>
      <c r="HY56" s="137">
        <v>125715</v>
      </c>
      <c r="HZ56" s="137">
        <v>167620</v>
      </c>
      <c r="IA56" s="188">
        <v>2618.4244823410154</v>
      </c>
      <c r="IB56" s="188">
        <f t="shared" si="161"/>
        <v>-2618.4244823410154</v>
      </c>
      <c r="IC56" s="188">
        <v>2618.4244823410154</v>
      </c>
      <c r="ID56" s="188">
        <v>-2618.4244823410154</v>
      </c>
      <c r="IE56" s="188">
        <v>2618.4244823410154</v>
      </c>
      <c r="IF56" s="188">
        <v>2618.4244823410154</v>
      </c>
      <c r="IG56" s="188">
        <v>2618.4244823410154</v>
      </c>
      <c r="IH56" s="188">
        <f t="shared" si="103"/>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f t="shared" si="104"/>
        <v>-1</v>
      </c>
      <c r="JD56" t="s">
        <v>1163</v>
      </c>
      <c r="JE56">
        <v>3</v>
      </c>
      <c r="JF56" s="241">
        <v>2</v>
      </c>
      <c r="JG56">
        <v>2</v>
      </c>
      <c r="JH56" s="137">
        <v>126930</v>
      </c>
      <c r="JI56" s="137">
        <v>84620</v>
      </c>
      <c r="JJ56" s="188">
        <v>-1226.7426321437131</v>
      </c>
      <c r="JK56" s="188">
        <f t="shared" si="162"/>
        <v>1226.7426321437131</v>
      </c>
      <c r="JL56" s="188">
        <v>1226.7426321437131</v>
      </c>
      <c r="JM56" s="188">
        <v>-1226.7426321437131</v>
      </c>
      <c r="JN56" s="188">
        <v>1226.7426321437131</v>
      </c>
      <c r="JO56" s="188">
        <v>-1226.7426321437131</v>
      </c>
      <c r="JP56" s="188">
        <v>-1226.7426321437131</v>
      </c>
      <c r="JQ56" s="188">
        <f t="shared" si="105"/>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f t="shared" si="106"/>
        <v>-1</v>
      </c>
      <c r="KM56" t="s">
        <v>1163</v>
      </c>
      <c r="KN56">
        <v>3</v>
      </c>
      <c r="KO56" s="241">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f t="shared" si="107"/>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f t="shared" si="108"/>
        <v>1</v>
      </c>
      <c r="LV56" t="s">
        <v>1163</v>
      </c>
      <c r="LW56">
        <v>3</v>
      </c>
      <c r="LX56" s="241"/>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f t="shared" si="109"/>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f t="shared" si="110"/>
        <v>1</v>
      </c>
      <c r="NE56" t="s">
        <v>1163</v>
      </c>
      <c r="NF56">
        <v>3</v>
      </c>
      <c r="NG56" s="241"/>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f t="shared" si="111"/>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f t="shared" si="112"/>
        <v>1</v>
      </c>
      <c r="ON56" t="s">
        <v>1163</v>
      </c>
      <c r="OO56">
        <v>3</v>
      </c>
      <c r="OP56" s="241"/>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f t="shared" si="113"/>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v>-1</v>
      </c>
      <c r="PN56">
        <v>-1</v>
      </c>
      <c r="PO56" s="203">
        <v>1</v>
      </c>
      <c r="PP56">
        <v>0</v>
      </c>
      <c r="PQ56">
        <v>1</v>
      </c>
      <c r="PR56">
        <v>0</v>
      </c>
      <c r="PS56">
        <v>0</v>
      </c>
      <c r="PT56" s="237">
        <v>8.8627992633500009E-3</v>
      </c>
      <c r="PU56" s="194">
        <v>42548</v>
      </c>
      <c r="PV56">
        <v>-1</v>
      </c>
      <c r="PW56" t="s">
        <v>1163</v>
      </c>
      <c r="PX56">
        <v>3</v>
      </c>
      <c r="PY56" s="241"/>
      <c r="PZ56">
        <v>2</v>
      </c>
      <c r="QA56" s="137">
        <v>130110</v>
      </c>
      <c r="QB56" s="137">
        <v>86740</v>
      </c>
      <c r="QC56" s="188">
        <v>1153.1388121544687</v>
      </c>
      <c r="QD56" s="188">
        <v>-1153.1388121544687</v>
      </c>
      <c r="QE56" s="188">
        <v>1153.1388121544687</v>
      </c>
      <c r="QF56" s="188">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v>1</v>
      </c>
      <c r="QQ56" s="228">
        <v>-1</v>
      </c>
      <c r="QR56" s="228">
        <v>-1</v>
      </c>
      <c r="QS56" s="228">
        <v>1</v>
      </c>
      <c r="QT56" s="203">
        <v>-1</v>
      </c>
      <c r="QU56" s="229">
        <v>-2</v>
      </c>
      <c r="QV56">
        <v>1</v>
      </c>
      <c r="QW56">
        <v>1</v>
      </c>
      <c r="QX56">
        <v>-1</v>
      </c>
      <c r="QY56">
        <v>1</v>
      </c>
      <c r="QZ56">
        <v>1</v>
      </c>
      <c r="RA56">
        <v>0</v>
      </c>
      <c r="RB56">
        <v>0</v>
      </c>
      <c r="RC56">
        <v>-1.0382201939499999E-2</v>
      </c>
      <c r="RD56" s="194">
        <v>42548</v>
      </c>
      <c r="RE56">
        <v>1</v>
      </c>
      <c r="RF56" t="s">
        <v>1163</v>
      </c>
      <c r="RG56">
        <v>3</v>
      </c>
      <c r="RH56" s="241"/>
      <c r="RI56">
        <v>2</v>
      </c>
      <c r="RJ56" s="137">
        <v>130110</v>
      </c>
      <c r="RK56" s="137">
        <v>86740</v>
      </c>
      <c r="RL56" s="188">
        <v>1350.8282943483448</v>
      </c>
      <c r="RM56" s="188">
        <v>-1350.8282943483448</v>
      </c>
      <c r="RN56" s="188">
        <v>1350.8282943483448</v>
      </c>
      <c r="RO56" s="188">
        <v>-1350.8282943483448</v>
      </c>
      <c r="RP56" s="188">
        <v>-1350.8282943483448</v>
      </c>
      <c r="RQ56" s="188">
        <v>1350.8282943483448</v>
      </c>
      <c r="RR56" s="188">
        <v>-1350.8282943483448</v>
      </c>
      <c r="RS56" s="188">
        <v>-1350.8282943483448</v>
      </c>
      <c r="RT56" s="188">
        <v>-1350.8282943483448</v>
      </c>
      <c r="RU56" s="188">
        <v>1350.8282943483448</v>
      </c>
      <c r="RV56" s="188">
        <v>-1350.8282943483448</v>
      </c>
      <c r="RW56" s="188">
        <v>1350.8282943483448</v>
      </c>
      <c r="RY56">
        <f t="shared" si="114"/>
        <v>-1</v>
      </c>
      <c r="RZ56">
        <v>-1</v>
      </c>
      <c r="SA56">
        <v>-1</v>
      </c>
      <c r="SB56">
        <v>1</v>
      </c>
      <c r="SC56">
        <v>-1</v>
      </c>
      <c r="SD56">
        <v>-1</v>
      </c>
      <c r="SE56">
        <f t="shared" si="115"/>
        <v>1</v>
      </c>
      <c r="SF56">
        <f t="shared" si="116"/>
        <v>1</v>
      </c>
      <c r="SG56">
        <v>1</v>
      </c>
      <c r="SH56">
        <f t="shared" si="117"/>
        <v>0</v>
      </c>
      <c r="SI56">
        <f t="shared" si="82"/>
        <v>0</v>
      </c>
      <c r="SJ56">
        <f t="shared" si="163"/>
        <v>1</v>
      </c>
      <c r="SK56">
        <f t="shared" si="118"/>
        <v>1</v>
      </c>
      <c r="SL56">
        <v>5.4184920451899998E-3</v>
      </c>
      <c r="SM56" s="194">
        <v>42548</v>
      </c>
      <c r="SN56">
        <f t="shared" si="119"/>
        <v>1</v>
      </c>
      <c r="SO56" t="str">
        <f t="shared" si="83"/>
        <v>TRUE</v>
      </c>
      <c r="SP56">
        <f>VLOOKUP($A56,'FuturesInfo (3)'!$A$2:$V$80,22)</f>
        <v>3</v>
      </c>
      <c r="SQ56" s="241"/>
      <c r="SR56">
        <f t="shared" si="120"/>
        <v>2</v>
      </c>
      <c r="SS56" s="137">
        <f>VLOOKUP($A56,'FuturesInfo (3)'!$A$2:$O$80,15)*SP56</f>
        <v>130815</v>
      </c>
      <c r="ST56" s="137">
        <f>VLOOKUP($A56,'FuturesInfo (3)'!$A$2:$O$80,15)*SR56</f>
        <v>87210</v>
      </c>
      <c r="SU56" s="188">
        <f t="shared" si="175"/>
        <v>-708.82003689152987</v>
      </c>
      <c r="SV56" s="188">
        <f t="shared" si="84"/>
        <v>-708.82003689152987</v>
      </c>
      <c r="SW56" s="188">
        <f t="shared" si="122"/>
        <v>-708.82003689152987</v>
      </c>
      <c r="SX56" s="188">
        <f t="shared" si="123"/>
        <v>708.82003689152987</v>
      </c>
      <c r="SY56" s="188">
        <f t="shared" si="172"/>
        <v>708.82003689152987</v>
      </c>
      <c r="SZ56" s="188">
        <f t="shared" si="125"/>
        <v>-708.82003689152987</v>
      </c>
      <c r="TA56" s="188">
        <f t="shared" si="164"/>
        <v>708.82003689152987</v>
      </c>
      <c r="TB56" s="188">
        <f t="shared" si="126"/>
        <v>708.82003689152987</v>
      </c>
      <c r="TC56" s="188">
        <f>IF(IF(sym!$Q45=SG56,1,0)=1,ABS(SS56*SL56),-ABS(SS56*SL56))</f>
        <v>708.82003689152987</v>
      </c>
      <c r="TD56" s="188">
        <f>IF(IF(sym!$P45=SG56,1,0)=1,ABS(SS56*SL56),-ABS(SS56*SL56))</f>
        <v>-708.82003689152987</v>
      </c>
      <c r="TE56" s="188">
        <f t="shared" si="169"/>
        <v>-708.82003689152987</v>
      </c>
      <c r="TF56" s="188">
        <f t="shared" si="127"/>
        <v>708.82003689152987</v>
      </c>
      <c r="TH56">
        <f t="shared" si="128"/>
        <v>1</v>
      </c>
      <c r="TI56" s="228">
        <v>-1</v>
      </c>
      <c r="TJ56" s="228">
        <v>-1</v>
      </c>
      <c r="TK56" s="228">
        <v>1</v>
      </c>
      <c r="TL56" s="203">
        <v>-1</v>
      </c>
      <c r="TM56" s="229">
        <v>-2</v>
      </c>
      <c r="TN56">
        <f t="shared" si="129"/>
        <v>1</v>
      </c>
      <c r="TO56">
        <f t="shared" si="130"/>
        <v>1</v>
      </c>
      <c r="TP56" s="203"/>
      <c r="TQ56">
        <f t="shared" si="131"/>
        <v>0</v>
      </c>
      <c r="TR56">
        <f t="shared" si="85"/>
        <v>0</v>
      </c>
      <c r="TS56">
        <f t="shared" si="165"/>
        <v>0</v>
      </c>
      <c r="TT56">
        <f t="shared" si="132"/>
        <v>0</v>
      </c>
      <c r="TU56" s="237"/>
      <c r="TV56" s="194">
        <v>42548</v>
      </c>
      <c r="TW56">
        <f t="shared" si="133"/>
        <v>1</v>
      </c>
      <c r="TX56" t="str">
        <f t="shared" si="86"/>
        <v>TRUE</v>
      </c>
      <c r="TY56">
        <f>VLOOKUP($A56,'FuturesInfo (3)'!$A$2:$V$80,22)</f>
        <v>3</v>
      </c>
      <c r="TZ56" s="241"/>
      <c r="UA56">
        <f t="shared" si="134"/>
        <v>2</v>
      </c>
      <c r="UB56" s="137">
        <f>VLOOKUP($A56,'FuturesInfo (3)'!$A$2:$O$80,15)*TY56</f>
        <v>130815</v>
      </c>
      <c r="UC56" s="137">
        <f>VLOOKUP($A56,'FuturesInfo (3)'!$A$2:$O$80,15)*UA56</f>
        <v>87210</v>
      </c>
      <c r="UD56" s="188">
        <f t="shared" si="176"/>
        <v>0</v>
      </c>
      <c r="UE56" s="188">
        <f t="shared" si="87"/>
        <v>0</v>
      </c>
      <c r="UF56" s="188">
        <f t="shared" si="136"/>
        <v>0</v>
      </c>
      <c r="UG56" s="188">
        <f t="shared" si="137"/>
        <v>0</v>
      </c>
      <c r="UH56" s="188">
        <f t="shared" si="173"/>
        <v>0</v>
      </c>
      <c r="UI56" s="188">
        <f t="shared" si="139"/>
        <v>0</v>
      </c>
      <c r="UJ56" s="188">
        <f t="shared" si="166"/>
        <v>0</v>
      </c>
      <c r="UK56" s="188">
        <f t="shared" si="140"/>
        <v>0</v>
      </c>
      <c r="UL56" s="188">
        <f>IF(IF(sym!$Q45=TP56,1,0)=1,ABS(UB56*TU56),-ABS(UB56*TU56))</f>
        <v>0</v>
      </c>
      <c r="UM56" s="188">
        <f>IF(IF(sym!$P45=TP56,1,0)=1,ABS(UB56*TU56),-ABS(UB56*TU56))</f>
        <v>0</v>
      </c>
      <c r="UN56" s="188">
        <f t="shared" si="170"/>
        <v>0</v>
      </c>
      <c r="UO56" s="188">
        <f t="shared" si="141"/>
        <v>0</v>
      </c>
      <c r="UQ56">
        <f t="shared" si="142"/>
        <v>0</v>
      </c>
      <c r="UR56" s="228"/>
      <c r="US56" s="228"/>
      <c r="UT56" s="228"/>
      <c r="UU56" s="203"/>
      <c r="UV56" s="229"/>
      <c r="UW56">
        <f t="shared" si="143"/>
        <v>1</v>
      </c>
      <c r="UX56">
        <f t="shared" si="144"/>
        <v>0</v>
      </c>
      <c r="UY56" s="203"/>
      <c r="UZ56">
        <f t="shared" si="145"/>
        <v>1</v>
      </c>
      <c r="VA56">
        <f t="shared" si="88"/>
        <v>1</v>
      </c>
      <c r="VB56">
        <f t="shared" si="167"/>
        <v>0</v>
      </c>
      <c r="VC56">
        <f t="shared" si="146"/>
        <v>1</v>
      </c>
      <c r="VD56" s="237"/>
      <c r="VE56" s="194"/>
      <c r="VF56">
        <f t="shared" si="147"/>
        <v>-1</v>
      </c>
      <c r="VG56" t="str">
        <f t="shared" si="89"/>
        <v>FALSE</v>
      </c>
      <c r="VH56">
        <f>VLOOKUP($A56,'FuturesInfo (3)'!$A$2:$V$80,22)</f>
        <v>3</v>
      </c>
      <c r="VI56" s="241"/>
      <c r="VJ56">
        <f t="shared" si="148"/>
        <v>2</v>
      </c>
      <c r="VK56" s="137">
        <f>VLOOKUP($A56,'FuturesInfo (3)'!$A$2:$O$80,15)*VH56</f>
        <v>130815</v>
      </c>
      <c r="VL56" s="137">
        <f>VLOOKUP($A56,'FuturesInfo (3)'!$A$2:$O$80,15)*VJ56</f>
        <v>87210</v>
      </c>
      <c r="VM56" s="188">
        <f t="shared" si="177"/>
        <v>0</v>
      </c>
      <c r="VN56" s="188">
        <f t="shared" si="90"/>
        <v>0</v>
      </c>
      <c r="VO56" s="188">
        <f t="shared" si="150"/>
        <v>0</v>
      </c>
      <c r="VP56" s="188">
        <f t="shared" si="151"/>
        <v>0</v>
      </c>
      <c r="VQ56" s="188">
        <f t="shared" si="174"/>
        <v>0</v>
      </c>
      <c r="VR56" s="188">
        <f t="shared" si="153"/>
        <v>0</v>
      </c>
      <c r="VS56" s="188">
        <f t="shared" si="168"/>
        <v>0</v>
      </c>
      <c r="VT56" s="188">
        <f t="shared" si="154"/>
        <v>0</v>
      </c>
      <c r="VU56" s="188">
        <f>IF(IF(sym!$Q45=UY56,1,0)=1,ABS(VK56*VD56),-ABS(VK56*VD56))</f>
        <v>0</v>
      </c>
      <c r="VV56" s="188">
        <f>IF(IF(sym!$P45=UY56,1,0)=1,ABS(VK56*VD56),-ABS(VK56*VD56))</f>
        <v>0</v>
      </c>
      <c r="VW56" s="188">
        <f t="shared" si="171"/>
        <v>0</v>
      </c>
      <c r="VX56" s="188">
        <f t="shared" si="155"/>
        <v>0</v>
      </c>
    </row>
    <row r="57" spans="1:596" x14ac:dyDescent="0.25">
      <c r="A57" s="1" t="s">
        <v>371</v>
      </c>
      <c r="B57" s="149" t="str">
        <f>'FuturesInfo (3)'!M45</f>
        <v>IB</v>
      </c>
      <c r="C57" s="192" t="str">
        <f>VLOOKUP(A57,'FuturesInfo (3)'!$A$2:$K$80,11)</f>
        <v>index</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f t="shared" si="81"/>
        <v>830.2696681284375</v>
      </c>
      <c r="AB57" s="188">
        <v>830.2696681284375</v>
      </c>
      <c r="AC57" s="188">
        <v>-830.2696681284375</v>
      </c>
      <c r="AD57" s="188">
        <v>830.2696681284375</v>
      </c>
      <c r="AE57" s="188">
        <v>830.2696681284375</v>
      </c>
      <c r="AF57" s="188">
        <f t="shared" si="91"/>
        <v>-1</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f t="shared" si="92"/>
        <v>-1</v>
      </c>
      <c r="BB57" t="s">
        <v>1163</v>
      </c>
      <c r="BC57">
        <v>1</v>
      </c>
      <c r="BD57" s="241">
        <v>1</v>
      </c>
      <c r="BE57">
        <v>1</v>
      </c>
      <c r="BF57" s="137">
        <v>91758.228239999982</v>
      </c>
      <c r="BG57" s="137">
        <v>91758.228239999982</v>
      </c>
      <c r="BH57" s="188">
        <v>-1126.7544176280351</v>
      </c>
      <c r="BI57" s="188">
        <f t="shared" si="156"/>
        <v>1126.7544176280351</v>
      </c>
      <c r="BJ57" s="188">
        <v>1126.7544176280351</v>
      </c>
      <c r="BK57" s="188">
        <v>-1126.7544176280351</v>
      </c>
      <c r="BL57" s="188">
        <v>1126.7544176280351</v>
      </c>
      <c r="BM57" s="188">
        <v>-1126.7544176280351</v>
      </c>
      <c r="BN57" s="188">
        <v>-1126.7544176280351</v>
      </c>
      <c r="BO57" s="188">
        <f t="shared" si="93"/>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f t="shared" si="94"/>
        <v>-1</v>
      </c>
      <c r="CK57" t="s">
        <v>1163</v>
      </c>
      <c r="CL57">
        <v>1</v>
      </c>
      <c r="CM57" s="241">
        <v>2</v>
      </c>
      <c r="CN57">
        <v>1</v>
      </c>
      <c r="CO57" s="137">
        <v>91813.381300000008</v>
      </c>
      <c r="CP57" s="137">
        <v>91813.381300000008</v>
      </c>
      <c r="CQ57" s="188">
        <v>52.451397468147661</v>
      </c>
      <c r="CR57" s="188">
        <f t="shared" si="157"/>
        <v>52.451397468147661</v>
      </c>
      <c r="CS57" s="188">
        <v>-52.451397468147661</v>
      </c>
      <c r="CT57" s="188">
        <v>52.451397468147661</v>
      </c>
      <c r="CU57" s="188">
        <v>-52.451397468147661</v>
      </c>
      <c r="CV57" s="188">
        <v>-52.451397468147661</v>
      </c>
      <c r="CW57" s="188">
        <v>52.451397468147661</v>
      </c>
      <c r="CX57" s="188">
        <f t="shared" si="95"/>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f t="shared" si="96"/>
        <v>1</v>
      </c>
      <c r="DT57" t="s">
        <v>1163</v>
      </c>
      <c r="DU57">
        <v>1</v>
      </c>
      <c r="DV57" s="241">
        <v>2</v>
      </c>
      <c r="DW57">
        <v>1</v>
      </c>
      <c r="DX57" s="137">
        <v>89397.099400000006</v>
      </c>
      <c r="DY57" s="137">
        <v>89397.099400000006</v>
      </c>
      <c r="DZ57" s="188">
        <v>-1844.0228720496953</v>
      </c>
      <c r="EA57" s="188">
        <f t="shared" si="158"/>
        <v>-1844.0228720496953</v>
      </c>
      <c r="EB57" s="188">
        <v>1844.0228720496953</v>
      </c>
      <c r="EC57" s="188">
        <v>-1844.0228720496953</v>
      </c>
      <c r="ED57" s="188">
        <v>-1844.0228720496953</v>
      </c>
      <c r="EE57" s="188">
        <v>-1844.0228720496953</v>
      </c>
      <c r="EF57" s="188">
        <v>-1844.0228720496953</v>
      </c>
      <c r="EG57" s="188">
        <f t="shared" si="97"/>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f t="shared" si="98"/>
        <v>1</v>
      </c>
      <c r="FC57" t="s">
        <v>1163</v>
      </c>
      <c r="FD57">
        <v>1</v>
      </c>
      <c r="FE57" s="241">
        <v>1</v>
      </c>
      <c r="FF57">
        <v>1</v>
      </c>
      <c r="FG57" s="137">
        <v>87564.921600000001</v>
      </c>
      <c r="FH57" s="137">
        <v>87564.921600000001</v>
      </c>
      <c r="FI57" s="188">
        <v>-1603.1484033950239</v>
      </c>
      <c r="FJ57" s="188">
        <f t="shared" si="159"/>
        <v>1603.1484033950239</v>
      </c>
      <c r="FK57" s="188">
        <v>1603.1484033950239</v>
      </c>
      <c r="FL57" s="188">
        <v>-1603.1484033950239</v>
      </c>
      <c r="FM57" s="188">
        <v>-1603.1484033950239</v>
      </c>
      <c r="FN57" s="188">
        <v>-1603.1484033950239</v>
      </c>
      <c r="FO57" s="188">
        <v>-1603.1484033950239</v>
      </c>
      <c r="FP57" s="188">
        <f t="shared" si="99"/>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f t="shared" si="100"/>
        <v>1</v>
      </c>
      <c r="GL57" t="s">
        <v>1163</v>
      </c>
      <c r="GM57">
        <v>1</v>
      </c>
      <c r="GN57" s="241">
        <v>1</v>
      </c>
      <c r="GO57">
        <v>1</v>
      </c>
      <c r="GP57" s="137">
        <v>88609.363199999993</v>
      </c>
      <c r="GQ57" s="137">
        <v>88609.363199999993</v>
      </c>
      <c r="GR57" s="188">
        <v>1056.8993083635007</v>
      </c>
      <c r="GS57" s="188">
        <f t="shared" si="160"/>
        <v>-1056.8993083635007</v>
      </c>
      <c r="GT57" s="188">
        <v>1056.8993083635007</v>
      </c>
      <c r="GU57" s="188">
        <v>-1056.8993083635007</v>
      </c>
      <c r="GV57" s="188">
        <v>1056.8993083635007</v>
      </c>
      <c r="GW57" s="188">
        <v>1056.8993083635007</v>
      </c>
      <c r="GX57" s="188">
        <v>1056.8993083635007</v>
      </c>
      <c r="GY57" s="188">
        <f t="shared" si="101"/>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f t="shared" si="102"/>
        <v>1</v>
      </c>
      <c r="HU57" t="s">
        <v>1163</v>
      </c>
      <c r="HV57">
        <v>1</v>
      </c>
      <c r="HW57">
        <v>1</v>
      </c>
      <c r="HX57">
        <v>1</v>
      </c>
      <c r="HY57" s="137">
        <v>90443.827999999994</v>
      </c>
      <c r="HZ57" s="137">
        <v>90443.827999999994</v>
      </c>
      <c r="IA57" s="188">
        <v>-1955.9573231431377</v>
      </c>
      <c r="IB57" s="188">
        <f t="shared" si="161"/>
        <v>1955.9573231431377</v>
      </c>
      <c r="IC57" s="188">
        <v>1955.9573231431377</v>
      </c>
      <c r="ID57" s="188">
        <v>-1955.9573231431377</v>
      </c>
      <c r="IE57" s="188">
        <v>1955.9573231431377</v>
      </c>
      <c r="IF57" s="188">
        <v>1955.9573231431377</v>
      </c>
      <c r="IG57" s="188">
        <v>-1955.9573231431377</v>
      </c>
      <c r="IH57" s="188">
        <f t="shared" si="103"/>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f t="shared" si="104"/>
        <v>-1</v>
      </c>
      <c r="JD57" t="s">
        <v>1163</v>
      </c>
      <c r="JE57">
        <v>1</v>
      </c>
      <c r="JF57" s="241">
        <v>2</v>
      </c>
      <c r="JG57">
        <v>1</v>
      </c>
      <c r="JH57" s="137">
        <v>91825.631999999998</v>
      </c>
      <c r="JI57" s="137">
        <v>91825.631999999998</v>
      </c>
      <c r="JJ57" s="188">
        <v>-1369.1917751115386</v>
      </c>
      <c r="JK57" s="188">
        <f t="shared" si="162"/>
        <v>1369.1917751115386</v>
      </c>
      <c r="JL57" s="188">
        <v>-1369.1917751115386</v>
      </c>
      <c r="JM57" s="188">
        <v>1369.1917751115386</v>
      </c>
      <c r="JN57" s="188">
        <v>-1369.1917751115386</v>
      </c>
      <c r="JO57" s="188">
        <v>1369.1917751115386</v>
      </c>
      <c r="JP57" s="188">
        <v>-1369.1917751115386</v>
      </c>
      <c r="JQ57" s="188">
        <f t="shared" si="105"/>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f t="shared" si="106"/>
        <v>1</v>
      </c>
      <c r="KM57" t="s">
        <v>1163</v>
      </c>
      <c r="KN57">
        <v>1</v>
      </c>
      <c r="KO57" s="241">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f t="shared" si="107"/>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f t="shared" si="108"/>
        <v>-1</v>
      </c>
      <c r="LV57" t="s">
        <v>1163</v>
      </c>
      <c r="LW57">
        <v>1</v>
      </c>
      <c r="LX57" s="241"/>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f t="shared" si="109"/>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f t="shared" si="110"/>
        <v>-1</v>
      </c>
      <c r="NE57" t="s">
        <v>1163</v>
      </c>
      <c r="NF57">
        <v>1</v>
      </c>
      <c r="NG57" s="241"/>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f t="shared" si="111"/>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f t="shared" si="112"/>
        <v>-1</v>
      </c>
      <c r="ON57" t="s">
        <v>1163</v>
      </c>
      <c r="OO57">
        <v>1</v>
      </c>
      <c r="OP57" s="241"/>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f t="shared" si="113"/>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v>-1</v>
      </c>
      <c r="PN57">
        <v>-1</v>
      </c>
      <c r="PO57" s="203">
        <v>1</v>
      </c>
      <c r="PP57">
        <v>1</v>
      </c>
      <c r="PQ57">
        <v>1</v>
      </c>
      <c r="PR57">
        <v>0</v>
      </c>
      <c r="PS57">
        <v>0</v>
      </c>
      <c r="PT57" s="237">
        <v>1.8596549045500001E-3</v>
      </c>
      <c r="PU57" s="194">
        <v>42557</v>
      </c>
      <c r="PV57">
        <v>1</v>
      </c>
      <c r="PW57" t="s">
        <v>1163</v>
      </c>
      <c r="PX57">
        <v>1</v>
      </c>
      <c r="PY57" s="241"/>
      <c r="PZ57">
        <v>1</v>
      </c>
      <c r="QA57" s="137">
        <v>93337.252500000002</v>
      </c>
      <c r="QB57" s="137">
        <v>93337.252500000002</v>
      </c>
      <c r="QC57" s="188">
        <v>173.57507938884677</v>
      </c>
      <c r="QD57" s="188">
        <v>-173.57507938884677</v>
      </c>
      <c r="QE57" s="188">
        <v>173.57507938884677</v>
      </c>
      <c r="QF57" s="188">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v>1</v>
      </c>
      <c r="QQ57" s="228">
        <v>1</v>
      </c>
      <c r="QR57" s="228">
        <v>1</v>
      </c>
      <c r="QS57" s="228">
        <v>1</v>
      </c>
      <c r="QT57" s="203">
        <v>1</v>
      </c>
      <c r="QU57" s="229">
        <v>-8</v>
      </c>
      <c r="QV57">
        <v>-1</v>
      </c>
      <c r="QW57">
        <v>-1</v>
      </c>
      <c r="QX57">
        <v>-1</v>
      </c>
      <c r="QY57">
        <v>0</v>
      </c>
      <c r="QZ57">
        <v>0</v>
      </c>
      <c r="RA57">
        <v>1</v>
      </c>
      <c r="RB57">
        <v>1</v>
      </c>
      <c r="RC57">
        <v>-5.22791353383E-3</v>
      </c>
      <c r="RD57" s="194">
        <v>42557</v>
      </c>
      <c r="RE57">
        <v>1</v>
      </c>
      <c r="RF57" t="s">
        <v>1163</v>
      </c>
      <c r="RG57">
        <v>1</v>
      </c>
      <c r="RH57" s="241"/>
      <c r="RI57">
        <v>1</v>
      </c>
      <c r="RJ57" s="137">
        <v>93337.252500000002</v>
      </c>
      <c r="RK57" s="137">
        <v>93337.252500000002</v>
      </c>
      <c r="RL57" s="188">
        <v>-487.95908555525801</v>
      </c>
      <c r="RM57" s="188">
        <v>-487.95908555525801</v>
      </c>
      <c r="RN57" s="188">
        <v>-487.95908555525801</v>
      </c>
      <c r="RO57" s="188">
        <v>487.95908555525801</v>
      </c>
      <c r="RP57" s="188">
        <v>487.95908555525801</v>
      </c>
      <c r="RQ57" s="188">
        <v>-487.95908555525801</v>
      </c>
      <c r="RR57" s="188">
        <v>-487.95908555525801</v>
      </c>
      <c r="RS57" s="188">
        <v>-487.95908555525801</v>
      </c>
      <c r="RT57" s="188">
        <v>-487.95908555525801</v>
      </c>
      <c r="RU57" s="188">
        <v>487.95908555525801</v>
      </c>
      <c r="RV57" s="188">
        <v>-487.95908555525801</v>
      </c>
      <c r="RW57" s="188">
        <v>487.95908555525801</v>
      </c>
      <c r="RY57">
        <f t="shared" si="114"/>
        <v>-1</v>
      </c>
      <c r="RZ57">
        <v>-1</v>
      </c>
      <c r="SA57">
        <v>-1</v>
      </c>
      <c r="SB57">
        <v>-1</v>
      </c>
      <c r="SC57">
        <v>1</v>
      </c>
      <c r="SD57">
        <v>-9</v>
      </c>
      <c r="SE57">
        <f t="shared" si="115"/>
        <v>-1</v>
      </c>
      <c r="SF57">
        <f t="shared" si="116"/>
        <v>-1</v>
      </c>
      <c r="SG57">
        <v>1</v>
      </c>
      <c r="SH57">
        <f t="shared" si="117"/>
        <v>0</v>
      </c>
      <c r="SI57">
        <f t="shared" si="82"/>
        <v>1</v>
      </c>
      <c r="SJ57">
        <f t="shared" si="163"/>
        <v>0</v>
      </c>
      <c r="SK57">
        <f t="shared" si="118"/>
        <v>0</v>
      </c>
      <c r="SL57">
        <v>9.8966637141999995E-3</v>
      </c>
      <c r="SM57" s="194">
        <v>42557</v>
      </c>
      <c r="SN57">
        <f t="shared" si="119"/>
        <v>-1</v>
      </c>
      <c r="SO57" t="str">
        <f t="shared" si="83"/>
        <v>TRUE</v>
      </c>
      <c r="SP57">
        <f>VLOOKUP($A57,'FuturesInfo (3)'!$A$2:$V$80,22)</f>
        <v>1</v>
      </c>
      <c r="SQ57" s="241"/>
      <c r="SR57">
        <f t="shared" si="120"/>
        <v>1</v>
      </c>
      <c r="SS57" s="137">
        <f>VLOOKUP($A57,'FuturesInfo (3)'!$A$2:$O$80,15)*SP57</f>
        <v>94192.569499999998</v>
      </c>
      <c r="ST57" s="137">
        <f>VLOOKUP($A57,'FuturesInfo (3)'!$A$2:$O$80,15)*SR57</f>
        <v>94192.569499999998</v>
      </c>
      <c r="SU57" s="188">
        <f t="shared" si="175"/>
        <v>-932.19218471791157</v>
      </c>
      <c r="SV57" s="188">
        <f t="shared" si="84"/>
        <v>-932.19218471791157</v>
      </c>
      <c r="SW57" s="188">
        <f t="shared" si="122"/>
        <v>932.19218471791157</v>
      </c>
      <c r="SX57" s="188">
        <f t="shared" si="123"/>
        <v>-932.19218471791157</v>
      </c>
      <c r="SY57" s="188">
        <f t="shared" si="172"/>
        <v>-932.19218471791157</v>
      </c>
      <c r="SZ57" s="188">
        <f t="shared" si="125"/>
        <v>-932.19218471791157</v>
      </c>
      <c r="TA57" s="188">
        <f t="shared" si="164"/>
        <v>-932.19218471791157</v>
      </c>
      <c r="TB57" s="188">
        <f t="shared" si="126"/>
        <v>-932.19218471791157</v>
      </c>
      <c r="TC57" s="188">
        <f>IF(IF(sym!$Q46=SG57,1,0)=1,ABS(SS57*SL57),-ABS(SS57*SL57))</f>
        <v>932.19218471791157</v>
      </c>
      <c r="TD57" s="188">
        <f>IF(IF(sym!$P46=SG57,1,0)=1,ABS(SS57*SL57),-ABS(SS57*SL57))</f>
        <v>-932.19218471791157</v>
      </c>
      <c r="TE57" s="188">
        <f t="shared" si="169"/>
        <v>-932.19218471791157</v>
      </c>
      <c r="TF57" s="188">
        <f t="shared" si="127"/>
        <v>932.19218471791157</v>
      </c>
      <c r="TH57">
        <f t="shared" si="128"/>
        <v>1</v>
      </c>
      <c r="TI57" s="228">
        <v>1</v>
      </c>
      <c r="TJ57" s="228">
        <v>-1</v>
      </c>
      <c r="TK57" s="228">
        <v>1</v>
      </c>
      <c r="TL57" s="203">
        <v>1</v>
      </c>
      <c r="TM57" s="229">
        <v>-10</v>
      </c>
      <c r="TN57">
        <f t="shared" si="129"/>
        <v>-1</v>
      </c>
      <c r="TO57">
        <f t="shared" si="130"/>
        <v>-1</v>
      </c>
      <c r="TP57" s="203"/>
      <c r="TQ57">
        <f t="shared" si="131"/>
        <v>0</v>
      </c>
      <c r="TR57">
        <f t="shared" si="85"/>
        <v>0</v>
      </c>
      <c r="TS57">
        <f t="shared" si="165"/>
        <v>0</v>
      </c>
      <c r="TT57">
        <f t="shared" si="132"/>
        <v>0</v>
      </c>
      <c r="TU57" s="237"/>
      <c r="TV57" s="194">
        <v>42557</v>
      </c>
      <c r="TW57">
        <f t="shared" si="133"/>
        <v>-1</v>
      </c>
      <c r="TX57" t="str">
        <f t="shared" si="86"/>
        <v>TRUE</v>
      </c>
      <c r="TY57">
        <f>VLOOKUP($A57,'FuturesInfo (3)'!$A$2:$V$80,22)</f>
        <v>1</v>
      </c>
      <c r="TZ57" s="241"/>
      <c r="UA57">
        <f t="shared" si="134"/>
        <v>1</v>
      </c>
      <c r="UB57" s="137">
        <f>VLOOKUP($A57,'FuturesInfo (3)'!$A$2:$O$80,15)*TY57</f>
        <v>94192.569499999998</v>
      </c>
      <c r="UC57" s="137">
        <f>VLOOKUP($A57,'FuturesInfo (3)'!$A$2:$O$80,15)*UA57</f>
        <v>94192.569499999998</v>
      </c>
      <c r="UD57" s="188">
        <f t="shared" si="176"/>
        <v>0</v>
      </c>
      <c r="UE57" s="188">
        <f t="shared" si="87"/>
        <v>0</v>
      </c>
      <c r="UF57" s="188">
        <f t="shared" si="136"/>
        <v>0</v>
      </c>
      <c r="UG57" s="188">
        <f t="shared" si="137"/>
        <v>0</v>
      </c>
      <c r="UH57" s="188">
        <f t="shared" si="173"/>
        <v>0</v>
      </c>
      <c r="UI57" s="188">
        <f t="shared" si="139"/>
        <v>0</v>
      </c>
      <c r="UJ57" s="188">
        <f t="shared" si="166"/>
        <v>0</v>
      </c>
      <c r="UK57" s="188">
        <f t="shared" si="140"/>
        <v>0</v>
      </c>
      <c r="UL57" s="188">
        <f>IF(IF(sym!$Q46=TP57,1,0)=1,ABS(UB57*TU57),-ABS(UB57*TU57))</f>
        <v>0</v>
      </c>
      <c r="UM57" s="188">
        <f>IF(IF(sym!$P46=TP57,1,0)=1,ABS(UB57*TU57),-ABS(UB57*TU57))</f>
        <v>0</v>
      </c>
      <c r="UN57" s="188">
        <f t="shared" si="170"/>
        <v>0</v>
      </c>
      <c r="UO57" s="188">
        <f t="shared" si="141"/>
        <v>0</v>
      </c>
      <c r="UQ57">
        <f t="shared" si="142"/>
        <v>0</v>
      </c>
      <c r="UR57" s="228"/>
      <c r="US57" s="228"/>
      <c r="UT57" s="228"/>
      <c r="UU57" s="203"/>
      <c r="UV57" s="229"/>
      <c r="UW57">
        <f t="shared" si="143"/>
        <v>1</v>
      </c>
      <c r="UX57">
        <f t="shared" si="144"/>
        <v>0</v>
      </c>
      <c r="UY57" s="203"/>
      <c r="UZ57">
        <f t="shared" si="145"/>
        <v>1</v>
      </c>
      <c r="VA57">
        <f t="shared" si="88"/>
        <v>1</v>
      </c>
      <c r="VB57">
        <f t="shared" si="167"/>
        <v>0</v>
      </c>
      <c r="VC57">
        <f t="shared" si="146"/>
        <v>1</v>
      </c>
      <c r="VD57" s="237"/>
      <c r="VE57" s="194"/>
      <c r="VF57">
        <f t="shared" si="147"/>
        <v>-1</v>
      </c>
      <c r="VG57" t="str">
        <f t="shared" si="89"/>
        <v>FALSE</v>
      </c>
      <c r="VH57">
        <f>VLOOKUP($A57,'FuturesInfo (3)'!$A$2:$V$80,22)</f>
        <v>1</v>
      </c>
      <c r="VI57" s="241"/>
      <c r="VJ57">
        <f t="shared" si="148"/>
        <v>1</v>
      </c>
      <c r="VK57" s="137">
        <f>VLOOKUP($A57,'FuturesInfo (3)'!$A$2:$O$80,15)*VH57</f>
        <v>94192.569499999998</v>
      </c>
      <c r="VL57" s="137">
        <f>VLOOKUP($A57,'FuturesInfo (3)'!$A$2:$O$80,15)*VJ57</f>
        <v>94192.569499999998</v>
      </c>
      <c r="VM57" s="188">
        <f t="shared" si="177"/>
        <v>0</v>
      </c>
      <c r="VN57" s="188">
        <f t="shared" si="90"/>
        <v>0</v>
      </c>
      <c r="VO57" s="188">
        <f t="shared" si="150"/>
        <v>0</v>
      </c>
      <c r="VP57" s="188">
        <f t="shared" si="151"/>
        <v>0</v>
      </c>
      <c r="VQ57" s="188">
        <f t="shared" si="174"/>
        <v>0</v>
      </c>
      <c r="VR57" s="188">
        <f t="shared" si="153"/>
        <v>0</v>
      </c>
      <c r="VS57" s="188">
        <f t="shared" si="168"/>
        <v>0</v>
      </c>
      <c r="VT57" s="188">
        <f t="shared" si="154"/>
        <v>0</v>
      </c>
      <c r="VU57" s="188">
        <f>IF(IF(sym!$Q46=UY57,1,0)=1,ABS(VK57*VD57),-ABS(VK57*VD57))</f>
        <v>0</v>
      </c>
      <c r="VV57" s="188">
        <f>IF(IF(sym!$P46=UY57,1,0)=1,ABS(VK57*VD57),-ABS(VK57*VD57))</f>
        <v>0</v>
      </c>
      <c r="VW57" s="188">
        <f t="shared" si="171"/>
        <v>0</v>
      </c>
      <c r="VX57" s="188">
        <f t="shared" si="155"/>
        <v>0</v>
      </c>
    </row>
    <row r="58" spans="1:596" x14ac:dyDescent="0.25">
      <c r="A58" s="1" t="s">
        <v>373</v>
      </c>
      <c r="B58" s="149" t="str">
        <f>'FuturesInfo (3)'!M46</f>
        <v>@PX</v>
      </c>
      <c r="C58" s="192" t="str">
        <f>VLOOKUP(A58,'FuturesInfo (3)'!$A$2:$K$80,11)</f>
        <v>currency</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f t="shared" si="81"/>
        <v>1254.3566759992941</v>
      </c>
      <c r="AB58" s="188">
        <v>1254.3566759992941</v>
      </c>
      <c r="AC58" s="188">
        <v>-1254.3566759992941</v>
      </c>
      <c r="AD58" s="188">
        <v>1254.3566759992941</v>
      </c>
      <c r="AE58" s="188">
        <v>1254.3566759992941</v>
      </c>
      <c r="AF58" s="188">
        <f t="shared" si="91"/>
        <v>-3</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f t="shared" si="92"/>
        <v>1</v>
      </c>
      <c r="BB58" t="s">
        <v>1163</v>
      </c>
      <c r="BC58">
        <v>4</v>
      </c>
      <c r="BD58" s="241">
        <v>2</v>
      </c>
      <c r="BE58">
        <v>3</v>
      </c>
      <c r="BF58" s="137">
        <v>107900</v>
      </c>
      <c r="BG58" s="137">
        <v>80925</v>
      </c>
      <c r="BH58" s="188">
        <v>-438.213033044111</v>
      </c>
      <c r="BI58" s="188">
        <f t="shared" si="156"/>
        <v>-438.213033044111</v>
      </c>
      <c r="BJ58" s="188">
        <v>-438.213033044111</v>
      </c>
      <c r="BK58" s="188">
        <v>438.213033044111</v>
      </c>
      <c r="BL58" s="188">
        <v>-438.213033044111</v>
      </c>
      <c r="BM58" s="188">
        <v>-438.213033044111</v>
      </c>
      <c r="BN58" s="188">
        <v>-438.213033044111</v>
      </c>
      <c r="BO58" s="188">
        <f t="shared" si="93"/>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f t="shared" si="94"/>
        <v>1</v>
      </c>
      <c r="CK58" t="s">
        <v>1163</v>
      </c>
      <c r="CL58">
        <v>5</v>
      </c>
      <c r="CM58" s="241">
        <v>1</v>
      </c>
      <c r="CN58">
        <v>6</v>
      </c>
      <c r="CO58" s="137">
        <v>134875</v>
      </c>
      <c r="CP58" s="137">
        <v>161850</v>
      </c>
      <c r="CQ58" s="188">
        <v>0</v>
      </c>
      <c r="CR58" s="188">
        <f t="shared" si="157"/>
        <v>0</v>
      </c>
      <c r="CS58" s="188">
        <v>0</v>
      </c>
      <c r="CT58" s="188">
        <v>0</v>
      </c>
      <c r="CU58" s="188">
        <v>0</v>
      </c>
      <c r="CV58" s="188">
        <v>0</v>
      </c>
      <c r="CW58" s="188">
        <v>0</v>
      </c>
      <c r="CX58" s="188">
        <f t="shared" si="95"/>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f t="shared" si="96"/>
        <v>1</v>
      </c>
      <c r="DT58" t="s">
        <v>1163</v>
      </c>
      <c r="DU58">
        <v>5</v>
      </c>
      <c r="DV58" s="241">
        <v>1</v>
      </c>
      <c r="DW58">
        <v>6</v>
      </c>
      <c r="DX58" s="137">
        <v>131925</v>
      </c>
      <c r="DY58" s="137">
        <v>158310</v>
      </c>
      <c r="DZ58" s="188">
        <v>-2885.477293788615</v>
      </c>
      <c r="EA58" s="188">
        <f t="shared" si="158"/>
        <v>2885.477293788615</v>
      </c>
      <c r="EB58" s="188">
        <v>-2885.477293788615</v>
      </c>
      <c r="EC58" s="188">
        <v>2885.477293788615</v>
      </c>
      <c r="ED58" s="188">
        <v>-2885.477293788615</v>
      </c>
      <c r="EE58" s="188">
        <v>-2885.477293788615</v>
      </c>
      <c r="EF58" s="188">
        <v>-2885.477293788615</v>
      </c>
      <c r="EG58" s="188">
        <f t="shared" si="97"/>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f t="shared" si="98"/>
        <v>-1</v>
      </c>
      <c r="FC58" t="s">
        <v>1163</v>
      </c>
      <c r="FD58">
        <v>5</v>
      </c>
      <c r="FE58" s="241">
        <v>2</v>
      </c>
      <c r="FF58">
        <v>5</v>
      </c>
      <c r="FG58" s="137">
        <v>132250</v>
      </c>
      <c r="FH58" s="137">
        <v>132250</v>
      </c>
      <c r="FI58" s="188">
        <v>-325.80064430574248</v>
      </c>
      <c r="FJ58" s="188">
        <f t="shared" si="159"/>
        <v>-325.80064430574248</v>
      </c>
      <c r="FK58" s="188">
        <v>325.80064430574248</v>
      </c>
      <c r="FL58" s="188">
        <v>-325.80064430574248</v>
      </c>
      <c r="FM58" s="188">
        <v>-325.80064430574248</v>
      </c>
      <c r="FN58" s="188">
        <v>325.80064430574248</v>
      </c>
      <c r="FO58" s="188">
        <v>-325.80064430574248</v>
      </c>
      <c r="FP58" s="188">
        <f t="shared" si="99"/>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f t="shared" si="100"/>
        <v>-1</v>
      </c>
      <c r="GL58" t="s">
        <v>1163</v>
      </c>
      <c r="GM58">
        <v>5</v>
      </c>
      <c r="GN58" s="241">
        <v>1</v>
      </c>
      <c r="GO58">
        <v>6</v>
      </c>
      <c r="GP58" s="137">
        <v>131500</v>
      </c>
      <c r="GQ58" s="137">
        <v>157800</v>
      </c>
      <c r="GR58" s="188">
        <v>745.74669187199504</v>
      </c>
      <c r="GS58" s="188">
        <f t="shared" si="160"/>
        <v>-745.74669187199504</v>
      </c>
      <c r="GT58" s="188">
        <v>-745.74669187199504</v>
      </c>
      <c r="GU58" s="188">
        <v>745.74669187199504</v>
      </c>
      <c r="GV58" s="188">
        <v>745.74669187199504</v>
      </c>
      <c r="GW58" s="188">
        <v>-745.74669187199504</v>
      </c>
      <c r="GX58" s="188">
        <v>745.74669187199504</v>
      </c>
      <c r="GY58" s="188">
        <f t="shared" si="101"/>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f t="shared" si="102"/>
        <v>-1</v>
      </c>
      <c r="HU58" t="s">
        <v>1163</v>
      </c>
      <c r="HV58">
        <v>5</v>
      </c>
      <c r="HW58">
        <v>1</v>
      </c>
      <c r="HX58">
        <v>6</v>
      </c>
      <c r="HY58" s="137">
        <v>134175</v>
      </c>
      <c r="HZ58" s="137">
        <v>161010</v>
      </c>
      <c r="IA58" s="188">
        <v>-2729.4153992403599</v>
      </c>
      <c r="IB58" s="188">
        <f t="shared" si="161"/>
        <v>-2729.4153992403599</v>
      </c>
      <c r="IC58" s="188">
        <v>2729.4153992403599</v>
      </c>
      <c r="ID58" s="188">
        <v>-2729.4153992403599</v>
      </c>
      <c r="IE58" s="188">
        <v>-2729.4153992403599</v>
      </c>
      <c r="IF58" s="188">
        <v>2729.4153992403599</v>
      </c>
      <c r="IG58" s="188">
        <v>-2729.4153992403599</v>
      </c>
      <c r="IH58" s="188">
        <f t="shared" si="103"/>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f t="shared" si="104"/>
        <v>1</v>
      </c>
      <c r="JD58" t="s">
        <v>1163</v>
      </c>
      <c r="JE58">
        <v>5</v>
      </c>
      <c r="JF58" s="241">
        <v>2</v>
      </c>
      <c r="JG58">
        <v>4</v>
      </c>
      <c r="JH58" s="137">
        <v>134425</v>
      </c>
      <c r="JI58" s="137">
        <v>107540</v>
      </c>
      <c r="JJ58" s="188">
        <v>-250.46580957709651</v>
      </c>
      <c r="JK58" s="188">
        <f t="shared" si="162"/>
        <v>250.46580957709651</v>
      </c>
      <c r="JL58" s="188">
        <v>250.46580957709651</v>
      </c>
      <c r="JM58" s="188">
        <v>-250.46580957709651</v>
      </c>
      <c r="JN58" s="188">
        <v>250.46580957709651</v>
      </c>
      <c r="JO58" s="188">
        <v>250.46580957709651</v>
      </c>
      <c r="JP58" s="188">
        <v>-250.46580957709651</v>
      </c>
      <c r="JQ58" s="188">
        <f t="shared" si="105"/>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f t="shared" si="106"/>
        <v>1</v>
      </c>
      <c r="KM58" t="s">
        <v>1163</v>
      </c>
      <c r="KN58">
        <v>5</v>
      </c>
      <c r="KO58" s="241">
        <v>2</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f t="shared" si="107"/>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f t="shared" si="108"/>
        <v>1</v>
      </c>
      <c r="LV58" t="s">
        <v>1163</v>
      </c>
      <c r="LW58">
        <v>5</v>
      </c>
      <c r="LX58" s="241"/>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f t="shared" si="109"/>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f t="shared" si="110"/>
        <v>1</v>
      </c>
      <c r="NE58" t="s">
        <v>1163</v>
      </c>
      <c r="NF58">
        <v>5</v>
      </c>
      <c r="NG58" s="241"/>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f t="shared" si="111"/>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f t="shared" si="112"/>
        <v>1</v>
      </c>
      <c r="ON58" t="s">
        <v>1163</v>
      </c>
      <c r="OO58">
        <v>4</v>
      </c>
      <c r="OP58" s="241"/>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f t="shared" si="113"/>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v>-1</v>
      </c>
      <c r="PN58">
        <v>1</v>
      </c>
      <c r="PO58" s="203">
        <v>1</v>
      </c>
      <c r="PP58">
        <v>1</v>
      </c>
      <c r="PQ58">
        <v>1</v>
      </c>
      <c r="PR58">
        <v>0</v>
      </c>
      <c r="PS58">
        <v>1</v>
      </c>
      <c r="PT58" s="237">
        <v>3.7147102525999999E-3</v>
      </c>
      <c r="PU58" s="194">
        <v>42558</v>
      </c>
      <c r="PV58">
        <v>1</v>
      </c>
      <c r="PW58" t="s">
        <v>1163</v>
      </c>
      <c r="PX58">
        <v>4</v>
      </c>
      <c r="PY58" s="241"/>
      <c r="PZ58">
        <v>3</v>
      </c>
      <c r="QA58" s="137">
        <v>107200</v>
      </c>
      <c r="QB58" s="137">
        <v>80400</v>
      </c>
      <c r="QC58" s="188">
        <v>398.21693907871997</v>
      </c>
      <c r="QD58" s="188">
        <v>-398.21693907871997</v>
      </c>
      <c r="QE58" s="188">
        <v>398.21693907871997</v>
      </c>
      <c r="QF58" s="188">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v>1</v>
      </c>
      <c r="QQ58" s="228">
        <v>1</v>
      </c>
      <c r="QR58" s="228">
        <v>-1</v>
      </c>
      <c r="QS58" s="228">
        <v>1</v>
      </c>
      <c r="QT58" s="203">
        <v>-1</v>
      </c>
      <c r="QU58" s="229">
        <v>7</v>
      </c>
      <c r="QV58">
        <v>1</v>
      </c>
      <c r="QW58">
        <v>-1</v>
      </c>
      <c r="QX58">
        <v>-1</v>
      </c>
      <c r="QY58">
        <v>1</v>
      </c>
      <c r="QZ58">
        <v>1</v>
      </c>
      <c r="RA58">
        <v>0</v>
      </c>
      <c r="RB58">
        <v>1</v>
      </c>
      <c r="RC58">
        <v>-8.1421169504100003E-3</v>
      </c>
      <c r="RD58" s="194">
        <v>42558</v>
      </c>
      <c r="RE58">
        <v>-1</v>
      </c>
      <c r="RF58" t="s">
        <v>1163</v>
      </c>
      <c r="RG58">
        <v>4</v>
      </c>
      <c r="RH58" s="241"/>
      <c r="RI58">
        <v>3</v>
      </c>
      <c r="RJ58" s="137">
        <v>107200</v>
      </c>
      <c r="RK58" s="137">
        <v>80400</v>
      </c>
      <c r="RL58" s="188">
        <v>-872.83493708395201</v>
      </c>
      <c r="RM58" s="188">
        <v>-872.83493708395201</v>
      </c>
      <c r="RN58" s="188">
        <v>872.83493708395201</v>
      </c>
      <c r="RO58" s="188">
        <v>-872.83493708395201</v>
      </c>
      <c r="RP58" s="188">
        <v>872.83493708395201</v>
      </c>
      <c r="RQ58" s="188">
        <v>872.83493708395201</v>
      </c>
      <c r="RR58" s="188">
        <v>-872.83493708395201</v>
      </c>
      <c r="RS58" s="188">
        <v>872.83493708395201</v>
      </c>
      <c r="RT58" s="188">
        <v>-872.83493708395201</v>
      </c>
      <c r="RU58" s="188">
        <v>872.83493708395201</v>
      </c>
      <c r="RV58" s="188">
        <v>-872.83493708395201</v>
      </c>
      <c r="RW58" s="188">
        <v>872.83493708395201</v>
      </c>
      <c r="RY58">
        <f t="shared" si="114"/>
        <v>-1</v>
      </c>
      <c r="RZ58">
        <v>1</v>
      </c>
      <c r="SA58">
        <v>1</v>
      </c>
      <c r="SB58">
        <v>1</v>
      </c>
      <c r="SC58">
        <v>-1</v>
      </c>
      <c r="SD58">
        <v>8</v>
      </c>
      <c r="SE58">
        <f t="shared" si="115"/>
        <v>1</v>
      </c>
      <c r="SF58">
        <f t="shared" si="116"/>
        <v>-1</v>
      </c>
      <c r="SG58">
        <v>-1</v>
      </c>
      <c r="SH58">
        <f t="shared" si="117"/>
        <v>0</v>
      </c>
      <c r="SI58">
        <f t="shared" si="82"/>
        <v>1</v>
      </c>
      <c r="SJ58">
        <f t="shared" si="163"/>
        <v>0</v>
      </c>
      <c r="SK58">
        <f t="shared" si="118"/>
        <v>1</v>
      </c>
      <c r="SL58">
        <v>-4.10447761194E-3</v>
      </c>
      <c r="SM58" s="194">
        <v>42558</v>
      </c>
      <c r="SN58">
        <f t="shared" si="119"/>
        <v>1</v>
      </c>
      <c r="SO58" t="str">
        <f t="shared" si="83"/>
        <v>TRUE</v>
      </c>
      <c r="SP58">
        <f>VLOOKUP($A58,'FuturesInfo (3)'!$A$2:$V$80,22)</f>
        <v>4</v>
      </c>
      <c r="SQ58" s="241"/>
      <c r="SR58">
        <f t="shared" si="120"/>
        <v>3</v>
      </c>
      <c r="SS58" s="137">
        <f>VLOOKUP($A58,'FuturesInfo (3)'!$A$2:$O$80,15)*SP58</f>
        <v>106760</v>
      </c>
      <c r="ST58" s="137">
        <f>VLOOKUP($A58,'FuturesInfo (3)'!$A$2:$O$80,15)*SR58</f>
        <v>80070</v>
      </c>
      <c r="SU58" s="188">
        <f t="shared" si="175"/>
        <v>-438.1940298507144</v>
      </c>
      <c r="SV58" s="188">
        <f t="shared" si="84"/>
        <v>438.1940298507144</v>
      </c>
      <c r="SW58" s="188">
        <f t="shared" si="122"/>
        <v>438.1940298507144</v>
      </c>
      <c r="SX58" s="188">
        <f t="shared" si="123"/>
        <v>-438.1940298507144</v>
      </c>
      <c r="SY58" s="188">
        <f t="shared" si="172"/>
        <v>438.1940298507144</v>
      </c>
      <c r="SZ58" s="188">
        <f t="shared" si="125"/>
        <v>-438.1940298507144</v>
      </c>
      <c r="TA58" s="188">
        <f t="shared" si="164"/>
        <v>-438.1940298507144</v>
      </c>
      <c r="TB58" s="188">
        <f t="shared" si="126"/>
        <v>-438.1940298507144</v>
      </c>
      <c r="TC58" s="188">
        <f>IF(IF(sym!$Q47=SG58,1,0)=1,ABS(SS58*SL58),-ABS(SS58*SL58))</f>
        <v>-438.1940298507144</v>
      </c>
      <c r="TD58" s="188">
        <f>IF(IF(sym!$P47=SG58,1,0)=1,ABS(SS58*SL58),-ABS(SS58*SL58))</f>
        <v>438.1940298507144</v>
      </c>
      <c r="TE58" s="188">
        <f t="shared" si="169"/>
        <v>-438.1940298507144</v>
      </c>
      <c r="TF58" s="188">
        <f t="shared" si="127"/>
        <v>438.1940298507144</v>
      </c>
      <c r="TH58">
        <f t="shared" si="128"/>
        <v>-1</v>
      </c>
      <c r="TI58" s="228">
        <v>1</v>
      </c>
      <c r="TJ58" s="228">
        <v>1</v>
      </c>
      <c r="TK58" s="228">
        <v>1</v>
      </c>
      <c r="TL58" s="203">
        <v>-1</v>
      </c>
      <c r="TM58" s="229">
        <v>9</v>
      </c>
      <c r="TN58">
        <f t="shared" si="129"/>
        <v>1</v>
      </c>
      <c r="TO58">
        <f t="shared" si="130"/>
        <v>-1</v>
      </c>
      <c r="TP58" s="203"/>
      <c r="TQ58">
        <f t="shared" si="131"/>
        <v>0</v>
      </c>
      <c r="TR58">
        <f t="shared" si="85"/>
        <v>0</v>
      </c>
      <c r="TS58">
        <f t="shared" si="165"/>
        <v>0</v>
      </c>
      <c r="TT58">
        <f t="shared" si="132"/>
        <v>0</v>
      </c>
      <c r="TU58" s="237"/>
      <c r="TV58" s="194">
        <v>42558</v>
      </c>
      <c r="TW58">
        <f t="shared" si="133"/>
        <v>1</v>
      </c>
      <c r="TX58" t="str">
        <f t="shared" si="86"/>
        <v>TRUE</v>
      </c>
      <c r="TY58">
        <f>VLOOKUP($A58,'FuturesInfo (3)'!$A$2:$V$80,22)</f>
        <v>4</v>
      </c>
      <c r="TZ58" s="241"/>
      <c r="UA58">
        <f t="shared" si="134"/>
        <v>3</v>
      </c>
      <c r="UB58" s="137">
        <f>VLOOKUP($A58,'FuturesInfo (3)'!$A$2:$O$80,15)*TY58</f>
        <v>106760</v>
      </c>
      <c r="UC58" s="137">
        <f>VLOOKUP($A58,'FuturesInfo (3)'!$A$2:$O$80,15)*UA58</f>
        <v>80070</v>
      </c>
      <c r="UD58" s="188">
        <f t="shared" si="176"/>
        <v>0</v>
      </c>
      <c r="UE58" s="188">
        <f t="shared" si="87"/>
        <v>0</v>
      </c>
      <c r="UF58" s="188">
        <f t="shared" si="136"/>
        <v>0</v>
      </c>
      <c r="UG58" s="188">
        <f t="shared" si="137"/>
        <v>0</v>
      </c>
      <c r="UH58" s="188">
        <f t="shared" si="173"/>
        <v>0</v>
      </c>
      <c r="UI58" s="188">
        <f t="shared" si="139"/>
        <v>0</v>
      </c>
      <c r="UJ58" s="188">
        <f t="shared" si="166"/>
        <v>0</v>
      </c>
      <c r="UK58" s="188">
        <f t="shared" si="140"/>
        <v>0</v>
      </c>
      <c r="UL58" s="188">
        <f>IF(IF(sym!$Q47=TP58,1,0)=1,ABS(UB58*TU58),-ABS(UB58*TU58))</f>
        <v>0</v>
      </c>
      <c r="UM58" s="188">
        <f>IF(IF(sym!$P47=TP58,1,0)=1,ABS(UB58*TU58),-ABS(UB58*TU58))</f>
        <v>0</v>
      </c>
      <c r="UN58" s="188">
        <f t="shared" si="170"/>
        <v>0</v>
      </c>
      <c r="UO58" s="188">
        <f t="shared" si="141"/>
        <v>0</v>
      </c>
      <c r="UQ58">
        <f t="shared" si="142"/>
        <v>0</v>
      </c>
      <c r="UR58" s="228"/>
      <c r="US58" s="228"/>
      <c r="UT58" s="228"/>
      <c r="UU58" s="203"/>
      <c r="UV58" s="229"/>
      <c r="UW58">
        <f t="shared" si="143"/>
        <v>1</v>
      </c>
      <c r="UX58">
        <f t="shared" si="144"/>
        <v>0</v>
      </c>
      <c r="UY58" s="203"/>
      <c r="UZ58">
        <f t="shared" si="145"/>
        <v>1</v>
      </c>
      <c r="VA58">
        <f t="shared" si="88"/>
        <v>1</v>
      </c>
      <c r="VB58">
        <f t="shared" si="167"/>
        <v>0</v>
      </c>
      <c r="VC58">
        <f t="shared" si="146"/>
        <v>1</v>
      </c>
      <c r="VD58" s="237"/>
      <c r="VE58" s="194"/>
      <c r="VF58">
        <f t="shared" si="147"/>
        <v>-1</v>
      </c>
      <c r="VG58" t="str">
        <f t="shared" si="89"/>
        <v>FALSE</v>
      </c>
      <c r="VH58">
        <f>VLOOKUP($A58,'FuturesInfo (3)'!$A$2:$V$80,22)</f>
        <v>4</v>
      </c>
      <c r="VI58" s="241"/>
      <c r="VJ58">
        <f t="shared" si="148"/>
        <v>3</v>
      </c>
      <c r="VK58" s="137">
        <f>VLOOKUP($A58,'FuturesInfo (3)'!$A$2:$O$80,15)*VH58</f>
        <v>106760</v>
      </c>
      <c r="VL58" s="137">
        <f>VLOOKUP($A58,'FuturesInfo (3)'!$A$2:$O$80,15)*VJ58</f>
        <v>80070</v>
      </c>
      <c r="VM58" s="188">
        <f t="shared" si="177"/>
        <v>0</v>
      </c>
      <c r="VN58" s="188">
        <f t="shared" si="90"/>
        <v>0</v>
      </c>
      <c r="VO58" s="188">
        <f t="shared" si="150"/>
        <v>0</v>
      </c>
      <c r="VP58" s="188">
        <f t="shared" si="151"/>
        <v>0</v>
      </c>
      <c r="VQ58" s="188">
        <f t="shared" si="174"/>
        <v>0</v>
      </c>
      <c r="VR58" s="188">
        <f t="shared" si="153"/>
        <v>0</v>
      </c>
      <c r="VS58" s="188">
        <f t="shared" si="168"/>
        <v>0</v>
      </c>
      <c r="VT58" s="188">
        <f t="shared" si="154"/>
        <v>0</v>
      </c>
      <c r="VU58" s="188">
        <f>IF(IF(sym!$Q47=UY58,1,0)=1,ABS(VK58*VD58),-ABS(VK58*VD58))</f>
        <v>0</v>
      </c>
      <c r="VV58" s="188">
        <f>IF(IF(sym!$P47=UY58,1,0)=1,ABS(VK58*VD58),-ABS(VK58*VD58))</f>
        <v>0</v>
      </c>
      <c r="VW58" s="188">
        <f t="shared" si="171"/>
        <v>0</v>
      </c>
      <c r="VX58" s="188">
        <f t="shared" si="155"/>
        <v>0</v>
      </c>
    </row>
    <row r="59" spans="1:596" x14ac:dyDescent="0.25">
      <c r="A59" s="1" t="s">
        <v>1054</v>
      </c>
      <c r="B59" s="149" t="str">
        <f>'FuturesInfo (3)'!M47</f>
        <v>@MW</v>
      </c>
      <c r="C59" s="192" t="str">
        <f>VLOOKUP(A59,'FuturesInfo (3)'!$A$2:$K$80,11)</f>
        <v>grain</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f t="shared" si="81"/>
        <v>452.00098814274651</v>
      </c>
      <c r="AB59" s="188">
        <v>452.00098814274651</v>
      </c>
      <c r="AC59" s="188">
        <v>-452.00098814274651</v>
      </c>
      <c r="AD59" s="188">
        <v>452.00098814274651</v>
      </c>
      <c r="AE59" s="188">
        <v>452.00098814274651</v>
      </c>
      <c r="AF59" s="188">
        <f t="shared" si="91"/>
        <v>-3</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f t="shared" si="92"/>
        <v>1</v>
      </c>
      <c r="BB59" t="s">
        <v>1163</v>
      </c>
      <c r="BC59">
        <v>4</v>
      </c>
      <c r="BD59" s="241">
        <v>1</v>
      </c>
      <c r="BE59">
        <v>5</v>
      </c>
      <c r="BF59" s="137">
        <v>100000</v>
      </c>
      <c r="BG59" s="137">
        <v>125000</v>
      </c>
      <c r="BH59" s="188">
        <v>-1623.2169208099999</v>
      </c>
      <c r="BI59" s="188">
        <f t="shared" si="156"/>
        <v>-1623.2169208099999</v>
      </c>
      <c r="BJ59" s="188">
        <v>-1623.2169208099999</v>
      </c>
      <c r="BK59" s="188">
        <v>1623.2169208099999</v>
      </c>
      <c r="BL59" s="188">
        <v>1623.2169208099999</v>
      </c>
      <c r="BM59" s="188">
        <v>-1623.2169208099999</v>
      </c>
      <c r="BN59" s="188">
        <v>-1623.2169208099999</v>
      </c>
      <c r="BO59" s="188">
        <f t="shared" si="93"/>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f t="shared" si="94"/>
        <v>-1</v>
      </c>
      <c r="CK59" t="s">
        <v>1163</v>
      </c>
      <c r="CL59">
        <v>5</v>
      </c>
      <c r="CM59" s="241">
        <v>2</v>
      </c>
      <c r="CN59">
        <v>4</v>
      </c>
      <c r="CO59" s="137">
        <v>125000</v>
      </c>
      <c r="CP59" s="137">
        <v>100000</v>
      </c>
      <c r="CQ59" s="188">
        <v>0</v>
      </c>
      <c r="CR59" s="188">
        <f t="shared" si="157"/>
        <v>0</v>
      </c>
      <c r="CS59" s="188">
        <v>0</v>
      </c>
      <c r="CT59" s="188">
        <v>0</v>
      </c>
      <c r="CU59" s="188">
        <v>0</v>
      </c>
      <c r="CV59" s="188">
        <v>0</v>
      </c>
      <c r="CW59" s="188">
        <v>0</v>
      </c>
      <c r="CX59" s="188">
        <f t="shared" si="95"/>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f t="shared" si="96"/>
        <v>-1</v>
      </c>
      <c r="DT59" t="s">
        <v>1163</v>
      </c>
      <c r="DU59">
        <v>4</v>
      </c>
      <c r="DV59" s="241">
        <v>2</v>
      </c>
      <c r="DW59">
        <v>3</v>
      </c>
      <c r="DX59" s="137">
        <v>101650</v>
      </c>
      <c r="DY59" s="137">
        <v>76237.5</v>
      </c>
      <c r="DZ59" s="188">
        <v>-1677.2250000000001</v>
      </c>
      <c r="EA59" s="188">
        <f t="shared" si="158"/>
        <v>-1677.2250000000001</v>
      </c>
      <c r="EB59" s="188">
        <v>1677.2250000000001</v>
      </c>
      <c r="EC59" s="188">
        <v>-1677.2250000000001</v>
      </c>
      <c r="ED59" s="188">
        <v>-1677.2250000000001</v>
      </c>
      <c r="EE59" s="188">
        <v>-1677.2250000000001</v>
      </c>
      <c r="EF59" s="188">
        <v>-1677.2250000000001</v>
      </c>
      <c r="EG59" s="188">
        <f t="shared" si="97"/>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f t="shared" si="98"/>
        <v>-1</v>
      </c>
      <c r="FC59" t="s">
        <v>1163</v>
      </c>
      <c r="FD59">
        <v>4</v>
      </c>
      <c r="FE59" s="241">
        <v>2</v>
      </c>
      <c r="FF59">
        <v>4</v>
      </c>
      <c r="FG59" s="137">
        <v>100450</v>
      </c>
      <c r="FH59" s="137">
        <v>100450</v>
      </c>
      <c r="FI59" s="188">
        <v>1185.833743236275</v>
      </c>
      <c r="FJ59" s="188">
        <f t="shared" si="159"/>
        <v>-1185.833743236275</v>
      </c>
      <c r="FK59" s="188">
        <v>1185.833743236275</v>
      </c>
      <c r="FL59" s="188">
        <v>-1185.833743236275</v>
      </c>
      <c r="FM59" s="188">
        <v>1185.833743236275</v>
      </c>
      <c r="FN59" s="188">
        <v>-1185.833743236275</v>
      </c>
      <c r="FO59" s="188">
        <v>1185.833743236275</v>
      </c>
      <c r="FP59" s="188">
        <f t="shared" si="99"/>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f t="shared" si="100"/>
        <v>1</v>
      </c>
      <c r="GL59" t="s">
        <v>1163</v>
      </c>
      <c r="GM59">
        <v>4</v>
      </c>
      <c r="GN59" s="241">
        <v>1</v>
      </c>
      <c r="GO59">
        <v>5</v>
      </c>
      <c r="GP59" s="137">
        <v>99050</v>
      </c>
      <c r="GQ59" s="137">
        <v>123812.5</v>
      </c>
      <c r="GR59" s="188">
        <v>1380.4878048815001</v>
      </c>
      <c r="GS59" s="188">
        <f t="shared" si="160"/>
        <v>1380.4878048815001</v>
      </c>
      <c r="GT59" s="188">
        <v>1380.4878048815001</v>
      </c>
      <c r="GU59" s="188">
        <v>-1380.4878048815001</v>
      </c>
      <c r="GV59" s="188">
        <v>-1380.4878048815001</v>
      </c>
      <c r="GW59" s="188">
        <v>-1380.4878048815001</v>
      </c>
      <c r="GX59" s="188">
        <v>1380.4878048815001</v>
      </c>
      <c r="GY59" s="188">
        <f t="shared" si="101"/>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f t="shared" si="102"/>
        <v>-1</v>
      </c>
      <c r="HU59" t="s">
        <v>1163</v>
      </c>
      <c r="HV59">
        <v>4</v>
      </c>
      <c r="HW59">
        <v>1</v>
      </c>
      <c r="HX59">
        <v>5</v>
      </c>
      <c r="HY59" s="137">
        <v>100200</v>
      </c>
      <c r="HZ59" s="137">
        <v>125250</v>
      </c>
      <c r="IA59" s="188">
        <v>-1163.3518425058801</v>
      </c>
      <c r="IB59" s="188">
        <f t="shared" si="161"/>
        <v>-1163.3518425058801</v>
      </c>
      <c r="IC59" s="188">
        <v>-1163.3518425058801</v>
      </c>
      <c r="ID59" s="188">
        <v>1163.3518425058801</v>
      </c>
      <c r="IE59" s="188">
        <v>-1163.3518425058801</v>
      </c>
      <c r="IF59" s="188">
        <v>-1163.3518425058801</v>
      </c>
      <c r="IG59" s="188">
        <v>-1163.3518425058801</v>
      </c>
      <c r="IH59" s="188">
        <f t="shared" si="103"/>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f t="shared" si="104"/>
        <v>1</v>
      </c>
      <c r="JD59" t="s">
        <v>1163</v>
      </c>
      <c r="JE59">
        <v>5</v>
      </c>
      <c r="JF59" s="241">
        <v>2</v>
      </c>
      <c r="JG59">
        <v>4</v>
      </c>
      <c r="JH59" s="137">
        <v>124937.5</v>
      </c>
      <c r="JI59" s="137">
        <v>99950</v>
      </c>
      <c r="JJ59" s="188">
        <v>-311.72030938124749</v>
      </c>
      <c r="JK59" s="188">
        <f t="shared" si="162"/>
        <v>-311.72030938124749</v>
      </c>
      <c r="JL59" s="188">
        <v>311.72030938124749</v>
      </c>
      <c r="JM59" s="188">
        <v>-311.72030938124749</v>
      </c>
      <c r="JN59" s="188">
        <v>311.72030938124749</v>
      </c>
      <c r="JO59" s="188">
        <v>-311.72030938124749</v>
      </c>
      <c r="JP59" s="188">
        <v>-311.72030938124749</v>
      </c>
      <c r="JQ59" s="188">
        <f t="shared" si="105"/>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f t="shared" si="106"/>
        <v>-1</v>
      </c>
      <c r="KM59" t="s">
        <v>1163</v>
      </c>
      <c r="KN59">
        <v>5</v>
      </c>
      <c r="KO59" s="241">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f t="shared" si="107"/>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f t="shared" si="108"/>
        <v>-1</v>
      </c>
      <c r="LV59" t="s">
        <v>1163</v>
      </c>
      <c r="LW59">
        <v>4</v>
      </c>
      <c r="LX59" s="241"/>
      <c r="LY59">
        <v>3</v>
      </c>
      <c r="LZ59" s="137">
        <v>100500</v>
      </c>
      <c r="MA59" s="137">
        <v>75375</v>
      </c>
      <c r="MB59" s="188">
        <v>0</v>
      </c>
      <c r="MC59" s="188">
        <v>0</v>
      </c>
      <c r="MD59" s="188">
        <v>0</v>
      </c>
      <c r="ME59" s="188">
        <v>0</v>
      </c>
      <c r="MF59" s="188">
        <v>0</v>
      </c>
      <c r="MG59" s="188">
        <v>0</v>
      </c>
      <c r="MH59" s="188">
        <v>0</v>
      </c>
      <c r="MI59" s="188">
        <f t="shared" si="109"/>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f t="shared" si="110"/>
        <v>1</v>
      </c>
      <c r="NE59" t="s">
        <v>1163</v>
      </c>
      <c r="NF59">
        <v>4</v>
      </c>
      <c r="NG59" s="241"/>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f t="shared" si="111"/>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f t="shared" si="112"/>
        <v>-1</v>
      </c>
      <c r="ON59" t="s">
        <v>1163</v>
      </c>
      <c r="OO59">
        <v>4</v>
      </c>
      <c r="OP59" s="241"/>
      <c r="OQ59">
        <v>3</v>
      </c>
      <c r="OR59" s="137">
        <v>99600</v>
      </c>
      <c r="OS59" s="137">
        <v>74700</v>
      </c>
      <c r="OT59" s="188">
        <v>647.4</v>
      </c>
      <c r="OU59" s="188">
        <v>647.4</v>
      </c>
      <c r="OV59" s="188">
        <v>647.4</v>
      </c>
      <c r="OW59" s="188">
        <v>-647.4</v>
      </c>
      <c r="OX59" s="188">
        <v>647.4</v>
      </c>
      <c r="OY59" s="188">
        <v>647.4</v>
      </c>
      <c r="OZ59" s="188">
        <v>647.4</v>
      </c>
      <c r="PA59" s="188">
        <f t="shared" si="113"/>
        <v>647.4</v>
      </c>
      <c r="PB59" s="188">
        <v>-647.4</v>
      </c>
      <c r="PC59" s="188">
        <v>647.4</v>
      </c>
      <c r="PD59" s="188">
        <v>-647.4</v>
      </c>
      <c r="PE59" s="188">
        <v>647.4</v>
      </c>
      <c r="PG59">
        <v>-1</v>
      </c>
      <c r="PH59" s="228">
        <v>-1</v>
      </c>
      <c r="PI59" s="228">
        <v>1</v>
      </c>
      <c r="PJ59" s="228">
        <v>-1</v>
      </c>
      <c r="PK59" s="203">
        <v>-1</v>
      </c>
      <c r="PL59" s="229">
        <v>7</v>
      </c>
      <c r="PM59">
        <v>1</v>
      </c>
      <c r="PN59">
        <v>-1</v>
      </c>
      <c r="PO59" s="203">
        <v>1</v>
      </c>
      <c r="PP59">
        <v>1</v>
      </c>
      <c r="PQ59">
        <v>0</v>
      </c>
      <c r="PR59">
        <v>1</v>
      </c>
      <c r="PS59">
        <v>0</v>
      </c>
      <c r="PT59" s="237">
        <v>2.5163563160499999E-3</v>
      </c>
      <c r="PU59" s="194">
        <v>42557</v>
      </c>
      <c r="PV59">
        <v>-1</v>
      </c>
      <c r="PW59" t="s">
        <v>1163</v>
      </c>
      <c r="PX59">
        <v>5</v>
      </c>
      <c r="PY59" s="241"/>
      <c r="PZ59">
        <v>4</v>
      </c>
      <c r="QA59" s="137">
        <v>122000</v>
      </c>
      <c r="QB59" s="137">
        <v>97600</v>
      </c>
      <c r="QC59" s="188">
        <v>-306.99547055810001</v>
      </c>
      <c r="QD59" s="188">
        <v>-306.99547055810001</v>
      </c>
      <c r="QE59" s="188">
        <v>-306.99547055810001</v>
      </c>
      <c r="QF59" s="188">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v>1</v>
      </c>
      <c r="QQ59" s="228">
        <v>-1</v>
      </c>
      <c r="QR59" s="228">
        <v>-1</v>
      </c>
      <c r="QS59" s="228">
        <v>-1</v>
      </c>
      <c r="QT59" s="203">
        <v>-1</v>
      </c>
      <c r="QU59" s="229">
        <v>8</v>
      </c>
      <c r="QV59">
        <v>1</v>
      </c>
      <c r="QW59">
        <v>-1</v>
      </c>
      <c r="QX59">
        <v>-1</v>
      </c>
      <c r="QY59">
        <v>1</v>
      </c>
      <c r="QZ59">
        <v>1</v>
      </c>
      <c r="RA59">
        <v>0</v>
      </c>
      <c r="RB59">
        <v>1</v>
      </c>
      <c r="RC59">
        <v>-2.0080321285100001E-2</v>
      </c>
      <c r="RD59" s="194">
        <v>42557</v>
      </c>
      <c r="RE59">
        <v>-1</v>
      </c>
      <c r="RF59" t="s">
        <v>1163</v>
      </c>
      <c r="RG59">
        <v>5</v>
      </c>
      <c r="RH59" s="241"/>
      <c r="RI59">
        <v>4</v>
      </c>
      <c r="RJ59" s="137">
        <v>122000</v>
      </c>
      <c r="RK59" s="137">
        <v>97600</v>
      </c>
      <c r="RL59" s="188">
        <v>2449.7991967821999</v>
      </c>
      <c r="RM59" s="188">
        <v>-2449.7991967821999</v>
      </c>
      <c r="RN59" s="188">
        <v>2449.7991967821999</v>
      </c>
      <c r="RO59" s="188">
        <v>-2449.7991967821999</v>
      </c>
      <c r="RP59" s="188">
        <v>2449.7991967821999</v>
      </c>
      <c r="RQ59" s="188">
        <v>2449.7991967821999</v>
      </c>
      <c r="RR59" s="188">
        <v>2449.7991967821999</v>
      </c>
      <c r="RS59" s="188">
        <v>2449.7991967821999</v>
      </c>
      <c r="RT59" s="188">
        <v>-2449.7991967821999</v>
      </c>
      <c r="RU59" s="188">
        <v>2449.7991967821999</v>
      </c>
      <c r="RV59" s="188">
        <v>-2449.7991967821999</v>
      </c>
      <c r="RW59" s="188">
        <v>2449.7991967821999</v>
      </c>
      <c r="RY59">
        <f t="shared" si="114"/>
        <v>-1</v>
      </c>
      <c r="RZ59">
        <v>1</v>
      </c>
      <c r="SA59">
        <v>1</v>
      </c>
      <c r="SB59">
        <v>1</v>
      </c>
      <c r="SC59">
        <v>-1</v>
      </c>
      <c r="SD59">
        <v>9</v>
      </c>
      <c r="SE59">
        <f t="shared" si="115"/>
        <v>1</v>
      </c>
      <c r="SF59">
        <f t="shared" si="116"/>
        <v>-1</v>
      </c>
      <c r="SG59">
        <v>-1</v>
      </c>
      <c r="SH59">
        <f t="shared" si="117"/>
        <v>0</v>
      </c>
      <c r="SI59">
        <f t="shared" si="82"/>
        <v>1</v>
      </c>
      <c r="SJ59">
        <f t="shared" si="163"/>
        <v>0</v>
      </c>
      <c r="SK59">
        <f t="shared" si="118"/>
        <v>1</v>
      </c>
      <c r="SL59">
        <v>-6.1475409836099998E-3</v>
      </c>
      <c r="SM59" s="194">
        <v>42557</v>
      </c>
      <c r="SN59">
        <f t="shared" si="119"/>
        <v>1</v>
      </c>
      <c r="SO59" t="str">
        <f t="shared" si="83"/>
        <v>TRUE</v>
      </c>
      <c r="SP59">
        <f>VLOOKUP($A59,'FuturesInfo (3)'!$A$2:$V$80,22)</f>
        <v>4</v>
      </c>
      <c r="SQ59" s="241"/>
      <c r="SR59">
        <f t="shared" si="120"/>
        <v>3</v>
      </c>
      <c r="SS59" s="137">
        <f>VLOOKUP($A59,'FuturesInfo (3)'!$A$2:$O$80,15)*SP59</f>
        <v>97000</v>
      </c>
      <c r="ST59" s="137">
        <f>VLOOKUP($A59,'FuturesInfo (3)'!$A$2:$O$80,15)*SR59</f>
        <v>72750</v>
      </c>
      <c r="SU59" s="188">
        <f t="shared" si="175"/>
        <v>-596.31147541017003</v>
      </c>
      <c r="SV59" s="188">
        <f t="shared" si="84"/>
        <v>596.31147541017003</v>
      </c>
      <c r="SW59" s="188">
        <f t="shared" si="122"/>
        <v>596.31147541017003</v>
      </c>
      <c r="SX59" s="188">
        <f t="shared" si="123"/>
        <v>-596.31147541017003</v>
      </c>
      <c r="SY59" s="188">
        <f t="shared" si="172"/>
        <v>596.31147541017003</v>
      </c>
      <c r="SZ59" s="188">
        <f t="shared" si="125"/>
        <v>-596.31147541017003</v>
      </c>
      <c r="TA59" s="188">
        <f t="shared" si="164"/>
        <v>-596.31147541017003</v>
      </c>
      <c r="TB59" s="188">
        <f t="shared" si="126"/>
        <v>-596.31147541017003</v>
      </c>
      <c r="TC59" s="188">
        <f>IF(IF(sym!$Q48=SG59,1,0)=1,ABS(SS59*SL59),-ABS(SS59*SL59))</f>
        <v>-596.31147541017003</v>
      </c>
      <c r="TD59" s="188">
        <f>IF(IF(sym!$P48=SG59,1,0)=1,ABS(SS59*SL59),-ABS(SS59*SL59))</f>
        <v>596.31147541017003</v>
      </c>
      <c r="TE59" s="188">
        <f t="shared" si="169"/>
        <v>-596.31147541017003</v>
      </c>
      <c r="TF59" s="188">
        <f t="shared" si="127"/>
        <v>596.31147541017003</v>
      </c>
      <c r="TH59">
        <f t="shared" si="128"/>
        <v>-1</v>
      </c>
      <c r="TI59" s="228">
        <v>-1</v>
      </c>
      <c r="TJ59" s="228">
        <v>1</v>
      </c>
      <c r="TK59" s="228">
        <v>-1</v>
      </c>
      <c r="TL59" s="203">
        <v>-1</v>
      </c>
      <c r="TM59" s="229">
        <v>10</v>
      </c>
      <c r="TN59">
        <f t="shared" si="129"/>
        <v>1</v>
      </c>
      <c r="TO59">
        <f t="shared" si="130"/>
        <v>-1</v>
      </c>
      <c r="TP59" s="203"/>
      <c r="TQ59">
        <f t="shared" si="131"/>
        <v>0</v>
      </c>
      <c r="TR59">
        <f t="shared" si="85"/>
        <v>0</v>
      </c>
      <c r="TS59">
        <f t="shared" si="165"/>
        <v>0</v>
      </c>
      <c r="TT59">
        <f t="shared" si="132"/>
        <v>0</v>
      </c>
      <c r="TU59" s="237"/>
      <c r="TV59" s="194">
        <v>42557</v>
      </c>
      <c r="TW59">
        <f t="shared" si="133"/>
        <v>-1</v>
      </c>
      <c r="TX59" t="str">
        <f t="shared" si="86"/>
        <v>TRUE</v>
      </c>
      <c r="TY59">
        <f>VLOOKUP($A59,'FuturesInfo (3)'!$A$2:$V$80,22)</f>
        <v>4</v>
      </c>
      <c r="TZ59" s="241"/>
      <c r="UA59">
        <f t="shared" si="134"/>
        <v>3</v>
      </c>
      <c r="UB59" s="137">
        <f>VLOOKUP($A59,'FuturesInfo (3)'!$A$2:$O$80,15)*TY59</f>
        <v>97000</v>
      </c>
      <c r="UC59" s="137">
        <f>VLOOKUP($A59,'FuturesInfo (3)'!$A$2:$O$80,15)*UA59</f>
        <v>72750</v>
      </c>
      <c r="UD59" s="188">
        <f t="shared" si="176"/>
        <v>0</v>
      </c>
      <c r="UE59" s="188">
        <f t="shared" si="87"/>
        <v>0</v>
      </c>
      <c r="UF59" s="188">
        <f t="shared" si="136"/>
        <v>0</v>
      </c>
      <c r="UG59" s="188">
        <f t="shared" si="137"/>
        <v>0</v>
      </c>
      <c r="UH59" s="188">
        <f t="shared" si="173"/>
        <v>0</v>
      </c>
      <c r="UI59" s="188">
        <f t="shared" si="139"/>
        <v>0</v>
      </c>
      <c r="UJ59" s="188">
        <f t="shared" si="166"/>
        <v>0</v>
      </c>
      <c r="UK59" s="188">
        <f t="shared" si="140"/>
        <v>0</v>
      </c>
      <c r="UL59" s="188">
        <f>IF(IF(sym!$Q48=TP59,1,0)=1,ABS(UB59*TU59),-ABS(UB59*TU59))</f>
        <v>0</v>
      </c>
      <c r="UM59" s="188">
        <f>IF(IF(sym!$P48=TP59,1,0)=1,ABS(UB59*TU59),-ABS(UB59*TU59))</f>
        <v>0</v>
      </c>
      <c r="UN59" s="188">
        <f t="shared" si="170"/>
        <v>0</v>
      </c>
      <c r="UO59" s="188">
        <f t="shared" si="141"/>
        <v>0</v>
      </c>
      <c r="UQ59">
        <f t="shared" si="142"/>
        <v>0</v>
      </c>
      <c r="UR59" s="228"/>
      <c r="US59" s="228"/>
      <c r="UT59" s="228"/>
      <c r="UU59" s="203"/>
      <c r="UV59" s="229"/>
      <c r="UW59">
        <f t="shared" si="143"/>
        <v>1</v>
      </c>
      <c r="UX59">
        <f t="shared" si="144"/>
        <v>0</v>
      </c>
      <c r="UY59" s="203"/>
      <c r="UZ59">
        <f t="shared" si="145"/>
        <v>1</v>
      </c>
      <c r="VA59">
        <f t="shared" si="88"/>
        <v>1</v>
      </c>
      <c r="VB59">
        <f t="shared" si="167"/>
        <v>0</v>
      </c>
      <c r="VC59">
        <f t="shared" si="146"/>
        <v>1</v>
      </c>
      <c r="VD59" s="237"/>
      <c r="VE59" s="194"/>
      <c r="VF59">
        <f t="shared" si="147"/>
        <v>-1</v>
      </c>
      <c r="VG59" t="str">
        <f t="shared" si="89"/>
        <v>FALSE</v>
      </c>
      <c r="VH59">
        <f>VLOOKUP($A59,'FuturesInfo (3)'!$A$2:$V$80,22)</f>
        <v>4</v>
      </c>
      <c r="VI59" s="241"/>
      <c r="VJ59">
        <f t="shared" si="148"/>
        <v>3</v>
      </c>
      <c r="VK59" s="137">
        <f>VLOOKUP($A59,'FuturesInfo (3)'!$A$2:$O$80,15)*VH59</f>
        <v>97000</v>
      </c>
      <c r="VL59" s="137">
        <f>VLOOKUP($A59,'FuturesInfo (3)'!$A$2:$O$80,15)*VJ59</f>
        <v>72750</v>
      </c>
      <c r="VM59" s="188">
        <f t="shared" si="177"/>
        <v>0</v>
      </c>
      <c r="VN59" s="188">
        <f t="shared" si="90"/>
        <v>0</v>
      </c>
      <c r="VO59" s="188">
        <f t="shared" si="150"/>
        <v>0</v>
      </c>
      <c r="VP59" s="188">
        <f t="shared" si="151"/>
        <v>0</v>
      </c>
      <c r="VQ59" s="188">
        <f t="shared" si="174"/>
        <v>0</v>
      </c>
      <c r="VR59" s="188">
        <f t="shared" si="153"/>
        <v>0</v>
      </c>
      <c r="VS59" s="188">
        <f t="shared" si="168"/>
        <v>0</v>
      </c>
      <c r="VT59" s="188">
        <f t="shared" si="154"/>
        <v>0</v>
      </c>
      <c r="VU59" s="188">
        <f>IF(IF(sym!$Q48=UY59,1,0)=1,ABS(VK59*VD59),-ABS(VK59*VD59))</f>
        <v>0</v>
      </c>
      <c r="VV59" s="188">
        <f>IF(IF(sym!$P48=UY59,1,0)=1,ABS(VK59*VD59),-ABS(VK59*VD59))</f>
        <v>0</v>
      </c>
      <c r="VW59" s="188">
        <f t="shared" si="171"/>
        <v>0</v>
      </c>
      <c r="VX59" s="188">
        <f t="shared" si="155"/>
        <v>0</v>
      </c>
    </row>
    <row r="60" spans="1:596" x14ac:dyDescent="0.25">
      <c r="A60" s="1" t="s">
        <v>375</v>
      </c>
      <c r="B60" s="149" t="str">
        <f>'FuturesInfo (3)'!M48</f>
        <v>@NE</v>
      </c>
      <c r="C60" s="192" t="str">
        <f>VLOOKUP(A60,'FuturesInfo (3)'!$A$2:$K$80,11)</f>
        <v>currency</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f t="shared" si="81"/>
        <v>180.22842639523981</v>
      </c>
      <c r="AB60" s="188">
        <v>180.22842639523981</v>
      </c>
      <c r="AC60" s="188">
        <v>-180.22842639523981</v>
      </c>
      <c r="AD60" s="188">
        <v>-180.22842639523981</v>
      </c>
      <c r="AE60" s="188">
        <v>-180.22842639523981</v>
      </c>
      <c r="AF60" s="188">
        <f t="shared" si="91"/>
        <v>0</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f t="shared" si="92"/>
        <v>1</v>
      </c>
      <c r="BB60" t="s">
        <v>1163</v>
      </c>
      <c r="BC60">
        <v>2</v>
      </c>
      <c r="BD60" s="241">
        <v>1</v>
      </c>
      <c r="BE60">
        <v>3</v>
      </c>
      <c r="BF60" s="137">
        <v>142820</v>
      </c>
      <c r="BG60" s="137">
        <v>214230</v>
      </c>
      <c r="BH60" s="188">
        <v>-804.50640754811775</v>
      </c>
      <c r="BI60" s="188">
        <f t="shared" si="156"/>
        <v>804.50640754811775</v>
      </c>
      <c r="BJ60" s="188">
        <v>804.50640754811775</v>
      </c>
      <c r="BK60" s="188">
        <v>-804.50640754811775</v>
      </c>
      <c r="BL60" s="188">
        <v>804.50640754811775</v>
      </c>
      <c r="BM60" s="188">
        <v>-804.50640754811775</v>
      </c>
      <c r="BN60" s="188">
        <v>804.50640754811775</v>
      </c>
      <c r="BO60" s="188">
        <f t="shared" si="93"/>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f t="shared" si="94"/>
        <v>1</v>
      </c>
      <c r="CK60" t="s">
        <v>1163</v>
      </c>
      <c r="CL60">
        <v>3</v>
      </c>
      <c r="CM60" s="241">
        <v>1</v>
      </c>
      <c r="CN60">
        <v>4</v>
      </c>
      <c r="CO60" s="137">
        <v>214230</v>
      </c>
      <c r="CP60" s="137">
        <v>285640</v>
      </c>
      <c r="CQ60" s="188">
        <v>0</v>
      </c>
      <c r="CR60" s="188">
        <f t="shared" si="157"/>
        <v>0</v>
      </c>
      <c r="CS60" s="188">
        <v>0</v>
      </c>
      <c r="CT60" s="188">
        <v>0</v>
      </c>
      <c r="CU60" s="188">
        <v>0</v>
      </c>
      <c r="CV60" s="188">
        <v>0</v>
      </c>
      <c r="CW60" s="188">
        <v>0</v>
      </c>
      <c r="CX60" s="188">
        <f t="shared" si="95"/>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f t="shared" si="96"/>
        <v>1</v>
      </c>
      <c r="DT60" t="s">
        <v>1163</v>
      </c>
      <c r="DU60">
        <v>3</v>
      </c>
      <c r="DV60" s="241">
        <v>1</v>
      </c>
      <c r="DW60">
        <v>4</v>
      </c>
      <c r="DX60" s="137">
        <v>213600</v>
      </c>
      <c r="DY60" s="137">
        <v>284800</v>
      </c>
      <c r="DZ60" s="188">
        <v>-628.14731830367998</v>
      </c>
      <c r="EA60" s="188">
        <f t="shared" si="158"/>
        <v>-628.14731830367998</v>
      </c>
      <c r="EB60" s="188">
        <v>-628.14731830367998</v>
      </c>
      <c r="EC60" s="188">
        <v>628.14731830367998</v>
      </c>
      <c r="ED60" s="188">
        <v>-628.14731830367998</v>
      </c>
      <c r="EE60" s="188">
        <v>-628.14731830367998</v>
      </c>
      <c r="EF60" s="188">
        <v>-628.14731830367998</v>
      </c>
      <c r="EG60" s="188">
        <f t="shared" si="97"/>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f t="shared" si="98"/>
        <v>1</v>
      </c>
      <c r="FC60" t="s">
        <v>1163</v>
      </c>
      <c r="FD60">
        <v>3</v>
      </c>
      <c r="FE60" s="241">
        <v>1</v>
      </c>
      <c r="FF60">
        <v>3</v>
      </c>
      <c r="FG60" s="137">
        <v>213300</v>
      </c>
      <c r="FH60" s="137">
        <v>213300</v>
      </c>
      <c r="FI60" s="188">
        <v>299.57865168486603</v>
      </c>
      <c r="FJ60" s="188">
        <f t="shared" si="159"/>
        <v>299.57865168486603</v>
      </c>
      <c r="FK60" s="188">
        <v>-299.57865168486603</v>
      </c>
      <c r="FL60" s="188">
        <v>299.57865168486603</v>
      </c>
      <c r="FM60" s="188">
        <v>-299.57865168486603</v>
      </c>
      <c r="FN60" s="188">
        <v>299.57865168486603</v>
      </c>
      <c r="FO60" s="188">
        <v>-299.57865168486603</v>
      </c>
      <c r="FP60" s="188">
        <f t="shared" si="99"/>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f t="shared" si="100"/>
        <v>1</v>
      </c>
      <c r="GL60" t="s">
        <v>1163</v>
      </c>
      <c r="GM60">
        <v>3</v>
      </c>
      <c r="GN60" s="241">
        <v>1</v>
      </c>
      <c r="GO60">
        <v>4</v>
      </c>
      <c r="GP60" s="137">
        <v>215910</v>
      </c>
      <c r="GQ60" s="137">
        <v>287880</v>
      </c>
      <c r="GR60" s="188">
        <v>-2641.936708854018</v>
      </c>
      <c r="GS60" s="188">
        <f t="shared" si="160"/>
        <v>-2641.936708854018</v>
      </c>
      <c r="GT60" s="188">
        <v>2641.936708854018</v>
      </c>
      <c r="GU60" s="188">
        <v>-2641.936708854018</v>
      </c>
      <c r="GV60" s="188">
        <v>2641.936708854018</v>
      </c>
      <c r="GW60" s="188">
        <v>-2641.936708854018</v>
      </c>
      <c r="GX60" s="188">
        <v>2641.936708854018</v>
      </c>
      <c r="GY60" s="188">
        <f t="shared" si="101"/>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f t="shared" si="102"/>
        <v>1</v>
      </c>
      <c r="HU60" t="s">
        <v>1163</v>
      </c>
      <c r="HV60">
        <v>3</v>
      </c>
      <c r="HW60">
        <v>1</v>
      </c>
      <c r="HX60">
        <v>4</v>
      </c>
      <c r="HY60" s="137">
        <v>218070</v>
      </c>
      <c r="HZ60" s="137">
        <v>290760</v>
      </c>
      <c r="IA60" s="188">
        <v>2181.6090037512449</v>
      </c>
      <c r="IB60" s="188">
        <f t="shared" si="161"/>
        <v>2181.6090037512449</v>
      </c>
      <c r="IC60" s="188">
        <v>2181.6090037512449</v>
      </c>
      <c r="ID60" s="188">
        <v>-2181.6090037512449</v>
      </c>
      <c r="IE60" s="188">
        <v>2181.6090037512449</v>
      </c>
      <c r="IF60" s="188">
        <v>2181.6090037512449</v>
      </c>
      <c r="IG60" s="188">
        <v>2181.6090037512449</v>
      </c>
      <c r="IH60" s="188">
        <f t="shared" si="103"/>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f t="shared" si="104"/>
        <v>1</v>
      </c>
      <c r="JD60" t="s">
        <v>1163</v>
      </c>
      <c r="JE60">
        <v>3</v>
      </c>
      <c r="JF60" s="241">
        <v>2</v>
      </c>
      <c r="JG60">
        <v>2</v>
      </c>
      <c r="JH60" s="137">
        <v>215760</v>
      </c>
      <c r="JI60" s="137">
        <v>143840</v>
      </c>
      <c r="JJ60" s="188">
        <v>-2285.5303342857601</v>
      </c>
      <c r="JK60" s="188">
        <f t="shared" si="162"/>
        <v>-2285.5303342857601</v>
      </c>
      <c r="JL60" s="188">
        <v>-2285.5303342857601</v>
      </c>
      <c r="JM60" s="188">
        <v>2285.5303342857601</v>
      </c>
      <c r="JN60" s="188">
        <v>-2285.5303342857601</v>
      </c>
      <c r="JO60" s="188">
        <v>2285.5303342857601</v>
      </c>
      <c r="JP60" s="188">
        <v>-2285.5303342857601</v>
      </c>
      <c r="JQ60" s="188">
        <f t="shared" si="105"/>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f t="shared" si="106"/>
        <v>1</v>
      </c>
      <c r="KM60" t="s">
        <v>1163</v>
      </c>
      <c r="KN60">
        <v>3</v>
      </c>
      <c r="KO60" s="241">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f t="shared" si="107"/>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f t="shared" si="108"/>
        <v>1</v>
      </c>
      <c r="LV60" t="s">
        <v>1163</v>
      </c>
      <c r="LW60">
        <v>3</v>
      </c>
      <c r="LX60" s="241"/>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f t="shared" si="109"/>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f t="shared" si="110"/>
        <v>1</v>
      </c>
      <c r="NE60" t="s">
        <v>1163</v>
      </c>
      <c r="NF60">
        <v>3</v>
      </c>
      <c r="NG60" s="241"/>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f t="shared" si="111"/>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f t="shared" si="112"/>
        <v>1</v>
      </c>
      <c r="ON60" t="s">
        <v>1163</v>
      </c>
      <c r="OO60">
        <v>2</v>
      </c>
      <c r="OP60" s="241"/>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f t="shared" si="113"/>
        <v>-1459.004172465952</v>
      </c>
      <c r="PB60" s="188">
        <v>-1459.004172465952</v>
      </c>
      <c r="PC60" s="188">
        <v>1459.004172465952</v>
      </c>
      <c r="PD60" s="188">
        <v>-1459.004172465952</v>
      </c>
      <c r="PE60" s="188">
        <v>1459.004172465952</v>
      </c>
      <c r="PG60">
        <v>-1</v>
      </c>
      <c r="PH60" s="228">
        <v>-1</v>
      </c>
      <c r="PI60" s="228">
        <v>1</v>
      </c>
      <c r="PJ60" s="228">
        <v>-1</v>
      </c>
      <c r="PK60" s="203">
        <v>1</v>
      </c>
      <c r="PL60" s="229">
        <v>-3</v>
      </c>
      <c r="PM60">
        <v>-1</v>
      </c>
      <c r="PN60">
        <v>-1</v>
      </c>
      <c r="PO60" s="203">
        <v>-1</v>
      </c>
      <c r="PP60">
        <v>0</v>
      </c>
      <c r="PQ60">
        <v>0</v>
      </c>
      <c r="PR60">
        <v>1</v>
      </c>
      <c r="PS60">
        <v>1</v>
      </c>
      <c r="PT60" s="237">
        <v>-3.9347948285600003E-3</v>
      </c>
      <c r="PU60" s="194">
        <v>42548</v>
      </c>
      <c r="PV60">
        <v>-1</v>
      </c>
      <c r="PW60" t="s">
        <v>1163</v>
      </c>
      <c r="PX60">
        <v>2</v>
      </c>
      <c r="PY60" s="241"/>
      <c r="PZ60">
        <v>2</v>
      </c>
      <c r="QA60" s="137">
        <v>140580</v>
      </c>
      <c r="QB60" s="137">
        <v>140580</v>
      </c>
      <c r="QC60" s="188">
        <v>553.15345699896488</v>
      </c>
      <c r="QD60" s="188">
        <v>553.15345699896488</v>
      </c>
      <c r="QE60" s="188">
        <v>-553.15345699896488</v>
      </c>
      <c r="QF60" s="188">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v>-1</v>
      </c>
      <c r="QQ60" s="228">
        <v>-1</v>
      </c>
      <c r="QR60" s="228">
        <v>1</v>
      </c>
      <c r="QS60" s="228">
        <v>-1</v>
      </c>
      <c r="QT60" s="203">
        <v>1</v>
      </c>
      <c r="QU60" s="229">
        <v>-4</v>
      </c>
      <c r="QV60">
        <v>-1</v>
      </c>
      <c r="QW60">
        <v>-1</v>
      </c>
      <c r="QX60">
        <v>-1</v>
      </c>
      <c r="QY60">
        <v>0</v>
      </c>
      <c r="QZ60">
        <v>0</v>
      </c>
      <c r="RA60">
        <v>1</v>
      </c>
      <c r="RB60">
        <v>1</v>
      </c>
      <c r="RC60">
        <v>-8.3239277652399999E-3</v>
      </c>
      <c r="RD60" s="194">
        <v>42563</v>
      </c>
      <c r="RE60">
        <v>-1</v>
      </c>
      <c r="RF60" t="s">
        <v>1163</v>
      </c>
      <c r="RG60">
        <v>2</v>
      </c>
      <c r="RH60" s="241"/>
      <c r="RI60">
        <v>2</v>
      </c>
      <c r="RJ60" s="137">
        <v>140580</v>
      </c>
      <c r="RK60" s="137">
        <v>140580</v>
      </c>
      <c r="RL60" s="188">
        <v>1170.1777652374392</v>
      </c>
      <c r="RM60" s="188">
        <v>1170.1777652374392</v>
      </c>
      <c r="RN60" s="188">
        <v>-1170.1777652374392</v>
      </c>
      <c r="RO60" s="188">
        <v>1170.1777652374392</v>
      </c>
      <c r="RP60" s="188">
        <v>1170.1777652374392</v>
      </c>
      <c r="RQ60" s="188">
        <v>-1170.1777652374392</v>
      </c>
      <c r="RR60" s="188">
        <v>1170.1777652374392</v>
      </c>
      <c r="RS60" s="188">
        <v>1170.1777652374392</v>
      </c>
      <c r="RT60" s="188">
        <v>-1170.1777652374392</v>
      </c>
      <c r="RU60" s="188">
        <v>1170.1777652374392</v>
      </c>
      <c r="RV60" s="188">
        <v>-1170.1777652374392</v>
      </c>
      <c r="RW60" s="188">
        <v>1170.1777652374392</v>
      </c>
      <c r="RY60">
        <f t="shared" si="114"/>
        <v>-1</v>
      </c>
      <c r="RZ60">
        <v>-1</v>
      </c>
      <c r="SA60">
        <v>-1</v>
      </c>
      <c r="SB60">
        <v>-1</v>
      </c>
      <c r="SC60">
        <v>-1</v>
      </c>
      <c r="SD60">
        <v>-5</v>
      </c>
      <c r="SE60">
        <f t="shared" si="115"/>
        <v>1</v>
      </c>
      <c r="SF60">
        <f t="shared" si="116"/>
        <v>1</v>
      </c>
      <c r="SG60">
        <v>-1</v>
      </c>
      <c r="SH60">
        <f t="shared" si="117"/>
        <v>1</v>
      </c>
      <c r="SI60">
        <f t="shared" si="82"/>
        <v>1</v>
      </c>
      <c r="SJ60">
        <f t="shared" si="163"/>
        <v>0</v>
      </c>
      <c r="SK60">
        <f t="shared" si="118"/>
        <v>0</v>
      </c>
      <c r="SL60">
        <v>-3.9834969412399996E-3</v>
      </c>
      <c r="SM60" s="194">
        <v>42563</v>
      </c>
      <c r="SN60">
        <f t="shared" si="119"/>
        <v>-1</v>
      </c>
      <c r="SO60" t="str">
        <f t="shared" si="83"/>
        <v>TRUE</v>
      </c>
      <c r="SP60">
        <f>VLOOKUP($A60,'FuturesInfo (3)'!$A$2:$V$80,22)</f>
        <v>2</v>
      </c>
      <c r="SQ60" s="241"/>
      <c r="SR60">
        <f t="shared" si="120"/>
        <v>2</v>
      </c>
      <c r="SS60" s="137">
        <f>VLOOKUP($A60,'FuturesInfo (3)'!$A$2:$O$80,15)*SP60</f>
        <v>140020</v>
      </c>
      <c r="ST60" s="137">
        <f>VLOOKUP($A60,'FuturesInfo (3)'!$A$2:$O$80,15)*SR60</f>
        <v>140020</v>
      </c>
      <c r="SU60" s="188">
        <f t="shared" si="175"/>
        <v>557.76924171242479</v>
      </c>
      <c r="SV60" s="188">
        <f t="shared" si="84"/>
        <v>557.76924171242479</v>
      </c>
      <c r="SW60" s="188">
        <f t="shared" si="122"/>
        <v>557.76924171242479</v>
      </c>
      <c r="SX60" s="188">
        <f t="shared" si="123"/>
        <v>-557.76924171242479</v>
      </c>
      <c r="SY60" s="188">
        <f t="shared" si="172"/>
        <v>-557.76924171242479</v>
      </c>
      <c r="SZ60" s="188">
        <f t="shared" si="125"/>
        <v>557.76924171242479</v>
      </c>
      <c r="TA60" s="188">
        <f t="shared" si="164"/>
        <v>557.76924171242479</v>
      </c>
      <c r="TB60" s="188">
        <f t="shared" si="126"/>
        <v>557.76924171242479</v>
      </c>
      <c r="TC60" s="188">
        <f>IF(IF(sym!$Q49=SG60,1,0)=1,ABS(SS60*SL60),-ABS(SS60*SL60))</f>
        <v>-557.76924171242479</v>
      </c>
      <c r="TD60" s="188">
        <f>IF(IF(sym!$P49=SG60,1,0)=1,ABS(SS60*SL60),-ABS(SS60*SL60))</f>
        <v>557.76924171242479</v>
      </c>
      <c r="TE60" s="188">
        <f t="shared" si="169"/>
        <v>-557.76924171242479</v>
      </c>
      <c r="TF60" s="188">
        <f t="shared" si="127"/>
        <v>557.76924171242479</v>
      </c>
      <c r="TH60">
        <f t="shared" si="128"/>
        <v>-1</v>
      </c>
      <c r="TI60" s="228">
        <v>-1</v>
      </c>
      <c r="TJ60" s="228">
        <v>-1</v>
      </c>
      <c r="TK60" s="228">
        <v>-1</v>
      </c>
      <c r="TL60" s="203">
        <v>-1</v>
      </c>
      <c r="TM60" s="229">
        <v>-6</v>
      </c>
      <c r="TN60">
        <f t="shared" si="129"/>
        <v>1</v>
      </c>
      <c r="TO60">
        <f t="shared" si="130"/>
        <v>1</v>
      </c>
      <c r="TP60" s="203"/>
      <c r="TQ60">
        <f t="shared" si="131"/>
        <v>0</v>
      </c>
      <c r="TR60">
        <f t="shared" si="85"/>
        <v>0</v>
      </c>
      <c r="TS60">
        <f t="shared" si="165"/>
        <v>0</v>
      </c>
      <c r="TT60">
        <f t="shared" si="132"/>
        <v>0</v>
      </c>
      <c r="TU60" s="237"/>
      <c r="TV60" s="194">
        <v>42563</v>
      </c>
      <c r="TW60">
        <f t="shared" si="133"/>
        <v>-1</v>
      </c>
      <c r="TX60" t="str">
        <f t="shared" si="86"/>
        <v>TRUE</v>
      </c>
      <c r="TY60">
        <f>VLOOKUP($A60,'FuturesInfo (3)'!$A$2:$V$80,22)</f>
        <v>2</v>
      </c>
      <c r="TZ60" s="241"/>
      <c r="UA60">
        <f t="shared" si="134"/>
        <v>2</v>
      </c>
      <c r="UB60" s="137">
        <f>VLOOKUP($A60,'FuturesInfo (3)'!$A$2:$O$80,15)*TY60</f>
        <v>140020</v>
      </c>
      <c r="UC60" s="137">
        <f>VLOOKUP($A60,'FuturesInfo (3)'!$A$2:$O$80,15)*UA60</f>
        <v>140020</v>
      </c>
      <c r="UD60" s="188">
        <f t="shared" si="176"/>
        <v>0</v>
      </c>
      <c r="UE60" s="188">
        <f t="shared" si="87"/>
        <v>0</v>
      </c>
      <c r="UF60" s="188">
        <f t="shared" si="136"/>
        <v>0</v>
      </c>
      <c r="UG60" s="188">
        <f t="shared" si="137"/>
        <v>0</v>
      </c>
      <c r="UH60" s="188">
        <f t="shared" si="173"/>
        <v>0</v>
      </c>
      <c r="UI60" s="188">
        <f t="shared" si="139"/>
        <v>0</v>
      </c>
      <c r="UJ60" s="188">
        <f t="shared" si="166"/>
        <v>0</v>
      </c>
      <c r="UK60" s="188">
        <f t="shared" si="140"/>
        <v>0</v>
      </c>
      <c r="UL60" s="188">
        <f>IF(IF(sym!$Q49=TP60,1,0)=1,ABS(UB60*TU60),-ABS(UB60*TU60))</f>
        <v>0</v>
      </c>
      <c r="UM60" s="188">
        <f>IF(IF(sym!$P49=TP60,1,0)=1,ABS(UB60*TU60),-ABS(UB60*TU60))</f>
        <v>0</v>
      </c>
      <c r="UN60" s="188">
        <f t="shared" si="170"/>
        <v>0</v>
      </c>
      <c r="UO60" s="188">
        <f t="shared" si="141"/>
        <v>0</v>
      </c>
      <c r="UQ60">
        <f t="shared" si="142"/>
        <v>0</v>
      </c>
      <c r="UR60" s="228"/>
      <c r="US60" s="228"/>
      <c r="UT60" s="228"/>
      <c r="UU60" s="203"/>
      <c r="UV60" s="229"/>
      <c r="UW60">
        <f t="shared" si="143"/>
        <v>1</v>
      </c>
      <c r="UX60">
        <f t="shared" si="144"/>
        <v>0</v>
      </c>
      <c r="UY60" s="203"/>
      <c r="UZ60">
        <f t="shared" si="145"/>
        <v>1</v>
      </c>
      <c r="VA60">
        <f t="shared" si="88"/>
        <v>1</v>
      </c>
      <c r="VB60">
        <f t="shared" si="167"/>
        <v>0</v>
      </c>
      <c r="VC60">
        <f t="shared" si="146"/>
        <v>1</v>
      </c>
      <c r="VD60" s="237"/>
      <c r="VE60" s="194"/>
      <c r="VF60">
        <f t="shared" si="147"/>
        <v>-1</v>
      </c>
      <c r="VG60" t="str">
        <f t="shared" si="89"/>
        <v>FALSE</v>
      </c>
      <c r="VH60">
        <f>VLOOKUP($A60,'FuturesInfo (3)'!$A$2:$V$80,22)</f>
        <v>2</v>
      </c>
      <c r="VI60" s="241"/>
      <c r="VJ60">
        <f t="shared" si="148"/>
        <v>2</v>
      </c>
      <c r="VK60" s="137">
        <f>VLOOKUP($A60,'FuturesInfo (3)'!$A$2:$O$80,15)*VH60</f>
        <v>140020</v>
      </c>
      <c r="VL60" s="137">
        <f>VLOOKUP($A60,'FuturesInfo (3)'!$A$2:$O$80,15)*VJ60</f>
        <v>140020</v>
      </c>
      <c r="VM60" s="188">
        <f t="shared" si="177"/>
        <v>0</v>
      </c>
      <c r="VN60" s="188">
        <f t="shared" si="90"/>
        <v>0</v>
      </c>
      <c r="VO60" s="188">
        <f t="shared" si="150"/>
        <v>0</v>
      </c>
      <c r="VP60" s="188">
        <f t="shared" si="151"/>
        <v>0</v>
      </c>
      <c r="VQ60" s="188">
        <f t="shared" si="174"/>
        <v>0</v>
      </c>
      <c r="VR60" s="188">
        <f t="shared" si="153"/>
        <v>0</v>
      </c>
      <c r="VS60" s="188">
        <f t="shared" si="168"/>
        <v>0</v>
      </c>
      <c r="VT60" s="188">
        <f t="shared" si="154"/>
        <v>0</v>
      </c>
      <c r="VU60" s="188">
        <f>IF(IF(sym!$Q49=UY60,1,0)=1,ABS(VK60*VD60),-ABS(VK60*VD60))</f>
        <v>0</v>
      </c>
      <c r="VV60" s="188">
        <f>IF(IF(sym!$P49=UY60,1,0)=1,ABS(VK60*VD60),-ABS(VK60*VD60))</f>
        <v>0</v>
      </c>
      <c r="VW60" s="188">
        <f t="shared" si="171"/>
        <v>0</v>
      </c>
      <c r="VX60" s="188">
        <f t="shared" si="155"/>
        <v>0</v>
      </c>
    </row>
    <row r="61" spans="1:596" x14ac:dyDescent="0.25">
      <c r="A61" s="1" t="s">
        <v>377</v>
      </c>
      <c r="B61" s="149" t="str">
        <f>'FuturesInfo (3)'!M49</f>
        <v>QNG</v>
      </c>
      <c r="C61" s="192" t="str">
        <f>VLOOKUP(A61,'FuturesInfo (3)'!$A$2:$K$80,11)</f>
        <v>energy</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f t="shared" si="81"/>
        <v>-1225.192442265384</v>
      </c>
      <c r="AB61" s="188">
        <v>-1225.192442265384</v>
      </c>
      <c r="AC61" s="188">
        <v>1225.192442265384</v>
      </c>
      <c r="AD61" s="188">
        <v>1225.192442265384</v>
      </c>
      <c r="AE61" s="188">
        <v>-1225.192442265384</v>
      </c>
      <c r="AF61" s="188">
        <f t="shared" si="91"/>
        <v>-2</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f t="shared" si="92"/>
        <v>1</v>
      </c>
      <c r="BB61" t="s">
        <v>1163</v>
      </c>
      <c r="BC61">
        <v>2</v>
      </c>
      <c r="BD61" s="241">
        <v>2</v>
      </c>
      <c r="BE61">
        <v>2</v>
      </c>
      <c r="BF61" s="137">
        <v>59620</v>
      </c>
      <c r="BG61" s="137">
        <v>59620</v>
      </c>
      <c r="BH61" s="188">
        <v>1287.203564086044</v>
      </c>
      <c r="BI61" s="188">
        <f t="shared" si="156"/>
        <v>1287.203564086044</v>
      </c>
      <c r="BJ61" s="188">
        <v>-1287.203564086044</v>
      </c>
      <c r="BK61" s="188">
        <v>1287.203564086044</v>
      </c>
      <c r="BL61" s="188">
        <v>1287.203564086044</v>
      </c>
      <c r="BM61" s="188">
        <v>-1287.203564086044</v>
      </c>
      <c r="BN61" s="188">
        <v>1287.203564086044</v>
      </c>
      <c r="BO61" s="188">
        <f t="shared" si="93"/>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f t="shared" si="94"/>
        <v>1</v>
      </c>
      <c r="CK61" t="s">
        <v>1163</v>
      </c>
      <c r="CL61">
        <v>3</v>
      </c>
      <c r="CM61" s="241">
        <v>2</v>
      </c>
      <c r="CN61">
        <v>2</v>
      </c>
      <c r="CO61" s="137">
        <v>89430</v>
      </c>
      <c r="CP61" s="137">
        <v>59620</v>
      </c>
      <c r="CQ61" s="188">
        <v>0</v>
      </c>
      <c r="CR61" s="188">
        <f t="shared" si="157"/>
        <v>0</v>
      </c>
      <c r="CS61" s="188">
        <v>0</v>
      </c>
      <c r="CT61" s="188">
        <v>0</v>
      </c>
      <c r="CU61" s="188">
        <v>0</v>
      </c>
      <c r="CV61" s="188">
        <v>0</v>
      </c>
      <c r="CW61" s="188">
        <v>0</v>
      </c>
      <c r="CX61" s="188">
        <f t="shared" si="95"/>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f t="shared" si="96"/>
        <v>1</v>
      </c>
      <c r="DT61" t="s">
        <v>1163</v>
      </c>
      <c r="DU61">
        <v>3</v>
      </c>
      <c r="DV61" s="241">
        <v>2</v>
      </c>
      <c r="DW61">
        <v>2</v>
      </c>
      <c r="DX61" s="137">
        <v>82740</v>
      </c>
      <c r="DY61" s="137">
        <v>55160</v>
      </c>
      <c r="DZ61" s="188">
        <v>-6189.5404226785495</v>
      </c>
      <c r="EA61" s="188">
        <f t="shared" si="158"/>
        <v>-6189.5404226785495</v>
      </c>
      <c r="EB61" s="188">
        <v>6189.5404226785495</v>
      </c>
      <c r="EC61" s="188">
        <v>-6189.5404226785495</v>
      </c>
      <c r="ED61" s="188">
        <v>-6189.5404226785495</v>
      </c>
      <c r="EE61" s="188">
        <v>6189.5404226785495</v>
      </c>
      <c r="EF61" s="188">
        <v>-6189.5404226785495</v>
      </c>
      <c r="EG61" s="188">
        <f t="shared" si="97"/>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f t="shared" si="98"/>
        <v>-1</v>
      </c>
      <c r="FC61" t="s">
        <v>1163</v>
      </c>
      <c r="FD61">
        <v>3</v>
      </c>
      <c r="FE61" s="241">
        <v>2</v>
      </c>
      <c r="FF61">
        <v>3</v>
      </c>
      <c r="FG61" s="137">
        <v>83310</v>
      </c>
      <c r="FH61" s="137">
        <v>83310</v>
      </c>
      <c r="FI61" s="188">
        <v>-573.92675852082061</v>
      </c>
      <c r="FJ61" s="188">
        <f t="shared" si="159"/>
        <v>-573.92675852082061</v>
      </c>
      <c r="FK61" s="188">
        <v>-573.92675852082061</v>
      </c>
      <c r="FL61" s="188">
        <v>573.92675852082061</v>
      </c>
      <c r="FM61" s="188">
        <v>-573.92675852082061</v>
      </c>
      <c r="FN61" s="188">
        <v>-573.92675852082061</v>
      </c>
      <c r="FO61" s="188">
        <v>-573.92675852082061</v>
      </c>
      <c r="FP61" s="188">
        <f t="shared" si="99"/>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f t="shared" si="100"/>
        <v>-1</v>
      </c>
      <c r="GL61" t="s">
        <v>1163</v>
      </c>
      <c r="GM61">
        <v>3</v>
      </c>
      <c r="GN61" s="241">
        <v>2</v>
      </c>
      <c r="GO61">
        <v>2</v>
      </c>
      <c r="GP61" s="137">
        <v>82919.999999999985</v>
      </c>
      <c r="GQ61" s="137">
        <v>55279.999999999993</v>
      </c>
      <c r="GR61" s="188">
        <v>388.17428880046913</v>
      </c>
      <c r="GS61" s="188">
        <f t="shared" si="160"/>
        <v>-388.17428880046913</v>
      </c>
      <c r="GT61" s="188">
        <v>388.17428880046913</v>
      </c>
      <c r="GU61" s="188">
        <v>-388.17428880046913</v>
      </c>
      <c r="GV61" s="188">
        <v>388.17428880046913</v>
      </c>
      <c r="GW61" s="188">
        <v>388.17428880046913</v>
      </c>
      <c r="GX61" s="188">
        <v>388.17428880046913</v>
      </c>
      <c r="GY61" s="188">
        <f t="shared" si="101"/>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f t="shared" si="102"/>
        <v>1</v>
      </c>
      <c r="HU61" t="s">
        <v>1163</v>
      </c>
      <c r="HV61">
        <v>3</v>
      </c>
      <c r="HW61">
        <v>1</v>
      </c>
      <c r="HX61">
        <v>4</v>
      </c>
      <c r="HY61" s="137">
        <v>83639.999999999985</v>
      </c>
      <c r="HZ61" s="137">
        <v>111519.99999999999</v>
      </c>
      <c r="IA61" s="188">
        <v>726.25180897282667</v>
      </c>
      <c r="IB61" s="188">
        <f t="shared" si="161"/>
        <v>-726.25180897282667</v>
      </c>
      <c r="IC61" s="188">
        <v>-726.25180897282667</v>
      </c>
      <c r="ID61" s="188">
        <v>726.25180897282667</v>
      </c>
      <c r="IE61" s="188">
        <v>-726.25180897282667</v>
      </c>
      <c r="IF61" s="188">
        <v>726.25180897282667</v>
      </c>
      <c r="IG61" s="188">
        <v>726.25180897282667</v>
      </c>
      <c r="IH61" s="188">
        <f t="shared" si="103"/>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f t="shared" si="104"/>
        <v>1</v>
      </c>
      <c r="JD61" t="s">
        <v>1163</v>
      </c>
      <c r="JE61">
        <v>2</v>
      </c>
      <c r="JF61" s="241">
        <v>2</v>
      </c>
      <c r="JG61">
        <v>2</v>
      </c>
      <c r="JH61" s="137">
        <v>53680</v>
      </c>
      <c r="JI61" s="137">
        <v>53680</v>
      </c>
      <c r="JJ61" s="188">
        <v>-2002.410329983712</v>
      </c>
      <c r="JK61" s="188">
        <f t="shared" si="162"/>
        <v>-2002.410329983712</v>
      </c>
      <c r="JL61" s="188">
        <v>2002.410329983712</v>
      </c>
      <c r="JM61" s="188">
        <v>-2002.410329983712</v>
      </c>
      <c r="JN61" s="188">
        <v>2002.410329983712</v>
      </c>
      <c r="JO61" s="188">
        <v>-2002.410329983712</v>
      </c>
      <c r="JP61" s="188">
        <v>-2002.410329983712</v>
      </c>
      <c r="JQ61" s="188">
        <f t="shared" si="105"/>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f t="shared" si="106"/>
        <v>-1</v>
      </c>
      <c r="KM61" t="s">
        <v>1163</v>
      </c>
      <c r="KN61">
        <v>3</v>
      </c>
      <c r="KO61" s="24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f t="shared" si="107"/>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f t="shared" si="108"/>
        <v>1</v>
      </c>
      <c r="LV61" t="s">
        <v>1163</v>
      </c>
      <c r="LW61">
        <v>2</v>
      </c>
      <c r="LX61" s="241"/>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f t="shared" si="109"/>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f t="shared" si="110"/>
        <v>1</v>
      </c>
      <c r="NE61" t="s">
        <v>1163</v>
      </c>
      <c r="NF61">
        <v>2</v>
      </c>
      <c r="NG61" s="241"/>
      <c r="NH61">
        <v>2</v>
      </c>
      <c r="NI61" s="137">
        <v>54140</v>
      </c>
      <c r="NJ61" s="137">
        <v>54140</v>
      </c>
      <c r="NK61" s="188">
        <v>0</v>
      </c>
      <c r="NL61" s="188">
        <v>0</v>
      </c>
      <c r="NM61" s="188">
        <v>0</v>
      </c>
      <c r="NN61" s="188">
        <v>0</v>
      </c>
      <c r="NO61" s="188">
        <v>0</v>
      </c>
      <c r="NP61" s="188">
        <v>0</v>
      </c>
      <c r="NQ61" s="188">
        <v>0</v>
      </c>
      <c r="NR61" s="188">
        <f t="shared" si="111"/>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f t="shared" si="112"/>
        <v>1</v>
      </c>
      <c r="ON61" t="s">
        <v>1163</v>
      </c>
      <c r="OO61">
        <v>2</v>
      </c>
      <c r="OP61" s="241"/>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f t="shared" si="113"/>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v>1</v>
      </c>
      <c r="PN61">
        <v>-1</v>
      </c>
      <c r="PO61" s="203">
        <v>-1</v>
      </c>
      <c r="PP61">
        <v>0</v>
      </c>
      <c r="PQ61">
        <v>1</v>
      </c>
      <c r="PR61">
        <v>0</v>
      </c>
      <c r="PS61">
        <v>1</v>
      </c>
      <c r="PT61" s="237">
        <v>-1.31964809384E-2</v>
      </c>
      <c r="PU61" s="194">
        <v>42552</v>
      </c>
      <c r="PV61">
        <v>1</v>
      </c>
      <c r="PW61" t="s">
        <v>1163</v>
      </c>
      <c r="PX61">
        <v>2</v>
      </c>
      <c r="PY61" s="241"/>
      <c r="PZ61">
        <v>2</v>
      </c>
      <c r="QA61" s="137">
        <v>53780</v>
      </c>
      <c r="QB61" s="137">
        <v>53780</v>
      </c>
      <c r="QC61" s="188">
        <v>-709.706744867152</v>
      </c>
      <c r="QD61" s="188">
        <v>-709.706744867152</v>
      </c>
      <c r="QE61" s="188">
        <v>709.706744867152</v>
      </c>
      <c r="QF61" s="188">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v>-1</v>
      </c>
      <c r="QQ61" s="228">
        <v>1</v>
      </c>
      <c r="QR61" s="228">
        <v>1</v>
      </c>
      <c r="QS61" s="228">
        <v>1</v>
      </c>
      <c r="QT61" s="203">
        <v>-1</v>
      </c>
      <c r="QU61" s="229">
        <v>10</v>
      </c>
      <c r="QV61">
        <v>1</v>
      </c>
      <c r="QW61">
        <v>-1</v>
      </c>
      <c r="QX61">
        <v>-1</v>
      </c>
      <c r="QY61">
        <v>0</v>
      </c>
      <c r="QZ61">
        <v>1</v>
      </c>
      <c r="RA61">
        <v>0</v>
      </c>
      <c r="RB61">
        <v>1</v>
      </c>
      <c r="RC61">
        <v>-1.11441307578E-3</v>
      </c>
      <c r="RD61" s="194">
        <v>42552</v>
      </c>
      <c r="RE61">
        <v>1</v>
      </c>
      <c r="RF61" t="s">
        <v>1163</v>
      </c>
      <c r="RG61">
        <v>2</v>
      </c>
      <c r="RH61" s="241"/>
      <c r="RI61">
        <v>2</v>
      </c>
      <c r="RJ61" s="137">
        <v>53780</v>
      </c>
      <c r="RK61" s="137">
        <v>53780</v>
      </c>
      <c r="RL61" s="188">
        <v>-59.933135215448395</v>
      </c>
      <c r="RM61" s="188">
        <v>59.933135215448395</v>
      </c>
      <c r="RN61" s="188">
        <v>59.933135215448395</v>
      </c>
      <c r="RO61" s="188">
        <v>-59.933135215448395</v>
      </c>
      <c r="RP61" s="188">
        <v>59.933135215448395</v>
      </c>
      <c r="RQ61" s="188">
        <v>-59.933135215448395</v>
      </c>
      <c r="RR61" s="188">
        <v>-59.933135215448395</v>
      </c>
      <c r="RS61" s="188">
        <v>-59.933135215448395</v>
      </c>
      <c r="RT61" s="188">
        <v>-59.933135215448395</v>
      </c>
      <c r="RU61" s="188">
        <v>59.933135215448395</v>
      </c>
      <c r="RV61" s="188">
        <v>-59.933135215448395</v>
      </c>
      <c r="RW61" s="188">
        <v>59.933135215448395</v>
      </c>
      <c r="RY61">
        <f t="shared" si="114"/>
        <v>-1</v>
      </c>
      <c r="RZ61">
        <v>-1</v>
      </c>
      <c r="SA61">
        <v>-1</v>
      </c>
      <c r="SB61">
        <v>-1</v>
      </c>
      <c r="SC61">
        <v>-1</v>
      </c>
      <c r="SD61">
        <v>11</v>
      </c>
      <c r="SE61">
        <f t="shared" si="115"/>
        <v>1</v>
      </c>
      <c r="SF61">
        <f t="shared" si="116"/>
        <v>-1</v>
      </c>
      <c r="SG61">
        <v>-1</v>
      </c>
      <c r="SH61">
        <f t="shared" si="117"/>
        <v>1</v>
      </c>
      <c r="SI61">
        <f t="shared" si="82"/>
        <v>1</v>
      </c>
      <c r="SJ61">
        <f t="shared" si="163"/>
        <v>0</v>
      </c>
      <c r="SK61">
        <f t="shared" si="118"/>
        <v>1</v>
      </c>
      <c r="SL61">
        <v>-2.5288211230899998E-2</v>
      </c>
      <c r="SM61" s="194">
        <v>42552</v>
      </c>
      <c r="SN61">
        <f t="shared" si="119"/>
        <v>-1</v>
      </c>
      <c r="SO61" t="str">
        <f t="shared" si="83"/>
        <v>TRUE</v>
      </c>
      <c r="SP61">
        <f>VLOOKUP($A61,'FuturesInfo (3)'!$A$2:$V$80,22)</f>
        <v>2</v>
      </c>
      <c r="SQ61" s="241"/>
      <c r="SR61">
        <f t="shared" si="120"/>
        <v>2</v>
      </c>
      <c r="SS61" s="137">
        <f>VLOOKUP($A61,'FuturesInfo (3)'!$A$2:$O$80,15)*SP61</f>
        <v>52420</v>
      </c>
      <c r="ST61" s="137">
        <f>VLOOKUP($A61,'FuturesInfo (3)'!$A$2:$O$80,15)*SR61</f>
        <v>52420</v>
      </c>
      <c r="SU61" s="188">
        <f t="shared" si="175"/>
        <v>1325.608032723778</v>
      </c>
      <c r="SV61" s="188">
        <f t="shared" si="84"/>
        <v>1325.608032723778</v>
      </c>
      <c r="SW61" s="188">
        <f t="shared" si="122"/>
        <v>1325.608032723778</v>
      </c>
      <c r="SX61" s="188">
        <f t="shared" si="123"/>
        <v>-1325.608032723778</v>
      </c>
      <c r="SY61" s="188">
        <f t="shared" si="172"/>
        <v>1325.608032723778</v>
      </c>
      <c r="SZ61" s="188">
        <f t="shared" si="125"/>
        <v>1325.608032723778</v>
      </c>
      <c r="TA61" s="188">
        <f t="shared" si="164"/>
        <v>1325.608032723778</v>
      </c>
      <c r="TB61" s="188">
        <f t="shared" si="126"/>
        <v>1325.608032723778</v>
      </c>
      <c r="TC61" s="188">
        <f>IF(IF(sym!$Q50=SG61,1,0)=1,ABS(SS61*SL61),-ABS(SS61*SL61))</f>
        <v>-1325.608032723778</v>
      </c>
      <c r="TD61" s="188">
        <f>IF(IF(sym!$P50=SG61,1,0)=1,ABS(SS61*SL61),-ABS(SS61*SL61))</f>
        <v>1325.608032723778</v>
      </c>
      <c r="TE61" s="188">
        <f t="shared" si="169"/>
        <v>-1325.608032723778</v>
      </c>
      <c r="TF61" s="188">
        <f t="shared" si="127"/>
        <v>1325.608032723778</v>
      </c>
      <c r="TH61">
        <f t="shared" si="128"/>
        <v>-1</v>
      </c>
      <c r="TI61" s="228">
        <v>-1</v>
      </c>
      <c r="TJ61" s="228">
        <v>1</v>
      </c>
      <c r="TK61" s="228">
        <v>-1</v>
      </c>
      <c r="TL61" s="203">
        <v>-1</v>
      </c>
      <c r="TM61" s="229">
        <v>12</v>
      </c>
      <c r="TN61">
        <f t="shared" si="129"/>
        <v>1</v>
      </c>
      <c r="TO61">
        <f t="shared" si="130"/>
        <v>-1</v>
      </c>
      <c r="TP61" s="203"/>
      <c r="TQ61">
        <f t="shared" si="131"/>
        <v>0</v>
      </c>
      <c r="TR61">
        <f t="shared" si="85"/>
        <v>0</v>
      </c>
      <c r="TS61">
        <f t="shared" si="165"/>
        <v>0</v>
      </c>
      <c r="TT61">
        <f t="shared" si="132"/>
        <v>0</v>
      </c>
      <c r="TU61" s="237"/>
      <c r="TV61" s="194">
        <v>42552</v>
      </c>
      <c r="TW61">
        <f t="shared" si="133"/>
        <v>-1</v>
      </c>
      <c r="TX61" t="str">
        <f t="shared" si="86"/>
        <v>TRUE</v>
      </c>
      <c r="TY61">
        <f>VLOOKUP($A61,'FuturesInfo (3)'!$A$2:$V$80,22)</f>
        <v>2</v>
      </c>
      <c r="TZ61" s="241"/>
      <c r="UA61">
        <f t="shared" si="134"/>
        <v>2</v>
      </c>
      <c r="UB61" s="137">
        <f>VLOOKUP($A61,'FuturesInfo (3)'!$A$2:$O$80,15)*TY61</f>
        <v>52420</v>
      </c>
      <c r="UC61" s="137">
        <f>VLOOKUP($A61,'FuturesInfo (3)'!$A$2:$O$80,15)*UA61</f>
        <v>52420</v>
      </c>
      <c r="UD61" s="188">
        <f t="shared" si="176"/>
        <v>0</v>
      </c>
      <c r="UE61" s="188">
        <f t="shared" si="87"/>
        <v>0</v>
      </c>
      <c r="UF61" s="188">
        <f t="shared" si="136"/>
        <v>0</v>
      </c>
      <c r="UG61" s="188">
        <f t="shared" si="137"/>
        <v>0</v>
      </c>
      <c r="UH61" s="188">
        <f t="shared" si="173"/>
        <v>0</v>
      </c>
      <c r="UI61" s="188">
        <f t="shared" si="139"/>
        <v>0</v>
      </c>
      <c r="UJ61" s="188">
        <f t="shared" si="166"/>
        <v>0</v>
      </c>
      <c r="UK61" s="188">
        <f t="shared" si="140"/>
        <v>0</v>
      </c>
      <c r="UL61" s="188">
        <f>IF(IF(sym!$Q50=TP61,1,0)=1,ABS(UB61*TU61),-ABS(UB61*TU61))</f>
        <v>0</v>
      </c>
      <c r="UM61" s="188">
        <f>IF(IF(sym!$P50=TP61,1,0)=1,ABS(UB61*TU61),-ABS(UB61*TU61))</f>
        <v>0</v>
      </c>
      <c r="UN61" s="188">
        <f t="shared" si="170"/>
        <v>0</v>
      </c>
      <c r="UO61" s="188">
        <f t="shared" si="141"/>
        <v>0</v>
      </c>
      <c r="UQ61">
        <f t="shared" si="142"/>
        <v>0</v>
      </c>
      <c r="UR61" s="228"/>
      <c r="US61" s="228"/>
      <c r="UT61" s="228"/>
      <c r="UU61" s="203"/>
      <c r="UV61" s="229"/>
      <c r="UW61">
        <f t="shared" si="143"/>
        <v>1</v>
      </c>
      <c r="UX61">
        <f t="shared" si="144"/>
        <v>0</v>
      </c>
      <c r="UY61" s="203"/>
      <c r="UZ61">
        <f t="shared" si="145"/>
        <v>1</v>
      </c>
      <c r="VA61">
        <f t="shared" si="88"/>
        <v>1</v>
      </c>
      <c r="VB61">
        <f t="shared" si="167"/>
        <v>0</v>
      </c>
      <c r="VC61">
        <f t="shared" si="146"/>
        <v>1</v>
      </c>
      <c r="VD61" s="237"/>
      <c r="VE61" s="194"/>
      <c r="VF61">
        <f t="shared" si="147"/>
        <v>-1</v>
      </c>
      <c r="VG61" t="str">
        <f t="shared" si="89"/>
        <v>FALSE</v>
      </c>
      <c r="VH61">
        <f>VLOOKUP($A61,'FuturesInfo (3)'!$A$2:$V$80,22)</f>
        <v>2</v>
      </c>
      <c r="VI61" s="241"/>
      <c r="VJ61">
        <f t="shared" si="148"/>
        <v>2</v>
      </c>
      <c r="VK61" s="137">
        <f>VLOOKUP($A61,'FuturesInfo (3)'!$A$2:$O$80,15)*VH61</f>
        <v>52420</v>
      </c>
      <c r="VL61" s="137">
        <f>VLOOKUP($A61,'FuturesInfo (3)'!$A$2:$O$80,15)*VJ61</f>
        <v>52420</v>
      </c>
      <c r="VM61" s="188">
        <f t="shared" si="177"/>
        <v>0</v>
      </c>
      <c r="VN61" s="188">
        <f t="shared" si="90"/>
        <v>0</v>
      </c>
      <c r="VO61" s="188">
        <f t="shared" si="150"/>
        <v>0</v>
      </c>
      <c r="VP61" s="188">
        <f t="shared" si="151"/>
        <v>0</v>
      </c>
      <c r="VQ61" s="188">
        <f t="shared" si="174"/>
        <v>0</v>
      </c>
      <c r="VR61" s="188">
        <f t="shared" si="153"/>
        <v>0</v>
      </c>
      <c r="VS61" s="188">
        <f t="shared" si="168"/>
        <v>0</v>
      </c>
      <c r="VT61" s="188">
        <f t="shared" si="154"/>
        <v>0</v>
      </c>
      <c r="VU61" s="188">
        <f>IF(IF(sym!$Q50=UY61,1,0)=1,ABS(VK61*VD61),-ABS(VK61*VD61))</f>
        <v>0</v>
      </c>
      <c r="VV61" s="188">
        <f>IF(IF(sym!$P50=UY61,1,0)=1,ABS(VK61*VD61),-ABS(VK61*VD61))</f>
        <v>0</v>
      </c>
      <c r="VW61" s="188">
        <f t="shared" si="171"/>
        <v>0</v>
      </c>
      <c r="VX61" s="188">
        <f t="shared" si="155"/>
        <v>0</v>
      </c>
    </row>
    <row r="62" spans="1:596" x14ac:dyDescent="0.25">
      <c r="A62" s="1" t="s">
        <v>379</v>
      </c>
      <c r="B62" s="149" t="str">
        <f>'FuturesInfo (3)'!M50</f>
        <v>@NKD</v>
      </c>
      <c r="C62" s="192" t="str">
        <f>VLOOKUP(A62,'FuturesInfo (3)'!$A$2:$K$80,11)</f>
        <v>index</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f t="shared" si="81"/>
        <v>0</v>
      </c>
      <c r="AB62" s="188">
        <v>0</v>
      </c>
      <c r="AC62" s="188">
        <v>0</v>
      </c>
      <c r="AD62" s="188">
        <v>0</v>
      </c>
      <c r="AE62" s="188">
        <v>0</v>
      </c>
      <c r="AF62" s="188">
        <f t="shared" si="91"/>
        <v>-1</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f t="shared" si="92"/>
        <v>1</v>
      </c>
      <c r="BB62" t="s">
        <v>1163</v>
      </c>
      <c r="BC62">
        <v>1</v>
      </c>
      <c r="BD62" s="241">
        <v>2</v>
      </c>
      <c r="BE62">
        <v>1</v>
      </c>
      <c r="BF62" s="137">
        <v>75903.920076489288</v>
      </c>
      <c r="BG62" s="137">
        <v>75903.920076489288</v>
      </c>
      <c r="BH62" s="188">
        <v>-868.02449897178474</v>
      </c>
      <c r="BI62" s="188">
        <f t="shared" si="156"/>
        <v>-868.02449897178474</v>
      </c>
      <c r="BJ62" s="188">
        <v>-868.02449897178474</v>
      </c>
      <c r="BK62" s="188">
        <v>868.02449897178474</v>
      </c>
      <c r="BL62" s="188">
        <v>-868.02449897178474</v>
      </c>
      <c r="BM62" s="188">
        <v>868.02449897178474</v>
      </c>
      <c r="BN62" s="188">
        <v>-868.02449897178474</v>
      </c>
      <c r="BO62" s="188">
        <f t="shared" si="93"/>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f t="shared" si="94"/>
        <v>-1</v>
      </c>
      <c r="CK62" t="s">
        <v>1163</v>
      </c>
      <c r="CL62">
        <v>1</v>
      </c>
      <c r="CM62" s="241">
        <v>2</v>
      </c>
      <c r="CN62">
        <v>1</v>
      </c>
      <c r="CO62" s="137">
        <v>76561.992579981699</v>
      </c>
      <c r="CP62" s="137">
        <v>76561.992579981699</v>
      </c>
      <c r="CQ62" s="188">
        <v>0</v>
      </c>
      <c r="CR62" s="188">
        <f t="shared" si="157"/>
        <v>0</v>
      </c>
      <c r="CS62" s="188">
        <v>0</v>
      </c>
      <c r="CT62" s="188">
        <v>0</v>
      </c>
      <c r="CU62" s="188">
        <v>0</v>
      </c>
      <c r="CV62" s="188">
        <v>0</v>
      </c>
      <c r="CW62" s="188">
        <v>0</v>
      </c>
      <c r="CX62" s="188">
        <f t="shared" si="95"/>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f t="shared" si="96"/>
        <v>-1</v>
      </c>
      <c r="DT62" t="s">
        <v>1163</v>
      </c>
      <c r="DU62">
        <v>1</v>
      </c>
      <c r="DV62" s="241">
        <v>2</v>
      </c>
      <c r="DW62">
        <v>1</v>
      </c>
      <c r="DX62" s="137">
        <v>76140.755639690804</v>
      </c>
      <c r="DY62" s="137">
        <v>76140.755639690804</v>
      </c>
      <c r="DZ62" s="188">
        <v>-562.73694720886601</v>
      </c>
      <c r="EA62" s="188">
        <f t="shared" si="158"/>
        <v>562.73694720886601</v>
      </c>
      <c r="EB62" s="188">
        <v>562.73694720886601</v>
      </c>
      <c r="EC62" s="188">
        <v>-562.73694720886601</v>
      </c>
      <c r="ED62" s="188">
        <v>562.73694720886601</v>
      </c>
      <c r="EE62" s="188">
        <v>562.73694720886601</v>
      </c>
      <c r="EF62" s="188">
        <v>-562.73694720886601</v>
      </c>
      <c r="EG62" s="188">
        <f t="shared" si="97"/>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f t="shared" si="98"/>
        <v>-1</v>
      </c>
      <c r="FC62" t="s">
        <v>1163</v>
      </c>
      <c r="FD62">
        <v>1</v>
      </c>
      <c r="FE62" s="241">
        <v>2</v>
      </c>
      <c r="FF62">
        <v>1</v>
      </c>
      <c r="FG62" s="137">
        <v>76270.345375148871</v>
      </c>
      <c r="FH62" s="137">
        <v>76270.345375148871</v>
      </c>
      <c r="FI62" s="188">
        <v>370.36425400707623</v>
      </c>
      <c r="FJ62" s="188">
        <f t="shared" si="159"/>
        <v>370.36425400707623</v>
      </c>
      <c r="FK62" s="188">
        <v>370.36425400707623</v>
      </c>
      <c r="FL62" s="188">
        <v>-370.36425400707623</v>
      </c>
      <c r="FM62" s="188">
        <v>370.36425400707623</v>
      </c>
      <c r="FN62" s="188">
        <v>-370.36425400707623</v>
      </c>
      <c r="FO62" s="188">
        <v>370.36425400707623</v>
      </c>
      <c r="FP62" s="188">
        <f t="shared" si="99"/>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f t="shared" si="100"/>
        <v>-1</v>
      </c>
      <c r="GL62" t="s">
        <v>1163</v>
      </c>
      <c r="GM62">
        <v>1</v>
      </c>
      <c r="GN62" s="241">
        <v>1</v>
      </c>
      <c r="GO62">
        <v>1</v>
      </c>
      <c r="GP62" s="137">
        <v>75873.362445414838</v>
      </c>
      <c r="GQ62" s="137">
        <v>75873.362445414838</v>
      </c>
      <c r="GR62" s="188">
        <v>394.91665553872264</v>
      </c>
      <c r="GS62" s="188">
        <f t="shared" si="160"/>
        <v>394.91665553872264</v>
      </c>
      <c r="GT62" s="188">
        <v>394.91665553872264</v>
      </c>
      <c r="GU62" s="188">
        <v>-394.91665553872264</v>
      </c>
      <c r="GV62" s="188">
        <v>394.91665553872264</v>
      </c>
      <c r="GW62" s="188">
        <v>-394.91665553872264</v>
      </c>
      <c r="GX62" s="188">
        <v>394.91665553872264</v>
      </c>
      <c r="GY62" s="188">
        <f t="shared" si="101"/>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f t="shared" si="102"/>
        <v>-1</v>
      </c>
      <c r="HU62" t="s">
        <v>1163</v>
      </c>
      <c r="HV62">
        <v>1</v>
      </c>
      <c r="HW62">
        <v>1</v>
      </c>
      <c r="HX62">
        <v>1</v>
      </c>
      <c r="HY62" s="137">
        <v>76348.795540513645</v>
      </c>
      <c r="HZ62" s="137">
        <v>76348.795540513645</v>
      </c>
      <c r="IA62" s="188">
        <v>-249.66905016516625</v>
      </c>
      <c r="IB62" s="188">
        <f t="shared" si="161"/>
        <v>-249.66905016516625</v>
      </c>
      <c r="IC62" s="188">
        <v>-249.66905016516625</v>
      </c>
      <c r="ID62" s="188">
        <v>249.66905016516625</v>
      </c>
      <c r="IE62" s="188">
        <v>-249.66905016516625</v>
      </c>
      <c r="IF62" s="188">
        <v>-249.66905016516625</v>
      </c>
      <c r="IG62" s="188">
        <v>-249.66905016516625</v>
      </c>
      <c r="IH62" s="188">
        <f t="shared" si="103"/>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f t="shared" si="104"/>
        <v>-1</v>
      </c>
      <c r="JD62" t="s">
        <v>1163</v>
      </c>
      <c r="JE62">
        <v>1</v>
      </c>
      <c r="JF62" s="241">
        <v>1</v>
      </c>
      <c r="JG62">
        <v>1</v>
      </c>
      <c r="JH62" s="137">
        <v>78138.675483808227</v>
      </c>
      <c r="JI62" s="137">
        <v>78138.675483808227</v>
      </c>
      <c r="JJ62" s="188">
        <v>-3718.4636964244728</v>
      </c>
      <c r="JK62" s="188">
        <f t="shared" si="162"/>
        <v>3718.4636964244728</v>
      </c>
      <c r="JL62" s="188">
        <v>-3718.4636964244728</v>
      </c>
      <c r="JM62" s="188">
        <v>3718.4636964244728</v>
      </c>
      <c r="JN62" s="188">
        <v>-3718.4636964244728</v>
      </c>
      <c r="JO62" s="188">
        <v>-3718.4636964244728</v>
      </c>
      <c r="JP62" s="188">
        <v>-3718.4636964244728</v>
      </c>
      <c r="JQ62" s="188">
        <f t="shared" si="105"/>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f t="shared" si="106"/>
        <v>-1</v>
      </c>
      <c r="KM62" t="s">
        <v>1163</v>
      </c>
      <c r="KN62">
        <v>1</v>
      </c>
      <c r="KO62" s="241">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f t="shared" si="107"/>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f t="shared" si="108"/>
        <v>-1</v>
      </c>
      <c r="LV62" t="s">
        <v>1163</v>
      </c>
      <c r="LW62">
        <v>1</v>
      </c>
      <c r="LX62" s="241"/>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f t="shared" si="109"/>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f t="shared" si="110"/>
        <v>-1</v>
      </c>
      <c r="NE62" t="s">
        <v>1163</v>
      </c>
      <c r="NF62">
        <v>1</v>
      </c>
      <c r="NG62" s="241"/>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f t="shared" si="111"/>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f t="shared" si="112"/>
        <v>-1</v>
      </c>
      <c r="ON62" t="s">
        <v>1163</v>
      </c>
      <c r="OO62">
        <v>1</v>
      </c>
      <c r="OP62" s="241"/>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f t="shared" si="113"/>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v>1</v>
      </c>
      <c r="PN62">
        <v>-1</v>
      </c>
      <c r="PO62" s="203">
        <v>1</v>
      </c>
      <c r="PP62">
        <v>0</v>
      </c>
      <c r="PQ62">
        <v>0</v>
      </c>
      <c r="PR62">
        <v>1</v>
      </c>
      <c r="PS62">
        <v>0</v>
      </c>
      <c r="PT62" s="237">
        <v>7.5826508947499996E-3</v>
      </c>
      <c r="PU62" s="194">
        <v>42549</v>
      </c>
      <c r="PV62">
        <v>-1</v>
      </c>
      <c r="PW62" t="s">
        <v>1163</v>
      </c>
      <c r="PX62">
        <v>1</v>
      </c>
      <c r="PY62" s="241"/>
      <c r="PZ62">
        <v>1</v>
      </c>
      <c r="QA62" s="137">
        <v>78289.969834087489</v>
      </c>
      <c r="QB62" s="137">
        <v>78289.969834087489</v>
      </c>
      <c r="QC62" s="188">
        <v>593.64550981239393</v>
      </c>
      <c r="QD62" s="188">
        <v>-593.64550981239393</v>
      </c>
      <c r="QE62" s="188">
        <v>-593.64550981239393</v>
      </c>
      <c r="QF62" s="188">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v>1</v>
      </c>
      <c r="QQ62" s="228">
        <v>-1</v>
      </c>
      <c r="QR62" s="228">
        <v>-1</v>
      </c>
      <c r="QS62" s="228">
        <v>-1</v>
      </c>
      <c r="QT62" s="203">
        <v>-1</v>
      </c>
      <c r="QU62" s="229">
        <v>13</v>
      </c>
      <c r="QV62">
        <v>1</v>
      </c>
      <c r="QW62">
        <v>-1</v>
      </c>
      <c r="QX62">
        <v>1</v>
      </c>
      <c r="QY62">
        <v>0</v>
      </c>
      <c r="QZ62">
        <v>0</v>
      </c>
      <c r="RA62">
        <v>1</v>
      </c>
      <c r="RB62">
        <v>0</v>
      </c>
      <c r="RC62">
        <v>0</v>
      </c>
      <c r="RD62" s="194">
        <v>42549</v>
      </c>
      <c r="RE62">
        <v>-1</v>
      </c>
      <c r="RF62" t="s">
        <v>1163</v>
      </c>
      <c r="RG62">
        <v>1</v>
      </c>
      <c r="RH62" s="241"/>
      <c r="RI62">
        <v>1</v>
      </c>
      <c r="RJ62" s="137">
        <v>78289.969834087489</v>
      </c>
      <c r="RK62" s="137">
        <v>78289.969834087489</v>
      </c>
      <c r="RL62" s="188">
        <v>0</v>
      </c>
      <c r="RM62" s="188">
        <v>0</v>
      </c>
      <c r="RN62" s="188">
        <v>0</v>
      </c>
      <c r="RO62" s="188">
        <v>0</v>
      </c>
      <c r="RP62" s="188">
        <v>0</v>
      </c>
      <c r="RQ62" s="188">
        <v>0</v>
      </c>
      <c r="RR62" s="188">
        <v>0</v>
      </c>
      <c r="RS62" s="188">
        <v>0</v>
      </c>
      <c r="RT62" s="188">
        <v>0</v>
      </c>
      <c r="RU62" s="188">
        <v>0</v>
      </c>
      <c r="RV62" s="188">
        <v>0</v>
      </c>
      <c r="RW62" s="188">
        <v>0</v>
      </c>
      <c r="RY62">
        <f t="shared" si="114"/>
        <v>1</v>
      </c>
      <c r="RZ62">
        <v>-1</v>
      </c>
      <c r="SA62">
        <v>-1</v>
      </c>
      <c r="SB62">
        <v>1</v>
      </c>
      <c r="SC62">
        <v>-1</v>
      </c>
      <c r="SD62">
        <v>14</v>
      </c>
      <c r="SE62">
        <f t="shared" si="115"/>
        <v>1</v>
      </c>
      <c r="SF62">
        <f t="shared" si="116"/>
        <v>-1</v>
      </c>
      <c r="SG62">
        <v>1</v>
      </c>
      <c r="SH62">
        <f t="shared" si="117"/>
        <v>0</v>
      </c>
      <c r="SI62">
        <f t="shared" si="82"/>
        <v>0</v>
      </c>
      <c r="SJ62">
        <f t="shared" si="163"/>
        <v>1</v>
      </c>
      <c r="SK62">
        <f t="shared" si="118"/>
        <v>0</v>
      </c>
      <c r="SL62">
        <v>1.47501505117E-2</v>
      </c>
      <c r="SM62" s="194">
        <v>42549</v>
      </c>
      <c r="SN62">
        <f t="shared" si="119"/>
        <v>-1</v>
      </c>
      <c r="SO62" t="str">
        <f t="shared" si="83"/>
        <v>TRUE</v>
      </c>
      <c r="SP62">
        <f>VLOOKUP($A62,'FuturesInfo (3)'!$A$2:$V$80,22)</f>
        <v>1</v>
      </c>
      <c r="SQ62" s="241"/>
      <c r="SR62">
        <f t="shared" si="120"/>
        <v>1</v>
      </c>
      <c r="SS62" s="137">
        <f>VLOOKUP($A62,'FuturesInfo (3)'!$A$2:$O$80,15)*SP62</f>
        <v>78864.869923264079</v>
      </c>
      <c r="ST62" s="137">
        <f>VLOOKUP($A62,'FuturesInfo (3)'!$A$2:$O$80,15)*SR62</f>
        <v>78864.869923264079</v>
      </c>
      <c r="SU62" s="188">
        <f t="shared" si="175"/>
        <v>-1163.2687014537876</v>
      </c>
      <c r="SV62" s="188">
        <f t="shared" si="84"/>
        <v>1163.2687014537876</v>
      </c>
      <c r="SW62" s="188">
        <f t="shared" si="122"/>
        <v>-1163.2687014537876</v>
      </c>
      <c r="SX62" s="188">
        <f t="shared" si="123"/>
        <v>1163.2687014537876</v>
      </c>
      <c r="SY62" s="188">
        <f t="shared" si="172"/>
        <v>-1163.2687014537876</v>
      </c>
      <c r="SZ62" s="188">
        <f t="shared" si="125"/>
        <v>-1163.2687014537876</v>
      </c>
      <c r="TA62" s="188">
        <f t="shared" si="164"/>
        <v>1163.2687014537876</v>
      </c>
      <c r="TB62" s="188">
        <f t="shared" si="126"/>
        <v>-1163.2687014537876</v>
      </c>
      <c r="TC62" s="188">
        <f>IF(IF(sym!$Q51=SG62,1,0)=1,ABS(SS62*SL62),-ABS(SS62*SL62))</f>
        <v>1163.2687014537876</v>
      </c>
      <c r="TD62" s="188">
        <f>IF(IF(sym!$P51=SG62,1,0)=1,ABS(SS62*SL62),-ABS(SS62*SL62))</f>
        <v>-1163.2687014537876</v>
      </c>
      <c r="TE62" s="188">
        <f t="shared" si="169"/>
        <v>-1163.2687014537876</v>
      </c>
      <c r="TF62" s="188">
        <f t="shared" si="127"/>
        <v>1163.2687014537876</v>
      </c>
      <c r="TH62">
        <f t="shared" si="128"/>
        <v>1</v>
      </c>
      <c r="TI62" s="228">
        <v>-1</v>
      </c>
      <c r="TJ62" s="228">
        <v>-1</v>
      </c>
      <c r="TK62" s="228">
        <v>-1</v>
      </c>
      <c r="TL62" s="203">
        <v>-1</v>
      </c>
      <c r="TM62" s="229">
        <v>15</v>
      </c>
      <c r="TN62">
        <f t="shared" si="129"/>
        <v>1</v>
      </c>
      <c r="TO62">
        <f t="shared" si="130"/>
        <v>-1</v>
      </c>
      <c r="TP62" s="203"/>
      <c r="TQ62">
        <f t="shared" si="131"/>
        <v>0</v>
      </c>
      <c r="TR62">
        <f t="shared" si="85"/>
        <v>0</v>
      </c>
      <c r="TS62">
        <f t="shared" si="165"/>
        <v>0</v>
      </c>
      <c r="TT62">
        <f t="shared" si="132"/>
        <v>0</v>
      </c>
      <c r="TU62" s="237"/>
      <c r="TV62" s="194">
        <v>42549</v>
      </c>
      <c r="TW62">
        <f t="shared" si="133"/>
        <v>-1</v>
      </c>
      <c r="TX62" t="str">
        <f t="shared" si="86"/>
        <v>TRUE</v>
      </c>
      <c r="TY62">
        <f>VLOOKUP($A62,'FuturesInfo (3)'!$A$2:$V$80,22)</f>
        <v>1</v>
      </c>
      <c r="TZ62" s="241"/>
      <c r="UA62">
        <f t="shared" si="134"/>
        <v>1</v>
      </c>
      <c r="UB62" s="137">
        <f>VLOOKUP($A62,'FuturesInfo (3)'!$A$2:$O$80,15)*TY62</f>
        <v>78864.869923264079</v>
      </c>
      <c r="UC62" s="137">
        <f>VLOOKUP($A62,'FuturesInfo (3)'!$A$2:$O$80,15)*UA62</f>
        <v>78864.869923264079</v>
      </c>
      <c r="UD62" s="188">
        <f t="shared" si="176"/>
        <v>0</v>
      </c>
      <c r="UE62" s="188">
        <f t="shared" si="87"/>
        <v>0</v>
      </c>
      <c r="UF62" s="188">
        <f t="shared" si="136"/>
        <v>0</v>
      </c>
      <c r="UG62" s="188">
        <f t="shared" si="137"/>
        <v>0</v>
      </c>
      <c r="UH62" s="188">
        <f t="shared" si="173"/>
        <v>0</v>
      </c>
      <c r="UI62" s="188">
        <f t="shared" si="139"/>
        <v>0</v>
      </c>
      <c r="UJ62" s="188">
        <f t="shared" si="166"/>
        <v>0</v>
      </c>
      <c r="UK62" s="188">
        <f t="shared" si="140"/>
        <v>0</v>
      </c>
      <c r="UL62" s="188">
        <f>IF(IF(sym!$Q51=TP62,1,0)=1,ABS(UB62*TU62),-ABS(UB62*TU62))</f>
        <v>0</v>
      </c>
      <c r="UM62" s="188">
        <f>IF(IF(sym!$P51=TP62,1,0)=1,ABS(UB62*TU62),-ABS(UB62*TU62))</f>
        <v>0</v>
      </c>
      <c r="UN62" s="188">
        <f t="shared" si="170"/>
        <v>0</v>
      </c>
      <c r="UO62" s="188">
        <f t="shared" si="141"/>
        <v>0</v>
      </c>
      <c r="UQ62">
        <f t="shared" si="142"/>
        <v>0</v>
      </c>
      <c r="UR62" s="228"/>
      <c r="US62" s="228"/>
      <c r="UT62" s="228"/>
      <c r="UU62" s="203"/>
      <c r="UV62" s="229"/>
      <c r="UW62">
        <f t="shared" si="143"/>
        <v>1</v>
      </c>
      <c r="UX62">
        <f t="shared" si="144"/>
        <v>0</v>
      </c>
      <c r="UY62" s="203"/>
      <c r="UZ62">
        <f t="shared" si="145"/>
        <v>1</v>
      </c>
      <c r="VA62">
        <f t="shared" si="88"/>
        <v>1</v>
      </c>
      <c r="VB62">
        <f t="shared" si="167"/>
        <v>0</v>
      </c>
      <c r="VC62">
        <f t="shared" si="146"/>
        <v>1</v>
      </c>
      <c r="VD62" s="237"/>
      <c r="VE62" s="194"/>
      <c r="VF62">
        <f t="shared" si="147"/>
        <v>-1</v>
      </c>
      <c r="VG62" t="str">
        <f t="shared" si="89"/>
        <v>FALSE</v>
      </c>
      <c r="VH62">
        <f>VLOOKUP($A62,'FuturesInfo (3)'!$A$2:$V$80,22)</f>
        <v>1</v>
      </c>
      <c r="VI62" s="241"/>
      <c r="VJ62">
        <f t="shared" si="148"/>
        <v>1</v>
      </c>
      <c r="VK62" s="137">
        <f>VLOOKUP($A62,'FuturesInfo (3)'!$A$2:$O$80,15)*VH62</f>
        <v>78864.869923264079</v>
      </c>
      <c r="VL62" s="137">
        <f>VLOOKUP($A62,'FuturesInfo (3)'!$A$2:$O$80,15)*VJ62</f>
        <v>78864.869923264079</v>
      </c>
      <c r="VM62" s="188">
        <f t="shared" si="177"/>
        <v>0</v>
      </c>
      <c r="VN62" s="188">
        <f t="shared" si="90"/>
        <v>0</v>
      </c>
      <c r="VO62" s="188">
        <f t="shared" si="150"/>
        <v>0</v>
      </c>
      <c r="VP62" s="188">
        <f t="shared" si="151"/>
        <v>0</v>
      </c>
      <c r="VQ62" s="188">
        <f t="shared" si="174"/>
        <v>0</v>
      </c>
      <c r="VR62" s="188">
        <f t="shared" si="153"/>
        <v>0</v>
      </c>
      <c r="VS62" s="188">
        <f t="shared" si="168"/>
        <v>0</v>
      </c>
      <c r="VT62" s="188">
        <f t="shared" si="154"/>
        <v>0</v>
      </c>
      <c r="VU62" s="188">
        <f>IF(IF(sym!$Q51=UY62,1,0)=1,ABS(VK62*VD62),-ABS(VK62*VD62))</f>
        <v>0</v>
      </c>
      <c r="VV62" s="188">
        <f>IF(IF(sym!$P51=UY62,1,0)=1,ABS(VK62*VD62),-ABS(VK62*VD62))</f>
        <v>0</v>
      </c>
      <c r="VW62" s="188">
        <f t="shared" si="171"/>
        <v>0</v>
      </c>
      <c r="VX62" s="188">
        <f t="shared" si="155"/>
        <v>0</v>
      </c>
    </row>
    <row r="63" spans="1:596" x14ac:dyDescent="0.25">
      <c r="A63" s="1" t="s">
        <v>381</v>
      </c>
      <c r="B63" s="149" t="str">
        <f>'FuturesInfo (3)'!M51</f>
        <v>@NQ</v>
      </c>
      <c r="C63" s="192" t="str">
        <f>VLOOKUP(A63,'FuturesInfo (3)'!$A$2:$K$80,11)</f>
        <v>index</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f t="shared" si="81"/>
        <v>893.97627642780594</v>
      </c>
      <c r="AB63" s="188">
        <v>893.97627642780594</v>
      </c>
      <c r="AC63" s="188">
        <v>-893.97627642780594</v>
      </c>
      <c r="AD63" s="188">
        <v>-893.97627642780594</v>
      </c>
      <c r="AE63" s="188">
        <v>-893.97627642780594</v>
      </c>
      <c r="AF63" s="188">
        <f t="shared" si="91"/>
        <v>0</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f t="shared" si="92"/>
        <v>-1</v>
      </c>
      <c r="BB63" t="s">
        <v>1163</v>
      </c>
      <c r="BC63">
        <v>1</v>
      </c>
      <c r="BD63" s="241">
        <v>2</v>
      </c>
      <c r="BE63">
        <v>1</v>
      </c>
      <c r="BF63" s="137">
        <v>88665</v>
      </c>
      <c r="BG63" s="137">
        <v>88665</v>
      </c>
      <c r="BH63" s="188">
        <v>-528.12712729718066</v>
      </c>
      <c r="BI63" s="188">
        <f t="shared" si="156"/>
        <v>528.12712729718066</v>
      </c>
      <c r="BJ63" s="188">
        <v>528.12712729718066</v>
      </c>
      <c r="BK63" s="188">
        <v>-528.12712729718066</v>
      </c>
      <c r="BL63" s="188">
        <v>-528.12712729718066</v>
      </c>
      <c r="BM63" s="188">
        <v>528.12712729718066</v>
      </c>
      <c r="BN63" s="188">
        <v>-528.12712729718066</v>
      </c>
      <c r="BO63" s="188">
        <f t="shared" si="93"/>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f t="shared" si="94"/>
        <v>-1</v>
      </c>
      <c r="CK63" t="s">
        <v>1163</v>
      </c>
      <c r="CL63">
        <v>2</v>
      </c>
      <c r="CM63" s="241">
        <v>2</v>
      </c>
      <c r="CN63">
        <v>2</v>
      </c>
      <c r="CO63" s="137">
        <v>177330</v>
      </c>
      <c r="CP63" s="137">
        <v>177330</v>
      </c>
      <c r="CQ63" s="188">
        <v>0</v>
      </c>
      <c r="CR63" s="188">
        <f t="shared" si="157"/>
        <v>0</v>
      </c>
      <c r="CS63" s="188">
        <v>0</v>
      </c>
      <c r="CT63" s="188">
        <v>0</v>
      </c>
      <c r="CU63" s="188">
        <v>0</v>
      </c>
      <c r="CV63" s="188">
        <v>0</v>
      </c>
      <c r="CW63" s="188">
        <v>0</v>
      </c>
      <c r="CX63" s="188">
        <f t="shared" si="95"/>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f t="shared" si="96"/>
        <v>-1</v>
      </c>
      <c r="DT63" t="s">
        <v>1163</v>
      </c>
      <c r="DU63">
        <v>2</v>
      </c>
      <c r="DV63" s="241">
        <v>2</v>
      </c>
      <c r="DW63">
        <v>2</v>
      </c>
      <c r="DX63" s="137">
        <v>176160</v>
      </c>
      <c r="DY63" s="137">
        <v>176160</v>
      </c>
      <c r="DZ63" s="188">
        <v>-1162.2804939934367</v>
      </c>
      <c r="EA63" s="188">
        <f t="shared" si="158"/>
        <v>-1162.2804939934367</v>
      </c>
      <c r="EB63" s="188">
        <v>-1162.2804939934367</v>
      </c>
      <c r="EC63" s="188">
        <v>1162.2804939934367</v>
      </c>
      <c r="ED63" s="188">
        <v>1162.2804939934367</v>
      </c>
      <c r="EE63" s="188">
        <v>1162.2804939934367</v>
      </c>
      <c r="EF63" s="188">
        <v>-1162.2804939934367</v>
      </c>
      <c r="EG63" s="188">
        <f t="shared" si="97"/>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f t="shared" si="98"/>
        <v>-1</v>
      </c>
      <c r="FC63" t="s">
        <v>1163</v>
      </c>
      <c r="FD63">
        <v>2</v>
      </c>
      <c r="FE63" s="241">
        <v>2</v>
      </c>
      <c r="FF63">
        <v>2</v>
      </c>
      <c r="FG63" s="137">
        <v>177580</v>
      </c>
      <c r="FH63" s="137">
        <v>177580</v>
      </c>
      <c r="FI63" s="188">
        <v>-1431.4464123522941</v>
      </c>
      <c r="FJ63" s="188">
        <f t="shared" si="159"/>
        <v>-1431.4464123522941</v>
      </c>
      <c r="FK63" s="188">
        <v>1431.4464123522941</v>
      </c>
      <c r="FL63" s="188">
        <v>-1431.4464123522941</v>
      </c>
      <c r="FM63" s="188">
        <v>1431.4464123522941</v>
      </c>
      <c r="FN63" s="188">
        <v>-1431.4464123522941</v>
      </c>
      <c r="FO63" s="188">
        <v>-1431.4464123522941</v>
      </c>
      <c r="FP63" s="188">
        <f t="shared" si="99"/>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f t="shared" si="100"/>
        <v>-1</v>
      </c>
      <c r="GL63" t="s">
        <v>1163</v>
      </c>
      <c r="GM63">
        <v>2</v>
      </c>
      <c r="GN63" s="241">
        <v>1</v>
      </c>
      <c r="GO63">
        <v>3</v>
      </c>
      <c r="GP63" s="137">
        <v>178090</v>
      </c>
      <c r="GQ63" s="137">
        <v>267135</v>
      </c>
      <c r="GR63" s="188">
        <v>-511.46469197057741</v>
      </c>
      <c r="GS63" s="188">
        <f t="shared" si="160"/>
        <v>511.46469197057741</v>
      </c>
      <c r="GT63" s="188">
        <v>511.46469197057741</v>
      </c>
      <c r="GU63" s="188">
        <v>-511.46469197057741</v>
      </c>
      <c r="GV63" s="188">
        <v>511.46469197057741</v>
      </c>
      <c r="GW63" s="188">
        <v>-511.46469197057741</v>
      </c>
      <c r="GX63" s="188">
        <v>-511.46469197057741</v>
      </c>
      <c r="GY63" s="188">
        <f t="shared" si="101"/>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f t="shared" si="102"/>
        <v>1</v>
      </c>
      <c r="HU63" t="s">
        <v>1163</v>
      </c>
      <c r="HV63">
        <v>2</v>
      </c>
      <c r="HW63">
        <v>1</v>
      </c>
      <c r="HX63">
        <v>3</v>
      </c>
      <c r="HY63" s="137">
        <v>180690</v>
      </c>
      <c r="HZ63" s="137">
        <v>271035</v>
      </c>
      <c r="IA63" s="188">
        <v>-2637.9583356691978</v>
      </c>
      <c r="IB63" s="188">
        <f t="shared" si="161"/>
        <v>2637.9583356691978</v>
      </c>
      <c r="IC63" s="188">
        <v>2637.9583356691978</v>
      </c>
      <c r="ID63" s="188">
        <v>-2637.9583356691978</v>
      </c>
      <c r="IE63" s="188">
        <v>2637.9583356691978</v>
      </c>
      <c r="IF63" s="188">
        <v>-2637.9583356691978</v>
      </c>
      <c r="IG63" s="188">
        <v>2637.9583356691978</v>
      </c>
      <c r="IH63" s="188">
        <f t="shared" si="103"/>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f t="shared" si="104"/>
        <v>1</v>
      </c>
      <c r="JD63" t="s">
        <v>1163</v>
      </c>
      <c r="JE63">
        <v>2</v>
      </c>
      <c r="JF63" s="241">
        <v>2</v>
      </c>
      <c r="JG63">
        <v>2</v>
      </c>
      <c r="JH63" s="137">
        <v>181980</v>
      </c>
      <c r="JI63" s="137">
        <v>181980</v>
      </c>
      <c r="JJ63" s="188">
        <v>1299.2096961643103</v>
      </c>
      <c r="JK63" s="188">
        <f t="shared" si="162"/>
        <v>1299.2096961643103</v>
      </c>
      <c r="JL63" s="188">
        <v>1299.2096961643103</v>
      </c>
      <c r="JM63" s="188">
        <v>-1299.2096961643103</v>
      </c>
      <c r="JN63" s="188">
        <v>1299.2096961643103</v>
      </c>
      <c r="JO63" s="188">
        <v>-1299.2096961643103</v>
      </c>
      <c r="JP63" s="188">
        <v>1299.2096961643103</v>
      </c>
      <c r="JQ63" s="188">
        <f t="shared" si="105"/>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f t="shared" si="106"/>
        <v>1</v>
      </c>
      <c r="KM63" t="s">
        <v>1163</v>
      </c>
      <c r="KN63">
        <v>2</v>
      </c>
      <c r="KO63" s="241">
        <v>2</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f t="shared" si="107"/>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f t="shared" si="108"/>
        <v>1</v>
      </c>
      <c r="LV63" t="s">
        <v>1163</v>
      </c>
      <c r="LW63">
        <v>2</v>
      </c>
      <c r="LX63" s="241"/>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f t="shared" si="109"/>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f t="shared" si="110"/>
        <v>1</v>
      </c>
      <c r="NE63" t="s">
        <v>1163</v>
      </c>
      <c r="NF63">
        <v>2</v>
      </c>
      <c r="NG63" s="241"/>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f t="shared" si="111"/>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f t="shared" si="112"/>
        <v>1</v>
      </c>
      <c r="ON63" t="s">
        <v>1163</v>
      </c>
      <c r="OO63">
        <v>2</v>
      </c>
      <c r="OP63" s="241"/>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f t="shared" si="113"/>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v>-1</v>
      </c>
      <c r="PN63">
        <v>1</v>
      </c>
      <c r="PO63" s="203">
        <v>1</v>
      </c>
      <c r="PP63">
        <v>0</v>
      </c>
      <c r="PQ63">
        <v>1</v>
      </c>
      <c r="PR63">
        <v>0</v>
      </c>
      <c r="PS63">
        <v>1</v>
      </c>
      <c r="PT63" s="237">
        <v>6.3329147786200003E-3</v>
      </c>
      <c r="PU63" s="194">
        <v>42548</v>
      </c>
      <c r="PV63">
        <v>1</v>
      </c>
      <c r="PW63" t="s">
        <v>1163</v>
      </c>
      <c r="PX63">
        <v>2</v>
      </c>
      <c r="PY63" s="241"/>
      <c r="PZ63">
        <v>2</v>
      </c>
      <c r="QA63" s="137">
        <v>184260</v>
      </c>
      <c r="QB63" s="137">
        <v>184260</v>
      </c>
      <c r="QC63" s="188">
        <v>1166.9028771085214</v>
      </c>
      <c r="QD63" s="188">
        <v>-1166.9028771085214</v>
      </c>
      <c r="QE63" s="188">
        <v>1166.9028771085214</v>
      </c>
      <c r="QF63" s="188">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v>1</v>
      </c>
      <c r="QQ63" s="228">
        <v>1</v>
      </c>
      <c r="QR63" s="228">
        <v>-1</v>
      </c>
      <c r="QS63" s="228">
        <v>1</v>
      </c>
      <c r="QT63" s="203">
        <v>-1</v>
      </c>
      <c r="QU63" s="229">
        <v>14</v>
      </c>
      <c r="QV63">
        <v>1</v>
      </c>
      <c r="QW63">
        <v>-1</v>
      </c>
      <c r="QX63">
        <v>-1</v>
      </c>
      <c r="QY63">
        <v>1</v>
      </c>
      <c r="QZ63">
        <v>1</v>
      </c>
      <c r="RA63">
        <v>0</v>
      </c>
      <c r="RB63">
        <v>1</v>
      </c>
      <c r="RC63">
        <v>-3.7975370259900001E-4</v>
      </c>
      <c r="RD63" s="194">
        <v>42548</v>
      </c>
      <c r="RE63">
        <v>-1</v>
      </c>
      <c r="RF63" t="s">
        <v>1163</v>
      </c>
      <c r="RG63">
        <v>2</v>
      </c>
      <c r="RH63" s="241"/>
      <c r="RI63">
        <v>2</v>
      </c>
      <c r="RJ63" s="137">
        <v>184260</v>
      </c>
      <c r="RK63" s="137">
        <v>184260</v>
      </c>
      <c r="RL63" s="188">
        <v>-69.973417240891749</v>
      </c>
      <c r="RM63" s="188">
        <v>-69.973417240891749</v>
      </c>
      <c r="RN63" s="188">
        <v>69.973417240891749</v>
      </c>
      <c r="RO63" s="188">
        <v>-69.973417240891749</v>
      </c>
      <c r="RP63" s="188">
        <v>69.973417240891749</v>
      </c>
      <c r="RQ63" s="188">
        <v>69.973417240891749</v>
      </c>
      <c r="RR63" s="188">
        <v>-69.973417240891749</v>
      </c>
      <c r="RS63" s="188">
        <v>69.973417240891749</v>
      </c>
      <c r="RT63" s="188">
        <v>-69.973417240891749</v>
      </c>
      <c r="RU63" s="188">
        <v>69.973417240891749</v>
      </c>
      <c r="RV63" s="188">
        <v>-69.973417240891749</v>
      </c>
      <c r="RW63" s="188">
        <v>69.973417240891749</v>
      </c>
      <c r="RY63">
        <f t="shared" si="114"/>
        <v>-1</v>
      </c>
      <c r="RZ63">
        <v>1</v>
      </c>
      <c r="SA63">
        <v>-1</v>
      </c>
      <c r="SB63">
        <v>1</v>
      </c>
      <c r="SC63">
        <v>-1</v>
      </c>
      <c r="SD63">
        <v>15</v>
      </c>
      <c r="SE63">
        <f t="shared" si="115"/>
        <v>1</v>
      </c>
      <c r="SF63">
        <f t="shared" si="116"/>
        <v>-1</v>
      </c>
      <c r="SG63">
        <v>1</v>
      </c>
      <c r="SH63">
        <f t="shared" si="117"/>
        <v>0</v>
      </c>
      <c r="SI63">
        <f t="shared" si="82"/>
        <v>0</v>
      </c>
      <c r="SJ63">
        <f t="shared" si="163"/>
        <v>1</v>
      </c>
      <c r="SK63">
        <f t="shared" si="118"/>
        <v>0</v>
      </c>
      <c r="SL63">
        <v>9.5517203950900003E-3</v>
      </c>
      <c r="SM63" s="194">
        <v>42548</v>
      </c>
      <c r="SN63">
        <f t="shared" si="119"/>
        <v>-1</v>
      </c>
      <c r="SO63" t="str">
        <f t="shared" si="83"/>
        <v>TRUE</v>
      </c>
      <c r="SP63">
        <f>VLOOKUP($A63,'FuturesInfo (3)'!$A$2:$V$80,22)</f>
        <v>2</v>
      </c>
      <c r="SQ63" s="241"/>
      <c r="SR63">
        <f t="shared" si="120"/>
        <v>2</v>
      </c>
      <c r="SS63" s="137">
        <f>VLOOKUP($A63,'FuturesInfo (3)'!$A$2:$O$80,15)*SP63</f>
        <v>186020</v>
      </c>
      <c r="ST63" s="137">
        <f>VLOOKUP($A63,'FuturesInfo (3)'!$A$2:$O$80,15)*SR63</f>
        <v>186020</v>
      </c>
      <c r="SU63" s="188">
        <f t="shared" si="175"/>
        <v>1776.8110278946419</v>
      </c>
      <c r="SV63" s="188">
        <f t="shared" si="84"/>
        <v>-1776.8110278946419</v>
      </c>
      <c r="SW63" s="188">
        <f t="shared" si="122"/>
        <v>-1776.8110278946419</v>
      </c>
      <c r="SX63" s="188">
        <f t="shared" si="123"/>
        <v>1776.8110278946419</v>
      </c>
      <c r="SY63" s="188">
        <f t="shared" si="172"/>
        <v>-1776.8110278946419</v>
      </c>
      <c r="SZ63" s="188">
        <f t="shared" si="125"/>
        <v>-1776.8110278946419</v>
      </c>
      <c r="TA63" s="188">
        <f t="shared" si="164"/>
        <v>1776.8110278946419</v>
      </c>
      <c r="TB63" s="188">
        <f t="shared" si="126"/>
        <v>-1776.8110278946419</v>
      </c>
      <c r="TC63" s="188">
        <f>IF(IF(sym!$Q52=SG63,1,0)=1,ABS(SS63*SL63),-ABS(SS63*SL63))</f>
        <v>1776.8110278946419</v>
      </c>
      <c r="TD63" s="188">
        <f>IF(IF(sym!$P52=SG63,1,0)=1,ABS(SS63*SL63),-ABS(SS63*SL63))</f>
        <v>-1776.8110278946419</v>
      </c>
      <c r="TE63" s="188">
        <f t="shared" si="169"/>
        <v>-1776.8110278946419</v>
      </c>
      <c r="TF63" s="188">
        <f t="shared" si="127"/>
        <v>1776.8110278946419</v>
      </c>
      <c r="TH63">
        <f t="shared" si="128"/>
        <v>1</v>
      </c>
      <c r="TI63" s="228">
        <v>1</v>
      </c>
      <c r="TJ63" s="228">
        <v>-1</v>
      </c>
      <c r="TK63" s="228">
        <v>1</v>
      </c>
      <c r="TL63" s="203">
        <v>-1</v>
      </c>
      <c r="TM63" s="229">
        <v>16</v>
      </c>
      <c r="TN63">
        <f t="shared" si="129"/>
        <v>1</v>
      </c>
      <c r="TO63">
        <f t="shared" si="130"/>
        <v>-1</v>
      </c>
      <c r="TP63" s="203"/>
      <c r="TQ63">
        <f t="shared" si="131"/>
        <v>0</v>
      </c>
      <c r="TR63">
        <f t="shared" si="85"/>
        <v>0</v>
      </c>
      <c r="TS63">
        <f t="shared" si="165"/>
        <v>0</v>
      </c>
      <c r="TT63">
        <f t="shared" si="132"/>
        <v>0</v>
      </c>
      <c r="TU63" s="237"/>
      <c r="TV63" s="194">
        <v>42548</v>
      </c>
      <c r="TW63">
        <f t="shared" si="133"/>
        <v>-1</v>
      </c>
      <c r="TX63" t="str">
        <f t="shared" si="86"/>
        <v>TRUE</v>
      </c>
      <c r="TY63">
        <f>VLOOKUP($A63,'FuturesInfo (3)'!$A$2:$V$80,22)</f>
        <v>2</v>
      </c>
      <c r="TZ63" s="241"/>
      <c r="UA63">
        <f t="shared" si="134"/>
        <v>2</v>
      </c>
      <c r="UB63" s="137">
        <f>VLOOKUP($A63,'FuturesInfo (3)'!$A$2:$O$80,15)*TY63</f>
        <v>186020</v>
      </c>
      <c r="UC63" s="137">
        <f>VLOOKUP($A63,'FuturesInfo (3)'!$A$2:$O$80,15)*UA63</f>
        <v>186020</v>
      </c>
      <c r="UD63" s="188">
        <f t="shared" si="176"/>
        <v>0</v>
      </c>
      <c r="UE63" s="188">
        <f t="shared" si="87"/>
        <v>0</v>
      </c>
      <c r="UF63" s="188">
        <f t="shared" si="136"/>
        <v>0</v>
      </c>
      <c r="UG63" s="188">
        <f t="shared" si="137"/>
        <v>0</v>
      </c>
      <c r="UH63" s="188">
        <f t="shared" si="173"/>
        <v>0</v>
      </c>
      <c r="UI63" s="188">
        <f t="shared" si="139"/>
        <v>0</v>
      </c>
      <c r="UJ63" s="188">
        <f t="shared" si="166"/>
        <v>0</v>
      </c>
      <c r="UK63" s="188">
        <f t="shared" si="140"/>
        <v>0</v>
      </c>
      <c r="UL63" s="188">
        <f>IF(IF(sym!$Q52=TP63,1,0)=1,ABS(UB63*TU63),-ABS(UB63*TU63))</f>
        <v>0</v>
      </c>
      <c r="UM63" s="188">
        <f>IF(IF(sym!$P52=TP63,1,0)=1,ABS(UB63*TU63),-ABS(UB63*TU63))</f>
        <v>0</v>
      </c>
      <c r="UN63" s="188">
        <f t="shared" si="170"/>
        <v>0</v>
      </c>
      <c r="UO63" s="188">
        <f t="shared" si="141"/>
        <v>0</v>
      </c>
      <c r="UQ63">
        <f t="shared" si="142"/>
        <v>0</v>
      </c>
      <c r="UR63" s="228"/>
      <c r="US63" s="228"/>
      <c r="UT63" s="228"/>
      <c r="UU63" s="203"/>
      <c r="UV63" s="229"/>
      <c r="UW63">
        <f t="shared" si="143"/>
        <v>1</v>
      </c>
      <c r="UX63">
        <f t="shared" si="144"/>
        <v>0</v>
      </c>
      <c r="UY63" s="203"/>
      <c r="UZ63">
        <f t="shared" si="145"/>
        <v>1</v>
      </c>
      <c r="VA63">
        <f t="shared" si="88"/>
        <v>1</v>
      </c>
      <c r="VB63">
        <f t="shared" si="167"/>
        <v>0</v>
      </c>
      <c r="VC63">
        <f t="shared" si="146"/>
        <v>1</v>
      </c>
      <c r="VD63" s="237"/>
      <c r="VE63" s="194"/>
      <c r="VF63">
        <f t="shared" si="147"/>
        <v>-1</v>
      </c>
      <c r="VG63" t="str">
        <f t="shared" si="89"/>
        <v>FALSE</v>
      </c>
      <c r="VH63">
        <f>VLOOKUP($A63,'FuturesInfo (3)'!$A$2:$V$80,22)</f>
        <v>2</v>
      </c>
      <c r="VI63" s="241"/>
      <c r="VJ63">
        <f t="shared" si="148"/>
        <v>2</v>
      </c>
      <c r="VK63" s="137">
        <f>VLOOKUP($A63,'FuturesInfo (3)'!$A$2:$O$80,15)*VH63</f>
        <v>186020</v>
      </c>
      <c r="VL63" s="137">
        <f>VLOOKUP($A63,'FuturesInfo (3)'!$A$2:$O$80,15)*VJ63</f>
        <v>186020</v>
      </c>
      <c r="VM63" s="188">
        <f t="shared" si="177"/>
        <v>0</v>
      </c>
      <c r="VN63" s="188">
        <f t="shared" si="90"/>
        <v>0</v>
      </c>
      <c r="VO63" s="188">
        <f t="shared" si="150"/>
        <v>0</v>
      </c>
      <c r="VP63" s="188">
        <f t="shared" si="151"/>
        <v>0</v>
      </c>
      <c r="VQ63" s="188">
        <f t="shared" si="174"/>
        <v>0</v>
      </c>
      <c r="VR63" s="188">
        <f t="shared" si="153"/>
        <v>0</v>
      </c>
      <c r="VS63" s="188">
        <f t="shared" si="168"/>
        <v>0</v>
      </c>
      <c r="VT63" s="188">
        <f t="shared" si="154"/>
        <v>0</v>
      </c>
      <c r="VU63" s="188">
        <f>IF(IF(sym!$Q52=UY63,1,0)=1,ABS(VK63*VD63),-ABS(VK63*VD63))</f>
        <v>0</v>
      </c>
      <c r="VV63" s="188">
        <f>IF(IF(sym!$P52=UY63,1,0)=1,ABS(VK63*VD63),-ABS(VK63*VD63))</f>
        <v>0</v>
      </c>
      <c r="VW63" s="188">
        <f t="shared" si="171"/>
        <v>0</v>
      </c>
      <c r="VX63" s="188">
        <f t="shared" si="155"/>
        <v>0</v>
      </c>
    </row>
    <row r="64" spans="1:596" x14ac:dyDescent="0.25">
      <c r="A64" s="4" t="s">
        <v>1052</v>
      </c>
      <c r="B64" s="149" t="str">
        <f>'FuturesInfo (3)'!M52</f>
        <v>@O</v>
      </c>
      <c r="C64" s="192" t="str">
        <f>VLOOKUP(A64,'FuturesInfo (3)'!$A$2:$K$80,11)</f>
        <v>grain</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f t="shared" si="81"/>
        <v>150.37267080748725</v>
      </c>
      <c r="AB64" s="188">
        <v>150.37267080748725</v>
      </c>
      <c r="AC64" s="188">
        <v>-150.37267080748725</v>
      </c>
      <c r="AD64" s="188">
        <v>150.37267080748725</v>
      </c>
      <c r="AE64" s="188">
        <v>150.37267080748725</v>
      </c>
      <c r="AF64" s="188">
        <f t="shared" si="91"/>
        <v>-5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f t="shared" si="92"/>
        <v>-1</v>
      </c>
      <c r="BB64" t="s">
        <v>1163</v>
      </c>
      <c r="BC64">
        <v>6</v>
      </c>
      <c r="BD64" s="241">
        <v>2</v>
      </c>
      <c r="BE64">
        <v>5</v>
      </c>
      <c r="BF64" s="137">
        <v>57825</v>
      </c>
      <c r="BG64" s="137">
        <v>48187.5</v>
      </c>
      <c r="BH64" s="188">
        <v>2579.5539033451873</v>
      </c>
      <c r="BI64" s="188">
        <f t="shared" si="156"/>
        <v>-2579.5539033451873</v>
      </c>
      <c r="BJ64" s="188">
        <v>-2579.5539033451873</v>
      </c>
      <c r="BK64" s="188">
        <v>2579.5539033451873</v>
      </c>
      <c r="BL64" s="188">
        <v>-2579.5539033451873</v>
      </c>
      <c r="BM64" s="188">
        <v>2579.5539033451873</v>
      </c>
      <c r="BN64" s="188">
        <v>2579.5539033451873</v>
      </c>
      <c r="BO64" s="188">
        <f t="shared" si="93"/>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f t="shared" si="94"/>
        <v>1</v>
      </c>
      <c r="CK64" t="s">
        <v>1163</v>
      </c>
      <c r="CL64">
        <v>6</v>
      </c>
      <c r="CM64" s="241">
        <v>2</v>
      </c>
      <c r="CN64">
        <v>5</v>
      </c>
      <c r="CO64" s="137">
        <v>57825</v>
      </c>
      <c r="CP64" s="137">
        <v>48187.5</v>
      </c>
      <c r="CQ64" s="188">
        <v>0</v>
      </c>
      <c r="CR64" s="188">
        <f t="shared" si="157"/>
        <v>0</v>
      </c>
      <c r="CS64" s="188">
        <v>0</v>
      </c>
      <c r="CT64" s="188">
        <v>0</v>
      </c>
      <c r="CU64" s="188">
        <v>0</v>
      </c>
      <c r="CV64" s="188">
        <v>0</v>
      </c>
      <c r="CW64" s="188">
        <v>0</v>
      </c>
      <c r="CX64" s="188">
        <f t="shared" si="95"/>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f t="shared" si="96"/>
        <v>1</v>
      </c>
      <c r="DT64" t="s">
        <v>1163</v>
      </c>
      <c r="DU64">
        <v>6</v>
      </c>
      <c r="DV64" s="241">
        <v>2</v>
      </c>
      <c r="DW64">
        <v>5</v>
      </c>
      <c r="DX64" s="137">
        <v>57450</v>
      </c>
      <c r="DY64" s="137">
        <v>47875</v>
      </c>
      <c r="DZ64" s="188">
        <v>372.56809338544497</v>
      </c>
      <c r="EA64" s="188">
        <f t="shared" si="158"/>
        <v>372.56809338544497</v>
      </c>
      <c r="EB64" s="188">
        <v>-372.56809338544497</v>
      </c>
      <c r="EC64" s="188">
        <v>372.56809338544497</v>
      </c>
      <c r="ED64" s="188">
        <v>-372.56809338544497</v>
      </c>
      <c r="EE64" s="188">
        <v>-372.56809338544497</v>
      </c>
      <c r="EF64" s="188">
        <v>372.56809338544497</v>
      </c>
      <c r="EG64" s="188">
        <f t="shared" si="97"/>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f t="shared" si="98"/>
        <v>1</v>
      </c>
      <c r="FC64" t="s">
        <v>1163</v>
      </c>
      <c r="FD64">
        <v>6</v>
      </c>
      <c r="FE64" s="241">
        <v>2</v>
      </c>
      <c r="FF64">
        <v>6</v>
      </c>
      <c r="FG64" s="137">
        <v>58050</v>
      </c>
      <c r="FH64" s="137">
        <v>58050</v>
      </c>
      <c r="FI64" s="188">
        <v>-606.26631853988999</v>
      </c>
      <c r="FJ64" s="188">
        <f t="shared" si="159"/>
        <v>-606.26631853988999</v>
      </c>
      <c r="FK64" s="188">
        <v>-606.26631853988999</v>
      </c>
      <c r="FL64" s="188">
        <v>606.26631853988999</v>
      </c>
      <c r="FM64" s="188">
        <v>606.26631853988999</v>
      </c>
      <c r="FN64" s="188">
        <v>606.26631853988999</v>
      </c>
      <c r="FO64" s="188">
        <v>-606.26631853988999</v>
      </c>
      <c r="FP64" s="188">
        <f t="shared" si="99"/>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f t="shared" si="100"/>
        <v>1</v>
      </c>
      <c r="GL64" t="s">
        <v>1163</v>
      </c>
      <c r="GM64">
        <v>7</v>
      </c>
      <c r="GN64" s="241">
        <v>1</v>
      </c>
      <c r="GO64">
        <v>9</v>
      </c>
      <c r="GP64" s="137">
        <v>68425</v>
      </c>
      <c r="GQ64" s="137">
        <v>87975</v>
      </c>
      <c r="GR64" s="188">
        <v>-707.23514212149746</v>
      </c>
      <c r="GS64" s="188">
        <f t="shared" si="160"/>
        <v>707.23514212149746</v>
      </c>
      <c r="GT64" s="188">
        <v>-707.23514212149746</v>
      </c>
      <c r="GU64" s="188">
        <v>707.23514212149746</v>
      </c>
      <c r="GV64" s="188">
        <v>707.23514212149746</v>
      </c>
      <c r="GW64" s="188">
        <v>707.23514212149746</v>
      </c>
      <c r="GX64" s="188">
        <v>-707.23514212149746</v>
      </c>
      <c r="GY64" s="188">
        <f t="shared" si="101"/>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f t="shared" si="102"/>
        <v>1</v>
      </c>
      <c r="HU64" t="s">
        <v>1163</v>
      </c>
      <c r="HV64">
        <v>7</v>
      </c>
      <c r="HW64">
        <v>1</v>
      </c>
      <c r="HX64">
        <v>9</v>
      </c>
      <c r="HY64" s="137">
        <v>69125</v>
      </c>
      <c r="HZ64" s="137">
        <v>88875</v>
      </c>
      <c r="IA64" s="188">
        <v>707.16112531741248</v>
      </c>
      <c r="IB64" s="188">
        <f t="shared" si="161"/>
        <v>707.16112531741248</v>
      </c>
      <c r="IC64" s="188">
        <v>-707.16112531741248</v>
      </c>
      <c r="ID64" s="188">
        <v>707.16112531741248</v>
      </c>
      <c r="IE64" s="188">
        <v>707.16112531741248</v>
      </c>
      <c r="IF64" s="188">
        <v>707.16112531741248</v>
      </c>
      <c r="IG64" s="188">
        <v>-707.16112531741248</v>
      </c>
      <c r="IH64" s="188">
        <f t="shared" si="103"/>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f t="shared" si="104"/>
        <v>-1</v>
      </c>
      <c r="JD64" t="s">
        <v>1163</v>
      </c>
      <c r="JE64">
        <v>7</v>
      </c>
      <c r="JF64" s="241">
        <v>1</v>
      </c>
      <c r="JG64">
        <v>9</v>
      </c>
      <c r="JH64" s="137">
        <v>72012.5</v>
      </c>
      <c r="JI64" s="137">
        <v>92587.5</v>
      </c>
      <c r="JJ64" s="188">
        <v>-3008.1170886051336</v>
      </c>
      <c r="JK64" s="188">
        <f t="shared" si="162"/>
        <v>3008.1170886051336</v>
      </c>
      <c r="JL64" s="188">
        <v>-3008.1170886051336</v>
      </c>
      <c r="JM64" s="188">
        <v>3008.1170886051336</v>
      </c>
      <c r="JN64" s="188">
        <v>3008.1170886051336</v>
      </c>
      <c r="JO64" s="188">
        <v>-3008.1170886051336</v>
      </c>
      <c r="JP64" s="188">
        <v>-3008.1170886051336</v>
      </c>
      <c r="JQ64" s="188">
        <f t="shared" si="105"/>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f t="shared" si="106"/>
        <v>1</v>
      </c>
      <c r="KM64" t="s">
        <v>1163</v>
      </c>
      <c r="KN64">
        <v>7</v>
      </c>
      <c r="KO64" s="241">
        <v>1</v>
      </c>
      <c r="KP64">
        <v>9</v>
      </c>
      <c r="KQ64" s="137">
        <v>72012.5</v>
      </c>
      <c r="KR64" s="137">
        <v>92587.5</v>
      </c>
      <c r="KS64" s="188">
        <v>0</v>
      </c>
      <c r="KT64" s="188">
        <v>0</v>
      </c>
      <c r="KU64" s="188">
        <v>0</v>
      </c>
      <c r="KV64" s="188">
        <v>0</v>
      </c>
      <c r="KW64" s="188">
        <v>0</v>
      </c>
      <c r="KX64" s="188">
        <v>0</v>
      </c>
      <c r="KY64" s="188">
        <v>0</v>
      </c>
      <c r="KZ64" s="188">
        <f t="shared" si="107"/>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f t="shared" si="108"/>
        <v>1</v>
      </c>
      <c r="LV64" t="s">
        <v>1163</v>
      </c>
      <c r="LW64">
        <v>7</v>
      </c>
      <c r="LX64" s="241"/>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f t="shared" si="109"/>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f t="shared" si="110"/>
        <v>-1</v>
      </c>
      <c r="NE64" t="s">
        <v>1163</v>
      </c>
      <c r="NF64">
        <v>7</v>
      </c>
      <c r="NG64" s="241"/>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f t="shared" si="111"/>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f t="shared" si="112"/>
        <v>-1</v>
      </c>
      <c r="ON64" t="s">
        <v>1163</v>
      </c>
      <c r="OO64">
        <v>7</v>
      </c>
      <c r="OP64" s="241"/>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f t="shared" si="113"/>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v>1</v>
      </c>
      <c r="PN64">
        <v>-1</v>
      </c>
      <c r="PO64" s="203">
        <v>1</v>
      </c>
      <c r="PP64">
        <v>1</v>
      </c>
      <c r="PQ64">
        <v>0</v>
      </c>
      <c r="PR64">
        <v>1</v>
      </c>
      <c r="PS64">
        <v>0</v>
      </c>
      <c r="PT64" s="237">
        <v>6.1425061425100002E-3</v>
      </c>
      <c r="PU64" s="194">
        <v>42556</v>
      </c>
      <c r="PV64">
        <v>1</v>
      </c>
      <c r="PW64" t="s">
        <v>1163</v>
      </c>
      <c r="PX64">
        <v>7</v>
      </c>
      <c r="PY64" s="241"/>
      <c r="PZ64">
        <v>5</v>
      </c>
      <c r="QA64" s="137">
        <v>70962.5</v>
      </c>
      <c r="QB64" s="137">
        <v>50687.5</v>
      </c>
      <c r="QC64" s="188">
        <v>435.88759213786591</v>
      </c>
      <c r="QD64" s="188">
        <v>-435.88759213786591</v>
      </c>
      <c r="QE64" s="188">
        <v>-435.88759213786591</v>
      </c>
      <c r="QF64" s="188">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v>1</v>
      </c>
      <c r="QQ64" s="228">
        <v>1</v>
      </c>
      <c r="QR64" s="228">
        <v>1</v>
      </c>
      <c r="QS64" s="228">
        <v>1</v>
      </c>
      <c r="QT64" s="203">
        <v>-1</v>
      </c>
      <c r="QU64" s="229">
        <v>-8</v>
      </c>
      <c r="QV64">
        <v>1</v>
      </c>
      <c r="QW64">
        <v>1</v>
      </c>
      <c r="QX64">
        <v>-1</v>
      </c>
      <c r="QY64">
        <v>0</v>
      </c>
      <c r="QZ64">
        <v>1</v>
      </c>
      <c r="RA64">
        <v>0</v>
      </c>
      <c r="RB64">
        <v>0</v>
      </c>
      <c r="RC64">
        <v>-9.7680097680100005E-3</v>
      </c>
      <c r="RD64" s="194">
        <v>42557</v>
      </c>
      <c r="RE64">
        <v>1</v>
      </c>
      <c r="RF64" t="s">
        <v>1163</v>
      </c>
      <c r="RG64">
        <v>7</v>
      </c>
      <c r="RH64" s="241"/>
      <c r="RI64">
        <v>5</v>
      </c>
      <c r="RJ64" s="137">
        <v>70962.5</v>
      </c>
      <c r="RK64" s="137">
        <v>50687.5</v>
      </c>
      <c r="RL64" s="188">
        <v>-693.16239316240967</v>
      </c>
      <c r="RM64" s="188">
        <v>-693.16239316240967</v>
      </c>
      <c r="RN64" s="188">
        <v>693.16239316240967</v>
      </c>
      <c r="RO64" s="188">
        <v>-693.16239316240967</v>
      </c>
      <c r="RP64" s="188">
        <v>-693.16239316240967</v>
      </c>
      <c r="RQ64" s="188">
        <v>-693.16239316240967</v>
      </c>
      <c r="RR64" s="188">
        <v>-693.16239316240967</v>
      </c>
      <c r="RS64" s="188">
        <v>-693.16239316240967</v>
      </c>
      <c r="RT64" s="188">
        <v>-693.16239316240967</v>
      </c>
      <c r="RU64" s="188">
        <v>693.16239316240967</v>
      </c>
      <c r="RV64" s="188">
        <v>-693.16239316240967</v>
      </c>
      <c r="RW64" s="188">
        <v>693.16239316240967</v>
      </c>
      <c r="RY64">
        <f t="shared" si="114"/>
        <v>-1</v>
      </c>
      <c r="RZ64">
        <v>-1</v>
      </c>
      <c r="SA64">
        <v>-1</v>
      </c>
      <c r="SB64">
        <v>1</v>
      </c>
      <c r="SC64">
        <v>1</v>
      </c>
      <c r="SD64">
        <v>-9</v>
      </c>
      <c r="SE64">
        <f t="shared" si="115"/>
        <v>-1</v>
      </c>
      <c r="SF64">
        <f t="shared" si="116"/>
        <v>-1</v>
      </c>
      <c r="SG64">
        <v>-1</v>
      </c>
      <c r="SH64">
        <f t="shared" si="117"/>
        <v>1</v>
      </c>
      <c r="SI64">
        <f t="shared" si="82"/>
        <v>0</v>
      </c>
      <c r="SJ64">
        <f t="shared" si="163"/>
        <v>1</v>
      </c>
      <c r="SK64">
        <f t="shared" si="118"/>
        <v>1</v>
      </c>
      <c r="SL64">
        <v>-3.6991368680600002E-3</v>
      </c>
      <c r="SM64" s="194">
        <v>42557</v>
      </c>
      <c r="SN64">
        <f t="shared" si="119"/>
        <v>-1</v>
      </c>
      <c r="SO64" t="str">
        <f t="shared" si="83"/>
        <v>TRUE</v>
      </c>
      <c r="SP64">
        <f>VLOOKUP($A64,'FuturesInfo (3)'!$A$2:$V$80,22)</f>
        <v>7</v>
      </c>
      <c r="SQ64" s="241"/>
      <c r="SR64">
        <f t="shared" si="120"/>
        <v>5</v>
      </c>
      <c r="SS64" s="137">
        <f>VLOOKUP($A64,'FuturesInfo (3)'!$A$2:$O$80,15)*SP64</f>
        <v>70700</v>
      </c>
      <c r="ST64" s="137">
        <f>VLOOKUP($A64,'FuturesInfo (3)'!$A$2:$O$80,15)*SR64</f>
        <v>50500</v>
      </c>
      <c r="SU64" s="188">
        <f t="shared" si="175"/>
        <v>261.52897657184201</v>
      </c>
      <c r="SV64" s="188">
        <f t="shared" si="84"/>
        <v>261.52897657184201</v>
      </c>
      <c r="SW64" s="188">
        <f t="shared" si="122"/>
        <v>-261.52897657184201</v>
      </c>
      <c r="SX64" s="188">
        <f t="shared" si="123"/>
        <v>261.52897657184201</v>
      </c>
      <c r="SY64" s="188">
        <f t="shared" si="172"/>
        <v>261.52897657184201</v>
      </c>
      <c r="SZ64" s="188">
        <f t="shared" si="125"/>
        <v>261.52897657184201</v>
      </c>
      <c r="TA64" s="188">
        <f t="shared" si="164"/>
        <v>-261.52897657184201</v>
      </c>
      <c r="TB64" s="188">
        <f t="shared" si="126"/>
        <v>261.52897657184201</v>
      </c>
      <c r="TC64" s="188">
        <f>IF(IF(sym!$Q53=SG64,1,0)=1,ABS(SS64*SL64),-ABS(SS64*SL64))</f>
        <v>-261.52897657184201</v>
      </c>
      <c r="TD64" s="188">
        <f>IF(IF(sym!$P53=SG64,1,0)=1,ABS(SS64*SL64),-ABS(SS64*SL64))</f>
        <v>261.52897657184201</v>
      </c>
      <c r="TE64" s="188">
        <f t="shared" si="169"/>
        <v>-261.52897657184201</v>
      </c>
      <c r="TF64" s="188">
        <f t="shared" si="127"/>
        <v>261.52897657184201</v>
      </c>
      <c r="TH64">
        <f t="shared" si="128"/>
        <v>-1</v>
      </c>
      <c r="TI64" s="228">
        <v>-1</v>
      </c>
      <c r="TJ64" s="228">
        <v>-1</v>
      </c>
      <c r="TK64" s="228">
        <v>1</v>
      </c>
      <c r="TL64" s="203">
        <v>1</v>
      </c>
      <c r="TM64" s="229">
        <v>-10</v>
      </c>
      <c r="TN64">
        <f t="shared" si="129"/>
        <v>-1</v>
      </c>
      <c r="TO64">
        <f t="shared" si="130"/>
        <v>-1</v>
      </c>
      <c r="TP64" s="203"/>
      <c r="TQ64">
        <f t="shared" si="131"/>
        <v>0</v>
      </c>
      <c r="TR64">
        <f t="shared" si="85"/>
        <v>0</v>
      </c>
      <c r="TS64">
        <f t="shared" si="165"/>
        <v>0</v>
      </c>
      <c r="TT64">
        <f t="shared" si="132"/>
        <v>0</v>
      </c>
      <c r="TU64" s="237"/>
      <c r="TV64" s="194">
        <v>42557</v>
      </c>
      <c r="TW64">
        <f t="shared" si="133"/>
        <v>-1</v>
      </c>
      <c r="TX64" t="str">
        <f t="shared" si="86"/>
        <v>TRUE</v>
      </c>
      <c r="TY64">
        <f>VLOOKUP($A64,'FuturesInfo (3)'!$A$2:$V$80,22)</f>
        <v>7</v>
      </c>
      <c r="TZ64" s="241"/>
      <c r="UA64">
        <f t="shared" si="134"/>
        <v>5</v>
      </c>
      <c r="UB64" s="137">
        <f>VLOOKUP($A64,'FuturesInfo (3)'!$A$2:$O$80,15)*TY64</f>
        <v>70700</v>
      </c>
      <c r="UC64" s="137">
        <f>VLOOKUP($A64,'FuturesInfo (3)'!$A$2:$O$80,15)*UA64</f>
        <v>50500</v>
      </c>
      <c r="UD64" s="188">
        <f t="shared" si="176"/>
        <v>0</v>
      </c>
      <c r="UE64" s="188">
        <f t="shared" si="87"/>
        <v>0</v>
      </c>
      <c r="UF64" s="188">
        <f t="shared" si="136"/>
        <v>0</v>
      </c>
      <c r="UG64" s="188">
        <f t="shared" si="137"/>
        <v>0</v>
      </c>
      <c r="UH64" s="188">
        <f t="shared" si="173"/>
        <v>0</v>
      </c>
      <c r="UI64" s="188">
        <f t="shared" si="139"/>
        <v>0</v>
      </c>
      <c r="UJ64" s="188">
        <f t="shared" si="166"/>
        <v>0</v>
      </c>
      <c r="UK64" s="188">
        <f t="shared" si="140"/>
        <v>0</v>
      </c>
      <c r="UL64" s="188">
        <f>IF(IF(sym!$Q53=TP64,1,0)=1,ABS(UB64*TU64),-ABS(UB64*TU64))</f>
        <v>0</v>
      </c>
      <c r="UM64" s="188">
        <f>IF(IF(sym!$P53=TP64,1,0)=1,ABS(UB64*TU64),-ABS(UB64*TU64))</f>
        <v>0</v>
      </c>
      <c r="UN64" s="188">
        <f t="shared" si="170"/>
        <v>0</v>
      </c>
      <c r="UO64" s="188">
        <f t="shared" si="141"/>
        <v>0</v>
      </c>
      <c r="UQ64">
        <f t="shared" si="142"/>
        <v>0</v>
      </c>
      <c r="UR64" s="228"/>
      <c r="US64" s="228"/>
      <c r="UT64" s="228"/>
      <c r="UU64" s="203"/>
      <c r="UV64" s="229"/>
      <c r="UW64">
        <f t="shared" si="143"/>
        <v>1</v>
      </c>
      <c r="UX64">
        <f t="shared" si="144"/>
        <v>0</v>
      </c>
      <c r="UY64" s="203"/>
      <c r="UZ64">
        <f t="shared" si="145"/>
        <v>1</v>
      </c>
      <c r="VA64">
        <f t="shared" si="88"/>
        <v>1</v>
      </c>
      <c r="VB64">
        <f t="shared" si="167"/>
        <v>0</v>
      </c>
      <c r="VC64">
        <f t="shared" si="146"/>
        <v>1</v>
      </c>
      <c r="VD64" s="237"/>
      <c r="VE64" s="194"/>
      <c r="VF64">
        <f t="shared" si="147"/>
        <v>-1</v>
      </c>
      <c r="VG64" t="str">
        <f t="shared" si="89"/>
        <v>FALSE</v>
      </c>
      <c r="VH64">
        <f>VLOOKUP($A64,'FuturesInfo (3)'!$A$2:$V$80,22)</f>
        <v>7</v>
      </c>
      <c r="VI64" s="241"/>
      <c r="VJ64">
        <f t="shared" si="148"/>
        <v>5</v>
      </c>
      <c r="VK64" s="137">
        <f>VLOOKUP($A64,'FuturesInfo (3)'!$A$2:$O$80,15)*VH64</f>
        <v>70700</v>
      </c>
      <c r="VL64" s="137">
        <f>VLOOKUP($A64,'FuturesInfo (3)'!$A$2:$O$80,15)*VJ64</f>
        <v>50500</v>
      </c>
      <c r="VM64" s="188">
        <f t="shared" si="177"/>
        <v>0</v>
      </c>
      <c r="VN64" s="188">
        <f t="shared" si="90"/>
        <v>0</v>
      </c>
      <c r="VO64" s="188">
        <f t="shared" si="150"/>
        <v>0</v>
      </c>
      <c r="VP64" s="188">
        <f t="shared" si="151"/>
        <v>0</v>
      </c>
      <c r="VQ64" s="188">
        <f t="shared" si="174"/>
        <v>0</v>
      </c>
      <c r="VR64" s="188">
        <f t="shared" si="153"/>
        <v>0</v>
      </c>
      <c r="VS64" s="188">
        <f t="shared" si="168"/>
        <v>0</v>
      </c>
      <c r="VT64" s="188">
        <f t="shared" si="154"/>
        <v>0</v>
      </c>
      <c r="VU64" s="188">
        <f>IF(IF(sym!$Q53=UY64,1,0)=1,ABS(VK64*VD64),-ABS(VK64*VD64))</f>
        <v>0</v>
      </c>
      <c r="VV64" s="188">
        <f>IF(IF(sym!$P53=UY64,1,0)=1,ABS(VK64*VD64),-ABS(VK64*VD64))</f>
        <v>0</v>
      </c>
      <c r="VW64" s="188">
        <f t="shared" si="171"/>
        <v>0</v>
      </c>
      <c r="VX64" s="188">
        <f t="shared" si="155"/>
        <v>0</v>
      </c>
    </row>
    <row r="65" spans="1:596" x14ac:dyDescent="0.25">
      <c r="A65" s="1" t="s">
        <v>0</v>
      </c>
      <c r="B65" s="149" t="str">
        <f>'FuturesInfo (3)'!M53</f>
        <v>@OJ</v>
      </c>
      <c r="C65" s="192" t="str">
        <f>VLOOKUP(A65,'FuturesInfo (3)'!$A$2:$K$80,11)</f>
        <v>soft</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f t="shared" si="81"/>
        <v>1210.604411344752</v>
      </c>
      <c r="AB65" s="188">
        <v>1210.604411344752</v>
      </c>
      <c r="AC65" s="188">
        <v>-1210.604411344752</v>
      </c>
      <c r="AD65" s="188">
        <v>-1210.604411344752</v>
      </c>
      <c r="AE65" s="188">
        <v>1210.604411344752</v>
      </c>
      <c r="AF65" s="188">
        <f t="shared" si="91"/>
        <v>0</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f t="shared" si="92"/>
        <v>-1</v>
      </c>
      <c r="BB65" t="s">
        <v>1163</v>
      </c>
      <c r="BC65">
        <v>3</v>
      </c>
      <c r="BD65" s="241">
        <v>1</v>
      </c>
      <c r="BE65">
        <v>4</v>
      </c>
      <c r="BF65" s="137">
        <v>80212.5</v>
      </c>
      <c r="BG65" s="137">
        <v>106950</v>
      </c>
      <c r="BH65" s="188">
        <v>-475.29980248329451</v>
      </c>
      <c r="BI65" s="188">
        <f t="shared" si="156"/>
        <v>475.29980248329451</v>
      </c>
      <c r="BJ65" s="188">
        <v>475.29980248329451</v>
      </c>
      <c r="BK65" s="188">
        <v>-475.29980248329451</v>
      </c>
      <c r="BL65" s="188">
        <v>-475.29980248329451</v>
      </c>
      <c r="BM65" s="188">
        <v>-475.29980248329451</v>
      </c>
      <c r="BN65" s="188">
        <v>-475.29980248329451</v>
      </c>
      <c r="BO65" s="188">
        <f t="shared" si="93"/>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f t="shared" si="94"/>
        <v>-1</v>
      </c>
      <c r="CK65" t="s">
        <v>1163</v>
      </c>
      <c r="CL65">
        <v>3</v>
      </c>
      <c r="CM65" s="241">
        <v>2</v>
      </c>
      <c r="CN65">
        <v>2</v>
      </c>
      <c r="CO65" s="137">
        <v>80212.5</v>
      </c>
      <c r="CP65" s="137">
        <v>53475</v>
      </c>
      <c r="CQ65" s="188">
        <v>0</v>
      </c>
      <c r="CR65" s="188">
        <f t="shared" si="157"/>
        <v>0</v>
      </c>
      <c r="CS65" s="188">
        <v>0</v>
      </c>
      <c r="CT65" s="188">
        <v>0</v>
      </c>
      <c r="CU65" s="188">
        <v>0</v>
      </c>
      <c r="CV65" s="188">
        <v>0</v>
      </c>
      <c r="CW65" s="188">
        <v>0</v>
      </c>
      <c r="CX65" s="188">
        <f t="shared" si="95"/>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f t="shared" si="96"/>
        <v>-1</v>
      </c>
      <c r="DT65" t="s">
        <v>1163</v>
      </c>
      <c r="DU65">
        <v>3</v>
      </c>
      <c r="DV65" s="241">
        <v>2</v>
      </c>
      <c r="DW65">
        <v>2</v>
      </c>
      <c r="DX65" s="137">
        <v>82620</v>
      </c>
      <c r="DY65" s="137">
        <v>55080</v>
      </c>
      <c r="DZ65" s="188">
        <v>2479.7587657749477</v>
      </c>
      <c r="EA65" s="188">
        <f t="shared" si="158"/>
        <v>2479.7587657749477</v>
      </c>
      <c r="EB65" s="188">
        <v>2479.7587657749477</v>
      </c>
      <c r="EC65" s="188">
        <v>-2479.7587657749477</v>
      </c>
      <c r="ED65" s="188">
        <v>-2479.7587657749477</v>
      </c>
      <c r="EE65" s="188">
        <v>-2479.7587657749477</v>
      </c>
      <c r="EF65" s="188">
        <v>2479.7587657749477</v>
      </c>
      <c r="EG65" s="188">
        <f t="shared" si="97"/>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f t="shared" si="98"/>
        <v>-1</v>
      </c>
      <c r="FC65" t="s">
        <v>1163</v>
      </c>
      <c r="FD65">
        <v>3</v>
      </c>
      <c r="FE65" s="241">
        <v>2</v>
      </c>
      <c r="FF65">
        <v>3</v>
      </c>
      <c r="FG65" s="137">
        <v>82597.5</v>
      </c>
      <c r="FH65" s="137">
        <v>82597.5</v>
      </c>
      <c r="FI65" s="188">
        <v>-22.493872549011691</v>
      </c>
      <c r="FJ65" s="188">
        <f t="shared" si="159"/>
        <v>-22.493872549011691</v>
      </c>
      <c r="FK65" s="188">
        <v>-22.493872549011691</v>
      </c>
      <c r="FL65" s="188">
        <v>22.493872549011691</v>
      </c>
      <c r="FM65" s="188">
        <v>22.493872549011691</v>
      </c>
      <c r="FN65" s="188">
        <v>22.493872549011691</v>
      </c>
      <c r="FO65" s="188">
        <v>-22.493872549011691</v>
      </c>
      <c r="FP65" s="188">
        <f t="shared" si="99"/>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f t="shared" si="100"/>
        <v>-1</v>
      </c>
      <c r="GL65" t="s">
        <v>1163</v>
      </c>
      <c r="GM65">
        <v>3</v>
      </c>
      <c r="GN65" s="241">
        <v>1</v>
      </c>
      <c r="GO65">
        <v>4</v>
      </c>
      <c r="GP65" s="137">
        <v>83655</v>
      </c>
      <c r="GQ65" s="137">
        <v>111540</v>
      </c>
      <c r="GR65" s="188">
        <v>1071.0392263689689</v>
      </c>
      <c r="GS65" s="188">
        <f t="shared" si="160"/>
        <v>-1071.0392263689689</v>
      </c>
      <c r="GT65" s="188">
        <v>1071.0392263689689</v>
      </c>
      <c r="GU65" s="188">
        <v>-1071.0392263689689</v>
      </c>
      <c r="GV65" s="188">
        <v>-1071.0392263689689</v>
      </c>
      <c r="GW65" s="188">
        <v>-1071.0392263689689</v>
      </c>
      <c r="GX65" s="188">
        <v>1071.0392263689689</v>
      </c>
      <c r="GY65" s="188">
        <f t="shared" si="101"/>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f t="shared" si="102"/>
        <v>1</v>
      </c>
      <c r="HU65" t="s">
        <v>1163</v>
      </c>
      <c r="HV65">
        <v>3</v>
      </c>
      <c r="HW65">
        <v>1</v>
      </c>
      <c r="HX65">
        <v>4</v>
      </c>
      <c r="HY65" s="137">
        <v>84577.5</v>
      </c>
      <c r="HZ65" s="137">
        <v>112770</v>
      </c>
      <c r="IA65" s="188">
        <v>932.67280796489104</v>
      </c>
      <c r="IB65" s="188">
        <f t="shared" si="161"/>
        <v>932.67280796489104</v>
      </c>
      <c r="IC65" s="188">
        <v>932.67280796489104</v>
      </c>
      <c r="ID65" s="188">
        <v>-932.67280796489104</v>
      </c>
      <c r="IE65" s="188">
        <v>932.67280796489104</v>
      </c>
      <c r="IF65" s="188">
        <v>-932.67280796489104</v>
      </c>
      <c r="IG65" s="188">
        <v>932.67280796489104</v>
      </c>
      <c r="IH65" s="188">
        <f t="shared" si="103"/>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f t="shared" si="104"/>
        <v>-1</v>
      </c>
      <c r="JD65" t="s">
        <v>1163</v>
      </c>
      <c r="JE65">
        <v>3</v>
      </c>
      <c r="JF65" s="241">
        <v>2</v>
      </c>
      <c r="JG65">
        <v>2</v>
      </c>
      <c r="JH65" s="137">
        <v>80100</v>
      </c>
      <c r="JI65" s="137">
        <v>53400</v>
      </c>
      <c r="JJ65" s="188">
        <v>-4240.4628890638796</v>
      </c>
      <c r="JK65" s="188">
        <f t="shared" si="162"/>
        <v>-4240.4628890638796</v>
      </c>
      <c r="JL65" s="188">
        <v>-4240.4628890638796</v>
      </c>
      <c r="JM65" s="188">
        <v>4240.4628890638796</v>
      </c>
      <c r="JN65" s="188">
        <v>4240.4628890638796</v>
      </c>
      <c r="JO65" s="188">
        <v>4240.4628890638796</v>
      </c>
      <c r="JP65" s="188">
        <v>-4240.4628890638796</v>
      </c>
      <c r="JQ65" s="188">
        <f t="shared" si="105"/>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f t="shared" si="106"/>
        <v>1</v>
      </c>
      <c r="KM65" t="s">
        <v>1163</v>
      </c>
      <c r="KN65">
        <v>3</v>
      </c>
      <c r="KO65" s="241">
        <v>2</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f t="shared" si="107"/>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f t="shared" si="108"/>
        <v>-1</v>
      </c>
      <c r="LV65" t="s">
        <v>1163</v>
      </c>
      <c r="LW65">
        <v>3</v>
      </c>
      <c r="LX65" s="241"/>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f t="shared" si="109"/>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f t="shared" si="110"/>
        <v>-1</v>
      </c>
      <c r="NE65" t="s">
        <v>1163</v>
      </c>
      <c r="NF65">
        <v>3</v>
      </c>
      <c r="NG65" s="241"/>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f t="shared" si="111"/>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f t="shared" si="112"/>
        <v>1</v>
      </c>
      <c r="ON65" t="s">
        <v>1163</v>
      </c>
      <c r="OO65">
        <v>3</v>
      </c>
      <c r="OP65" s="241"/>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f t="shared" si="113"/>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v>-1</v>
      </c>
      <c r="PN65">
        <v>1</v>
      </c>
      <c r="PO65" s="234">
        <v>1</v>
      </c>
      <c r="PP65">
        <v>1</v>
      </c>
      <c r="PQ65">
        <v>1</v>
      </c>
      <c r="PR65">
        <v>0</v>
      </c>
      <c r="PS65">
        <v>1</v>
      </c>
      <c r="PT65" s="235">
        <v>3.26353005167E-3</v>
      </c>
      <c r="PU65" s="194">
        <v>42559</v>
      </c>
      <c r="PV65">
        <v>1</v>
      </c>
      <c r="PW65" t="s">
        <v>1163</v>
      </c>
      <c r="PX65">
        <v>3</v>
      </c>
      <c r="PY65" s="241"/>
      <c r="PZ65">
        <v>2</v>
      </c>
      <c r="QA65" s="137">
        <v>82282.5</v>
      </c>
      <c r="QB65" s="137">
        <v>54855</v>
      </c>
      <c r="QC65" s="188">
        <v>268.53141147653679</v>
      </c>
      <c r="QD65" s="188">
        <v>-268.53141147653679</v>
      </c>
      <c r="QE65" s="188">
        <v>268.53141147653679</v>
      </c>
      <c r="QF65" s="188">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v>1</v>
      </c>
      <c r="QQ65" s="230">
        <v>-1</v>
      </c>
      <c r="QR65" s="230">
        <v>-1</v>
      </c>
      <c r="QS65" s="230">
        <v>1</v>
      </c>
      <c r="QT65" s="203">
        <v>-1</v>
      </c>
      <c r="QU65" s="229">
        <v>4</v>
      </c>
      <c r="QV65">
        <v>1</v>
      </c>
      <c r="QW65">
        <v>-1</v>
      </c>
      <c r="QX65">
        <v>-1</v>
      </c>
      <c r="QY65">
        <v>1</v>
      </c>
      <c r="QZ65">
        <v>1</v>
      </c>
      <c r="RA65">
        <v>0</v>
      </c>
      <c r="RB65">
        <v>1</v>
      </c>
      <c r="RC65">
        <v>-8.6744375169399996E-3</v>
      </c>
      <c r="RD65" s="194">
        <v>42563</v>
      </c>
      <c r="RE65">
        <v>-1</v>
      </c>
      <c r="RF65" t="s">
        <v>1163</v>
      </c>
      <c r="RG65">
        <v>3</v>
      </c>
      <c r="RH65" s="241"/>
      <c r="RI65">
        <v>2</v>
      </c>
      <c r="RJ65" s="137">
        <v>82282.5</v>
      </c>
      <c r="RK65" s="137">
        <v>54855</v>
      </c>
      <c r="RL65" s="188">
        <v>713.75440498761554</v>
      </c>
      <c r="RM65" s="188">
        <v>-713.75440498761554</v>
      </c>
      <c r="RN65" s="188">
        <v>713.75440498761554</v>
      </c>
      <c r="RO65" s="188">
        <v>-713.75440498761554</v>
      </c>
      <c r="RP65" s="188">
        <v>713.75440498761554</v>
      </c>
      <c r="RQ65" s="188">
        <v>713.75440498761554</v>
      </c>
      <c r="RR65" s="188">
        <v>-713.75440498761554</v>
      </c>
      <c r="RS65" s="188">
        <v>713.75440498761554</v>
      </c>
      <c r="RT65" s="188">
        <v>-713.75440498761554</v>
      </c>
      <c r="RU65" s="188">
        <v>713.75440498761554</v>
      </c>
      <c r="RV65" s="188">
        <v>-713.75440498761554</v>
      </c>
      <c r="RW65" s="188">
        <v>713.75440498761554</v>
      </c>
      <c r="RY65">
        <f t="shared" si="114"/>
        <v>-1</v>
      </c>
      <c r="RZ65">
        <v>-1</v>
      </c>
      <c r="SA65">
        <v>-1</v>
      </c>
      <c r="SB65">
        <v>-1</v>
      </c>
      <c r="SC65">
        <v>-1</v>
      </c>
      <c r="SD65">
        <v>5</v>
      </c>
      <c r="SE65">
        <f t="shared" si="115"/>
        <v>1</v>
      </c>
      <c r="SF65">
        <f t="shared" si="116"/>
        <v>-1</v>
      </c>
      <c r="SG65">
        <v>-1</v>
      </c>
      <c r="SH65">
        <f t="shared" si="117"/>
        <v>1</v>
      </c>
      <c r="SI65">
        <f t="shared" si="82"/>
        <v>1</v>
      </c>
      <c r="SJ65">
        <f t="shared" si="163"/>
        <v>0</v>
      </c>
      <c r="SK65">
        <f t="shared" si="118"/>
        <v>1</v>
      </c>
      <c r="SL65">
        <v>-3.00792999727E-3</v>
      </c>
      <c r="SM65" s="194">
        <v>42563</v>
      </c>
      <c r="SN65">
        <f t="shared" si="119"/>
        <v>-1</v>
      </c>
      <c r="SO65" t="str">
        <f t="shared" si="83"/>
        <v>TRUE</v>
      </c>
      <c r="SP65">
        <f>VLOOKUP($A65,'FuturesInfo (3)'!$A$2:$V$80,22)</f>
        <v>3</v>
      </c>
      <c r="SQ65" s="241"/>
      <c r="SR65">
        <f t="shared" si="120"/>
        <v>2</v>
      </c>
      <c r="SS65" s="137">
        <f>VLOOKUP($A65,'FuturesInfo (3)'!$A$2:$O$80,15)*SP65</f>
        <v>82035</v>
      </c>
      <c r="ST65" s="137">
        <f>VLOOKUP($A65,'FuturesInfo (3)'!$A$2:$O$80,15)*SR65</f>
        <v>54690</v>
      </c>
      <c r="SU65" s="188">
        <f t="shared" si="175"/>
        <v>246.75553732604445</v>
      </c>
      <c r="SV65" s="188">
        <f t="shared" si="84"/>
        <v>246.75553732604445</v>
      </c>
      <c r="SW65" s="188">
        <f t="shared" si="122"/>
        <v>246.75553732604445</v>
      </c>
      <c r="SX65" s="188">
        <f t="shared" si="123"/>
        <v>-246.75553732604445</v>
      </c>
      <c r="SY65" s="188">
        <f t="shared" si="172"/>
        <v>246.75553732604445</v>
      </c>
      <c r="SZ65" s="188">
        <f t="shared" si="125"/>
        <v>246.75553732604445</v>
      </c>
      <c r="TA65" s="188">
        <f t="shared" si="164"/>
        <v>246.75553732604445</v>
      </c>
      <c r="TB65" s="188">
        <f t="shared" si="126"/>
        <v>246.75553732604445</v>
      </c>
      <c r="TC65" s="188">
        <f>IF(IF(sym!$Q54=SG65,1,0)=1,ABS(SS65*SL65),-ABS(SS65*SL65))</f>
        <v>-246.75553732604445</v>
      </c>
      <c r="TD65" s="188">
        <f>IF(IF(sym!$P54=SG65,1,0)=1,ABS(SS65*SL65),-ABS(SS65*SL65))</f>
        <v>246.75553732604445</v>
      </c>
      <c r="TE65" s="188">
        <f t="shared" si="169"/>
        <v>-246.75553732604445</v>
      </c>
      <c r="TF65" s="188">
        <f t="shared" si="127"/>
        <v>246.75553732604445</v>
      </c>
      <c r="TH65">
        <f t="shared" si="128"/>
        <v>-1</v>
      </c>
      <c r="TI65" s="230">
        <v>-1</v>
      </c>
      <c r="TJ65" s="230">
        <v>-1</v>
      </c>
      <c r="TK65" s="230">
        <v>-1</v>
      </c>
      <c r="TL65" s="203">
        <v>-1</v>
      </c>
      <c r="TM65" s="229">
        <v>6</v>
      </c>
      <c r="TN65">
        <f t="shared" si="129"/>
        <v>1</v>
      </c>
      <c r="TO65">
        <f t="shared" si="130"/>
        <v>-1</v>
      </c>
      <c r="TP65" s="234"/>
      <c r="TQ65">
        <f t="shared" si="131"/>
        <v>0</v>
      </c>
      <c r="TR65">
        <f t="shared" si="85"/>
        <v>0</v>
      </c>
      <c r="TS65">
        <f t="shared" si="165"/>
        <v>0</v>
      </c>
      <c r="TT65">
        <f t="shared" si="132"/>
        <v>0</v>
      </c>
      <c r="TU65" s="235"/>
      <c r="TV65" s="194">
        <v>42563</v>
      </c>
      <c r="TW65">
        <f t="shared" si="133"/>
        <v>-1</v>
      </c>
      <c r="TX65" t="str">
        <f t="shared" si="86"/>
        <v>TRUE</v>
      </c>
      <c r="TY65">
        <f>VLOOKUP($A65,'FuturesInfo (3)'!$A$2:$V$80,22)</f>
        <v>3</v>
      </c>
      <c r="TZ65" s="241"/>
      <c r="UA65">
        <f t="shared" si="134"/>
        <v>2</v>
      </c>
      <c r="UB65" s="137">
        <f>VLOOKUP($A65,'FuturesInfo (3)'!$A$2:$O$80,15)*TY65</f>
        <v>82035</v>
      </c>
      <c r="UC65" s="137">
        <f>VLOOKUP($A65,'FuturesInfo (3)'!$A$2:$O$80,15)*UA65</f>
        <v>54690</v>
      </c>
      <c r="UD65" s="188">
        <f t="shared" si="176"/>
        <v>0</v>
      </c>
      <c r="UE65" s="188">
        <f t="shared" si="87"/>
        <v>0</v>
      </c>
      <c r="UF65" s="188">
        <f t="shared" si="136"/>
        <v>0</v>
      </c>
      <c r="UG65" s="188">
        <f t="shared" si="137"/>
        <v>0</v>
      </c>
      <c r="UH65" s="188">
        <f t="shared" si="173"/>
        <v>0</v>
      </c>
      <c r="UI65" s="188">
        <f t="shared" si="139"/>
        <v>0</v>
      </c>
      <c r="UJ65" s="188">
        <f t="shared" si="166"/>
        <v>0</v>
      </c>
      <c r="UK65" s="188">
        <f t="shared" si="140"/>
        <v>0</v>
      </c>
      <c r="UL65" s="188">
        <f>IF(IF(sym!$Q54=TP65,1,0)=1,ABS(UB65*TU65),-ABS(UB65*TU65))</f>
        <v>0</v>
      </c>
      <c r="UM65" s="188">
        <f>IF(IF(sym!$P54=TP65,1,0)=1,ABS(UB65*TU65),-ABS(UB65*TU65))</f>
        <v>0</v>
      </c>
      <c r="UN65" s="188">
        <f t="shared" si="170"/>
        <v>0</v>
      </c>
      <c r="UO65" s="188">
        <f t="shared" si="141"/>
        <v>0</v>
      </c>
      <c r="UQ65">
        <f t="shared" si="142"/>
        <v>0</v>
      </c>
      <c r="UR65" s="230"/>
      <c r="US65" s="230"/>
      <c r="UT65" s="230"/>
      <c r="UU65" s="203"/>
      <c r="UV65" s="229"/>
      <c r="UW65">
        <f t="shared" si="143"/>
        <v>1</v>
      </c>
      <c r="UX65">
        <f t="shared" si="144"/>
        <v>0</v>
      </c>
      <c r="UY65" s="234"/>
      <c r="UZ65">
        <f t="shared" si="145"/>
        <v>1</v>
      </c>
      <c r="VA65">
        <f t="shared" si="88"/>
        <v>1</v>
      </c>
      <c r="VB65">
        <f t="shared" si="167"/>
        <v>0</v>
      </c>
      <c r="VC65">
        <f t="shared" si="146"/>
        <v>1</v>
      </c>
      <c r="VD65" s="235"/>
      <c r="VE65" s="194"/>
      <c r="VF65">
        <f t="shared" si="147"/>
        <v>-1</v>
      </c>
      <c r="VG65" t="str">
        <f t="shared" si="89"/>
        <v>FALSE</v>
      </c>
      <c r="VH65">
        <f>VLOOKUP($A65,'FuturesInfo (3)'!$A$2:$V$80,22)</f>
        <v>3</v>
      </c>
      <c r="VI65" s="241"/>
      <c r="VJ65">
        <f t="shared" si="148"/>
        <v>2</v>
      </c>
      <c r="VK65" s="137">
        <f>VLOOKUP($A65,'FuturesInfo (3)'!$A$2:$O$80,15)*VH65</f>
        <v>82035</v>
      </c>
      <c r="VL65" s="137">
        <f>VLOOKUP($A65,'FuturesInfo (3)'!$A$2:$O$80,15)*VJ65</f>
        <v>54690</v>
      </c>
      <c r="VM65" s="188">
        <f t="shared" si="177"/>
        <v>0</v>
      </c>
      <c r="VN65" s="188">
        <f t="shared" si="90"/>
        <v>0</v>
      </c>
      <c r="VO65" s="188">
        <f t="shared" si="150"/>
        <v>0</v>
      </c>
      <c r="VP65" s="188">
        <f t="shared" si="151"/>
        <v>0</v>
      </c>
      <c r="VQ65" s="188">
        <f t="shared" si="174"/>
        <v>0</v>
      </c>
      <c r="VR65" s="188">
        <f t="shared" si="153"/>
        <v>0</v>
      </c>
      <c r="VS65" s="188">
        <f t="shared" si="168"/>
        <v>0</v>
      </c>
      <c r="VT65" s="188">
        <f t="shared" si="154"/>
        <v>0</v>
      </c>
      <c r="VU65" s="188">
        <f>IF(IF(sym!$Q54=UY65,1,0)=1,ABS(VK65*VD65),-ABS(VK65*VD65))</f>
        <v>0</v>
      </c>
      <c r="VV65" s="188">
        <f>IF(IF(sym!$P54=UY65,1,0)=1,ABS(VK65*VD65),-ABS(VK65*VD65))</f>
        <v>0</v>
      </c>
      <c r="VW65" s="188">
        <f t="shared" si="171"/>
        <v>0</v>
      </c>
      <c r="VX65" s="188">
        <f t="shared" si="155"/>
        <v>0</v>
      </c>
    </row>
    <row r="66" spans="1:596" x14ac:dyDescent="0.25">
      <c r="A66" s="1" t="s">
        <v>386</v>
      </c>
      <c r="B66" s="149" t="str">
        <f>'FuturesInfo (3)'!M54</f>
        <v>QPA</v>
      </c>
      <c r="C66" s="192" t="str">
        <f>VLOOKUP(A66,'FuturesInfo (3)'!$A$2:$K$80,11)</f>
        <v>metal</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f t="shared" si="81"/>
        <v>687.82998899056008</v>
      </c>
      <c r="AB66" s="188">
        <v>687.82998899056008</v>
      </c>
      <c r="AC66" s="188">
        <v>-687.82998899056008</v>
      </c>
      <c r="AD66" s="188">
        <v>-687.82998899056008</v>
      </c>
      <c r="AE66" s="188">
        <v>-687.82998899056008</v>
      </c>
      <c r="AF66" s="188">
        <f t="shared" si="91"/>
        <v>0</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f t="shared" si="92"/>
        <v>-1</v>
      </c>
      <c r="BB66" t="s">
        <v>1163</v>
      </c>
      <c r="BC66">
        <v>1</v>
      </c>
      <c r="BD66" s="241">
        <v>1</v>
      </c>
      <c r="BE66">
        <v>1</v>
      </c>
      <c r="BF66" s="137">
        <v>60565</v>
      </c>
      <c r="BG66" s="137">
        <v>60565</v>
      </c>
      <c r="BH66" s="188">
        <v>-841.53260232526554</v>
      </c>
      <c r="BI66" s="188">
        <f t="shared" si="156"/>
        <v>841.53260232526554</v>
      </c>
      <c r="BJ66" s="188">
        <v>841.53260232526554</v>
      </c>
      <c r="BK66" s="188">
        <v>-841.53260232526554</v>
      </c>
      <c r="BL66" s="188">
        <v>-841.53260232526554</v>
      </c>
      <c r="BM66" s="188">
        <v>-841.53260232526554</v>
      </c>
      <c r="BN66" s="188">
        <v>841.53260232526554</v>
      </c>
      <c r="BO66" s="188">
        <f t="shared" si="93"/>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f t="shared" si="94"/>
        <v>1</v>
      </c>
      <c r="CK66" t="s">
        <v>1163</v>
      </c>
      <c r="CL66">
        <v>2</v>
      </c>
      <c r="CM66" s="241">
        <v>1</v>
      </c>
      <c r="CN66">
        <v>3</v>
      </c>
      <c r="CO66" s="137">
        <v>121130</v>
      </c>
      <c r="CP66" s="137">
        <v>181695</v>
      </c>
      <c r="CQ66" s="188">
        <v>0</v>
      </c>
      <c r="CR66" s="188">
        <f t="shared" si="157"/>
        <v>0</v>
      </c>
      <c r="CS66" s="188">
        <v>0</v>
      </c>
      <c r="CT66" s="188">
        <v>0</v>
      </c>
      <c r="CU66" s="188">
        <v>0</v>
      </c>
      <c r="CV66" s="188">
        <v>0</v>
      </c>
      <c r="CW66" s="188">
        <v>0</v>
      </c>
      <c r="CX66" s="188">
        <f t="shared" si="95"/>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f t="shared" si="96"/>
        <v>1</v>
      </c>
      <c r="DT66" t="s">
        <v>1163</v>
      </c>
      <c r="DU66">
        <v>2</v>
      </c>
      <c r="DV66" s="241">
        <v>1</v>
      </c>
      <c r="DW66">
        <v>3</v>
      </c>
      <c r="DX66" s="137">
        <v>120530</v>
      </c>
      <c r="DY66" s="137">
        <v>180795</v>
      </c>
      <c r="DZ66" s="188">
        <v>597.02798646066856</v>
      </c>
      <c r="EA66" s="188">
        <f t="shared" si="158"/>
        <v>-597.02798646066856</v>
      </c>
      <c r="EB66" s="188">
        <v>-597.02798646066856</v>
      </c>
      <c r="EC66" s="188">
        <v>597.02798646066856</v>
      </c>
      <c r="ED66" s="188">
        <v>-597.02798646066856</v>
      </c>
      <c r="EE66" s="188">
        <v>597.02798646066856</v>
      </c>
      <c r="EF66" s="188">
        <v>-597.02798646066856</v>
      </c>
      <c r="EG66" s="188">
        <f t="shared" si="97"/>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f t="shared" si="98"/>
        <v>1</v>
      </c>
      <c r="FC66" t="s">
        <v>1163</v>
      </c>
      <c r="FD66">
        <v>2</v>
      </c>
      <c r="FE66" s="241">
        <v>1</v>
      </c>
      <c r="FF66">
        <v>2</v>
      </c>
      <c r="FG66" s="137">
        <v>121509.99999999999</v>
      </c>
      <c r="FH66" s="137">
        <v>121509.99999999999</v>
      </c>
      <c r="FI66" s="188">
        <v>-987.96814071131394</v>
      </c>
      <c r="FJ66" s="188">
        <f t="shared" si="159"/>
        <v>-987.96814071131394</v>
      </c>
      <c r="FK66" s="188">
        <v>987.96814071131394</v>
      </c>
      <c r="FL66" s="188">
        <v>-987.96814071131394</v>
      </c>
      <c r="FM66" s="188">
        <v>987.96814071131394</v>
      </c>
      <c r="FN66" s="188">
        <v>-987.96814071131394</v>
      </c>
      <c r="FO66" s="188">
        <v>987.96814071131394</v>
      </c>
      <c r="FP66" s="188">
        <f t="shared" si="99"/>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f t="shared" si="100"/>
        <v>1</v>
      </c>
      <c r="GL66" t="s">
        <v>1163</v>
      </c>
      <c r="GM66">
        <v>2</v>
      </c>
      <c r="GN66" s="241">
        <v>1</v>
      </c>
      <c r="GO66">
        <v>3</v>
      </c>
      <c r="GP66" s="137">
        <v>122470</v>
      </c>
      <c r="GQ66" s="137">
        <v>183705</v>
      </c>
      <c r="GR66" s="188">
        <v>-967.58456094170344</v>
      </c>
      <c r="GS66" s="188">
        <f t="shared" si="160"/>
        <v>967.58456094170344</v>
      </c>
      <c r="GT66" s="188">
        <v>967.58456094170344</v>
      </c>
      <c r="GU66" s="188">
        <v>-967.58456094170344</v>
      </c>
      <c r="GV66" s="188">
        <v>967.58456094170344</v>
      </c>
      <c r="GW66" s="188">
        <v>-967.58456094170344</v>
      </c>
      <c r="GX66" s="188">
        <v>967.58456094170344</v>
      </c>
      <c r="GY66" s="188">
        <f t="shared" si="101"/>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f t="shared" si="102"/>
        <v>-1</v>
      </c>
      <c r="HU66" t="s">
        <v>1163</v>
      </c>
      <c r="HV66">
        <v>2</v>
      </c>
      <c r="HW66">
        <v>1</v>
      </c>
      <c r="HX66">
        <v>3</v>
      </c>
      <c r="HY66" s="137">
        <v>123420</v>
      </c>
      <c r="HZ66" s="137">
        <v>185130</v>
      </c>
      <c r="IA66" s="188">
        <v>-957.36915162950822</v>
      </c>
      <c r="IB66" s="188">
        <f t="shared" si="161"/>
        <v>957.36915162950822</v>
      </c>
      <c r="IC66" s="188">
        <v>957.36915162950822</v>
      </c>
      <c r="ID66" s="188">
        <v>-957.36915162950822</v>
      </c>
      <c r="IE66" s="188">
        <v>957.36915162950822</v>
      </c>
      <c r="IF66" s="188">
        <v>-957.36915162950822</v>
      </c>
      <c r="IG66" s="188">
        <v>-957.36915162950822</v>
      </c>
      <c r="IH66" s="188">
        <f t="shared" si="103"/>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f t="shared" si="104"/>
        <v>1</v>
      </c>
      <c r="JD66" t="s">
        <v>1163</v>
      </c>
      <c r="JE66">
        <v>2</v>
      </c>
      <c r="JF66" s="241">
        <v>2</v>
      </c>
      <c r="JG66">
        <v>2</v>
      </c>
      <c r="JH66" s="137">
        <v>125150</v>
      </c>
      <c r="JI66" s="137">
        <v>125150</v>
      </c>
      <c r="JJ66" s="188">
        <v>1754.2497164178201</v>
      </c>
      <c r="JK66" s="188">
        <f t="shared" si="162"/>
        <v>1754.2497164178201</v>
      </c>
      <c r="JL66" s="188">
        <v>1754.2497164178201</v>
      </c>
      <c r="JM66" s="188">
        <v>-1754.2497164178201</v>
      </c>
      <c r="JN66" s="188">
        <v>1754.2497164178201</v>
      </c>
      <c r="JO66" s="188">
        <v>-1754.2497164178201</v>
      </c>
      <c r="JP66" s="188">
        <v>1754.2497164178201</v>
      </c>
      <c r="JQ66" s="188">
        <f t="shared" si="105"/>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f t="shared" si="106"/>
        <v>1</v>
      </c>
      <c r="KM66" t="s">
        <v>1163</v>
      </c>
      <c r="KN66">
        <v>2</v>
      </c>
      <c r="KO66" s="241">
        <v>2</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f t="shared" si="107"/>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f t="shared" si="108"/>
        <v>1</v>
      </c>
      <c r="LV66" t="s">
        <v>1163</v>
      </c>
      <c r="LW66">
        <v>2</v>
      </c>
      <c r="LX66" s="241"/>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f t="shared" si="109"/>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f t="shared" si="110"/>
        <v>1</v>
      </c>
      <c r="NE66" t="s">
        <v>1163</v>
      </c>
      <c r="NF66">
        <v>2</v>
      </c>
      <c r="NG66" s="241"/>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f t="shared" si="111"/>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f t="shared" si="112"/>
        <v>1</v>
      </c>
      <c r="ON66" t="s">
        <v>1163</v>
      </c>
      <c r="OO66">
        <v>2</v>
      </c>
      <c r="OP66" s="241"/>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f t="shared" si="113"/>
        <v>-734.2604822605889</v>
      </c>
      <c r="PB66" s="188">
        <v>-734.2604822605889</v>
      </c>
      <c r="PC66" s="188">
        <v>734.2604822605889</v>
      </c>
      <c r="PD66" s="188">
        <v>-734.2604822605889</v>
      </c>
      <c r="PE66" s="188">
        <v>734.2604822605889</v>
      </c>
      <c r="PG66">
        <v>-1</v>
      </c>
      <c r="PH66" s="228">
        <v>1</v>
      </c>
      <c r="PI66" s="228">
        <v>-1</v>
      </c>
      <c r="PJ66" s="228">
        <v>1</v>
      </c>
      <c r="PK66" s="203">
        <v>1</v>
      </c>
      <c r="PL66" s="229">
        <v>13</v>
      </c>
      <c r="PM66">
        <v>-1</v>
      </c>
      <c r="PN66">
        <v>1</v>
      </c>
      <c r="PO66" s="203">
        <v>-1</v>
      </c>
      <c r="PP66">
        <v>1</v>
      </c>
      <c r="PQ66">
        <v>0</v>
      </c>
      <c r="PR66">
        <v>1</v>
      </c>
      <c r="PS66">
        <v>0</v>
      </c>
      <c r="PT66" s="237">
        <v>-2.0852641334599999E-3</v>
      </c>
      <c r="PU66" s="194">
        <v>42548</v>
      </c>
      <c r="PV66">
        <v>1</v>
      </c>
      <c r="PW66" t="s">
        <v>1163</v>
      </c>
      <c r="PX66">
        <v>2</v>
      </c>
      <c r="PY66" s="241"/>
      <c r="PZ66">
        <v>2</v>
      </c>
      <c r="QA66" s="137">
        <v>131280</v>
      </c>
      <c r="QB66" s="137">
        <v>131280</v>
      </c>
      <c r="QC66" s="188">
        <v>-273.75347544062879</v>
      </c>
      <c r="QD66" s="188">
        <v>273.75347544062879</v>
      </c>
      <c r="QE66" s="188">
        <v>-273.75347544062879</v>
      </c>
      <c r="QF66" s="188">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v>-1</v>
      </c>
      <c r="QQ66" s="228">
        <v>1</v>
      </c>
      <c r="QR66" s="228">
        <v>1</v>
      </c>
      <c r="QS66" s="228">
        <v>1</v>
      </c>
      <c r="QT66" s="203">
        <v>1</v>
      </c>
      <c r="QU66" s="229">
        <v>14</v>
      </c>
      <c r="QV66">
        <v>-1</v>
      </c>
      <c r="QW66">
        <v>1</v>
      </c>
      <c r="QX66">
        <v>1</v>
      </c>
      <c r="QY66">
        <v>1</v>
      </c>
      <c r="QZ66">
        <v>1</v>
      </c>
      <c r="RA66">
        <v>0</v>
      </c>
      <c r="RB66">
        <v>1</v>
      </c>
      <c r="RC66">
        <v>1.6020431855099999E-2</v>
      </c>
      <c r="RD66" s="194">
        <v>42548</v>
      </c>
      <c r="RE66">
        <v>1</v>
      </c>
      <c r="RF66" t="s">
        <v>1163</v>
      </c>
      <c r="RG66">
        <v>2</v>
      </c>
      <c r="RH66" s="241"/>
      <c r="RI66">
        <v>2</v>
      </c>
      <c r="RJ66" s="137">
        <v>131280</v>
      </c>
      <c r="RK66" s="137">
        <v>131280</v>
      </c>
      <c r="RL66" s="188">
        <v>2103.1622939375279</v>
      </c>
      <c r="RM66" s="188">
        <v>-2103.1622939375279</v>
      </c>
      <c r="RN66" s="188">
        <v>2103.1622939375279</v>
      </c>
      <c r="RO66" s="188">
        <v>-2103.1622939375279</v>
      </c>
      <c r="RP66" s="188">
        <v>2103.1622939375279</v>
      </c>
      <c r="RQ66" s="188">
        <v>2103.1622939375279</v>
      </c>
      <c r="RR66" s="188">
        <v>2103.1622939375279</v>
      </c>
      <c r="RS66" s="188">
        <v>2103.1622939375279</v>
      </c>
      <c r="RT66" s="188">
        <v>2103.1622939375279</v>
      </c>
      <c r="RU66" s="188">
        <v>-2103.1622939375279</v>
      </c>
      <c r="RV66" s="188">
        <v>-2103.1622939375279</v>
      </c>
      <c r="RW66" s="188">
        <v>2103.1622939375279</v>
      </c>
      <c r="RY66">
        <f t="shared" si="114"/>
        <v>1</v>
      </c>
      <c r="RZ66">
        <v>1</v>
      </c>
      <c r="SA66">
        <v>-1</v>
      </c>
      <c r="SB66">
        <v>1</v>
      </c>
      <c r="SC66">
        <v>1</v>
      </c>
      <c r="SD66">
        <v>15</v>
      </c>
      <c r="SE66">
        <f t="shared" si="115"/>
        <v>-1</v>
      </c>
      <c r="SF66">
        <f t="shared" si="116"/>
        <v>1</v>
      </c>
      <c r="SG66">
        <v>1</v>
      </c>
      <c r="SH66">
        <f t="shared" si="117"/>
        <v>0</v>
      </c>
      <c r="SI66">
        <f t="shared" si="82"/>
        <v>1</v>
      </c>
      <c r="SJ66">
        <f t="shared" si="163"/>
        <v>0</v>
      </c>
      <c r="SK66">
        <f t="shared" si="118"/>
        <v>1</v>
      </c>
      <c r="SL66">
        <v>2.9859841559999999E-2</v>
      </c>
      <c r="SM66" s="194">
        <v>42548</v>
      </c>
      <c r="SN66">
        <f t="shared" si="119"/>
        <v>1</v>
      </c>
      <c r="SO66" t="str">
        <f t="shared" si="83"/>
        <v>TRUE</v>
      </c>
      <c r="SP66">
        <f>VLOOKUP($A66,'FuturesInfo (3)'!$A$2:$V$80,22)</f>
        <v>2</v>
      </c>
      <c r="SQ66" s="241"/>
      <c r="SR66">
        <f t="shared" si="120"/>
        <v>2</v>
      </c>
      <c r="SS66" s="137">
        <f>VLOOKUP($A66,'FuturesInfo (3)'!$A$2:$O$80,15)*SP66</f>
        <v>135200</v>
      </c>
      <c r="ST66" s="137">
        <f>VLOOKUP($A66,'FuturesInfo (3)'!$A$2:$O$80,15)*SR66</f>
        <v>135200</v>
      </c>
      <c r="SU66" s="188">
        <f t="shared" si="175"/>
        <v>4037.0505789119998</v>
      </c>
      <c r="SV66" s="188">
        <f t="shared" si="84"/>
        <v>4037.0505789119998</v>
      </c>
      <c r="SW66" s="188">
        <f t="shared" si="122"/>
        <v>4037.0505789119998</v>
      </c>
      <c r="SX66" s="188">
        <f t="shared" si="123"/>
        <v>-4037.0505789119998</v>
      </c>
      <c r="SY66" s="188">
        <f t="shared" si="172"/>
        <v>4037.0505789119998</v>
      </c>
      <c r="SZ66" s="188">
        <f t="shared" si="125"/>
        <v>-4037.0505789119998</v>
      </c>
      <c r="TA66" s="188">
        <f t="shared" si="164"/>
        <v>4037.0505789119998</v>
      </c>
      <c r="TB66" s="188">
        <f t="shared" si="126"/>
        <v>4037.0505789119998</v>
      </c>
      <c r="TC66" s="188">
        <f>IF(IF(sym!$Q55=SG66,1,0)=1,ABS(SS66*SL66),-ABS(SS66*SL66))</f>
        <v>4037.0505789119998</v>
      </c>
      <c r="TD66" s="188">
        <f>IF(IF(sym!$P55=SG66,1,0)=1,ABS(SS66*SL66),-ABS(SS66*SL66))</f>
        <v>-4037.0505789119998</v>
      </c>
      <c r="TE66" s="188">
        <f t="shared" si="169"/>
        <v>-4037.0505789119998</v>
      </c>
      <c r="TF66" s="188">
        <f t="shared" si="127"/>
        <v>4037.0505789119998</v>
      </c>
      <c r="TH66">
        <f t="shared" si="128"/>
        <v>1</v>
      </c>
      <c r="TI66" s="228">
        <v>1</v>
      </c>
      <c r="TJ66" s="228">
        <v>-1</v>
      </c>
      <c r="TK66" s="228">
        <v>1</v>
      </c>
      <c r="TL66" s="203">
        <v>1</v>
      </c>
      <c r="TM66" s="229">
        <v>16</v>
      </c>
      <c r="TN66">
        <f t="shared" si="129"/>
        <v>-1</v>
      </c>
      <c r="TO66">
        <f t="shared" si="130"/>
        <v>1</v>
      </c>
      <c r="TP66" s="203"/>
      <c r="TQ66">
        <f t="shared" si="131"/>
        <v>0</v>
      </c>
      <c r="TR66">
        <f t="shared" si="85"/>
        <v>0</v>
      </c>
      <c r="TS66">
        <f t="shared" si="165"/>
        <v>0</v>
      </c>
      <c r="TT66">
        <f t="shared" si="132"/>
        <v>0</v>
      </c>
      <c r="TU66" s="237"/>
      <c r="TV66" s="194">
        <v>42548</v>
      </c>
      <c r="TW66">
        <f t="shared" si="133"/>
        <v>1</v>
      </c>
      <c r="TX66" t="str">
        <f t="shared" si="86"/>
        <v>TRUE</v>
      </c>
      <c r="TY66">
        <f>VLOOKUP($A66,'FuturesInfo (3)'!$A$2:$V$80,22)</f>
        <v>2</v>
      </c>
      <c r="TZ66" s="241"/>
      <c r="UA66">
        <f t="shared" si="134"/>
        <v>2</v>
      </c>
      <c r="UB66" s="137">
        <f>VLOOKUP($A66,'FuturesInfo (3)'!$A$2:$O$80,15)*TY66</f>
        <v>135200</v>
      </c>
      <c r="UC66" s="137">
        <f>VLOOKUP($A66,'FuturesInfo (3)'!$A$2:$O$80,15)*UA66</f>
        <v>135200</v>
      </c>
      <c r="UD66" s="188">
        <f t="shared" si="176"/>
        <v>0</v>
      </c>
      <c r="UE66" s="188">
        <f t="shared" si="87"/>
        <v>0</v>
      </c>
      <c r="UF66" s="188">
        <f t="shared" si="136"/>
        <v>0</v>
      </c>
      <c r="UG66" s="188">
        <f t="shared" si="137"/>
        <v>0</v>
      </c>
      <c r="UH66" s="188">
        <f t="shared" si="173"/>
        <v>0</v>
      </c>
      <c r="UI66" s="188">
        <f t="shared" si="139"/>
        <v>0</v>
      </c>
      <c r="UJ66" s="188">
        <f t="shared" si="166"/>
        <v>0</v>
      </c>
      <c r="UK66" s="188">
        <f t="shared" si="140"/>
        <v>0</v>
      </c>
      <c r="UL66" s="188">
        <f>IF(IF(sym!$Q55=TP66,1,0)=1,ABS(UB66*TU66),-ABS(UB66*TU66))</f>
        <v>0</v>
      </c>
      <c r="UM66" s="188">
        <f>IF(IF(sym!$P55=TP66,1,0)=1,ABS(UB66*TU66),-ABS(UB66*TU66))</f>
        <v>0</v>
      </c>
      <c r="UN66" s="188">
        <f t="shared" si="170"/>
        <v>0</v>
      </c>
      <c r="UO66" s="188">
        <f t="shared" si="141"/>
        <v>0</v>
      </c>
      <c r="UQ66">
        <f t="shared" si="142"/>
        <v>0</v>
      </c>
      <c r="UR66" s="228"/>
      <c r="US66" s="228"/>
      <c r="UT66" s="228"/>
      <c r="UU66" s="203"/>
      <c r="UV66" s="229"/>
      <c r="UW66">
        <f t="shared" si="143"/>
        <v>1</v>
      </c>
      <c r="UX66">
        <f t="shared" si="144"/>
        <v>0</v>
      </c>
      <c r="UY66" s="203"/>
      <c r="UZ66">
        <f t="shared" si="145"/>
        <v>1</v>
      </c>
      <c r="VA66">
        <f t="shared" si="88"/>
        <v>1</v>
      </c>
      <c r="VB66">
        <f t="shared" si="167"/>
        <v>0</v>
      </c>
      <c r="VC66">
        <f t="shared" si="146"/>
        <v>1</v>
      </c>
      <c r="VD66" s="237"/>
      <c r="VE66" s="194"/>
      <c r="VF66">
        <f t="shared" si="147"/>
        <v>-1</v>
      </c>
      <c r="VG66" t="str">
        <f t="shared" si="89"/>
        <v>FALSE</v>
      </c>
      <c r="VH66">
        <f>VLOOKUP($A66,'FuturesInfo (3)'!$A$2:$V$80,22)</f>
        <v>2</v>
      </c>
      <c r="VI66" s="241"/>
      <c r="VJ66">
        <f t="shared" si="148"/>
        <v>2</v>
      </c>
      <c r="VK66" s="137">
        <f>VLOOKUP($A66,'FuturesInfo (3)'!$A$2:$O$80,15)*VH66</f>
        <v>135200</v>
      </c>
      <c r="VL66" s="137">
        <f>VLOOKUP($A66,'FuturesInfo (3)'!$A$2:$O$80,15)*VJ66</f>
        <v>135200</v>
      </c>
      <c r="VM66" s="188">
        <f t="shared" si="177"/>
        <v>0</v>
      </c>
      <c r="VN66" s="188">
        <f t="shared" si="90"/>
        <v>0</v>
      </c>
      <c r="VO66" s="188">
        <f t="shared" si="150"/>
        <v>0</v>
      </c>
      <c r="VP66" s="188">
        <f t="shared" si="151"/>
        <v>0</v>
      </c>
      <c r="VQ66" s="188">
        <f t="shared" si="174"/>
        <v>0</v>
      </c>
      <c r="VR66" s="188">
        <f t="shared" si="153"/>
        <v>0</v>
      </c>
      <c r="VS66" s="188">
        <f t="shared" si="168"/>
        <v>0</v>
      </c>
      <c r="VT66" s="188">
        <f t="shared" si="154"/>
        <v>0</v>
      </c>
      <c r="VU66" s="188">
        <f>IF(IF(sym!$Q55=UY66,1,0)=1,ABS(VK66*VD66),-ABS(VK66*VD66))</f>
        <v>0</v>
      </c>
      <c r="VV66" s="188">
        <f>IF(IF(sym!$P55=UY66,1,0)=1,ABS(VK66*VD66),-ABS(VK66*VD66))</f>
        <v>0</v>
      </c>
      <c r="VW66" s="188">
        <f t="shared" si="171"/>
        <v>0</v>
      </c>
      <c r="VX66" s="188">
        <f t="shared" si="155"/>
        <v>0</v>
      </c>
    </row>
    <row r="67" spans="1:596" x14ac:dyDescent="0.25">
      <c r="A67" s="1" t="s">
        <v>388</v>
      </c>
      <c r="B67" s="149" t="str">
        <f>'FuturesInfo (3)'!M55</f>
        <v>QPL</v>
      </c>
      <c r="C67" s="192" t="str">
        <f>VLOOKUP(A67,'FuturesInfo (3)'!$A$2:$K$80,11)</f>
        <v>metal</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f t="shared" si="81"/>
        <v>1091.508633449017</v>
      </c>
      <c r="AB67" s="188">
        <v>1091.508633449017</v>
      </c>
      <c r="AC67" s="188">
        <v>-1091.508633449017</v>
      </c>
      <c r="AD67" s="188">
        <v>1091.508633449017</v>
      </c>
      <c r="AE67" s="188">
        <v>-1091.508633449017</v>
      </c>
      <c r="AF67" s="188">
        <f t="shared" si="91"/>
        <v>-2</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f t="shared" si="92"/>
        <v>-1</v>
      </c>
      <c r="BB67" t="s">
        <v>1163</v>
      </c>
      <c r="BC67">
        <v>2</v>
      </c>
      <c r="BD67" s="241">
        <v>2</v>
      </c>
      <c r="BE67">
        <v>2</v>
      </c>
      <c r="BF67" s="137">
        <v>105709.99999999999</v>
      </c>
      <c r="BG67" s="137">
        <v>105709.99999999999</v>
      </c>
      <c r="BH67" s="188">
        <v>3385.0317289871714</v>
      </c>
      <c r="BI67" s="188">
        <f t="shared" si="156"/>
        <v>3385.0317289871714</v>
      </c>
      <c r="BJ67" s="188">
        <v>3385.0317289871714</v>
      </c>
      <c r="BK67" s="188">
        <v>-3385.0317289871714</v>
      </c>
      <c r="BL67" s="188">
        <v>-3385.0317289871714</v>
      </c>
      <c r="BM67" s="188">
        <v>-3385.0317289871714</v>
      </c>
      <c r="BN67" s="188">
        <v>3385.0317289871714</v>
      </c>
      <c r="BO67" s="188">
        <f t="shared" si="93"/>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f t="shared" si="94"/>
        <v>1</v>
      </c>
      <c r="CK67" t="s">
        <v>1163</v>
      </c>
      <c r="CL67">
        <v>2</v>
      </c>
      <c r="CM67" s="241">
        <v>1</v>
      </c>
      <c r="CN67">
        <v>3</v>
      </c>
      <c r="CO67" s="137">
        <v>105709.99999999999</v>
      </c>
      <c r="CP67" s="137">
        <v>158564.99999999997</v>
      </c>
      <c r="CQ67" s="188">
        <v>0</v>
      </c>
      <c r="CR67" s="188">
        <f t="shared" si="157"/>
        <v>0</v>
      </c>
      <c r="CS67" s="188">
        <v>0</v>
      </c>
      <c r="CT67" s="188">
        <v>0</v>
      </c>
      <c r="CU67" s="188">
        <v>0</v>
      </c>
      <c r="CV67" s="188">
        <v>0</v>
      </c>
      <c r="CW67" s="188">
        <v>0</v>
      </c>
      <c r="CX67" s="188">
        <f t="shared" si="95"/>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f t="shared" si="96"/>
        <v>1</v>
      </c>
      <c r="DT67" t="s">
        <v>1163</v>
      </c>
      <c r="DU67">
        <v>2</v>
      </c>
      <c r="DV67" s="241">
        <v>1</v>
      </c>
      <c r="DW67">
        <v>3</v>
      </c>
      <c r="DX67" s="137">
        <v>107690.00000000001</v>
      </c>
      <c r="DY67" s="137">
        <v>161535.00000000003</v>
      </c>
      <c r="DZ67" s="188">
        <v>-2017.0863683682912</v>
      </c>
      <c r="EA67" s="188">
        <f t="shared" si="158"/>
        <v>2017.0863683682912</v>
      </c>
      <c r="EB67" s="188">
        <v>2017.0863683682912</v>
      </c>
      <c r="EC67" s="188">
        <v>-2017.0863683682912</v>
      </c>
      <c r="ED67" s="188">
        <v>2017.0863683682912</v>
      </c>
      <c r="EE67" s="188">
        <v>-2017.0863683682912</v>
      </c>
      <c r="EF67" s="188">
        <v>2017.0863683682912</v>
      </c>
      <c r="EG67" s="188">
        <f t="shared" si="97"/>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f t="shared" si="98"/>
        <v>1</v>
      </c>
      <c r="FC67" t="s">
        <v>1163</v>
      </c>
      <c r="FD67">
        <v>2</v>
      </c>
      <c r="FE67" s="241">
        <v>2</v>
      </c>
      <c r="FF67">
        <v>2</v>
      </c>
      <c r="FG67" s="137">
        <v>109130</v>
      </c>
      <c r="FH67" s="137">
        <v>109130</v>
      </c>
      <c r="FI67" s="188">
        <v>1459.255269757866</v>
      </c>
      <c r="FJ67" s="188">
        <f t="shared" si="159"/>
        <v>1459.255269757866</v>
      </c>
      <c r="FK67" s="188">
        <v>1459.255269757866</v>
      </c>
      <c r="FL67" s="188">
        <v>-1459.255269757866</v>
      </c>
      <c r="FM67" s="188">
        <v>1459.255269757866</v>
      </c>
      <c r="FN67" s="188">
        <v>-1459.255269757866</v>
      </c>
      <c r="FO67" s="188">
        <v>1459.255269757866</v>
      </c>
      <c r="FP67" s="188">
        <f t="shared" si="99"/>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f t="shared" si="100"/>
        <v>1</v>
      </c>
      <c r="GL67" t="s">
        <v>1163</v>
      </c>
      <c r="GM67">
        <v>2</v>
      </c>
      <c r="GN67" s="241">
        <v>1</v>
      </c>
      <c r="GO67">
        <v>3</v>
      </c>
      <c r="GP67" s="137">
        <v>109509.99999999999</v>
      </c>
      <c r="GQ67" s="137">
        <v>164264.99999999997</v>
      </c>
      <c r="GR67" s="188">
        <v>381.32319252285993</v>
      </c>
      <c r="GS67" s="188">
        <f t="shared" si="160"/>
        <v>381.32319252285993</v>
      </c>
      <c r="GT67" s="188">
        <v>381.32319252285993</v>
      </c>
      <c r="GU67" s="188">
        <v>-381.32319252285993</v>
      </c>
      <c r="GV67" s="188">
        <v>381.32319252285993</v>
      </c>
      <c r="GW67" s="188">
        <v>-381.32319252285993</v>
      </c>
      <c r="GX67" s="188">
        <v>381.32319252285993</v>
      </c>
      <c r="GY67" s="188">
        <f t="shared" si="101"/>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f t="shared" si="102"/>
        <v>1</v>
      </c>
      <c r="HU67" t="s">
        <v>1163</v>
      </c>
      <c r="HV67">
        <v>2</v>
      </c>
      <c r="HW67">
        <v>1</v>
      </c>
      <c r="HX67">
        <v>3</v>
      </c>
      <c r="HY67" s="137">
        <v>110020</v>
      </c>
      <c r="HZ67" s="137">
        <v>165030</v>
      </c>
      <c r="IA67" s="188">
        <v>512.37512555899639</v>
      </c>
      <c r="IB67" s="188">
        <f t="shared" si="161"/>
        <v>512.37512555899639</v>
      </c>
      <c r="IC67" s="188">
        <v>512.37512555899639</v>
      </c>
      <c r="ID67" s="188">
        <v>-512.37512555899639</v>
      </c>
      <c r="IE67" s="188">
        <v>512.37512555899639</v>
      </c>
      <c r="IF67" s="188">
        <v>-512.37512555899639</v>
      </c>
      <c r="IG67" s="188">
        <v>512.37512555899639</v>
      </c>
      <c r="IH67" s="188">
        <f t="shared" si="103"/>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f t="shared" si="104"/>
        <v>1</v>
      </c>
      <c r="JD67" t="s">
        <v>1163</v>
      </c>
      <c r="JE67">
        <v>2</v>
      </c>
      <c r="JF67" s="241">
        <v>2</v>
      </c>
      <c r="JG67">
        <v>2</v>
      </c>
      <c r="JH67" s="137">
        <v>110809.99999999999</v>
      </c>
      <c r="JI67" s="137">
        <v>110809.99999999999</v>
      </c>
      <c r="JJ67" s="188">
        <v>795.67260498129656</v>
      </c>
      <c r="JK67" s="188">
        <f t="shared" si="162"/>
        <v>795.67260498129656</v>
      </c>
      <c r="JL67" s="188">
        <v>795.67260498129656</v>
      </c>
      <c r="JM67" s="188">
        <v>-795.67260498129656</v>
      </c>
      <c r="JN67" s="188">
        <v>795.67260498129656</v>
      </c>
      <c r="JO67" s="188">
        <v>-795.67260498129656</v>
      </c>
      <c r="JP67" s="188">
        <v>795.67260498129656</v>
      </c>
      <c r="JQ67" s="188">
        <f t="shared" si="105"/>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f t="shared" si="106"/>
        <v>1</v>
      </c>
      <c r="KM67" t="s">
        <v>1163</v>
      </c>
      <c r="KN67">
        <v>2</v>
      </c>
      <c r="KO67" s="241">
        <v>2</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f t="shared" si="107"/>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f t="shared" si="108"/>
        <v>-1</v>
      </c>
      <c r="LV67" t="s">
        <v>1163</v>
      </c>
      <c r="LW67">
        <v>2</v>
      </c>
      <c r="LX67" s="241"/>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f t="shared" si="109"/>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f t="shared" si="110"/>
        <v>-1</v>
      </c>
      <c r="NE67" t="s">
        <v>1163</v>
      </c>
      <c r="NF67">
        <v>2</v>
      </c>
      <c r="NG67" s="241"/>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f t="shared" si="111"/>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f t="shared" si="112"/>
        <v>-1</v>
      </c>
      <c r="ON67" t="s">
        <v>1163</v>
      </c>
      <c r="OO67">
        <v>2</v>
      </c>
      <c r="OP67" s="241"/>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f t="shared" si="113"/>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v>1</v>
      </c>
      <c r="PN67">
        <v>-1</v>
      </c>
      <c r="PO67" s="203">
        <v>1</v>
      </c>
      <c r="PP67">
        <v>0</v>
      </c>
      <c r="PQ67">
        <v>0</v>
      </c>
      <c r="PR67">
        <v>1</v>
      </c>
      <c r="PS67">
        <v>0</v>
      </c>
      <c r="PT67" s="237">
        <v>6.5789473684200002E-3</v>
      </c>
      <c r="PU67" s="194">
        <v>42548</v>
      </c>
      <c r="PV67">
        <v>-1</v>
      </c>
      <c r="PW67" t="s">
        <v>1163</v>
      </c>
      <c r="PX67">
        <v>2</v>
      </c>
      <c r="PY67" s="241"/>
      <c r="PZ67">
        <v>2</v>
      </c>
      <c r="QA67" s="137">
        <v>109859.99999999999</v>
      </c>
      <c r="QB67" s="137">
        <v>109859.99999999999</v>
      </c>
      <c r="QC67" s="188">
        <v>722.76315789462114</v>
      </c>
      <c r="QD67" s="188">
        <v>-722.76315789462114</v>
      </c>
      <c r="QE67" s="188">
        <v>-722.76315789462114</v>
      </c>
      <c r="QF67" s="188">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v>1</v>
      </c>
      <c r="QQ67" s="228">
        <v>1</v>
      </c>
      <c r="QR67" s="228">
        <v>1</v>
      </c>
      <c r="QS67" s="228">
        <v>1</v>
      </c>
      <c r="QT67" s="203">
        <v>-1</v>
      </c>
      <c r="QU67" s="229">
        <v>-2</v>
      </c>
      <c r="QV67">
        <v>1</v>
      </c>
      <c r="QW67">
        <v>1</v>
      </c>
      <c r="QX67">
        <v>-1</v>
      </c>
      <c r="QY67">
        <v>0</v>
      </c>
      <c r="QZ67">
        <v>1</v>
      </c>
      <c r="RA67">
        <v>0</v>
      </c>
      <c r="RB67">
        <v>0</v>
      </c>
      <c r="RC67">
        <v>-2.7233115468399999E-3</v>
      </c>
      <c r="RD67" s="194">
        <v>42548</v>
      </c>
      <c r="RE67">
        <v>1</v>
      </c>
      <c r="RF67" t="s">
        <v>1163</v>
      </c>
      <c r="RG67">
        <v>2</v>
      </c>
      <c r="RH67" s="241"/>
      <c r="RI67">
        <v>2</v>
      </c>
      <c r="RJ67" s="137">
        <v>109859.99999999999</v>
      </c>
      <c r="RK67" s="137">
        <v>109859.99999999999</v>
      </c>
      <c r="RL67" s="188">
        <v>-299.18300653584237</v>
      </c>
      <c r="RM67" s="188">
        <v>-299.18300653584237</v>
      </c>
      <c r="RN67" s="188">
        <v>299.18300653584237</v>
      </c>
      <c r="RO67" s="188">
        <v>-299.18300653584237</v>
      </c>
      <c r="RP67" s="188">
        <v>-299.18300653584237</v>
      </c>
      <c r="RQ67" s="188">
        <v>-299.18300653584237</v>
      </c>
      <c r="RR67" s="188">
        <v>-299.18300653584237</v>
      </c>
      <c r="RS67" s="188">
        <v>-299.18300653584237</v>
      </c>
      <c r="RT67" s="188">
        <v>299.18300653584237</v>
      </c>
      <c r="RU67" s="188">
        <v>-299.18300653584237</v>
      </c>
      <c r="RV67" s="188">
        <v>-299.18300653584237</v>
      </c>
      <c r="RW67" s="188">
        <v>299.18300653584237</v>
      </c>
      <c r="RY67">
        <f t="shared" si="114"/>
        <v>-1</v>
      </c>
      <c r="RZ67">
        <v>1</v>
      </c>
      <c r="SA67">
        <v>-1</v>
      </c>
      <c r="SB67">
        <v>1</v>
      </c>
      <c r="SC67">
        <v>-1</v>
      </c>
      <c r="SD67">
        <v>-3</v>
      </c>
      <c r="SE67">
        <f t="shared" si="115"/>
        <v>1</v>
      </c>
      <c r="SF67">
        <f t="shared" si="116"/>
        <v>1</v>
      </c>
      <c r="SG67">
        <v>-1</v>
      </c>
      <c r="SH67">
        <f t="shared" si="117"/>
        <v>1</v>
      </c>
      <c r="SI67">
        <f t="shared" si="82"/>
        <v>1</v>
      </c>
      <c r="SJ67">
        <f t="shared" si="163"/>
        <v>0</v>
      </c>
      <c r="SK67">
        <f t="shared" si="118"/>
        <v>0</v>
      </c>
      <c r="SL67">
        <v>-6.4627707992000001E-3</v>
      </c>
      <c r="SM67" s="194">
        <v>42548</v>
      </c>
      <c r="SN67">
        <f t="shared" si="119"/>
        <v>1</v>
      </c>
      <c r="SO67" t="str">
        <f t="shared" si="83"/>
        <v>TRUE</v>
      </c>
      <c r="SP67">
        <f>VLOOKUP($A67,'FuturesInfo (3)'!$A$2:$V$80,22)</f>
        <v>2</v>
      </c>
      <c r="SQ67" s="241"/>
      <c r="SR67">
        <f t="shared" si="120"/>
        <v>2</v>
      </c>
      <c r="SS67" s="137">
        <f>VLOOKUP($A67,'FuturesInfo (3)'!$A$2:$O$80,15)*SP67</f>
        <v>109150</v>
      </c>
      <c r="ST67" s="137">
        <f>VLOOKUP($A67,'FuturesInfo (3)'!$A$2:$O$80,15)*SR67</f>
        <v>109150</v>
      </c>
      <c r="SU67" s="188">
        <f t="shared" si="175"/>
        <v>-705.41143273268005</v>
      </c>
      <c r="SV67" s="188">
        <f t="shared" si="84"/>
        <v>705.41143273268005</v>
      </c>
      <c r="SW67" s="188">
        <f t="shared" si="122"/>
        <v>705.41143273268005</v>
      </c>
      <c r="SX67" s="188">
        <f t="shared" si="123"/>
        <v>-705.41143273268005</v>
      </c>
      <c r="SY67" s="188">
        <f t="shared" si="172"/>
        <v>-705.41143273268005</v>
      </c>
      <c r="SZ67" s="188">
        <f t="shared" si="125"/>
        <v>705.41143273268005</v>
      </c>
      <c r="TA67" s="188">
        <f t="shared" si="164"/>
        <v>-705.41143273268005</v>
      </c>
      <c r="TB67" s="188">
        <f t="shared" si="126"/>
        <v>-705.41143273268005</v>
      </c>
      <c r="TC67" s="188">
        <f>IF(IF(sym!$Q56=SG67,1,0)=1,ABS(SS67*SL67),-ABS(SS67*SL67))</f>
        <v>705.41143273268005</v>
      </c>
      <c r="TD67" s="188">
        <f>IF(IF(sym!$P56=SG67,1,0)=1,ABS(SS67*SL67),-ABS(SS67*SL67))</f>
        <v>-705.41143273268005</v>
      </c>
      <c r="TE67" s="188">
        <f t="shared" si="169"/>
        <v>-705.41143273268005</v>
      </c>
      <c r="TF67" s="188">
        <f t="shared" si="127"/>
        <v>705.41143273268005</v>
      </c>
      <c r="TH67">
        <f t="shared" si="128"/>
        <v>-1</v>
      </c>
      <c r="TI67" s="228">
        <v>-1</v>
      </c>
      <c r="TJ67" s="228">
        <v>-1</v>
      </c>
      <c r="TK67" s="228">
        <v>-1</v>
      </c>
      <c r="TL67" s="203">
        <v>-1</v>
      </c>
      <c r="TM67" s="229">
        <v>-4</v>
      </c>
      <c r="TN67">
        <f t="shared" si="129"/>
        <v>1</v>
      </c>
      <c r="TO67">
        <f t="shared" si="130"/>
        <v>1</v>
      </c>
      <c r="TP67" s="203"/>
      <c r="TQ67">
        <f t="shared" si="131"/>
        <v>0</v>
      </c>
      <c r="TR67">
        <f t="shared" si="85"/>
        <v>0</v>
      </c>
      <c r="TS67">
        <f t="shared" si="165"/>
        <v>0</v>
      </c>
      <c r="TT67">
        <f t="shared" si="132"/>
        <v>0</v>
      </c>
      <c r="TU67" s="237"/>
      <c r="TV67" s="194">
        <v>42565</v>
      </c>
      <c r="TW67">
        <f t="shared" si="133"/>
        <v>-1</v>
      </c>
      <c r="TX67" t="str">
        <f t="shared" si="86"/>
        <v>TRUE</v>
      </c>
      <c r="TY67">
        <f>VLOOKUP($A67,'FuturesInfo (3)'!$A$2:$V$80,22)</f>
        <v>2</v>
      </c>
      <c r="TZ67" s="241"/>
      <c r="UA67">
        <f t="shared" si="134"/>
        <v>2</v>
      </c>
      <c r="UB67" s="137">
        <f>VLOOKUP($A67,'FuturesInfo (3)'!$A$2:$O$80,15)*TY67</f>
        <v>109150</v>
      </c>
      <c r="UC67" s="137">
        <f>VLOOKUP($A67,'FuturesInfo (3)'!$A$2:$O$80,15)*UA67</f>
        <v>109150</v>
      </c>
      <c r="UD67" s="188">
        <f t="shared" si="176"/>
        <v>0</v>
      </c>
      <c r="UE67" s="188">
        <f t="shared" si="87"/>
        <v>0</v>
      </c>
      <c r="UF67" s="188">
        <f t="shared" si="136"/>
        <v>0</v>
      </c>
      <c r="UG67" s="188">
        <f t="shared" si="137"/>
        <v>0</v>
      </c>
      <c r="UH67" s="188">
        <f t="shared" si="173"/>
        <v>0</v>
      </c>
      <c r="UI67" s="188">
        <f t="shared" si="139"/>
        <v>0</v>
      </c>
      <c r="UJ67" s="188">
        <f t="shared" si="166"/>
        <v>0</v>
      </c>
      <c r="UK67" s="188">
        <f t="shared" si="140"/>
        <v>0</v>
      </c>
      <c r="UL67" s="188">
        <f>IF(IF(sym!$Q56=TP67,1,0)=1,ABS(UB67*TU67),-ABS(UB67*TU67))</f>
        <v>0</v>
      </c>
      <c r="UM67" s="188">
        <f>IF(IF(sym!$P56=TP67,1,0)=1,ABS(UB67*TU67),-ABS(UB67*TU67))</f>
        <v>0</v>
      </c>
      <c r="UN67" s="188">
        <f t="shared" si="170"/>
        <v>0</v>
      </c>
      <c r="UO67" s="188">
        <f t="shared" si="141"/>
        <v>0</v>
      </c>
      <c r="UQ67">
        <f t="shared" si="142"/>
        <v>0</v>
      </c>
      <c r="UR67" s="228"/>
      <c r="US67" s="228"/>
      <c r="UT67" s="228"/>
      <c r="UU67" s="203"/>
      <c r="UV67" s="229"/>
      <c r="UW67">
        <f t="shared" si="143"/>
        <v>1</v>
      </c>
      <c r="UX67">
        <f t="shared" si="144"/>
        <v>0</v>
      </c>
      <c r="UY67" s="203"/>
      <c r="UZ67">
        <f t="shared" si="145"/>
        <v>1</v>
      </c>
      <c r="VA67">
        <f t="shared" si="88"/>
        <v>1</v>
      </c>
      <c r="VB67">
        <f t="shared" si="167"/>
        <v>0</v>
      </c>
      <c r="VC67">
        <f t="shared" si="146"/>
        <v>1</v>
      </c>
      <c r="VD67" s="237"/>
      <c r="VE67" s="194"/>
      <c r="VF67">
        <f t="shared" si="147"/>
        <v>-1</v>
      </c>
      <c r="VG67" t="str">
        <f t="shared" si="89"/>
        <v>FALSE</v>
      </c>
      <c r="VH67">
        <f>VLOOKUP($A67,'FuturesInfo (3)'!$A$2:$V$80,22)</f>
        <v>2</v>
      </c>
      <c r="VI67" s="241"/>
      <c r="VJ67">
        <f t="shared" si="148"/>
        <v>2</v>
      </c>
      <c r="VK67" s="137">
        <f>VLOOKUP($A67,'FuturesInfo (3)'!$A$2:$O$80,15)*VH67</f>
        <v>109150</v>
      </c>
      <c r="VL67" s="137">
        <f>VLOOKUP($A67,'FuturesInfo (3)'!$A$2:$O$80,15)*VJ67</f>
        <v>109150</v>
      </c>
      <c r="VM67" s="188">
        <f t="shared" si="177"/>
        <v>0</v>
      </c>
      <c r="VN67" s="188">
        <f t="shared" si="90"/>
        <v>0</v>
      </c>
      <c r="VO67" s="188">
        <f t="shared" si="150"/>
        <v>0</v>
      </c>
      <c r="VP67" s="188">
        <f t="shared" si="151"/>
        <v>0</v>
      </c>
      <c r="VQ67" s="188">
        <f t="shared" si="174"/>
        <v>0</v>
      </c>
      <c r="VR67" s="188">
        <f t="shared" si="153"/>
        <v>0</v>
      </c>
      <c r="VS67" s="188">
        <f t="shared" si="168"/>
        <v>0</v>
      </c>
      <c r="VT67" s="188">
        <f t="shared" si="154"/>
        <v>0</v>
      </c>
      <c r="VU67" s="188">
        <f>IF(IF(sym!$Q56=UY67,1,0)=1,ABS(VK67*VD67),-ABS(VK67*VD67))</f>
        <v>0</v>
      </c>
      <c r="VV67" s="188">
        <f>IF(IF(sym!$P56=UY67,1,0)=1,ABS(VK67*VD67),-ABS(VK67*VD67))</f>
        <v>0</v>
      </c>
      <c r="VW67" s="188">
        <f t="shared" si="171"/>
        <v>0</v>
      </c>
      <c r="VX67" s="188">
        <f t="shared" si="155"/>
        <v>0</v>
      </c>
    </row>
    <row r="68" spans="1:596" x14ac:dyDescent="0.25">
      <c r="A68" s="1" t="s">
        <v>390</v>
      </c>
      <c r="B68" s="149" t="str">
        <f>'FuturesInfo (3)'!M56</f>
        <v>QRB</v>
      </c>
      <c r="C68" s="192" t="str">
        <f>VLOOKUP(A68,'FuturesInfo (3)'!$A$2:$K$80,11)</f>
        <v>energy</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f t="shared" si="81"/>
        <v>-1516.62237535073</v>
      </c>
      <c r="AB68" s="188">
        <v>-1516.62237535073</v>
      </c>
      <c r="AC68" s="188">
        <v>1516.62237535073</v>
      </c>
      <c r="AD68" s="188">
        <v>-1516.62237535073</v>
      </c>
      <c r="AE68" s="188">
        <v>1516.62237535073</v>
      </c>
      <c r="AF68" s="188">
        <f t="shared" si="91"/>
        <v>0</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f t="shared" si="92"/>
        <v>1</v>
      </c>
      <c r="BB68" t="s">
        <v>1163</v>
      </c>
      <c r="BC68">
        <v>1</v>
      </c>
      <c r="BD68" s="241">
        <v>2</v>
      </c>
      <c r="BE68">
        <v>1</v>
      </c>
      <c r="BF68" s="137">
        <v>63567</v>
      </c>
      <c r="BG68" s="137">
        <v>63567</v>
      </c>
      <c r="BH68" s="188">
        <v>516.56391127679376</v>
      </c>
      <c r="BI68" s="188">
        <f t="shared" si="156"/>
        <v>-516.56391127679376</v>
      </c>
      <c r="BJ68" s="188">
        <v>516.56391127679376</v>
      </c>
      <c r="BK68" s="188">
        <v>-516.56391127679376</v>
      </c>
      <c r="BL68" s="188">
        <v>516.56391127679376</v>
      </c>
      <c r="BM68" s="188">
        <v>-516.56391127679376</v>
      </c>
      <c r="BN68" s="188">
        <v>516.56391127679376</v>
      </c>
      <c r="BO68" s="188">
        <f t="shared" si="93"/>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f t="shared" si="94"/>
        <v>1</v>
      </c>
      <c r="CK68" t="s">
        <v>1163</v>
      </c>
      <c r="CL68">
        <v>1</v>
      </c>
      <c r="CM68" s="241">
        <v>2</v>
      </c>
      <c r="CN68">
        <v>1</v>
      </c>
      <c r="CO68" s="137">
        <v>63567</v>
      </c>
      <c r="CP68" s="137">
        <v>63567</v>
      </c>
      <c r="CQ68" s="188">
        <v>0</v>
      </c>
      <c r="CR68" s="188">
        <f t="shared" si="157"/>
        <v>0</v>
      </c>
      <c r="CS68" s="188">
        <v>0</v>
      </c>
      <c r="CT68" s="188">
        <v>0</v>
      </c>
      <c r="CU68" s="188">
        <v>0</v>
      </c>
      <c r="CV68" s="188">
        <v>0</v>
      </c>
      <c r="CW68" s="188">
        <v>0</v>
      </c>
      <c r="CX68" s="188">
        <f t="shared" si="95"/>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f t="shared" si="96"/>
        <v>1</v>
      </c>
      <c r="DT68" t="s">
        <v>1163</v>
      </c>
      <c r="DU68">
        <v>1</v>
      </c>
      <c r="DV68" s="241">
        <v>2</v>
      </c>
      <c r="DW68">
        <v>1</v>
      </c>
      <c r="DX68" s="137">
        <v>60005.4</v>
      </c>
      <c r="DY68" s="137">
        <v>60005.4</v>
      </c>
      <c r="DZ68" s="188">
        <v>-3362.046858273116</v>
      </c>
      <c r="EA68" s="188">
        <f t="shared" si="158"/>
        <v>-3362.046858273116</v>
      </c>
      <c r="EB68" s="188">
        <v>-3362.046858273116</v>
      </c>
      <c r="EC68" s="188">
        <v>3362.046858273116</v>
      </c>
      <c r="ED68" s="188">
        <v>-3362.046858273116</v>
      </c>
      <c r="EE68" s="188">
        <v>3362.046858273116</v>
      </c>
      <c r="EF68" s="188">
        <v>-3362.046858273116</v>
      </c>
      <c r="EG68" s="188">
        <f t="shared" si="97"/>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f t="shared" si="98"/>
        <v>-1</v>
      </c>
      <c r="FC68" t="s">
        <v>1163</v>
      </c>
      <c r="FD68">
        <v>1</v>
      </c>
      <c r="FE68" s="241">
        <v>2</v>
      </c>
      <c r="FF68">
        <v>1</v>
      </c>
      <c r="FG68" s="137">
        <v>60181.8</v>
      </c>
      <c r="FH68" s="137">
        <v>60181.8</v>
      </c>
      <c r="FI68" s="188">
        <v>-176.91856932864866</v>
      </c>
      <c r="FJ68" s="188">
        <f t="shared" si="159"/>
        <v>-176.91856932864866</v>
      </c>
      <c r="FK68" s="188">
        <v>176.91856932864866</v>
      </c>
      <c r="FL68" s="188">
        <v>-176.91856932864866</v>
      </c>
      <c r="FM68" s="188">
        <v>176.91856932864866</v>
      </c>
      <c r="FN68" s="188">
        <v>-176.91856932864866</v>
      </c>
      <c r="FO68" s="188">
        <v>-176.91856932864866</v>
      </c>
      <c r="FP68" s="188">
        <f t="shared" si="99"/>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f t="shared" si="100"/>
        <v>-1</v>
      </c>
      <c r="GL68" t="s">
        <v>1163</v>
      </c>
      <c r="GM68">
        <v>1</v>
      </c>
      <c r="GN68" s="241">
        <v>1</v>
      </c>
      <c r="GO68">
        <v>1</v>
      </c>
      <c r="GP68" s="137">
        <v>57250.2</v>
      </c>
      <c r="GQ68" s="137">
        <v>57250.2</v>
      </c>
      <c r="GR68" s="188">
        <v>2788.7947239871096</v>
      </c>
      <c r="GS68" s="188">
        <f t="shared" si="160"/>
        <v>-2788.7947239871096</v>
      </c>
      <c r="GT68" s="188">
        <v>-2788.7947239871096</v>
      </c>
      <c r="GU68" s="188">
        <v>2788.7947239871096</v>
      </c>
      <c r="GV68" s="188">
        <v>-2788.7947239871096</v>
      </c>
      <c r="GW68" s="188">
        <v>2788.7947239871096</v>
      </c>
      <c r="GX68" s="188">
        <v>2788.7947239871096</v>
      </c>
      <c r="GY68" s="188">
        <f t="shared" si="101"/>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f t="shared" si="102"/>
        <v>1</v>
      </c>
      <c r="HU68" t="s">
        <v>1163</v>
      </c>
      <c r="HV68">
        <v>1</v>
      </c>
      <c r="HW68">
        <v>1</v>
      </c>
      <c r="HX68">
        <v>1</v>
      </c>
      <c r="HY68" s="137">
        <v>57573.599999999999</v>
      </c>
      <c r="HZ68" s="137">
        <v>57573.599999999999</v>
      </c>
      <c r="IA68" s="188">
        <v>-325.22685056094929</v>
      </c>
      <c r="IB68" s="188">
        <f t="shared" si="161"/>
        <v>-325.22685056094929</v>
      </c>
      <c r="IC68" s="188">
        <v>325.22685056094929</v>
      </c>
      <c r="ID68" s="188">
        <v>-325.22685056094929</v>
      </c>
      <c r="IE68" s="188">
        <v>325.22685056094929</v>
      </c>
      <c r="IF68" s="188">
        <v>-325.22685056094929</v>
      </c>
      <c r="IG68" s="188">
        <v>325.22685056094929</v>
      </c>
      <c r="IH68" s="188">
        <f t="shared" si="103"/>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f t="shared" si="104"/>
        <v>-1</v>
      </c>
      <c r="JD68" t="s">
        <v>1163</v>
      </c>
      <c r="JE68">
        <v>1</v>
      </c>
      <c r="JF68" s="241">
        <v>1</v>
      </c>
      <c r="JG68">
        <v>1</v>
      </c>
      <c r="JH68" s="137">
        <v>58107</v>
      </c>
      <c r="JI68" s="137">
        <v>58107</v>
      </c>
      <c r="JJ68" s="188">
        <v>-538.34177122858671</v>
      </c>
      <c r="JK68" s="188">
        <f t="shared" si="162"/>
        <v>538.34177122858671</v>
      </c>
      <c r="JL68" s="188">
        <v>538.34177122858671</v>
      </c>
      <c r="JM68" s="188">
        <v>-538.34177122858671</v>
      </c>
      <c r="JN68" s="188">
        <v>538.34177122858671</v>
      </c>
      <c r="JO68" s="188">
        <v>-538.34177122858671</v>
      </c>
      <c r="JP68" s="188">
        <v>-538.34177122858671</v>
      </c>
      <c r="JQ68" s="188">
        <f t="shared" si="105"/>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f t="shared" si="106"/>
        <v>1</v>
      </c>
      <c r="KM68" t="s">
        <v>1163</v>
      </c>
      <c r="KN68">
        <v>1</v>
      </c>
      <c r="KO68" s="241">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f t="shared" si="107"/>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f t="shared" si="108"/>
        <v>1</v>
      </c>
      <c r="LV68" t="s">
        <v>1163</v>
      </c>
      <c r="LW68">
        <v>1</v>
      </c>
      <c r="LX68" s="241"/>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f t="shared" si="109"/>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f t="shared" si="110"/>
        <v>-1</v>
      </c>
      <c r="NE68" t="s">
        <v>1163</v>
      </c>
      <c r="NF68">
        <v>1</v>
      </c>
      <c r="NG68" s="241"/>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f t="shared" si="111"/>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f t="shared" si="112"/>
        <v>1</v>
      </c>
      <c r="ON68" t="s">
        <v>1163</v>
      </c>
      <c r="OO68">
        <v>1</v>
      </c>
      <c r="OP68" s="241"/>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f t="shared" si="113"/>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v>1</v>
      </c>
      <c r="PN68">
        <v>1</v>
      </c>
      <c r="PO68" s="234">
        <v>-1</v>
      </c>
      <c r="PP68">
        <v>0</v>
      </c>
      <c r="PQ68">
        <v>1</v>
      </c>
      <c r="PR68">
        <v>0</v>
      </c>
      <c r="PS68">
        <v>0</v>
      </c>
      <c r="PT68" s="235">
        <v>-2.36380166445E-2</v>
      </c>
      <c r="PU68" s="194">
        <v>42544</v>
      </c>
      <c r="PV68">
        <v>1</v>
      </c>
      <c r="PW68" t="s">
        <v>1163</v>
      </c>
      <c r="PX68">
        <v>1</v>
      </c>
      <c r="PY68" s="241"/>
      <c r="PZ68">
        <v>1</v>
      </c>
      <c r="QA68" s="137">
        <v>58178.400000000001</v>
      </c>
      <c r="QB68" s="137">
        <v>58178.400000000001</v>
      </c>
      <c r="QC68" s="188">
        <v>1375.2219875503788</v>
      </c>
      <c r="QD68" s="188">
        <v>-1375.2219875503788</v>
      </c>
      <c r="QE68" s="188">
        <v>1375.2219875503788</v>
      </c>
      <c r="QF68" s="188">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v>-1</v>
      </c>
      <c r="QQ68" s="230">
        <v>-1</v>
      </c>
      <c r="QR68" s="230">
        <v>-1</v>
      </c>
      <c r="QS68" s="230">
        <v>-1</v>
      </c>
      <c r="QT68" s="203">
        <v>-1</v>
      </c>
      <c r="QU68" s="229">
        <v>3</v>
      </c>
      <c r="QV68">
        <v>1</v>
      </c>
      <c r="QW68">
        <v>-1</v>
      </c>
      <c r="QX68">
        <v>-1</v>
      </c>
      <c r="QY68">
        <v>1</v>
      </c>
      <c r="QZ68">
        <v>1</v>
      </c>
      <c r="RA68">
        <v>0</v>
      </c>
      <c r="RB68">
        <v>1</v>
      </c>
      <c r="RC68">
        <v>-7.8074636487399998E-3</v>
      </c>
      <c r="RD68" s="194">
        <v>42544</v>
      </c>
      <c r="RE68">
        <v>-1</v>
      </c>
      <c r="RF68" t="s">
        <v>1163</v>
      </c>
      <c r="RG68">
        <v>1</v>
      </c>
      <c r="RH68" s="241"/>
      <c r="RI68">
        <v>1</v>
      </c>
      <c r="RJ68" s="137">
        <v>58178.400000000001</v>
      </c>
      <c r="RK68" s="137">
        <v>58178.400000000001</v>
      </c>
      <c r="RL68" s="188">
        <v>454.22574314185522</v>
      </c>
      <c r="RM68" s="188">
        <v>454.22574314185522</v>
      </c>
      <c r="RN68" s="188">
        <v>454.22574314185522</v>
      </c>
      <c r="RO68" s="188">
        <v>-454.22574314185522</v>
      </c>
      <c r="RP68" s="188">
        <v>454.22574314185522</v>
      </c>
      <c r="RQ68" s="188">
        <v>454.22574314185522</v>
      </c>
      <c r="RR68" s="188">
        <v>454.22574314185522</v>
      </c>
      <c r="RS68" s="188">
        <v>454.22574314185522</v>
      </c>
      <c r="RT68" s="188">
        <v>-454.22574314185522</v>
      </c>
      <c r="RU68" s="188">
        <v>454.22574314185522</v>
      </c>
      <c r="RV68" s="188">
        <v>-454.22574314185522</v>
      </c>
      <c r="RW68" s="188">
        <v>454.22574314185522</v>
      </c>
      <c r="RY68">
        <f t="shared" si="114"/>
        <v>-1</v>
      </c>
      <c r="RZ68">
        <v>-1</v>
      </c>
      <c r="SA68">
        <v>1</v>
      </c>
      <c r="SB68">
        <v>-1</v>
      </c>
      <c r="SC68">
        <v>-1</v>
      </c>
      <c r="SD68">
        <v>4</v>
      </c>
      <c r="SE68">
        <f t="shared" si="115"/>
        <v>1</v>
      </c>
      <c r="SF68">
        <f t="shared" si="116"/>
        <v>-1</v>
      </c>
      <c r="SG68">
        <v>-1</v>
      </c>
      <c r="SH68">
        <f t="shared" si="117"/>
        <v>0</v>
      </c>
      <c r="SI68">
        <f t="shared" si="82"/>
        <v>1</v>
      </c>
      <c r="SJ68">
        <f t="shared" si="163"/>
        <v>0</v>
      </c>
      <c r="SK68">
        <f t="shared" si="118"/>
        <v>1</v>
      </c>
      <c r="SL68">
        <v>-8.8073924343100001E-3</v>
      </c>
      <c r="SM68" s="194">
        <v>42564</v>
      </c>
      <c r="SN68">
        <f t="shared" si="119"/>
        <v>-1</v>
      </c>
      <c r="SO68" t="str">
        <f t="shared" si="83"/>
        <v>TRUE</v>
      </c>
      <c r="SP68">
        <f>VLOOKUP($A68,'FuturesInfo (3)'!$A$2:$V$80,22)</f>
        <v>1</v>
      </c>
      <c r="SQ68" s="241"/>
      <c r="SR68">
        <f t="shared" si="120"/>
        <v>1</v>
      </c>
      <c r="SS68" s="137">
        <f>VLOOKUP($A68,'FuturesInfo (3)'!$A$2:$O$80,15)*SP68</f>
        <v>57666</v>
      </c>
      <c r="ST68" s="137">
        <f>VLOOKUP($A68,'FuturesInfo (3)'!$A$2:$O$80,15)*SR68</f>
        <v>57666</v>
      </c>
      <c r="SU68" s="188">
        <f t="shared" si="175"/>
        <v>507.88709211692048</v>
      </c>
      <c r="SV68" s="188">
        <f t="shared" si="84"/>
        <v>507.88709211692048</v>
      </c>
      <c r="SW68" s="188">
        <f t="shared" si="122"/>
        <v>507.88709211692048</v>
      </c>
      <c r="SX68" s="188">
        <f t="shared" si="123"/>
        <v>-507.88709211692048</v>
      </c>
      <c r="SY68" s="188">
        <f t="shared" si="172"/>
        <v>507.88709211692048</v>
      </c>
      <c r="SZ68" s="188">
        <f t="shared" si="125"/>
        <v>-507.88709211692048</v>
      </c>
      <c r="TA68" s="188">
        <f t="shared" si="164"/>
        <v>507.88709211692048</v>
      </c>
      <c r="TB68" s="188">
        <f t="shared" si="126"/>
        <v>507.88709211692048</v>
      </c>
      <c r="TC68" s="188">
        <f>IF(IF(sym!$Q57=SG68,1,0)=1,ABS(SS68*SL68),-ABS(SS68*SL68))</f>
        <v>-507.88709211692048</v>
      </c>
      <c r="TD68" s="188">
        <f>IF(IF(sym!$P57=SG68,1,0)=1,ABS(SS68*SL68),-ABS(SS68*SL68))</f>
        <v>507.88709211692048</v>
      </c>
      <c r="TE68" s="188">
        <f t="shared" si="169"/>
        <v>-507.88709211692048</v>
      </c>
      <c r="TF68" s="188">
        <f t="shared" si="127"/>
        <v>507.88709211692048</v>
      </c>
      <c r="TH68">
        <f t="shared" si="128"/>
        <v>-1</v>
      </c>
      <c r="TI68" s="230">
        <v>1</v>
      </c>
      <c r="TJ68" s="230">
        <v>-1</v>
      </c>
      <c r="TK68" s="230">
        <v>1</v>
      </c>
      <c r="TL68" s="203">
        <v>-1</v>
      </c>
      <c r="TM68" s="229">
        <v>5</v>
      </c>
      <c r="TN68">
        <f t="shared" si="129"/>
        <v>1</v>
      </c>
      <c r="TO68">
        <f t="shared" si="130"/>
        <v>-1</v>
      </c>
      <c r="TP68" s="234"/>
      <c r="TQ68">
        <f t="shared" si="131"/>
        <v>0</v>
      </c>
      <c r="TR68">
        <f t="shared" si="85"/>
        <v>0</v>
      </c>
      <c r="TS68">
        <f t="shared" si="165"/>
        <v>0</v>
      </c>
      <c r="TT68">
        <f t="shared" si="132"/>
        <v>0</v>
      </c>
      <c r="TU68" s="235"/>
      <c r="TV68" s="194">
        <v>42564</v>
      </c>
      <c r="TW68">
        <f t="shared" si="133"/>
        <v>-1</v>
      </c>
      <c r="TX68" t="str">
        <f t="shared" si="86"/>
        <v>TRUE</v>
      </c>
      <c r="TY68">
        <f>VLOOKUP($A68,'FuturesInfo (3)'!$A$2:$V$80,22)</f>
        <v>1</v>
      </c>
      <c r="TZ68" s="241"/>
      <c r="UA68">
        <f t="shared" si="134"/>
        <v>1</v>
      </c>
      <c r="UB68" s="137">
        <f>VLOOKUP($A68,'FuturesInfo (3)'!$A$2:$O$80,15)*TY68</f>
        <v>57666</v>
      </c>
      <c r="UC68" s="137">
        <f>VLOOKUP($A68,'FuturesInfo (3)'!$A$2:$O$80,15)*UA68</f>
        <v>57666</v>
      </c>
      <c r="UD68" s="188">
        <f t="shared" si="176"/>
        <v>0</v>
      </c>
      <c r="UE68" s="188">
        <f t="shared" si="87"/>
        <v>0</v>
      </c>
      <c r="UF68" s="188">
        <f t="shared" si="136"/>
        <v>0</v>
      </c>
      <c r="UG68" s="188">
        <f t="shared" si="137"/>
        <v>0</v>
      </c>
      <c r="UH68" s="188">
        <f t="shared" si="173"/>
        <v>0</v>
      </c>
      <c r="UI68" s="188">
        <f t="shared" si="139"/>
        <v>0</v>
      </c>
      <c r="UJ68" s="188">
        <f t="shared" si="166"/>
        <v>0</v>
      </c>
      <c r="UK68" s="188">
        <f t="shared" si="140"/>
        <v>0</v>
      </c>
      <c r="UL68" s="188">
        <f>IF(IF(sym!$Q57=TP68,1,0)=1,ABS(UB68*TU68),-ABS(UB68*TU68))</f>
        <v>0</v>
      </c>
      <c r="UM68" s="188">
        <f>IF(IF(sym!$P57=TP68,1,0)=1,ABS(UB68*TU68),-ABS(UB68*TU68))</f>
        <v>0</v>
      </c>
      <c r="UN68" s="188">
        <f t="shared" si="170"/>
        <v>0</v>
      </c>
      <c r="UO68" s="188">
        <f t="shared" si="141"/>
        <v>0</v>
      </c>
      <c r="UQ68">
        <f t="shared" si="142"/>
        <v>0</v>
      </c>
      <c r="UR68" s="230"/>
      <c r="US68" s="230"/>
      <c r="UT68" s="230"/>
      <c r="UU68" s="203"/>
      <c r="UV68" s="229"/>
      <c r="UW68">
        <f t="shared" si="143"/>
        <v>1</v>
      </c>
      <c r="UX68">
        <f t="shared" si="144"/>
        <v>0</v>
      </c>
      <c r="UY68" s="234"/>
      <c r="UZ68">
        <f t="shared" si="145"/>
        <v>1</v>
      </c>
      <c r="VA68">
        <f t="shared" si="88"/>
        <v>1</v>
      </c>
      <c r="VB68">
        <f t="shared" si="167"/>
        <v>0</v>
      </c>
      <c r="VC68">
        <f t="shared" si="146"/>
        <v>1</v>
      </c>
      <c r="VD68" s="235"/>
      <c r="VE68" s="194"/>
      <c r="VF68">
        <f t="shared" si="147"/>
        <v>-1</v>
      </c>
      <c r="VG68" t="str">
        <f t="shared" si="89"/>
        <v>FALSE</v>
      </c>
      <c r="VH68">
        <f>VLOOKUP($A68,'FuturesInfo (3)'!$A$2:$V$80,22)</f>
        <v>1</v>
      </c>
      <c r="VI68" s="241"/>
      <c r="VJ68">
        <f t="shared" si="148"/>
        <v>1</v>
      </c>
      <c r="VK68" s="137">
        <f>VLOOKUP($A68,'FuturesInfo (3)'!$A$2:$O$80,15)*VH68</f>
        <v>57666</v>
      </c>
      <c r="VL68" s="137">
        <f>VLOOKUP($A68,'FuturesInfo (3)'!$A$2:$O$80,15)*VJ68</f>
        <v>57666</v>
      </c>
      <c r="VM68" s="188">
        <f t="shared" si="177"/>
        <v>0</v>
      </c>
      <c r="VN68" s="188">
        <f t="shared" si="90"/>
        <v>0</v>
      </c>
      <c r="VO68" s="188">
        <f t="shared" si="150"/>
        <v>0</v>
      </c>
      <c r="VP68" s="188">
        <f t="shared" si="151"/>
        <v>0</v>
      </c>
      <c r="VQ68" s="188">
        <f t="shared" si="174"/>
        <v>0</v>
      </c>
      <c r="VR68" s="188">
        <f t="shared" si="153"/>
        <v>0</v>
      </c>
      <c r="VS68" s="188">
        <f t="shared" si="168"/>
        <v>0</v>
      </c>
      <c r="VT68" s="188">
        <f t="shared" si="154"/>
        <v>0</v>
      </c>
      <c r="VU68" s="188">
        <f>IF(IF(sym!$Q57=UY68,1,0)=1,ABS(VK68*VD68),-ABS(VK68*VD68))</f>
        <v>0</v>
      </c>
      <c r="VV68" s="188">
        <f>IF(IF(sym!$P57=UY68,1,0)=1,ABS(VK68*VD68),-ABS(VK68*VD68))</f>
        <v>0</v>
      </c>
      <c r="VW68" s="188">
        <f t="shared" si="171"/>
        <v>0</v>
      </c>
      <c r="VX68" s="188">
        <f t="shared" si="155"/>
        <v>0</v>
      </c>
    </row>
    <row r="69" spans="1:596" s="2" customFormat="1" x14ac:dyDescent="0.25">
      <c r="A69" s="1" t="s">
        <v>391</v>
      </c>
      <c r="B69" s="149" t="str">
        <f>'FuturesInfo (3)'!M57</f>
        <v>@RR</v>
      </c>
      <c r="C69" s="192" t="str">
        <f>VLOOKUP(A69,'FuturesInfo (3)'!$A$2:$K$80,11)</f>
        <v>grain</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f t="shared" si="81"/>
        <v>1992.275229354048</v>
      </c>
      <c r="AB69" s="188">
        <v>-1992.275229354048</v>
      </c>
      <c r="AC69" s="188">
        <v>1992.275229354048</v>
      </c>
      <c r="AD69" s="188">
        <v>-1992.275229354048</v>
      </c>
      <c r="AE69" s="188">
        <v>-1992.275229354048</v>
      </c>
      <c r="AF69" s="188">
        <f t="shared" si="91"/>
        <v>0</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f t="shared" si="92"/>
        <v>-1</v>
      </c>
      <c r="BB69" t="s">
        <v>1163</v>
      </c>
      <c r="BC69">
        <v>4</v>
      </c>
      <c r="BD69" s="241">
        <v>2</v>
      </c>
      <c r="BE69">
        <v>3</v>
      </c>
      <c r="BF69" s="137">
        <v>83600</v>
      </c>
      <c r="BG69" s="137">
        <v>62700</v>
      </c>
      <c r="BH69" s="188">
        <v>1531.4232033821602</v>
      </c>
      <c r="BI69" s="188">
        <f t="shared" si="156"/>
        <v>1531.4232033821602</v>
      </c>
      <c r="BJ69" s="188">
        <v>1531.4232033821602</v>
      </c>
      <c r="BK69" s="188">
        <v>-1531.4232033821602</v>
      </c>
      <c r="BL69" s="188">
        <v>1531.4232033821602</v>
      </c>
      <c r="BM69" s="188">
        <v>-1531.4232033821602</v>
      </c>
      <c r="BN69" s="188">
        <v>1531.4232033821602</v>
      </c>
      <c r="BO69" s="188">
        <f t="shared" si="93"/>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f t="shared" si="94"/>
        <v>1</v>
      </c>
      <c r="CK69" t="s">
        <v>1163</v>
      </c>
      <c r="CL69">
        <v>4</v>
      </c>
      <c r="CM69" s="241">
        <v>2</v>
      </c>
      <c r="CN69">
        <v>3</v>
      </c>
      <c r="CO69" s="137">
        <v>83600</v>
      </c>
      <c r="CP69" s="137">
        <v>62700</v>
      </c>
      <c r="CQ69" s="188">
        <v>0</v>
      </c>
      <c r="CR69" s="188">
        <f t="shared" si="157"/>
        <v>0</v>
      </c>
      <c r="CS69" s="188">
        <v>0</v>
      </c>
      <c r="CT69" s="188">
        <v>0</v>
      </c>
      <c r="CU69" s="188">
        <v>0</v>
      </c>
      <c r="CV69" s="188">
        <v>0</v>
      </c>
      <c r="CW69" s="188">
        <v>0</v>
      </c>
      <c r="CX69" s="188">
        <f t="shared" si="95"/>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f t="shared" si="96"/>
        <v>1</v>
      </c>
      <c r="DT69" t="s">
        <v>1163</v>
      </c>
      <c r="DU69">
        <v>4</v>
      </c>
      <c r="DV69" s="241">
        <v>2</v>
      </c>
      <c r="DW69">
        <v>3</v>
      </c>
      <c r="DX69" s="137">
        <v>82480</v>
      </c>
      <c r="DY69" s="137">
        <v>61860</v>
      </c>
      <c r="DZ69" s="188">
        <v>1104.9952153107679</v>
      </c>
      <c r="EA69" s="188">
        <f t="shared" si="158"/>
        <v>1104.9952153107679</v>
      </c>
      <c r="EB69" s="188">
        <v>-1104.9952153107679</v>
      </c>
      <c r="EC69" s="188">
        <v>1104.9952153107679</v>
      </c>
      <c r="ED69" s="188">
        <v>-1104.9952153107679</v>
      </c>
      <c r="EE69" s="188">
        <v>-1104.9952153107679</v>
      </c>
      <c r="EF69" s="188">
        <v>1104.9952153107679</v>
      </c>
      <c r="EG69" s="188">
        <f t="shared" si="97"/>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f t="shared" si="98"/>
        <v>1</v>
      </c>
      <c r="FC69" t="s">
        <v>1163</v>
      </c>
      <c r="FD69">
        <v>4</v>
      </c>
      <c r="FE69" s="241">
        <v>2</v>
      </c>
      <c r="FF69">
        <v>4</v>
      </c>
      <c r="FG69" s="137">
        <v>84720</v>
      </c>
      <c r="FH69" s="137">
        <v>84720</v>
      </c>
      <c r="FI69" s="188">
        <v>-2300.8341416122321</v>
      </c>
      <c r="FJ69" s="188">
        <f t="shared" si="159"/>
        <v>-2300.8341416122321</v>
      </c>
      <c r="FK69" s="188">
        <v>2300.8341416122321</v>
      </c>
      <c r="FL69" s="188">
        <v>-2300.8341416122321</v>
      </c>
      <c r="FM69" s="188">
        <v>2300.8341416122321</v>
      </c>
      <c r="FN69" s="188">
        <v>2300.8341416122321</v>
      </c>
      <c r="FO69" s="188">
        <v>-2300.8341416122321</v>
      </c>
      <c r="FP69" s="188">
        <f t="shared" si="99"/>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f t="shared" si="100"/>
        <v>1</v>
      </c>
      <c r="GL69" t="s">
        <v>1163</v>
      </c>
      <c r="GM69">
        <v>4</v>
      </c>
      <c r="GN69" s="241">
        <v>1</v>
      </c>
      <c r="GO69">
        <v>5</v>
      </c>
      <c r="GP69" s="137">
        <v>87240</v>
      </c>
      <c r="GQ69" s="137">
        <v>109050</v>
      </c>
      <c r="GR69" s="188">
        <v>-2594.9575070805963</v>
      </c>
      <c r="GS69" s="188">
        <f t="shared" si="160"/>
        <v>2594.9575070805963</v>
      </c>
      <c r="GT69" s="188">
        <v>2594.9575070805963</v>
      </c>
      <c r="GU69" s="188">
        <v>-2594.9575070805963</v>
      </c>
      <c r="GV69" s="188">
        <v>2594.9575070805963</v>
      </c>
      <c r="GW69" s="188">
        <v>2594.9575070805963</v>
      </c>
      <c r="GX69" s="188">
        <v>-2594.9575070805963</v>
      </c>
      <c r="GY69" s="188">
        <f t="shared" si="101"/>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f t="shared" si="102"/>
        <v>1</v>
      </c>
      <c r="HU69" t="s">
        <v>1163</v>
      </c>
      <c r="HV69">
        <v>4</v>
      </c>
      <c r="HW69">
        <v>2</v>
      </c>
      <c r="HX69">
        <v>3</v>
      </c>
      <c r="HY69" s="137">
        <v>85000</v>
      </c>
      <c r="HZ69" s="137">
        <v>63750</v>
      </c>
      <c r="IA69" s="188">
        <v>-2182.4850985789999</v>
      </c>
      <c r="IB69" s="188">
        <f t="shared" si="161"/>
        <v>-2182.4850985789999</v>
      </c>
      <c r="IC69" s="188">
        <v>-2182.4850985789999</v>
      </c>
      <c r="ID69" s="188">
        <v>2182.4850985789999</v>
      </c>
      <c r="IE69" s="188">
        <v>2182.4850985789999</v>
      </c>
      <c r="IF69" s="188">
        <v>-2182.4850985789999</v>
      </c>
      <c r="IG69" s="188">
        <v>-2182.4850985789999</v>
      </c>
      <c r="IH69" s="188">
        <f t="shared" si="103"/>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f t="shared" si="104"/>
        <v>-1</v>
      </c>
      <c r="JD69" t="s">
        <v>1163</v>
      </c>
      <c r="JE69">
        <v>4</v>
      </c>
      <c r="JF69" s="241">
        <v>1</v>
      </c>
      <c r="JG69">
        <v>5</v>
      </c>
      <c r="JH69" s="137">
        <v>85480</v>
      </c>
      <c r="JI69" s="137">
        <v>106850</v>
      </c>
      <c r="JJ69" s="188">
        <v>482.7105882353444</v>
      </c>
      <c r="JK69" s="188">
        <f t="shared" si="162"/>
        <v>-482.7105882353444</v>
      </c>
      <c r="JL69" s="188">
        <v>482.7105882353444</v>
      </c>
      <c r="JM69" s="188">
        <v>-482.7105882353444</v>
      </c>
      <c r="JN69" s="188">
        <v>-482.7105882353444</v>
      </c>
      <c r="JO69" s="188">
        <v>482.7105882353444</v>
      </c>
      <c r="JP69" s="188">
        <v>-482.7105882353444</v>
      </c>
      <c r="JQ69" s="188">
        <f t="shared" si="105"/>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f t="shared" si="106"/>
        <v>-1</v>
      </c>
      <c r="KM69" t="s">
        <v>1163</v>
      </c>
      <c r="KN69">
        <v>4</v>
      </c>
      <c r="KO69" s="241">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f t="shared" si="107"/>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f t="shared" si="108"/>
        <v>1</v>
      </c>
      <c r="LV69" t="s">
        <v>1163</v>
      </c>
      <c r="LW69">
        <v>4</v>
      </c>
      <c r="LX69" s="241"/>
      <c r="LY69">
        <v>3</v>
      </c>
      <c r="LZ69" s="137">
        <v>85440</v>
      </c>
      <c r="MA69" s="137">
        <v>64080</v>
      </c>
      <c r="MB69" s="188">
        <v>0</v>
      </c>
      <c r="MC69" s="188">
        <v>0</v>
      </c>
      <c r="MD69" s="188">
        <v>0</v>
      </c>
      <c r="ME69" s="188">
        <v>0</v>
      </c>
      <c r="MF69" s="188">
        <v>0</v>
      </c>
      <c r="MG69" s="188">
        <v>0</v>
      </c>
      <c r="MH69" s="188">
        <v>0</v>
      </c>
      <c r="MI69" s="188">
        <f t="shared" si="109"/>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f t="shared" si="110"/>
        <v>1</v>
      </c>
      <c r="NE69" t="s">
        <v>1163</v>
      </c>
      <c r="NF69">
        <v>4</v>
      </c>
      <c r="NG69" s="241"/>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f t="shared" si="111"/>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f t="shared" si="112"/>
        <v>-1</v>
      </c>
      <c r="ON69" t="s">
        <v>1163</v>
      </c>
      <c r="OO69">
        <v>4</v>
      </c>
      <c r="OP69" s="241"/>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f t="shared" si="113"/>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v>-1</v>
      </c>
      <c r="PN69">
        <v>1</v>
      </c>
      <c r="PO69" s="203">
        <v>1</v>
      </c>
      <c r="PP69">
        <v>1</v>
      </c>
      <c r="PQ69">
        <v>1</v>
      </c>
      <c r="PR69">
        <v>0</v>
      </c>
      <c r="PS69">
        <v>1</v>
      </c>
      <c r="PT69" s="237">
        <v>2.2813688212899998E-2</v>
      </c>
      <c r="PU69" s="194">
        <v>42558</v>
      </c>
      <c r="PV69">
        <v>1</v>
      </c>
      <c r="PW69" t="s">
        <v>1163</v>
      </c>
      <c r="PX69">
        <v>4</v>
      </c>
      <c r="PY69" s="241"/>
      <c r="PZ69">
        <v>3</v>
      </c>
      <c r="QA69" s="137">
        <v>86280</v>
      </c>
      <c r="QB69" s="137">
        <v>64710</v>
      </c>
      <c r="QC69" s="188">
        <v>-1968.3650190090118</v>
      </c>
      <c r="QD69" s="188">
        <v>-1968.3650190090118</v>
      </c>
      <c r="QE69" s="188">
        <v>1968.3650190090118</v>
      </c>
      <c r="QF69" s="188">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v>1</v>
      </c>
      <c r="QQ69" s="228">
        <v>1</v>
      </c>
      <c r="QR69" s="228">
        <v>1</v>
      </c>
      <c r="QS69" s="228">
        <v>1</v>
      </c>
      <c r="QT69" s="203">
        <v>1</v>
      </c>
      <c r="QU69" s="229">
        <v>-7</v>
      </c>
      <c r="QV69">
        <v>-1</v>
      </c>
      <c r="QW69">
        <v>-1</v>
      </c>
      <c r="QX69">
        <v>1</v>
      </c>
      <c r="QY69">
        <v>1</v>
      </c>
      <c r="QZ69">
        <v>1</v>
      </c>
      <c r="RA69">
        <v>0</v>
      </c>
      <c r="RB69">
        <v>0</v>
      </c>
      <c r="RC69">
        <v>2.3234200743500002E-3</v>
      </c>
      <c r="RD69" s="194">
        <v>42558</v>
      </c>
      <c r="RE69">
        <v>1</v>
      </c>
      <c r="RF69" t="s">
        <v>1163</v>
      </c>
      <c r="RG69">
        <v>4</v>
      </c>
      <c r="RH69" s="241"/>
      <c r="RI69">
        <v>3</v>
      </c>
      <c r="RJ69" s="137">
        <v>86280</v>
      </c>
      <c r="RK69" s="137">
        <v>64710</v>
      </c>
      <c r="RL69" s="188">
        <v>200.46468401491802</v>
      </c>
      <c r="RM69" s="188">
        <v>200.46468401491802</v>
      </c>
      <c r="RN69" s="188">
        <v>200.46468401491802</v>
      </c>
      <c r="RO69" s="188">
        <v>-200.46468401491802</v>
      </c>
      <c r="RP69" s="188">
        <v>-200.46468401491802</v>
      </c>
      <c r="RQ69" s="188">
        <v>200.46468401491802</v>
      </c>
      <c r="RR69" s="188">
        <v>200.46468401491802</v>
      </c>
      <c r="RS69" s="188">
        <v>200.46468401491802</v>
      </c>
      <c r="RT69" s="188">
        <v>200.46468401491802</v>
      </c>
      <c r="RU69" s="188">
        <v>-200.46468401491802</v>
      </c>
      <c r="RV69" s="188">
        <v>-200.46468401491802</v>
      </c>
      <c r="RW69" s="188">
        <v>200.46468401491802</v>
      </c>
      <c r="RY69">
        <f t="shared" si="114"/>
        <v>1</v>
      </c>
      <c r="RZ69">
        <v>-1</v>
      </c>
      <c r="SA69">
        <v>1</v>
      </c>
      <c r="SB69">
        <v>-1</v>
      </c>
      <c r="SC69">
        <v>1</v>
      </c>
      <c r="SD69">
        <v>-8</v>
      </c>
      <c r="SE69">
        <f t="shared" si="115"/>
        <v>-1</v>
      </c>
      <c r="SF69">
        <f t="shared" si="116"/>
        <v>-1</v>
      </c>
      <c r="SG69">
        <v>1</v>
      </c>
      <c r="SH69">
        <f t="shared" si="117"/>
        <v>1</v>
      </c>
      <c r="SI69">
        <f t="shared" si="82"/>
        <v>1</v>
      </c>
      <c r="SJ69">
        <f t="shared" si="163"/>
        <v>0</v>
      </c>
      <c r="SK69">
        <f t="shared" si="118"/>
        <v>0</v>
      </c>
      <c r="SL69">
        <v>2.3180343069100001E-3</v>
      </c>
      <c r="SM69" s="194">
        <v>42558</v>
      </c>
      <c r="SN69">
        <f t="shared" si="119"/>
        <v>-1</v>
      </c>
      <c r="SO69" t="str">
        <f t="shared" si="83"/>
        <v>TRUE</v>
      </c>
      <c r="SP69">
        <f>VLOOKUP($A69,'FuturesInfo (3)'!$A$2:$V$80,22)</f>
        <v>4</v>
      </c>
      <c r="SQ69" s="241"/>
      <c r="SR69">
        <f t="shared" si="120"/>
        <v>3</v>
      </c>
      <c r="SS69" s="137">
        <f>VLOOKUP($A69,'FuturesInfo (3)'!$A$2:$O$80,15)*SP69</f>
        <v>86480</v>
      </c>
      <c r="ST69" s="137">
        <f>VLOOKUP($A69,'FuturesInfo (3)'!$A$2:$O$80,15)*SR69</f>
        <v>64860</v>
      </c>
      <c r="SU69" s="188">
        <f t="shared" si="175"/>
        <v>-200.46360686157681</v>
      </c>
      <c r="SV69" s="188">
        <f t="shared" si="84"/>
        <v>200.46360686157681</v>
      </c>
      <c r="SW69" s="188">
        <f t="shared" si="122"/>
        <v>200.46360686157681</v>
      </c>
      <c r="SX69" s="188">
        <f t="shared" si="123"/>
        <v>-200.46360686157681</v>
      </c>
      <c r="SY69" s="188">
        <f t="shared" si="172"/>
        <v>-200.46360686157681</v>
      </c>
      <c r="SZ69" s="188">
        <f t="shared" si="125"/>
        <v>200.46360686157681</v>
      </c>
      <c r="TA69" s="188">
        <f t="shared" si="164"/>
        <v>-200.46360686157681</v>
      </c>
      <c r="TB69" s="188">
        <f t="shared" si="126"/>
        <v>-200.46360686157681</v>
      </c>
      <c r="TC69" s="188">
        <f>IF(IF(sym!$Q58=SG69,1,0)=1,ABS(SS69*SL69),-ABS(SS69*SL69))</f>
        <v>200.46360686157681</v>
      </c>
      <c r="TD69" s="188">
        <f>IF(IF(sym!$P58=SG69,1,0)=1,ABS(SS69*SL69),-ABS(SS69*SL69))</f>
        <v>-200.46360686157681</v>
      </c>
      <c r="TE69" s="188">
        <f t="shared" si="169"/>
        <v>-200.46360686157681</v>
      </c>
      <c r="TF69" s="188">
        <f t="shared" si="127"/>
        <v>200.46360686157681</v>
      </c>
      <c r="TH69">
        <f t="shared" si="128"/>
        <v>1</v>
      </c>
      <c r="TI69" s="228">
        <v>-1</v>
      </c>
      <c r="TJ69" s="228">
        <v>-1</v>
      </c>
      <c r="TK69" s="228">
        <v>-1</v>
      </c>
      <c r="TL69" s="203">
        <v>1</v>
      </c>
      <c r="TM69" s="229">
        <v>-9</v>
      </c>
      <c r="TN69">
        <f t="shared" si="129"/>
        <v>-1</v>
      </c>
      <c r="TO69">
        <f t="shared" si="130"/>
        <v>-1</v>
      </c>
      <c r="TP69" s="203"/>
      <c r="TQ69">
        <f t="shared" si="131"/>
        <v>0</v>
      </c>
      <c r="TR69">
        <f t="shared" si="85"/>
        <v>0</v>
      </c>
      <c r="TS69">
        <f t="shared" si="165"/>
        <v>0</v>
      </c>
      <c r="TT69">
        <f t="shared" si="132"/>
        <v>0</v>
      </c>
      <c r="TU69" s="237"/>
      <c r="TV69" s="194">
        <v>42558</v>
      </c>
      <c r="TW69">
        <f t="shared" si="133"/>
        <v>-1</v>
      </c>
      <c r="TX69" t="str">
        <f t="shared" si="86"/>
        <v>TRUE</v>
      </c>
      <c r="TY69">
        <f>VLOOKUP($A69,'FuturesInfo (3)'!$A$2:$V$80,22)</f>
        <v>4</v>
      </c>
      <c r="TZ69" s="241"/>
      <c r="UA69">
        <f t="shared" si="134"/>
        <v>3</v>
      </c>
      <c r="UB69" s="137">
        <f>VLOOKUP($A69,'FuturesInfo (3)'!$A$2:$O$80,15)*TY69</f>
        <v>86480</v>
      </c>
      <c r="UC69" s="137">
        <f>VLOOKUP($A69,'FuturesInfo (3)'!$A$2:$O$80,15)*UA69</f>
        <v>64860</v>
      </c>
      <c r="UD69" s="188">
        <f t="shared" si="176"/>
        <v>0</v>
      </c>
      <c r="UE69" s="188">
        <f t="shared" si="87"/>
        <v>0</v>
      </c>
      <c r="UF69" s="188">
        <f t="shared" si="136"/>
        <v>0</v>
      </c>
      <c r="UG69" s="188">
        <f t="shared" si="137"/>
        <v>0</v>
      </c>
      <c r="UH69" s="188">
        <f t="shared" si="173"/>
        <v>0</v>
      </c>
      <c r="UI69" s="188">
        <f t="shared" si="139"/>
        <v>0</v>
      </c>
      <c r="UJ69" s="188">
        <f t="shared" si="166"/>
        <v>0</v>
      </c>
      <c r="UK69" s="188">
        <f t="shared" si="140"/>
        <v>0</v>
      </c>
      <c r="UL69" s="188">
        <f>IF(IF(sym!$Q58=TP69,1,0)=1,ABS(UB69*TU69),-ABS(UB69*TU69))</f>
        <v>0</v>
      </c>
      <c r="UM69" s="188">
        <f>IF(IF(sym!$P58=TP69,1,0)=1,ABS(UB69*TU69),-ABS(UB69*TU69))</f>
        <v>0</v>
      </c>
      <c r="UN69" s="188">
        <f t="shared" si="170"/>
        <v>0</v>
      </c>
      <c r="UO69" s="188">
        <f t="shared" si="141"/>
        <v>0</v>
      </c>
      <c r="UQ69">
        <f t="shared" si="142"/>
        <v>0</v>
      </c>
      <c r="UR69" s="228"/>
      <c r="US69" s="228"/>
      <c r="UT69" s="228"/>
      <c r="UU69" s="203"/>
      <c r="UV69" s="229"/>
      <c r="UW69">
        <f t="shared" si="143"/>
        <v>1</v>
      </c>
      <c r="UX69">
        <f t="shared" si="144"/>
        <v>0</v>
      </c>
      <c r="UY69" s="203"/>
      <c r="UZ69">
        <f t="shared" si="145"/>
        <v>1</v>
      </c>
      <c r="VA69">
        <f t="shared" si="88"/>
        <v>1</v>
      </c>
      <c r="VB69">
        <f t="shared" si="167"/>
        <v>0</v>
      </c>
      <c r="VC69">
        <f t="shared" si="146"/>
        <v>1</v>
      </c>
      <c r="VD69" s="237"/>
      <c r="VE69" s="194"/>
      <c r="VF69">
        <f t="shared" si="147"/>
        <v>-1</v>
      </c>
      <c r="VG69" t="str">
        <f t="shared" si="89"/>
        <v>FALSE</v>
      </c>
      <c r="VH69">
        <f>VLOOKUP($A69,'FuturesInfo (3)'!$A$2:$V$80,22)</f>
        <v>4</v>
      </c>
      <c r="VI69" s="241"/>
      <c r="VJ69">
        <f t="shared" si="148"/>
        <v>3</v>
      </c>
      <c r="VK69" s="137">
        <f>VLOOKUP($A69,'FuturesInfo (3)'!$A$2:$O$80,15)*VH69</f>
        <v>86480</v>
      </c>
      <c r="VL69" s="137">
        <f>VLOOKUP($A69,'FuturesInfo (3)'!$A$2:$O$80,15)*VJ69</f>
        <v>64860</v>
      </c>
      <c r="VM69" s="188">
        <f t="shared" si="177"/>
        <v>0</v>
      </c>
      <c r="VN69" s="188">
        <f t="shared" si="90"/>
        <v>0</v>
      </c>
      <c r="VO69" s="188">
        <f t="shared" si="150"/>
        <v>0</v>
      </c>
      <c r="VP69" s="188">
        <f t="shared" si="151"/>
        <v>0</v>
      </c>
      <c r="VQ69" s="188">
        <f t="shared" si="174"/>
        <v>0</v>
      </c>
      <c r="VR69" s="188">
        <f t="shared" si="153"/>
        <v>0</v>
      </c>
      <c r="VS69" s="188">
        <f t="shared" si="168"/>
        <v>0</v>
      </c>
      <c r="VT69" s="188">
        <f t="shared" si="154"/>
        <v>0</v>
      </c>
      <c r="VU69" s="188">
        <f>IF(IF(sym!$Q58=UY69,1,0)=1,ABS(VK69*VD69),-ABS(VK69*VD69))</f>
        <v>0</v>
      </c>
      <c r="VV69" s="188">
        <f>IF(IF(sym!$P58=UY69,1,0)=1,ABS(VK69*VD69),-ABS(VK69*VD69))</f>
        <v>0</v>
      </c>
      <c r="VW69" s="188">
        <f t="shared" si="171"/>
        <v>0</v>
      </c>
      <c r="VX69" s="188">
        <f t="shared" si="155"/>
        <v>0</v>
      </c>
    </row>
    <row r="70" spans="1:596" s="2" customFormat="1" x14ac:dyDescent="0.25">
      <c r="A70" s="1" t="s">
        <v>393</v>
      </c>
      <c r="B70" s="149" t="str">
        <f>'FuturesInfo (3)'!M58</f>
        <v>@RS</v>
      </c>
      <c r="C70" s="192" t="str">
        <f>VLOOKUP(A70,'FuturesInfo (3)'!$A$2:$K$80,11)</f>
        <v>grain</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f t="shared" si="81"/>
        <v>-1484.2656063623792</v>
      </c>
      <c r="AB70" s="188">
        <v>-1484.2656063623792</v>
      </c>
      <c r="AC70" s="188">
        <v>1484.2656063623792</v>
      </c>
      <c r="AD70" s="188">
        <v>1484.2656063623792</v>
      </c>
      <c r="AE70" s="188">
        <v>1484.2656063623792</v>
      </c>
      <c r="AF70" s="188">
        <f t="shared" si="91"/>
        <v>-16</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f t="shared" si="92"/>
        <v>1</v>
      </c>
      <c r="BB70" t="s">
        <v>1163</v>
      </c>
      <c r="BC70">
        <v>13</v>
      </c>
      <c r="BD70" s="241">
        <v>1</v>
      </c>
      <c r="BE70">
        <v>16</v>
      </c>
      <c r="BF70" s="137">
        <v>99839.741096295373</v>
      </c>
      <c r="BG70" s="137">
        <v>122879.68134928662</v>
      </c>
      <c r="BH70" s="188">
        <v>0</v>
      </c>
      <c r="BI70" s="188">
        <f t="shared" si="156"/>
        <v>0</v>
      </c>
      <c r="BJ70" s="188">
        <v>0</v>
      </c>
      <c r="BK70" s="188">
        <v>0</v>
      </c>
      <c r="BL70" s="188">
        <v>0</v>
      </c>
      <c r="BM70" s="188">
        <v>0</v>
      </c>
      <c r="BN70" s="188">
        <v>0</v>
      </c>
      <c r="BO70" s="188">
        <f t="shared" si="93"/>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f t="shared" si="94"/>
        <v>1</v>
      </c>
      <c r="CK70" t="s">
        <v>1163</v>
      </c>
      <c r="CL70">
        <v>13</v>
      </c>
      <c r="CM70" s="241">
        <v>1</v>
      </c>
      <c r="CN70">
        <v>16</v>
      </c>
      <c r="CO70" s="137">
        <v>99178.509880292739</v>
      </c>
      <c r="CP70" s="137">
        <v>122065.85831420645</v>
      </c>
      <c r="CQ70" s="188">
        <v>-420.16314454039133</v>
      </c>
      <c r="CR70" s="188">
        <f t="shared" si="157"/>
        <v>-420.16314454039133</v>
      </c>
      <c r="CS70" s="188">
        <v>420.16314454039133</v>
      </c>
      <c r="CT70" s="188">
        <v>-420.16314454039133</v>
      </c>
      <c r="CU70" s="188">
        <v>-420.16314454039133</v>
      </c>
      <c r="CV70" s="188">
        <v>-420.16314454039133</v>
      </c>
      <c r="CW70" s="188">
        <v>-420.16314454039133</v>
      </c>
      <c r="CX70" s="188">
        <f t="shared" si="95"/>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f t="shared" si="96"/>
        <v>1</v>
      </c>
      <c r="DT70" t="s">
        <v>1163</v>
      </c>
      <c r="DU70">
        <v>13</v>
      </c>
      <c r="DV70" s="241">
        <v>1</v>
      </c>
      <c r="DW70">
        <v>16</v>
      </c>
      <c r="DX70" s="137">
        <v>96724.164484829817</v>
      </c>
      <c r="DY70" s="137">
        <v>119045.12551979054</v>
      </c>
      <c r="DZ70" s="188">
        <v>2057.544017605288</v>
      </c>
      <c r="EA70" s="188">
        <f t="shared" si="158"/>
        <v>2057.544017605288</v>
      </c>
      <c r="EB70" s="188">
        <v>2057.544017605288</v>
      </c>
      <c r="EC70" s="188">
        <v>-2057.544017605288</v>
      </c>
      <c r="ED70" s="188">
        <v>-2057.544017605288</v>
      </c>
      <c r="EE70" s="188">
        <v>2057.544017605288</v>
      </c>
      <c r="EF70" s="188">
        <v>-2057.544017605288</v>
      </c>
      <c r="EG70" s="188">
        <f t="shared" si="97"/>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f t="shared" si="98"/>
        <v>-1</v>
      </c>
      <c r="FC70" t="s">
        <v>1163</v>
      </c>
      <c r="FD70">
        <v>13</v>
      </c>
      <c r="FE70" s="241">
        <v>1</v>
      </c>
      <c r="FF70">
        <v>13</v>
      </c>
      <c r="FG70" s="137">
        <v>96004.309681391402</v>
      </c>
      <c r="FH70" s="137">
        <v>96004.309681391402</v>
      </c>
      <c r="FI70" s="188">
        <v>-655.79429093024282</v>
      </c>
      <c r="FJ70" s="188">
        <f t="shared" si="159"/>
        <v>655.79429093024282</v>
      </c>
      <c r="FK70" s="188">
        <v>655.79429093024282</v>
      </c>
      <c r="FL70" s="188">
        <v>-655.79429093024282</v>
      </c>
      <c r="FM70" s="188">
        <v>655.79429093024282</v>
      </c>
      <c r="FN70" s="188">
        <v>-655.79429093024282</v>
      </c>
      <c r="FO70" s="188">
        <v>655.79429093024282</v>
      </c>
      <c r="FP70" s="188">
        <f t="shared" si="99"/>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f t="shared" si="100"/>
        <v>-1</v>
      </c>
      <c r="GL70" t="s">
        <v>1163</v>
      </c>
      <c r="GM70">
        <v>12</v>
      </c>
      <c r="GN70" s="241">
        <v>1</v>
      </c>
      <c r="GO70">
        <v>15</v>
      </c>
      <c r="GP70" s="137">
        <v>85387.101739264268</v>
      </c>
      <c r="GQ70" s="137">
        <v>106733.87717408033</v>
      </c>
      <c r="GR70" s="188">
        <v>-3114.3690713600008</v>
      </c>
      <c r="GS70" s="188">
        <f t="shared" si="160"/>
        <v>3114.3690713600008</v>
      </c>
      <c r="GT70" s="188">
        <v>3114.3690713600008</v>
      </c>
      <c r="GU70" s="188">
        <v>-3114.3690713600008</v>
      </c>
      <c r="GV70" s="188">
        <v>3114.3690713600008</v>
      </c>
      <c r="GW70" s="188">
        <v>-3114.3690713600008</v>
      </c>
      <c r="GX70" s="188">
        <v>3114.3690713600008</v>
      </c>
      <c r="GY70" s="188">
        <f t="shared" si="101"/>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f t="shared" si="102"/>
        <v>-1</v>
      </c>
      <c r="HU70" t="s">
        <v>1163</v>
      </c>
      <c r="HV70">
        <v>12</v>
      </c>
      <c r="HW70">
        <v>1</v>
      </c>
      <c r="HX70">
        <v>15</v>
      </c>
      <c r="HY70" s="137">
        <v>86509.701664238048</v>
      </c>
      <c r="HZ70" s="137">
        <v>108137.12708029756</v>
      </c>
      <c r="IA70" s="188">
        <v>-1440.8927164505865</v>
      </c>
      <c r="IB70" s="188">
        <f t="shared" si="161"/>
        <v>-1440.8927164505865</v>
      </c>
      <c r="IC70" s="188">
        <v>-1440.8927164505865</v>
      </c>
      <c r="ID70" s="188">
        <v>1440.8927164505865</v>
      </c>
      <c r="IE70" s="188">
        <v>-1440.8927164505865</v>
      </c>
      <c r="IF70" s="188">
        <v>-1440.8927164505865</v>
      </c>
      <c r="IG70" s="188">
        <v>-1440.8927164505865</v>
      </c>
      <c r="IH70" s="188">
        <f t="shared" si="103"/>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f t="shared" si="104"/>
        <v>-1</v>
      </c>
      <c r="JD70" t="s">
        <v>1163</v>
      </c>
      <c r="JE70">
        <v>12</v>
      </c>
      <c r="JF70" s="241">
        <v>2</v>
      </c>
      <c r="JG70">
        <v>9</v>
      </c>
      <c r="JH70" s="137">
        <v>86040.841206949102</v>
      </c>
      <c r="JI70" s="137">
        <v>64530.630905211823</v>
      </c>
      <c r="JJ70" s="188">
        <v>91.532809794278876</v>
      </c>
      <c r="JK70" s="188">
        <f t="shared" si="162"/>
        <v>91.532809794278876</v>
      </c>
      <c r="JL70" s="188">
        <v>-91.532809794278876</v>
      </c>
      <c r="JM70" s="188">
        <v>91.532809794278876</v>
      </c>
      <c r="JN70" s="188">
        <v>-91.532809794278876</v>
      </c>
      <c r="JO70" s="188">
        <v>-91.532809794278876</v>
      </c>
      <c r="JP70" s="188">
        <v>91.532809794278876</v>
      </c>
      <c r="JQ70" s="188">
        <f t="shared" si="105"/>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f t="shared" si="106"/>
        <v>-1</v>
      </c>
      <c r="KM70" t="s">
        <v>1163</v>
      </c>
      <c r="KN70">
        <v>12</v>
      </c>
      <c r="KO70" s="241">
        <v>2</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f t="shared" si="107"/>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f t="shared" si="108"/>
        <v>1</v>
      </c>
      <c r="LV70" t="s">
        <v>1163</v>
      </c>
      <c r="LW70">
        <v>11</v>
      </c>
      <c r="LX70" s="241"/>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f t="shared" si="109"/>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f t="shared" si="110"/>
        <v>1</v>
      </c>
      <c r="NE70" t="s">
        <v>1163</v>
      </c>
      <c r="NF70">
        <v>11</v>
      </c>
      <c r="NG70" s="241"/>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f t="shared" si="111"/>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f t="shared" si="112"/>
        <v>1</v>
      </c>
      <c r="ON70" t="s">
        <v>1163</v>
      </c>
      <c r="OO70">
        <v>12</v>
      </c>
      <c r="OP70" s="241"/>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f t="shared" si="113"/>
        <v>-1280.360921188254</v>
      </c>
      <c r="PB70" s="188">
        <v>-1280.360921188254</v>
      </c>
      <c r="PC70" s="188">
        <v>1280.360921188254</v>
      </c>
      <c r="PD70" s="188">
        <v>-1280.360921188254</v>
      </c>
      <c r="PE70" s="188">
        <v>1280.360921188254</v>
      </c>
      <c r="PG70">
        <v>-1</v>
      </c>
      <c r="PH70" s="228">
        <v>-1</v>
      </c>
      <c r="PI70" s="228">
        <v>1</v>
      </c>
      <c r="PJ70" s="228">
        <v>-1</v>
      </c>
      <c r="PK70" s="203">
        <v>-1</v>
      </c>
      <c r="PL70" s="229">
        <v>2</v>
      </c>
      <c r="PM70">
        <v>1</v>
      </c>
      <c r="PN70">
        <v>-1</v>
      </c>
      <c r="PO70" s="203">
        <v>1</v>
      </c>
      <c r="PP70">
        <v>1</v>
      </c>
      <c r="PQ70">
        <v>0</v>
      </c>
      <c r="PR70">
        <v>1</v>
      </c>
      <c r="PS70">
        <v>0</v>
      </c>
      <c r="PT70" s="237">
        <v>1.48936170213E-3</v>
      </c>
      <c r="PU70" s="194">
        <v>42558</v>
      </c>
      <c r="PV70">
        <v>-1</v>
      </c>
      <c r="PW70" t="s">
        <v>1163</v>
      </c>
      <c r="PX70">
        <v>12</v>
      </c>
      <c r="PY70" s="241"/>
      <c r="PZ70">
        <v>9</v>
      </c>
      <c r="QA70" s="137">
        <v>85366.902057107771</v>
      </c>
      <c r="QB70" s="137">
        <v>64025.176542830828</v>
      </c>
      <c r="QC70" s="188">
        <v>-127.14219455333902</v>
      </c>
      <c r="QD70" s="188">
        <v>-127.14219455333902</v>
      </c>
      <c r="QE70" s="188">
        <v>-127.14219455333902</v>
      </c>
      <c r="QF70" s="188">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v>1</v>
      </c>
      <c r="QQ70" s="228">
        <v>-1</v>
      </c>
      <c r="QR70" s="228">
        <v>1</v>
      </c>
      <c r="QS70" s="228">
        <v>-1</v>
      </c>
      <c r="QT70" s="203">
        <v>-1</v>
      </c>
      <c r="QU70" s="229">
        <v>3</v>
      </c>
      <c r="QV70">
        <v>1</v>
      </c>
      <c r="QW70">
        <v>-1</v>
      </c>
      <c r="QX70">
        <v>-1</v>
      </c>
      <c r="QY70">
        <v>0</v>
      </c>
      <c r="QZ70">
        <v>1</v>
      </c>
      <c r="RA70">
        <v>0</v>
      </c>
      <c r="RB70">
        <v>1</v>
      </c>
      <c r="RC70">
        <v>-1.5508816656000001E-2</v>
      </c>
      <c r="RD70" s="194">
        <v>42558</v>
      </c>
      <c r="RE70">
        <v>-1</v>
      </c>
      <c r="RF70" t="s">
        <v>1163</v>
      </c>
      <c r="RG70">
        <v>12</v>
      </c>
      <c r="RH70" s="241"/>
      <c r="RI70">
        <v>9</v>
      </c>
      <c r="RJ70" s="137">
        <v>85366.902057107771</v>
      </c>
      <c r="RK70" s="137">
        <v>64025.176542830828</v>
      </c>
      <c r="RL70" s="188">
        <v>1323.9396324943937</v>
      </c>
      <c r="RM70" s="188">
        <v>-1323.9396324943937</v>
      </c>
      <c r="RN70" s="188">
        <v>1323.9396324943937</v>
      </c>
      <c r="RO70" s="188">
        <v>-1323.9396324943937</v>
      </c>
      <c r="RP70" s="188">
        <v>1323.9396324943937</v>
      </c>
      <c r="RQ70" s="188">
        <v>-1323.9396324943937</v>
      </c>
      <c r="RR70" s="188">
        <v>1323.9396324943937</v>
      </c>
      <c r="RS70" s="188">
        <v>1323.9396324943937</v>
      </c>
      <c r="RT70" s="188">
        <v>-1323.9396324943937</v>
      </c>
      <c r="RU70" s="188">
        <v>1323.9396324943937</v>
      </c>
      <c r="RV70" s="188">
        <v>-1323.9396324943937</v>
      </c>
      <c r="RW70" s="188">
        <v>1323.9396324943937</v>
      </c>
      <c r="RY70">
        <f t="shared" si="114"/>
        <v>-1</v>
      </c>
      <c r="RZ70">
        <v>-1</v>
      </c>
      <c r="SA70">
        <v>-1</v>
      </c>
      <c r="SB70">
        <v>-1</v>
      </c>
      <c r="SC70">
        <v>-1</v>
      </c>
      <c r="SD70">
        <v>4</v>
      </c>
      <c r="SE70">
        <f t="shared" si="115"/>
        <v>1</v>
      </c>
      <c r="SF70">
        <f t="shared" si="116"/>
        <v>-1</v>
      </c>
      <c r="SG70">
        <v>1</v>
      </c>
      <c r="SH70">
        <f t="shared" si="117"/>
        <v>0</v>
      </c>
      <c r="SI70">
        <f t="shared" si="82"/>
        <v>0</v>
      </c>
      <c r="SJ70">
        <f t="shared" si="163"/>
        <v>1</v>
      </c>
      <c r="SK70">
        <f t="shared" si="118"/>
        <v>0</v>
      </c>
      <c r="SL70">
        <v>0</v>
      </c>
      <c r="SM70" s="194">
        <v>42564</v>
      </c>
      <c r="SN70">
        <f t="shared" si="119"/>
        <v>-1</v>
      </c>
      <c r="SO70" t="str">
        <f t="shared" si="83"/>
        <v>TRUE</v>
      </c>
      <c r="SP70">
        <f>VLOOKUP($A70,'FuturesInfo (3)'!$A$2:$V$80,22)</f>
        <v>12</v>
      </c>
      <c r="SQ70" s="241"/>
      <c r="SR70">
        <f t="shared" si="120"/>
        <v>9</v>
      </c>
      <c r="SS70" s="137">
        <f>VLOOKUP($A70,'FuturesInfo (3)'!$A$2:$O$80,15)*SP70</f>
        <v>85157.733537519147</v>
      </c>
      <c r="ST70" s="137">
        <f>VLOOKUP($A70,'FuturesInfo (3)'!$A$2:$O$80,15)*SR70</f>
        <v>63868.300153139353</v>
      </c>
      <c r="SU70" s="188">
        <f t="shared" si="175"/>
        <v>0</v>
      </c>
      <c r="SV70" s="188">
        <f t="shared" si="84"/>
        <v>0</v>
      </c>
      <c r="SW70" s="188">
        <f t="shared" si="122"/>
        <v>0</v>
      </c>
      <c r="SX70" s="188">
        <f t="shared" si="123"/>
        <v>0</v>
      </c>
      <c r="SY70" s="188">
        <f t="shared" si="172"/>
        <v>0</v>
      </c>
      <c r="SZ70" s="188">
        <f t="shared" si="125"/>
        <v>0</v>
      </c>
      <c r="TA70" s="188">
        <f t="shared" si="164"/>
        <v>0</v>
      </c>
      <c r="TB70" s="188">
        <f t="shared" si="126"/>
        <v>0</v>
      </c>
      <c r="TC70" s="188">
        <f>IF(IF(sym!$Q59=SG70,1,0)=1,ABS(SS70*SL70),-ABS(SS70*SL70))</f>
        <v>0</v>
      </c>
      <c r="TD70" s="188">
        <f>IF(IF(sym!$P59=SG70,1,0)=1,ABS(SS70*SL70),-ABS(SS70*SL70))</f>
        <v>0</v>
      </c>
      <c r="TE70" s="188">
        <f t="shared" si="169"/>
        <v>0</v>
      </c>
      <c r="TF70" s="188">
        <f t="shared" si="127"/>
        <v>0</v>
      </c>
      <c r="TH70">
        <f t="shared" si="128"/>
        <v>1</v>
      </c>
      <c r="TI70" s="228">
        <v>-1</v>
      </c>
      <c r="TJ70" s="228">
        <v>-1</v>
      </c>
      <c r="TK70" s="228">
        <v>-1</v>
      </c>
      <c r="TL70" s="203">
        <v>-1</v>
      </c>
      <c r="TM70" s="229">
        <v>5</v>
      </c>
      <c r="TN70">
        <f t="shared" si="129"/>
        <v>1</v>
      </c>
      <c r="TO70">
        <f t="shared" si="130"/>
        <v>-1</v>
      </c>
      <c r="TP70" s="203"/>
      <c r="TQ70">
        <f t="shared" si="131"/>
        <v>0</v>
      </c>
      <c r="TR70">
        <f t="shared" si="85"/>
        <v>0</v>
      </c>
      <c r="TS70">
        <f t="shared" si="165"/>
        <v>0</v>
      </c>
      <c r="TT70">
        <f t="shared" si="132"/>
        <v>0</v>
      </c>
      <c r="TU70" s="237"/>
      <c r="TV70" s="194">
        <v>42564</v>
      </c>
      <c r="TW70">
        <f t="shared" si="133"/>
        <v>-1</v>
      </c>
      <c r="TX70" t="str">
        <f t="shared" si="86"/>
        <v>TRUE</v>
      </c>
      <c r="TY70">
        <f>VLOOKUP($A70,'FuturesInfo (3)'!$A$2:$V$80,22)</f>
        <v>12</v>
      </c>
      <c r="TZ70" s="241"/>
      <c r="UA70">
        <f t="shared" si="134"/>
        <v>9</v>
      </c>
      <c r="UB70" s="137">
        <f>VLOOKUP($A70,'FuturesInfo (3)'!$A$2:$O$80,15)*TY70</f>
        <v>85157.733537519147</v>
      </c>
      <c r="UC70" s="137">
        <f>VLOOKUP($A70,'FuturesInfo (3)'!$A$2:$O$80,15)*UA70</f>
        <v>63868.300153139353</v>
      </c>
      <c r="UD70" s="188">
        <f t="shared" si="176"/>
        <v>0</v>
      </c>
      <c r="UE70" s="188">
        <f t="shared" si="87"/>
        <v>0</v>
      </c>
      <c r="UF70" s="188">
        <f t="shared" si="136"/>
        <v>0</v>
      </c>
      <c r="UG70" s="188">
        <f t="shared" si="137"/>
        <v>0</v>
      </c>
      <c r="UH70" s="188">
        <f t="shared" si="173"/>
        <v>0</v>
      </c>
      <c r="UI70" s="188">
        <f t="shared" si="139"/>
        <v>0</v>
      </c>
      <c r="UJ70" s="188">
        <f t="shared" si="166"/>
        <v>0</v>
      </c>
      <c r="UK70" s="188">
        <f t="shared" si="140"/>
        <v>0</v>
      </c>
      <c r="UL70" s="188">
        <f>IF(IF(sym!$Q59=TP70,1,0)=1,ABS(UB70*TU70),-ABS(UB70*TU70))</f>
        <v>0</v>
      </c>
      <c r="UM70" s="188">
        <f>IF(IF(sym!$P59=TP70,1,0)=1,ABS(UB70*TU70),-ABS(UB70*TU70))</f>
        <v>0</v>
      </c>
      <c r="UN70" s="188">
        <f t="shared" si="170"/>
        <v>0</v>
      </c>
      <c r="UO70" s="188">
        <f t="shared" si="141"/>
        <v>0</v>
      </c>
      <c r="UQ70">
        <f t="shared" si="142"/>
        <v>0</v>
      </c>
      <c r="UR70" s="228"/>
      <c r="US70" s="228"/>
      <c r="UT70" s="228"/>
      <c r="UU70" s="203"/>
      <c r="UV70" s="229"/>
      <c r="UW70">
        <f t="shared" si="143"/>
        <v>1</v>
      </c>
      <c r="UX70">
        <f t="shared" si="144"/>
        <v>0</v>
      </c>
      <c r="UY70" s="203"/>
      <c r="UZ70">
        <f t="shared" si="145"/>
        <v>1</v>
      </c>
      <c r="VA70">
        <f t="shared" si="88"/>
        <v>1</v>
      </c>
      <c r="VB70">
        <f t="shared" si="167"/>
        <v>0</v>
      </c>
      <c r="VC70">
        <f t="shared" si="146"/>
        <v>1</v>
      </c>
      <c r="VD70" s="237"/>
      <c r="VE70" s="194"/>
      <c r="VF70">
        <f t="shared" si="147"/>
        <v>-1</v>
      </c>
      <c r="VG70" t="str">
        <f t="shared" si="89"/>
        <v>FALSE</v>
      </c>
      <c r="VH70">
        <f>VLOOKUP($A70,'FuturesInfo (3)'!$A$2:$V$80,22)</f>
        <v>12</v>
      </c>
      <c r="VI70" s="241"/>
      <c r="VJ70">
        <f t="shared" si="148"/>
        <v>9</v>
      </c>
      <c r="VK70" s="137">
        <f>VLOOKUP($A70,'FuturesInfo (3)'!$A$2:$O$80,15)*VH70</f>
        <v>85157.733537519147</v>
      </c>
      <c r="VL70" s="137">
        <f>VLOOKUP($A70,'FuturesInfo (3)'!$A$2:$O$80,15)*VJ70</f>
        <v>63868.300153139353</v>
      </c>
      <c r="VM70" s="188">
        <f t="shared" si="177"/>
        <v>0</v>
      </c>
      <c r="VN70" s="188">
        <f t="shared" si="90"/>
        <v>0</v>
      </c>
      <c r="VO70" s="188">
        <f t="shared" si="150"/>
        <v>0</v>
      </c>
      <c r="VP70" s="188">
        <f t="shared" si="151"/>
        <v>0</v>
      </c>
      <c r="VQ70" s="188">
        <f t="shared" si="174"/>
        <v>0</v>
      </c>
      <c r="VR70" s="188">
        <f t="shared" si="153"/>
        <v>0</v>
      </c>
      <c r="VS70" s="188">
        <f t="shared" si="168"/>
        <v>0</v>
      </c>
      <c r="VT70" s="188">
        <f t="shared" si="154"/>
        <v>0</v>
      </c>
      <c r="VU70" s="188">
        <f>IF(IF(sym!$Q59=UY70,1,0)=1,ABS(VK70*VD70),-ABS(VK70*VD70))</f>
        <v>0</v>
      </c>
      <c r="VV70" s="188">
        <f>IF(IF(sym!$P59=UY70,1,0)=1,ABS(VK70*VD70),-ABS(VK70*VD70))</f>
        <v>0</v>
      </c>
      <c r="VW70" s="188">
        <f t="shared" si="171"/>
        <v>0</v>
      </c>
      <c r="VX70" s="188">
        <f t="shared" si="155"/>
        <v>0</v>
      </c>
    </row>
    <row r="71" spans="1:596" x14ac:dyDescent="0.25">
      <c r="A71" s="1" t="s">
        <v>30</v>
      </c>
      <c r="B71" s="149" t="str">
        <f>'FuturesInfo (3)'!M59</f>
        <v>@S</v>
      </c>
      <c r="C71" s="192" t="str">
        <f>VLOOKUP(A71,'FuturesInfo (3)'!$A$2:$K$80,11)</f>
        <v>grain</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f t="shared" si="81"/>
        <v>-2112.1320224692536</v>
      </c>
      <c r="AB71" s="188">
        <v>-2112.1320224692536</v>
      </c>
      <c r="AC71" s="188">
        <v>2112.1320224692536</v>
      </c>
      <c r="AD71" s="188">
        <v>2112.1320224692536</v>
      </c>
      <c r="AE71" s="188">
        <v>-2112.1320224692536</v>
      </c>
      <c r="AF71" s="188">
        <f t="shared" si="91"/>
        <v>-1</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f t="shared" si="92"/>
        <v>1</v>
      </c>
      <c r="BB71" t="s">
        <v>1163</v>
      </c>
      <c r="BC71">
        <v>1</v>
      </c>
      <c r="BD71" s="241">
        <v>2</v>
      </c>
      <c r="BE71">
        <v>1</v>
      </c>
      <c r="BF71" s="137">
        <v>56875</v>
      </c>
      <c r="BG71" s="137">
        <v>56875</v>
      </c>
      <c r="BH71" s="188">
        <v>-776.74506828668746</v>
      </c>
      <c r="BI71" s="188">
        <f t="shared" si="156"/>
        <v>-776.74506828668746</v>
      </c>
      <c r="BJ71" s="188">
        <v>776.74506828668746</v>
      </c>
      <c r="BK71" s="188">
        <v>-776.74506828668746</v>
      </c>
      <c r="BL71" s="188">
        <v>-776.74506828668746</v>
      </c>
      <c r="BM71" s="188">
        <v>776.74506828668746</v>
      </c>
      <c r="BN71" s="188">
        <v>-776.74506828668746</v>
      </c>
      <c r="BO71" s="188">
        <f t="shared" si="93"/>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f t="shared" si="94"/>
        <v>1</v>
      </c>
      <c r="CK71" t="s">
        <v>1163</v>
      </c>
      <c r="CL71">
        <v>2</v>
      </c>
      <c r="CM71" s="241">
        <v>1</v>
      </c>
      <c r="CN71">
        <v>3</v>
      </c>
      <c r="CO71" s="137">
        <v>113750</v>
      </c>
      <c r="CP71" s="137">
        <v>170625</v>
      </c>
      <c r="CQ71" s="188">
        <v>0</v>
      </c>
      <c r="CR71" s="188">
        <f t="shared" si="157"/>
        <v>0</v>
      </c>
      <c r="CS71" s="188">
        <v>0</v>
      </c>
      <c r="CT71" s="188">
        <v>0</v>
      </c>
      <c r="CU71" s="188">
        <v>0</v>
      </c>
      <c r="CV71" s="188">
        <v>0</v>
      </c>
      <c r="CW71" s="188">
        <v>0</v>
      </c>
      <c r="CX71" s="188">
        <f t="shared" si="95"/>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f t="shared" si="96"/>
        <v>1</v>
      </c>
      <c r="DT71" t="s">
        <v>1163</v>
      </c>
      <c r="DU71">
        <v>2</v>
      </c>
      <c r="DV71" s="241">
        <v>1</v>
      </c>
      <c r="DW71">
        <v>3</v>
      </c>
      <c r="DX71" s="137">
        <v>107725</v>
      </c>
      <c r="DY71" s="137">
        <v>161587.5</v>
      </c>
      <c r="DZ71" s="188">
        <v>-5705.8736263700748</v>
      </c>
      <c r="EA71" s="188">
        <f t="shared" si="158"/>
        <v>5705.8736263700748</v>
      </c>
      <c r="EB71" s="188">
        <v>5705.8736263700748</v>
      </c>
      <c r="EC71" s="188">
        <v>-5705.8736263700748</v>
      </c>
      <c r="ED71" s="188">
        <v>-5705.8736263700748</v>
      </c>
      <c r="EE71" s="188">
        <v>5705.8736263700748</v>
      </c>
      <c r="EF71" s="188">
        <v>-5705.8736263700748</v>
      </c>
      <c r="EG71" s="188">
        <f t="shared" si="97"/>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f t="shared" si="98"/>
        <v>-1</v>
      </c>
      <c r="FC71" t="s">
        <v>1163</v>
      </c>
      <c r="FD71">
        <v>2</v>
      </c>
      <c r="FE71" s="241">
        <v>2</v>
      </c>
      <c r="FF71">
        <v>2</v>
      </c>
      <c r="FG71" s="137">
        <v>107325</v>
      </c>
      <c r="FH71" s="137">
        <v>107325</v>
      </c>
      <c r="FI71" s="188">
        <v>398.51473659742123</v>
      </c>
      <c r="FJ71" s="188">
        <f t="shared" si="159"/>
        <v>398.51473659742123</v>
      </c>
      <c r="FK71" s="188">
        <v>398.51473659742123</v>
      </c>
      <c r="FL71" s="188">
        <v>-398.51473659742123</v>
      </c>
      <c r="FM71" s="188">
        <v>398.51473659742123</v>
      </c>
      <c r="FN71" s="188">
        <v>-398.51473659742123</v>
      </c>
      <c r="FO71" s="188">
        <v>398.51473659742123</v>
      </c>
      <c r="FP71" s="188">
        <f t="shared" si="99"/>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f t="shared" si="100"/>
        <v>-1</v>
      </c>
      <c r="GL71" t="s">
        <v>1163</v>
      </c>
      <c r="GM71">
        <v>2</v>
      </c>
      <c r="GN71" s="241">
        <v>1</v>
      </c>
      <c r="GO71">
        <v>3</v>
      </c>
      <c r="GP71" s="137">
        <v>102475</v>
      </c>
      <c r="GQ71" s="137">
        <v>153712.5</v>
      </c>
      <c r="GR71" s="188">
        <v>4630.8292569317</v>
      </c>
      <c r="GS71" s="188">
        <f t="shared" si="160"/>
        <v>4630.8292569317</v>
      </c>
      <c r="GT71" s="188">
        <v>4630.8292569317</v>
      </c>
      <c r="GU71" s="188">
        <v>-4630.8292569317</v>
      </c>
      <c r="GV71" s="188">
        <v>4630.8292569317</v>
      </c>
      <c r="GW71" s="188">
        <v>-4630.8292569317</v>
      </c>
      <c r="GX71" s="188">
        <v>4630.8292569317</v>
      </c>
      <c r="GY71" s="188">
        <f t="shared" si="101"/>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f t="shared" si="102"/>
        <v>-1</v>
      </c>
      <c r="HU71" t="s">
        <v>1163</v>
      </c>
      <c r="HV71">
        <v>2</v>
      </c>
      <c r="HW71">
        <v>1</v>
      </c>
      <c r="HX71">
        <v>3</v>
      </c>
      <c r="HY71" s="137">
        <v>105775</v>
      </c>
      <c r="HZ71" s="137">
        <v>158662.5</v>
      </c>
      <c r="IA71" s="188">
        <v>-3406.2698219086674</v>
      </c>
      <c r="IB71" s="188">
        <f t="shared" si="161"/>
        <v>-3406.2698219086674</v>
      </c>
      <c r="IC71" s="188">
        <v>-3406.2698219086674</v>
      </c>
      <c r="ID71" s="188">
        <v>3406.2698219086674</v>
      </c>
      <c r="IE71" s="188">
        <v>-3406.2698219086674</v>
      </c>
      <c r="IF71" s="188">
        <v>-3406.2698219086674</v>
      </c>
      <c r="IG71" s="188">
        <v>-3406.2698219086674</v>
      </c>
      <c r="IH71" s="188">
        <f t="shared" si="103"/>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f t="shared" si="104"/>
        <v>1</v>
      </c>
      <c r="JD71" t="s">
        <v>1163</v>
      </c>
      <c r="JE71">
        <v>2</v>
      </c>
      <c r="JF71" s="241">
        <v>2</v>
      </c>
      <c r="JG71">
        <v>2</v>
      </c>
      <c r="JH71" s="137">
        <v>105500</v>
      </c>
      <c r="JI71" s="137">
        <v>105500</v>
      </c>
      <c r="JJ71" s="188">
        <v>274.28503899752496</v>
      </c>
      <c r="JK71" s="188">
        <f t="shared" si="162"/>
        <v>-274.28503899752496</v>
      </c>
      <c r="JL71" s="188">
        <v>274.28503899752496</v>
      </c>
      <c r="JM71" s="188">
        <v>-274.28503899752496</v>
      </c>
      <c r="JN71" s="188">
        <v>-274.28503899752496</v>
      </c>
      <c r="JO71" s="188">
        <v>-274.28503899752496</v>
      </c>
      <c r="JP71" s="188">
        <v>274.28503899752496</v>
      </c>
      <c r="JQ71" s="188">
        <f t="shared" si="105"/>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f t="shared" si="106"/>
        <v>-1</v>
      </c>
      <c r="KM71" t="s">
        <v>1163</v>
      </c>
      <c r="KN71">
        <v>2</v>
      </c>
      <c r="KO71" s="241">
        <v>2</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f t="shared" si="107"/>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f t="shared" si="108"/>
        <v>-1</v>
      </c>
      <c r="LV71" t="s">
        <v>1163</v>
      </c>
      <c r="LW71">
        <v>2</v>
      </c>
      <c r="LX71" s="241"/>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f t="shared" si="109"/>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f t="shared" si="110"/>
        <v>1</v>
      </c>
      <c r="NE71" t="s">
        <v>1163</v>
      </c>
      <c r="NF71">
        <v>2</v>
      </c>
      <c r="NG71" s="241"/>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f t="shared" si="111"/>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f t="shared" si="112"/>
        <v>-1</v>
      </c>
      <c r="ON71" t="s">
        <v>1163</v>
      </c>
      <c r="OO71">
        <v>2</v>
      </c>
      <c r="OP71" s="241"/>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f t="shared" si="113"/>
        <v>501.8827959518012</v>
      </c>
      <c r="PB71" s="188">
        <v>-501.8827959518012</v>
      </c>
      <c r="PC71" s="188">
        <v>501.8827959518012</v>
      </c>
      <c r="PD71" s="188">
        <v>-501.8827959518012</v>
      </c>
      <c r="PE71" s="188">
        <v>501.8827959518012</v>
      </c>
      <c r="PG71">
        <v>-1</v>
      </c>
      <c r="PH71" s="228">
        <v>-1</v>
      </c>
      <c r="PI71" s="228">
        <v>1</v>
      </c>
      <c r="PJ71" s="228">
        <v>-1</v>
      </c>
      <c r="PK71" s="203">
        <v>-1</v>
      </c>
      <c r="PL71" s="229">
        <v>2</v>
      </c>
      <c r="PM71">
        <v>1</v>
      </c>
      <c r="PN71">
        <v>-1</v>
      </c>
      <c r="PO71" s="203">
        <v>1</v>
      </c>
      <c r="PP71">
        <v>1</v>
      </c>
      <c r="PQ71">
        <v>0</v>
      </c>
      <c r="PR71">
        <v>1</v>
      </c>
      <c r="PS71">
        <v>0</v>
      </c>
      <c r="PT71" s="237">
        <v>8.5126507448600001E-3</v>
      </c>
      <c r="PU71" s="194">
        <v>42558</v>
      </c>
      <c r="PV71">
        <v>-1</v>
      </c>
      <c r="PW71" t="s">
        <v>1163</v>
      </c>
      <c r="PX71">
        <v>2</v>
      </c>
      <c r="PY71" s="241"/>
      <c r="PZ71">
        <v>2</v>
      </c>
      <c r="QA71" s="137">
        <v>102775</v>
      </c>
      <c r="QB71" s="137">
        <v>102775</v>
      </c>
      <c r="QC71" s="188">
        <v>-874.8876803029865</v>
      </c>
      <c r="QD71" s="188">
        <v>-874.8876803029865</v>
      </c>
      <c r="QE71" s="188">
        <v>-874.8876803029865</v>
      </c>
      <c r="QF71" s="188">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v>1</v>
      </c>
      <c r="QQ71" s="228">
        <v>1</v>
      </c>
      <c r="QR71" s="228">
        <v>1</v>
      </c>
      <c r="QS71" s="228">
        <v>-1</v>
      </c>
      <c r="QT71" s="203">
        <v>-1</v>
      </c>
      <c r="QU71" s="229">
        <v>3</v>
      </c>
      <c r="QV71">
        <v>1</v>
      </c>
      <c r="QW71">
        <v>-1</v>
      </c>
      <c r="QX71">
        <v>-1</v>
      </c>
      <c r="QY71">
        <v>0</v>
      </c>
      <c r="QZ71">
        <v>1</v>
      </c>
      <c r="RA71">
        <v>0</v>
      </c>
      <c r="RB71">
        <v>1</v>
      </c>
      <c r="RC71">
        <v>-3.6107854630700001E-2</v>
      </c>
      <c r="RD71" s="194">
        <v>42558</v>
      </c>
      <c r="RE71">
        <v>-1</v>
      </c>
      <c r="RF71" t="s">
        <v>1163</v>
      </c>
      <c r="RG71">
        <v>2</v>
      </c>
      <c r="RH71" s="241"/>
      <c r="RI71">
        <v>2</v>
      </c>
      <c r="RJ71" s="137">
        <v>102775</v>
      </c>
      <c r="RK71" s="137">
        <v>102775</v>
      </c>
      <c r="RL71" s="188">
        <v>-3710.9847596701925</v>
      </c>
      <c r="RM71" s="188">
        <v>-3710.9847596701925</v>
      </c>
      <c r="RN71" s="188">
        <v>3710.9847596701925</v>
      </c>
      <c r="RO71" s="188">
        <v>-3710.9847596701925</v>
      </c>
      <c r="RP71" s="188">
        <v>3710.9847596701925</v>
      </c>
      <c r="RQ71" s="188">
        <v>-3710.9847596701925</v>
      </c>
      <c r="RR71" s="188">
        <v>3710.9847596701925</v>
      </c>
      <c r="RS71" s="188">
        <v>3710.9847596701925</v>
      </c>
      <c r="RT71" s="188">
        <v>-3710.9847596701925</v>
      </c>
      <c r="RU71" s="188">
        <v>3710.9847596701925</v>
      </c>
      <c r="RV71" s="188">
        <v>-3710.9847596701925</v>
      </c>
      <c r="RW71" s="188">
        <v>3710.9847596701925</v>
      </c>
      <c r="RY71">
        <f t="shared" si="114"/>
        <v>-1</v>
      </c>
      <c r="RZ71">
        <v>-1</v>
      </c>
      <c r="SA71">
        <v>-1</v>
      </c>
      <c r="SB71">
        <v>-1</v>
      </c>
      <c r="SC71">
        <v>-1</v>
      </c>
      <c r="SD71">
        <v>4</v>
      </c>
      <c r="SE71">
        <f t="shared" si="115"/>
        <v>1</v>
      </c>
      <c r="SF71">
        <f t="shared" si="116"/>
        <v>-1</v>
      </c>
      <c r="SG71">
        <v>-1</v>
      </c>
      <c r="SH71">
        <f t="shared" si="117"/>
        <v>1</v>
      </c>
      <c r="SI71">
        <f t="shared" si="82"/>
        <v>1</v>
      </c>
      <c r="SJ71">
        <f t="shared" si="163"/>
        <v>0</v>
      </c>
      <c r="SK71">
        <f t="shared" si="118"/>
        <v>1</v>
      </c>
      <c r="SL71">
        <v>-1.8243736317199999E-2</v>
      </c>
      <c r="SM71" s="194">
        <v>42564</v>
      </c>
      <c r="SN71">
        <f t="shared" si="119"/>
        <v>-1</v>
      </c>
      <c r="SO71" t="str">
        <f t="shared" si="83"/>
        <v>TRUE</v>
      </c>
      <c r="SP71">
        <f>VLOOKUP($A71,'FuturesInfo (3)'!$A$2:$V$80,22)</f>
        <v>2</v>
      </c>
      <c r="SQ71" s="241"/>
      <c r="SR71">
        <f t="shared" si="120"/>
        <v>2</v>
      </c>
      <c r="SS71" s="137">
        <f>VLOOKUP($A71,'FuturesInfo (3)'!$A$2:$O$80,15)*SP71</f>
        <v>100900</v>
      </c>
      <c r="ST71" s="137">
        <f>VLOOKUP($A71,'FuturesInfo (3)'!$A$2:$O$80,15)*SR71</f>
        <v>100900</v>
      </c>
      <c r="SU71" s="188">
        <f t="shared" si="175"/>
        <v>1840.7929944054799</v>
      </c>
      <c r="SV71" s="188">
        <f t="shared" si="84"/>
        <v>1840.7929944054799</v>
      </c>
      <c r="SW71" s="188">
        <f t="shared" si="122"/>
        <v>1840.7929944054799</v>
      </c>
      <c r="SX71" s="188">
        <f t="shared" si="123"/>
        <v>-1840.7929944054799</v>
      </c>
      <c r="SY71" s="188">
        <f t="shared" si="172"/>
        <v>1840.7929944054799</v>
      </c>
      <c r="SZ71" s="188">
        <f t="shared" si="125"/>
        <v>1840.7929944054799</v>
      </c>
      <c r="TA71" s="188">
        <f t="shared" si="164"/>
        <v>1840.7929944054799</v>
      </c>
      <c r="TB71" s="188">
        <f t="shared" si="126"/>
        <v>1840.7929944054799</v>
      </c>
      <c r="TC71" s="188">
        <f>IF(IF(sym!$Q60=SG71,1,0)=1,ABS(SS71*SL71),-ABS(SS71*SL71))</f>
        <v>-1840.7929944054799</v>
      </c>
      <c r="TD71" s="188">
        <f>IF(IF(sym!$P60=SG71,1,0)=1,ABS(SS71*SL71),-ABS(SS71*SL71))</f>
        <v>1840.7929944054799</v>
      </c>
      <c r="TE71" s="188">
        <f t="shared" si="169"/>
        <v>-1840.7929944054799</v>
      </c>
      <c r="TF71" s="188">
        <f t="shared" si="127"/>
        <v>1840.7929944054799</v>
      </c>
      <c r="TH71">
        <f t="shared" si="128"/>
        <v>-1</v>
      </c>
      <c r="TI71" s="228">
        <v>1</v>
      </c>
      <c r="TJ71" s="228">
        <v>1</v>
      </c>
      <c r="TK71" s="228">
        <v>-1</v>
      </c>
      <c r="TL71" s="203">
        <v>-1</v>
      </c>
      <c r="TM71" s="229">
        <v>5</v>
      </c>
      <c r="TN71">
        <f t="shared" si="129"/>
        <v>1</v>
      </c>
      <c r="TO71">
        <f t="shared" si="130"/>
        <v>-1</v>
      </c>
      <c r="TP71" s="203"/>
      <c r="TQ71">
        <f t="shared" si="131"/>
        <v>0</v>
      </c>
      <c r="TR71">
        <f t="shared" si="85"/>
        <v>0</v>
      </c>
      <c r="TS71">
        <f t="shared" si="165"/>
        <v>0</v>
      </c>
      <c r="TT71">
        <f t="shared" si="132"/>
        <v>0</v>
      </c>
      <c r="TU71" s="237"/>
      <c r="TV71" s="194">
        <v>42564</v>
      </c>
      <c r="TW71">
        <f t="shared" si="133"/>
        <v>-1</v>
      </c>
      <c r="TX71" t="str">
        <f t="shared" si="86"/>
        <v>TRUE</v>
      </c>
      <c r="TY71">
        <f>VLOOKUP($A71,'FuturesInfo (3)'!$A$2:$V$80,22)</f>
        <v>2</v>
      </c>
      <c r="TZ71" s="241"/>
      <c r="UA71">
        <f t="shared" si="134"/>
        <v>2</v>
      </c>
      <c r="UB71" s="137">
        <f>VLOOKUP($A71,'FuturesInfo (3)'!$A$2:$O$80,15)*TY71</f>
        <v>100900</v>
      </c>
      <c r="UC71" s="137">
        <f>VLOOKUP($A71,'FuturesInfo (3)'!$A$2:$O$80,15)*UA71</f>
        <v>100900</v>
      </c>
      <c r="UD71" s="188">
        <f t="shared" si="176"/>
        <v>0</v>
      </c>
      <c r="UE71" s="188">
        <f t="shared" si="87"/>
        <v>0</v>
      </c>
      <c r="UF71" s="188">
        <f t="shared" si="136"/>
        <v>0</v>
      </c>
      <c r="UG71" s="188">
        <f t="shared" si="137"/>
        <v>0</v>
      </c>
      <c r="UH71" s="188">
        <f t="shared" si="173"/>
        <v>0</v>
      </c>
      <c r="UI71" s="188">
        <f t="shared" si="139"/>
        <v>0</v>
      </c>
      <c r="UJ71" s="188">
        <f t="shared" si="166"/>
        <v>0</v>
      </c>
      <c r="UK71" s="188">
        <f t="shared" si="140"/>
        <v>0</v>
      </c>
      <c r="UL71" s="188">
        <f>IF(IF(sym!$Q60=TP71,1,0)=1,ABS(UB71*TU71),-ABS(UB71*TU71))</f>
        <v>0</v>
      </c>
      <c r="UM71" s="188">
        <f>IF(IF(sym!$P60=TP71,1,0)=1,ABS(UB71*TU71),-ABS(UB71*TU71))</f>
        <v>0</v>
      </c>
      <c r="UN71" s="188">
        <f t="shared" si="170"/>
        <v>0</v>
      </c>
      <c r="UO71" s="188">
        <f t="shared" si="141"/>
        <v>0</v>
      </c>
      <c r="UQ71">
        <f t="shared" si="142"/>
        <v>0</v>
      </c>
      <c r="UR71" s="228"/>
      <c r="US71" s="228"/>
      <c r="UT71" s="228"/>
      <c r="UU71" s="203"/>
      <c r="UV71" s="229"/>
      <c r="UW71">
        <f t="shared" si="143"/>
        <v>1</v>
      </c>
      <c r="UX71">
        <f t="shared" si="144"/>
        <v>0</v>
      </c>
      <c r="UY71" s="203"/>
      <c r="UZ71">
        <f t="shared" si="145"/>
        <v>1</v>
      </c>
      <c r="VA71">
        <f t="shared" si="88"/>
        <v>1</v>
      </c>
      <c r="VB71">
        <f t="shared" si="167"/>
        <v>0</v>
      </c>
      <c r="VC71">
        <f t="shared" si="146"/>
        <v>1</v>
      </c>
      <c r="VD71" s="237"/>
      <c r="VE71" s="194"/>
      <c r="VF71">
        <f t="shared" si="147"/>
        <v>-1</v>
      </c>
      <c r="VG71" t="str">
        <f t="shared" si="89"/>
        <v>FALSE</v>
      </c>
      <c r="VH71">
        <f>VLOOKUP($A71,'FuturesInfo (3)'!$A$2:$V$80,22)</f>
        <v>2</v>
      </c>
      <c r="VI71" s="241"/>
      <c r="VJ71">
        <f t="shared" si="148"/>
        <v>2</v>
      </c>
      <c r="VK71" s="137">
        <f>VLOOKUP($A71,'FuturesInfo (3)'!$A$2:$O$80,15)*VH71</f>
        <v>100900</v>
      </c>
      <c r="VL71" s="137">
        <f>VLOOKUP($A71,'FuturesInfo (3)'!$A$2:$O$80,15)*VJ71</f>
        <v>100900</v>
      </c>
      <c r="VM71" s="188">
        <f t="shared" si="177"/>
        <v>0</v>
      </c>
      <c r="VN71" s="188">
        <f t="shared" si="90"/>
        <v>0</v>
      </c>
      <c r="VO71" s="188">
        <f t="shared" si="150"/>
        <v>0</v>
      </c>
      <c r="VP71" s="188">
        <f t="shared" si="151"/>
        <v>0</v>
      </c>
      <c r="VQ71" s="188">
        <f t="shared" si="174"/>
        <v>0</v>
      </c>
      <c r="VR71" s="188">
        <f t="shared" si="153"/>
        <v>0</v>
      </c>
      <c r="VS71" s="188">
        <f t="shared" si="168"/>
        <v>0</v>
      </c>
      <c r="VT71" s="188">
        <f t="shared" si="154"/>
        <v>0</v>
      </c>
      <c r="VU71" s="188">
        <f>IF(IF(sym!$Q60=UY71,1,0)=1,ABS(VK71*VD71),-ABS(VK71*VD71))</f>
        <v>0</v>
      </c>
      <c r="VV71" s="188">
        <f>IF(IF(sym!$P60=UY71,1,0)=1,ABS(VK71*VD71),-ABS(VK71*VD71))</f>
        <v>0</v>
      </c>
      <c r="VW71" s="188">
        <f t="shared" si="171"/>
        <v>0</v>
      </c>
      <c r="VX71" s="188">
        <f t="shared" si="155"/>
        <v>0</v>
      </c>
    </row>
    <row r="72" spans="1:596" x14ac:dyDescent="0.25">
      <c r="A72" s="1" t="s">
        <v>396</v>
      </c>
      <c r="B72" s="149" t="str">
        <f>'FuturesInfo (3)'!M60</f>
        <v>@SB</v>
      </c>
      <c r="C72" s="192" t="str">
        <f>VLOOKUP(A72,'FuturesInfo (3)'!$A$2:$K$80,11)</f>
        <v>soft</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f t="shared" si="81"/>
        <v>-2210.851213704796</v>
      </c>
      <c r="AB72" s="188">
        <v>-2210.851213704796</v>
      </c>
      <c r="AC72" s="188">
        <v>2210.851213704796</v>
      </c>
      <c r="AD72" s="188">
        <v>-2210.851213704796</v>
      </c>
      <c r="AE72" s="188">
        <v>2210.851213704796</v>
      </c>
      <c r="AF72" s="188">
        <f t="shared" si="91"/>
        <v>0</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f t="shared" si="92"/>
        <v>1</v>
      </c>
      <c r="BB72" t="s">
        <v>1163</v>
      </c>
      <c r="BC72">
        <v>3</v>
      </c>
      <c r="BD72" s="241">
        <v>1</v>
      </c>
      <c r="BE72">
        <v>4</v>
      </c>
      <c r="BF72" s="137">
        <v>69820.800000000003</v>
      </c>
      <c r="BG72" s="137">
        <v>93094.400000000009</v>
      </c>
      <c r="BH72" s="188">
        <v>1545.4677816022504</v>
      </c>
      <c r="BI72" s="188">
        <f t="shared" si="156"/>
        <v>-1545.4677816022504</v>
      </c>
      <c r="BJ72" s="188">
        <v>1545.4677816022504</v>
      </c>
      <c r="BK72" s="188">
        <v>-1545.4677816022504</v>
      </c>
      <c r="BL72" s="188">
        <v>1545.4677816022504</v>
      </c>
      <c r="BM72" s="188">
        <v>-1545.4677816022504</v>
      </c>
      <c r="BN72" s="188">
        <v>1545.4677816022504</v>
      </c>
      <c r="BO72" s="188">
        <f t="shared" si="93"/>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f t="shared" si="94"/>
        <v>1</v>
      </c>
      <c r="CK72" t="s">
        <v>1163</v>
      </c>
      <c r="CL72">
        <v>3</v>
      </c>
      <c r="CM72" s="241">
        <v>2</v>
      </c>
      <c r="CN72">
        <v>2</v>
      </c>
      <c r="CO72" s="137">
        <v>69820.800000000003</v>
      </c>
      <c r="CP72" s="137">
        <v>46547.200000000004</v>
      </c>
      <c r="CQ72" s="188">
        <v>0</v>
      </c>
      <c r="CR72" s="188">
        <f t="shared" si="157"/>
        <v>0</v>
      </c>
      <c r="CS72" s="188">
        <v>0</v>
      </c>
      <c r="CT72" s="188">
        <v>0</v>
      </c>
      <c r="CU72" s="188">
        <v>0</v>
      </c>
      <c r="CV72" s="188">
        <v>0</v>
      </c>
      <c r="CW72" s="188">
        <v>0</v>
      </c>
      <c r="CX72" s="188">
        <f t="shared" si="95"/>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f t="shared" si="96"/>
        <v>1</v>
      </c>
      <c r="DT72" t="s">
        <v>1163</v>
      </c>
      <c r="DU72">
        <v>3</v>
      </c>
      <c r="DV72" s="241">
        <v>2</v>
      </c>
      <c r="DW72">
        <v>2</v>
      </c>
      <c r="DX72" s="137">
        <v>70123.200000000012</v>
      </c>
      <c r="DY72" s="137">
        <v>46748.800000000003</v>
      </c>
      <c r="DZ72" s="188">
        <v>303.70972088577594</v>
      </c>
      <c r="EA72" s="188">
        <f t="shared" si="158"/>
        <v>303.70972088577594</v>
      </c>
      <c r="EB72" s="188">
        <v>303.70972088577594</v>
      </c>
      <c r="EC72" s="188">
        <v>-303.70972088577594</v>
      </c>
      <c r="ED72" s="188">
        <v>303.70972088577594</v>
      </c>
      <c r="EE72" s="188">
        <v>-303.70972088577594</v>
      </c>
      <c r="EF72" s="188">
        <v>303.70972088577594</v>
      </c>
      <c r="EG72" s="188">
        <f t="shared" si="97"/>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f t="shared" si="98"/>
        <v>1</v>
      </c>
      <c r="FC72" t="s">
        <v>1163</v>
      </c>
      <c r="FD72">
        <v>3</v>
      </c>
      <c r="FE72" s="241">
        <v>2</v>
      </c>
      <c r="FF72">
        <v>3</v>
      </c>
      <c r="FG72" s="137">
        <v>69115.200000000012</v>
      </c>
      <c r="FH72" s="137">
        <v>69115.200000000012</v>
      </c>
      <c r="FI72" s="188">
        <v>-993.51030187062202</v>
      </c>
      <c r="FJ72" s="188">
        <f t="shared" si="159"/>
        <v>-993.51030187062202</v>
      </c>
      <c r="FK72" s="188">
        <v>-993.51030187062202</v>
      </c>
      <c r="FL72" s="188">
        <v>993.51030187062202</v>
      </c>
      <c r="FM72" s="188">
        <v>-993.51030187062202</v>
      </c>
      <c r="FN72" s="188">
        <v>993.51030187062202</v>
      </c>
      <c r="FO72" s="188">
        <v>-993.51030187062202</v>
      </c>
      <c r="FP72" s="188">
        <f t="shared" si="99"/>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f t="shared" si="100"/>
        <v>1</v>
      </c>
      <c r="GL72" t="s">
        <v>1163</v>
      </c>
      <c r="GM72">
        <v>3</v>
      </c>
      <c r="GN72" s="241">
        <v>1</v>
      </c>
      <c r="GO72">
        <v>4</v>
      </c>
      <c r="GP72" s="137">
        <v>66292.800000000003</v>
      </c>
      <c r="GQ72" s="137">
        <v>88390.400000000009</v>
      </c>
      <c r="GR72" s="188">
        <v>-2707.1439961098358</v>
      </c>
      <c r="GS72" s="188">
        <f t="shared" si="160"/>
        <v>2707.1439961098358</v>
      </c>
      <c r="GT72" s="188">
        <v>-2707.1439961098358</v>
      </c>
      <c r="GU72" s="188">
        <v>2707.1439961098358</v>
      </c>
      <c r="GV72" s="188">
        <v>-2707.1439961098358</v>
      </c>
      <c r="GW72" s="188">
        <v>2707.1439961098358</v>
      </c>
      <c r="GX72" s="188">
        <v>-2707.1439961098358</v>
      </c>
      <c r="GY72" s="188">
        <f t="shared" si="101"/>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f t="shared" si="102"/>
        <v>-1</v>
      </c>
      <c r="HU72" t="s">
        <v>1163</v>
      </c>
      <c r="HV72">
        <v>3</v>
      </c>
      <c r="HW72">
        <v>1</v>
      </c>
      <c r="HX72">
        <v>4</v>
      </c>
      <c r="HY72" s="137">
        <v>65755.200000000012</v>
      </c>
      <c r="HZ72" s="137">
        <v>87673.600000000006</v>
      </c>
      <c r="IA72" s="188">
        <v>533.24034465302236</v>
      </c>
      <c r="IB72" s="188">
        <f t="shared" si="161"/>
        <v>533.24034465302236</v>
      </c>
      <c r="IC72" s="188">
        <v>-533.24034465302236</v>
      </c>
      <c r="ID72" s="188">
        <v>533.24034465302236</v>
      </c>
      <c r="IE72" s="188">
        <v>533.24034465302236</v>
      </c>
      <c r="IF72" s="188">
        <v>-533.24034465302236</v>
      </c>
      <c r="IG72" s="188">
        <v>533.24034465302236</v>
      </c>
      <c r="IH72" s="188">
        <f t="shared" si="103"/>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f t="shared" si="104"/>
        <v>-1</v>
      </c>
      <c r="JD72" t="s">
        <v>1163</v>
      </c>
      <c r="JE72">
        <v>3</v>
      </c>
      <c r="JF72" s="241">
        <v>2</v>
      </c>
      <c r="JG72">
        <v>2</v>
      </c>
      <c r="JH72" s="137">
        <v>68140.800000000003</v>
      </c>
      <c r="JI72" s="137">
        <v>45427.200000000004</v>
      </c>
      <c r="JJ72" s="188">
        <v>-2472.1496167570676</v>
      </c>
      <c r="JK72" s="188">
        <f t="shared" si="162"/>
        <v>-2472.1496167570676</v>
      </c>
      <c r="JL72" s="188">
        <v>2472.1496167570676</v>
      </c>
      <c r="JM72" s="188">
        <v>-2472.1496167570676</v>
      </c>
      <c r="JN72" s="188">
        <v>-2472.1496167570676</v>
      </c>
      <c r="JO72" s="188">
        <v>2472.1496167570676</v>
      </c>
      <c r="JP72" s="188">
        <v>-2472.1496167570676</v>
      </c>
      <c r="JQ72" s="188">
        <f t="shared" si="105"/>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f t="shared" si="106"/>
        <v>-1</v>
      </c>
      <c r="KM72" t="s">
        <v>1163</v>
      </c>
      <c r="KN72">
        <v>3</v>
      </c>
      <c r="KO72" s="241">
        <v>2</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f t="shared" si="107"/>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f t="shared" si="108"/>
        <v>-1</v>
      </c>
      <c r="LV72" t="s">
        <v>1163</v>
      </c>
      <c r="LW72">
        <v>3</v>
      </c>
      <c r="LX72" s="241"/>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f t="shared" si="109"/>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f t="shared" si="110"/>
        <v>-1</v>
      </c>
      <c r="NE72" t="s">
        <v>1163</v>
      </c>
      <c r="NF72">
        <v>3</v>
      </c>
      <c r="NG72" s="241"/>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f t="shared" si="111"/>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f t="shared" si="112"/>
        <v>-1</v>
      </c>
      <c r="ON72" t="s">
        <v>1163</v>
      </c>
      <c r="OO72">
        <v>3</v>
      </c>
      <c r="OP72" s="241"/>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f t="shared" si="113"/>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v>-1</v>
      </c>
      <c r="PN72">
        <v>-1</v>
      </c>
      <c r="PO72" s="203">
        <v>1</v>
      </c>
      <c r="PP72">
        <v>0</v>
      </c>
      <c r="PQ72">
        <v>1</v>
      </c>
      <c r="PR72">
        <v>0</v>
      </c>
      <c r="PS72">
        <v>0</v>
      </c>
      <c r="PT72" s="237">
        <v>3.1071983428299999E-3</v>
      </c>
      <c r="PU72" s="194">
        <v>42550</v>
      </c>
      <c r="PV72">
        <v>-1</v>
      </c>
      <c r="PW72" t="s">
        <v>1163</v>
      </c>
      <c r="PX72">
        <v>3</v>
      </c>
      <c r="PY72" s="241"/>
      <c r="PZ72">
        <v>2</v>
      </c>
      <c r="QA72" s="137">
        <v>65049.600000000006</v>
      </c>
      <c r="QB72" s="137">
        <v>43366.400000000001</v>
      </c>
      <c r="QC72" s="188">
        <v>202.12200932175438</v>
      </c>
      <c r="QD72" s="188">
        <v>-202.12200932175438</v>
      </c>
      <c r="QE72" s="188">
        <v>202.12200932175438</v>
      </c>
      <c r="QF72" s="188">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v>1</v>
      </c>
      <c r="QQ72" s="228">
        <v>-1</v>
      </c>
      <c r="QR72" s="228">
        <v>-1</v>
      </c>
      <c r="QS72" s="228">
        <v>-1</v>
      </c>
      <c r="QT72" s="203">
        <v>1</v>
      </c>
      <c r="QU72" s="229">
        <v>-12</v>
      </c>
      <c r="QV72">
        <v>-1</v>
      </c>
      <c r="QW72">
        <v>-1</v>
      </c>
      <c r="QX72">
        <v>-1</v>
      </c>
      <c r="QY72">
        <v>1</v>
      </c>
      <c r="QZ72">
        <v>0</v>
      </c>
      <c r="RA72">
        <v>1</v>
      </c>
      <c r="RB72">
        <v>1</v>
      </c>
      <c r="RC72">
        <v>-5.1626226122899999E-4</v>
      </c>
      <c r="RD72" s="194">
        <v>42550</v>
      </c>
      <c r="RE72">
        <v>-1</v>
      </c>
      <c r="RF72" t="s">
        <v>1163</v>
      </c>
      <c r="RG72">
        <v>3</v>
      </c>
      <c r="RH72" s="241"/>
      <c r="RI72">
        <v>2</v>
      </c>
      <c r="RJ72" s="137">
        <v>65049.600000000006</v>
      </c>
      <c r="RK72" s="137">
        <v>43366.400000000001</v>
      </c>
      <c r="RL72" s="188">
        <v>33.582653588041964</v>
      </c>
      <c r="RM72" s="188">
        <v>-33.582653588041964</v>
      </c>
      <c r="RN72" s="188">
        <v>-33.582653588041964</v>
      </c>
      <c r="RO72" s="188">
        <v>33.582653588041964</v>
      </c>
      <c r="RP72" s="188">
        <v>33.582653588041964</v>
      </c>
      <c r="RQ72" s="188">
        <v>33.582653588041964</v>
      </c>
      <c r="RR72" s="188">
        <v>33.582653588041964</v>
      </c>
      <c r="RS72" s="188">
        <v>33.582653588041964</v>
      </c>
      <c r="RT72" s="188">
        <v>-33.582653588041964</v>
      </c>
      <c r="RU72" s="188">
        <v>33.582653588041964</v>
      </c>
      <c r="RV72" s="188">
        <v>-33.582653588041964</v>
      </c>
      <c r="RW72" s="188">
        <v>33.582653588041964</v>
      </c>
      <c r="RY72">
        <f t="shared" si="114"/>
        <v>-1</v>
      </c>
      <c r="RZ72">
        <v>1</v>
      </c>
      <c r="SA72">
        <v>1</v>
      </c>
      <c r="SB72">
        <v>1</v>
      </c>
      <c r="SC72">
        <v>-1</v>
      </c>
      <c r="SD72">
        <v>-13</v>
      </c>
      <c r="SE72">
        <f t="shared" si="115"/>
        <v>1</v>
      </c>
      <c r="SF72">
        <f t="shared" si="116"/>
        <v>1</v>
      </c>
      <c r="SG72">
        <v>-1</v>
      </c>
      <c r="SH72">
        <f t="shared" si="117"/>
        <v>0</v>
      </c>
      <c r="SI72">
        <f t="shared" si="82"/>
        <v>1</v>
      </c>
      <c r="SJ72">
        <f t="shared" si="163"/>
        <v>0</v>
      </c>
      <c r="SK72">
        <f t="shared" si="118"/>
        <v>0</v>
      </c>
      <c r="SL72">
        <v>-4.1322314049599997E-3</v>
      </c>
      <c r="SM72" s="194">
        <v>42550</v>
      </c>
      <c r="SN72">
        <f t="shared" si="119"/>
        <v>1</v>
      </c>
      <c r="SO72" t="str">
        <f t="shared" si="83"/>
        <v>TRUE</v>
      </c>
      <c r="SP72">
        <f>VLOOKUP($A72,'FuturesInfo (3)'!$A$2:$V$80,22)</f>
        <v>3</v>
      </c>
      <c r="SQ72" s="241"/>
      <c r="SR72">
        <f t="shared" si="120"/>
        <v>2</v>
      </c>
      <c r="SS72" s="137">
        <f>VLOOKUP($A72,'FuturesInfo (3)'!$A$2:$O$80,15)*SP72</f>
        <v>64780.800000000003</v>
      </c>
      <c r="ST72" s="137">
        <f>VLOOKUP($A72,'FuturesInfo (3)'!$A$2:$O$80,15)*SR72</f>
        <v>43187.200000000004</v>
      </c>
      <c r="SU72" s="188">
        <f t="shared" si="175"/>
        <v>-267.68925619843276</v>
      </c>
      <c r="SV72" s="188">
        <f t="shared" si="84"/>
        <v>267.68925619843276</v>
      </c>
      <c r="SW72" s="188">
        <f t="shared" si="122"/>
        <v>267.68925619843276</v>
      </c>
      <c r="SX72" s="188">
        <f t="shared" si="123"/>
        <v>-267.68925619843276</v>
      </c>
      <c r="SY72" s="188">
        <f t="shared" si="172"/>
        <v>-267.68925619843276</v>
      </c>
      <c r="SZ72" s="188">
        <f t="shared" si="125"/>
        <v>-267.68925619843276</v>
      </c>
      <c r="TA72" s="188">
        <f t="shared" si="164"/>
        <v>-267.68925619843276</v>
      </c>
      <c r="TB72" s="188">
        <f t="shared" si="126"/>
        <v>-267.68925619843276</v>
      </c>
      <c r="TC72" s="188">
        <f>IF(IF(sym!$Q61=SG72,1,0)=1,ABS(SS72*SL72),-ABS(SS72*SL72))</f>
        <v>-267.68925619843276</v>
      </c>
      <c r="TD72" s="188">
        <f>IF(IF(sym!$P61=SG72,1,0)=1,ABS(SS72*SL72),-ABS(SS72*SL72))</f>
        <v>267.68925619843276</v>
      </c>
      <c r="TE72" s="188">
        <f t="shared" si="169"/>
        <v>-267.68925619843276</v>
      </c>
      <c r="TF72" s="188">
        <f t="shared" si="127"/>
        <v>267.68925619843276</v>
      </c>
      <c r="TH72">
        <f t="shared" si="128"/>
        <v>-1</v>
      </c>
      <c r="TI72" s="228">
        <v>-1</v>
      </c>
      <c r="TJ72" s="228">
        <v>-1</v>
      </c>
      <c r="TK72" s="228">
        <v>-1</v>
      </c>
      <c r="TL72" s="203">
        <v>-1</v>
      </c>
      <c r="TM72" s="229">
        <v>-14</v>
      </c>
      <c r="TN72">
        <f t="shared" si="129"/>
        <v>1</v>
      </c>
      <c r="TO72">
        <f t="shared" si="130"/>
        <v>1</v>
      </c>
      <c r="TP72" s="203"/>
      <c r="TQ72">
        <f t="shared" si="131"/>
        <v>0</v>
      </c>
      <c r="TR72">
        <f t="shared" si="85"/>
        <v>0</v>
      </c>
      <c r="TS72">
        <f t="shared" si="165"/>
        <v>0</v>
      </c>
      <c r="TT72">
        <f t="shared" si="132"/>
        <v>0</v>
      </c>
      <c r="TU72" s="237"/>
      <c r="TV72" s="194">
        <v>42550</v>
      </c>
      <c r="TW72">
        <f t="shared" si="133"/>
        <v>-1</v>
      </c>
      <c r="TX72" t="str">
        <f t="shared" si="86"/>
        <v>TRUE</v>
      </c>
      <c r="TY72">
        <f>VLOOKUP($A72,'FuturesInfo (3)'!$A$2:$V$80,22)</f>
        <v>3</v>
      </c>
      <c r="TZ72" s="241"/>
      <c r="UA72">
        <f t="shared" si="134"/>
        <v>2</v>
      </c>
      <c r="UB72" s="137">
        <f>VLOOKUP($A72,'FuturesInfo (3)'!$A$2:$O$80,15)*TY72</f>
        <v>64780.800000000003</v>
      </c>
      <c r="UC72" s="137">
        <f>VLOOKUP($A72,'FuturesInfo (3)'!$A$2:$O$80,15)*UA72</f>
        <v>43187.200000000004</v>
      </c>
      <c r="UD72" s="188">
        <f t="shared" si="176"/>
        <v>0</v>
      </c>
      <c r="UE72" s="188">
        <f t="shared" si="87"/>
        <v>0</v>
      </c>
      <c r="UF72" s="188">
        <f t="shared" si="136"/>
        <v>0</v>
      </c>
      <c r="UG72" s="188">
        <f t="shared" si="137"/>
        <v>0</v>
      </c>
      <c r="UH72" s="188">
        <f t="shared" si="173"/>
        <v>0</v>
      </c>
      <c r="UI72" s="188">
        <f t="shared" si="139"/>
        <v>0</v>
      </c>
      <c r="UJ72" s="188">
        <f t="shared" si="166"/>
        <v>0</v>
      </c>
      <c r="UK72" s="188">
        <f t="shared" si="140"/>
        <v>0</v>
      </c>
      <c r="UL72" s="188">
        <f>IF(IF(sym!$Q61=TP72,1,0)=1,ABS(UB72*TU72),-ABS(UB72*TU72))</f>
        <v>0</v>
      </c>
      <c r="UM72" s="188">
        <f>IF(IF(sym!$P61=TP72,1,0)=1,ABS(UB72*TU72),-ABS(UB72*TU72))</f>
        <v>0</v>
      </c>
      <c r="UN72" s="188">
        <f t="shared" si="170"/>
        <v>0</v>
      </c>
      <c r="UO72" s="188">
        <f t="shared" si="141"/>
        <v>0</v>
      </c>
      <c r="UQ72">
        <f t="shared" si="142"/>
        <v>0</v>
      </c>
      <c r="UR72" s="228"/>
      <c r="US72" s="228"/>
      <c r="UT72" s="228"/>
      <c r="UU72" s="203"/>
      <c r="UV72" s="229"/>
      <c r="UW72">
        <f t="shared" si="143"/>
        <v>1</v>
      </c>
      <c r="UX72">
        <f t="shared" si="144"/>
        <v>0</v>
      </c>
      <c r="UY72" s="203"/>
      <c r="UZ72">
        <f t="shared" si="145"/>
        <v>1</v>
      </c>
      <c r="VA72">
        <f t="shared" si="88"/>
        <v>1</v>
      </c>
      <c r="VB72">
        <f t="shared" si="167"/>
        <v>0</v>
      </c>
      <c r="VC72">
        <f t="shared" si="146"/>
        <v>1</v>
      </c>
      <c r="VD72" s="237"/>
      <c r="VE72" s="194"/>
      <c r="VF72">
        <f t="shared" si="147"/>
        <v>-1</v>
      </c>
      <c r="VG72" t="str">
        <f t="shared" si="89"/>
        <v>FALSE</v>
      </c>
      <c r="VH72">
        <f>VLOOKUP($A72,'FuturesInfo (3)'!$A$2:$V$80,22)</f>
        <v>3</v>
      </c>
      <c r="VI72" s="241"/>
      <c r="VJ72">
        <f t="shared" si="148"/>
        <v>2</v>
      </c>
      <c r="VK72" s="137">
        <f>VLOOKUP($A72,'FuturesInfo (3)'!$A$2:$O$80,15)*VH72</f>
        <v>64780.800000000003</v>
      </c>
      <c r="VL72" s="137">
        <f>VLOOKUP($A72,'FuturesInfo (3)'!$A$2:$O$80,15)*VJ72</f>
        <v>43187.200000000004</v>
      </c>
      <c r="VM72" s="188">
        <f t="shared" si="177"/>
        <v>0</v>
      </c>
      <c r="VN72" s="188">
        <f t="shared" si="90"/>
        <v>0</v>
      </c>
      <c r="VO72" s="188">
        <f t="shared" si="150"/>
        <v>0</v>
      </c>
      <c r="VP72" s="188">
        <f t="shared" si="151"/>
        <v>0</v>
      </c>
      <c r="VQ72" s="188">
        <f t="shared" si="174"/>
        <v>0</v>
      </c>
      <c r="VR72" s="188">
        <f t="shared" si="153"/>
        <v>0</v>
      </c>
      <c r="VS72" s="188">
        <f t="shared" si="168"/>
        <v>0</v>
      </c>
      <c r="VT72" s="188">
        <f t="shared" si="154"/>
        <v>0</v>
      </c>
      <c r="VU72" s="188">
        <f>IF(IF(sym!$Q61=UY72,1,0)=1,ABS(VK72*VD72),-ABS(VK72*VD72))</f>
        <v>0</v>
      </c>
      <c r="VV72" s="188">
        <f>IF(IF(sym!$P61=UY72,1,0)=1,ABS(VK72*VD72),-ABS(VK72*VD72))</f>
        <v>0</v>
      </c>
      <c r="VW72" s="188">
        <f t="shared" si="171"/>
        <v>0</v>
      </c>
      <c r="VX72" s="188">
        <f t="shared" si="155"/>
        <v>0</v>
      </c>
    </row>
    <row r="73" spans="1:596" x14ac:dyDescent="0.25">
      <c r="A73" s="1" t="s">
        <v>398</v>
      </c>
      <c r="B73" s="149" t="str">
        <f>'FuturesInfo (3)'!M61</f>
        <v>@SF</v>
      </c>
      <c r="C73" s="192" t="str">
        <f>VLOOKUP(A73,'FuturesInfo (3)'!$A$2:$K$80,11)</f>
        <v>currency</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f t="shared" si="81"/>
        <v>425.70508441617801</v>
      </c>
      <c r="AB73" s="188">
        <v>425.70508441617801</v>
      </c>
      <c r="AC73" s="188">
        <v>-425.70508441617801</v>
      </c>
      <c r="AD73" s="188">
        <v>-425.70508441617801</v>
      </c>
      <c r="AE73" s="188">
        <v>-425.70508441617801</v>
      </c>
      <c r="AF73" s="188">
        <f t="shared" si="91"/>
        <v>0</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f t="shared" si="92"/>
        <v>-1</v>
      </c>
      <c r="BB73" t="s">
        <v>1163</v>
      </c>
      <c r="BC73">
        <v>2</v>
      </c>
      <c r="BD73" s="241">
        <v>1</v>
      </c>
      <c r="BE73">
        <v>3</v>
      </c>
      <c r="BF73" s="137">
        <v>257774.99999999997</v>
      </c>
      <c r="BG73" s="137">
        <v>386662.49999999994</v>
      </c>
      <c r="BH73" s="188">
        <v>1180.3804559622179</v>
      </c>
      <c r="BI73" s="188">
        <f t="shared" si="156"/>
        <v>1180.3804559622179</v>
      </c>
      <c r="BJ73" s="188">
        <v>1180.3804559622179</v>
      </c>
      <c r="BK73" s="188">
        <v>-1180.3804559622179</v>
      </c>
      <c r="BL73" s="188">
        <v>-1180.3804559622179</v>
      </c>
      <c r="BM73" s="188">
        <v>-1180.3804559622179</v>
      </c>
      <c r="BN73" s="188">
        <v>1180.3804559622179</v>
      </c>
      <c r="BO73" s="188">
        <f t="shared" si="93"/>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f t="shared" si="94"/>
        <v>-1</v>
      </c>
      <c r="CK73" t="s">
        <v>1163</v>
      </c>
      <c r="CL73">
        <v>2</v>
      </c>
      <c r="CM73" s="241">
        <v>1</v>
      </c>
      <c r="CN73">
        <v>3</v>
      </c>
      <c r="CO73" s="137">
        <v>257774.99999999997</v>
      </c>
      <c r="CP73" s="137">
        <v>386662.49999999994</v>
      </c>
      <c r="CQ73" s="188">
        <v>0</v>
      </c>
      <c r="CR73" s="188">
        <f t="shared" si="157"/>
        <v>0</v>
      </c>
      <c r="CS73" s="188">
        <v>0</v>
      </c>
      <c r="CT73" s="188">
        <v>0</v>
      </c>
      <c r="CU73" s="188">
        <v>0</v>
      </c>
      <c r="CV73" s="188">
        <v>0</v>
      </c>
      <c r="CW73" s="188">
        <v>0</v>
      </c>
      <c r="CX73" s="188">
        <f t="shared" si="95"/>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f t="shared" si="96"/>
        <v>-1</v>
      </c>
      <c r="DT73" t="s">
        <v>1163</v>
      </c>
      <c r="DU73">
        <v>2</v>
      </c>
      <c r="DV73" s="241">
        <v>1</v>
      </c>
      <c r="DW73">
        <v>3</v>
      </c>
      <c r="DX73" s="137">
        <v>256825.00000000003</v>
      </c>
      <c r="DY73" s="137">
        <v>385237.50000000006</v>
      </c>
      <c r="DZ73" s="188">
        <v>946.49888468582367</v>
      </c>
      <c r="EA73" s="188">
        <f t="shared" si="158"/>
        <v>-946.49888468582367</v>
      </c>
      <c r="EB73" s="188">
        <v>-946.49888468582367</v>
      </c>
      <c r="EC73" s="188">
        <v>946.49888468582367</v>
      </c>
      <c r="ED73" s="188">
        <v>946.49888468582367</v>
      </c>
      <c r="EE73" s="188">
        <v>946.49888468582367</v>
      </c>
      <c r="EF73" s="188">
        <v>-946.49888468582367</v>
      </c>
      <c r="EG73" s="188">
        <f t="shared" si="97"/>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f t="shared" si="98"/>
        <v>-1</v>
      </c>
      <c r="FC73" t="s">
        <v>1163</v>
      </c>
      <c r="FD73">
        <v>2</v>
      </c>
      <c r="FE73" s="241">
        <v>1</v>
      </c>
      <c r="FF73">
        <v>2</v>
      </c>
      <c r="FG73" s="137">
        <v>257675</v>
      </c>
      <c r="FH73" s="137">
        <v>257675</v>
      </c>
      <c r="FI73" s="188">
        <v>-852.81319964977126</v>
      </c>
      <c r="FJ73" s="188">
        <f t="shared" si="159"/>
        <v>-852.81319964977126</v>
      </c>
      <c r="FK73" s="188">
        <v>852.81319964977126</v>
      </c>
      <c r="FL73" s="188">
        <v>-852.81319964977126</v>
      </c>
      <c r="FM73" s="188">
        <v>-852.81319964977126</v>
      </c>
      <c r="FN73" s="188">
        <v>-852.81319964977126</v>
      </c>
      <c r="FO73" s="188">
        <v>852.81319964977126</v>
      </c>
      <c r="FP73" s="188">
        <f t="shared" si="99"/>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f t="shared" si="100"/>
        <v>-1</v>
      </c>
      <c r="GL73" t="s">
        <v>1163</v>
      </c>
      <c r="GM73">
        <v>2</v>
      </c>
      <c r="GN73" s="241">
        <v>1</v>
      </c>
      <c r="GO73">
        <v>3</v>
      </c>
      <c r="GP73" s="137">
        <v>256350.00000000003</v>
      </c>
      <c r="GQ73" s="137">
        <v>384525.00000000006</v>
      </c>
      <c r="GR73" s="188">
        <v>1318.1866692546528</v>
      </c>
      <c r="GS73" s="188">
        <f t="shared" si="160"/>
        <v>-1318.1866692546528</v>
      </c>
      <c r="GT73" s="188">
        <v>-1318.1866692546528</v>
      </c>
      <c r="GU73" s="188">
        <v>1318.1866692546528</v>
      </c>
      <c r="GV73" s="188">
        <v>1318.1866692546528</v>
      </c>
      <c r="GW73" s="188">
        <v>1318.1866692546528</v>
      </c>
      <c r="GX73" s="188">
        <v>-1318.1866692546528</v>
      </c>
      <c r="GY73" s="188">
        <f t="shared" si="101"/>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f t="shared" si="102"/>
        <v>-1</v>
      </c>
      <c r="HU73" t="s">
        <v>1163</v>
      </c>
      <c r="HV73">
        <v>2</v>
      </c>
      <c r="HW73">
        <v>1</v>
      </c>
      <c r="HX73">
        <v>3</v>
      </c>
      <c r="HY73" s="137">
        <v>255300.00000000003</v>
      </c>
      <c r="HZ73" s="137">
        <v>382950.00000000006</v>
      </c>
      <c r="IA73" s="188">
        <v>1045.69923932136</v>
      </c>
      <c r="IB73" s="188">
        <f t="shared" si="161"/>
        <v>1045.69923932136</v>
      </c>
      <c r="IC73" s="188">
        <v>-1045.69923932136</v>
      </c>
      <c r="ID73" s="188">
        <v>1045.69923932136</v>
      </c>
      <c r="IE73" s="188">
        <v>1045.69923932136</v>
      </c>
      <c r="IF73" s="188">
        <v>1045.69923932136</v>
      </c>
      <c r="IG73" s="188">
        <v>-1045.69923932136</v>
      </c>
      <c r="IH73" s="188">
        <f t="shared" si="103"/>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f t="shared" si="104"/>
        <v>-1</v>
      </c>
      <c r="JD73" t="s">
        <v>1163</v>
      </c>
      <c r="JE73">
        <v>2</v>
      </c>
      <c r="JF73" s="241">
        <v>2</v>
      </c>
      <c r="JG73">
        <v>2</v>
      </c>
      <c r="JH73" s="137">
        <v>255325.00000000003</v>
      </c>
      <c r="JI73" s="137">
        <v>255325.00000000003</v>
      </c>
      <c r="JJ73" s="188">
        <v>-25.00244810027694</v>
      </c>
      <c r="JK73" s="188">
        <f t="shared" si="162"/>
        <v>-25.00244810027694</v>
      </c>
      <c r="JL73" s="188">
        <v>25.00244810027694</v>
      </c>
      <c r="JM73" s="188">
        <v>-25.00244810027694</v>
      </c>
      <c r="JN73" s="188">
        <v>-25.00244810027694</v>
      </c>
      <c r="JO73" s="188">
        <v>25.00244810027694</v>
      </c>
      <c r="JP73" s="188">
        <v>-25.00244810027694</v>
      </c>
      <c r="JQ73" s="188">
        <f t="shared" si="105"/>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f t="shared" si="106"/>
        <v>-1</v>
      </c>
      <c r="KM73" t="s">
        <v>1163</v>
      </c>
      <c r="KN73">
        <v>2</v>
      </c>
      <c r="KO73" s="241">
        <v>2</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f t="shared" si="107"/>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f t="shared" si="108"/>
        <v>-1</v>
      </c>
      <c r="LV73" t="s">
        <v>1163</v>
      </c>
      <c r="LW73">
        <v>2</v>
      </c>
      <c r="LX73" s="241"/>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f t="shared" si="109"/>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f t="shared" si="110"/>
        <v>-1</v>
      </c>
      <c r="NE73" t="s">
        <v>1163</v>
      </c>
      <c r="NF73">
        <v>2</v>
      </c>
      <c r="NG73" s="241"/>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f t="shared" si="111"/>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f t="shared" si="112"/>
        <v>-1</v>
      </c>
      <c r="ON73" t="s">
        <v>1163</v>
      </c>
      <c r="OO73">
        <v>2</v>
      </c>
      <c r="OP73" s="241"/>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f t="shared" si="113"/>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v>-1</v>
      </c>
      <c r="PN73">
        <v>-1</v>
      </c>
      <c r="PO73" s="203">
        <v>1</v>
      </c>
      <c r="PP73">
        <v>1</v>
      </c>
      <c r="PQ73">
        <v>1</v>
      </c>
      <c r="PR73">
        <v>0</v>
      </c>
      <c r="PS73">
        <v>0</v>
      </c>
      <c r="PT73" s="237">
        <v>4.8995590396899995E-4</v>
      </c>
      <c r="PU73" s="194">
        <v>42544</v>
      </c>
      <c r="PV73">
        <v>-1</v>
      </c>
      <c r="PW73" t="s">
        <v>1163</v>
      </c>
      <c r="PX73">
        <v>2</v>
      </c>
      <c r="PY73" s="241"/>
      <c r="PZ73">
        <v>2</v>
      </c>
      <c r="QA73" s="137">
        <v>254475</v>
      </c>
      <c r="QB73" s="137">
        <v>254475</v>
      </c>
      <c r="QC73" s="188">
        <v>-124.68152866251127</v>
      </c>
      <c r="QD73" s="188">
        <v>-124.68152866251127</v>
      </c>
      <c r="QE73" s="188">
        <v>124.68152866251127</v>
      </c>
      <c r="QF73" s="188">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v>1</v>
      </c>
      <c r="QQ73" s="228">
        <v>-1</v>
      </c>
      <c r="QR73" s="228">
        <v>1</v>
      </c>
      <c r="QS73" s="228">
        <v>-1</v>
      </c>
      <c r="QT73" s="203">
        <v>1</v>
      </c>
      <c r="QU73" s="229">
        <v>-16</v>
      </c>
      <c r="QV73">
        <v>-1</v>
      </c>
      <c r="QW73">
        <v>-1</v>
      </c>
      <c r="QX73">
        <v>-1</v>
      </c>
      <c r="QY73">
        <v>0</v>
      </c>
      <c r="QZ73">
        <v>0</v>
      </c>
      <c r="RA73">
        <v>1</v>
      </c>
      <c r="RB73">
        <v>1</v>
      </c>
      <c r="RC73">
        <v>-3.0362389813900002E-3</v>
      </c>
      <c r="RD73" s="194">
        <v>42544</v>
      </c>
      <c r="RE73">
        <v>-1</v>
      </c>
      <c r="RF73" t="s">
        <v>1163</v>
      </c>
      <c r="RG73">
        <v>2</v>
      </c>
      <c r="RH73" s="241"/>
      <c r="RI73">
        <v>2</v>
      </c>
      <c r="RJ73" s="137">
        <v>254475</v>
      </c>
      <c r="RK73" s="137">
        <v>254475</v>
      </c>
      <c r="RL73" s="188">
        <v>772.64691478922032</v>
      </c>
      <c r="RM73" s="188">
        <v>-772.64691478922032</v>
      </c>
      <c r="RN73" s="188">
        <v>-772.64691478922032</v>
      </c>
      <c r="RO73" s="188">
        <v>772.64691478922032</v>
      </c>
      <c r="RP73" s="188">
        <v>772.64691478922032</v>
      </c>
      <c r="RQ73" s="188">
        <v>-772.64691478922032</v>
      </c>
      <c r="RR73" s="188">
        <v>772.64691478922032</v>
      </c>
      <c r="RS73" s="188">
        <v>772.64691478922032</v>
      </c>
      <c r="RT73" s="188">
        <v>-772.64691478922032</v>
      </c>
      <c r="RU73" s="188">
        <v>772.64691478922032</v>
      </c>
      <c r="RV73" s="188">
        <v>-772.64691478922032</v>
      </c>
      <c r="RW73" s="188">
        <v>772.64691478922032</v>
      </c>
      <c r="RY73">
        <f t="shared" si="114"/>
        <v>-1</v>
      </c>
      <c r="RZ73">
        <v>-1</v>
      </c>
      <c r="SA73">
        <v>1</v>
      </c>
      <c r="SB73">
        <v>-1</v>
      </c>
      <c r="SC73">
        <v>1</v>
      </c>
      <c r="SD73">
        <v>-17</v>
      </c>
      <c r="SE73">
        <f t="shared" si="115"/>
        <v>-1</v>
      </c>
      <c r="SF73">
        <f t="shared" si="116"/>
        <v>-1</v>
      </c>
      <c r="SG73">
        <v>-1</v>
      </c>
      <c r="SH73">
        <f t="shared" si="117"/>
        <v>0</v>
      </c>
      <c r="SI73">
        <f t="shared" si="82"/>
        <v>0</v>
      </c>
      <c r="SJ73">
        <f t="shared" si="163"/>
        <v>1</v>
      </c>
      <c r="SK73">
        <f t="shared" si="118"/>
        <v>1</v>
      </c>
      <c r="SL73">
        <v>-1.8665880734800001E-3</v>
      </c>
      <c r="SM73" s="194">
        <v>42544</v>
      </c>
      <c r="SN73">
        <f t="shared" si="119"/>
        <v>-1</v>
      </c>
      <c r="SO73" t="str">
        <f t="shared" si="83"/>
        <v>TRUE</v>
      </c>
      <c r="SP73">
        <f>VLOOKUP($A73,'FuturesInfo (3)'!$A$2:$V$80,22)</f>
        <v>2</v>
      </c>
      <c r="SQ73" s="241"/>
      <c r="SR73">
        <f t="shared" si="120"/>
        <v>2</v>
      </c>
      <c r="SS73" s="137">
        <f>VLOOKUP($A73,'FuturesInfo (3)'!$A$2:$O$80,15)*SP73</f>
        <v>254000</v>
      </c>
      <c r="ST73" s="137">
        <f>VLOOKUP($A73,'FuturesInfo (3)'!$A$2:$O$80,15)*SR73</f>
        <v>254000</v>
      </c>
      <c r="SU73" s="188">
        <f t="shared" si="175"/>
        <v>474.11337066392002</v>
      </c>
      <c r="SV73" s="188">
        <f t="shared" si="84"/>
        <v>474.11337066392002</v>
      </c>
      <c r="SW73" s="188">
        <f t="shared" si="122"/>
        <v>-474.11337066392002</v>
      </c>
      <c r="SX73" s="188">
        <f t="shared" si="123"/>
        <v>474.11337066392002</v>
      </c>
      <c r="SY73" s="188">
        <f t="shared" si="172"/>
        <v>474.11337066392002</v>
      </c>
      <c r="SZ73" s="188">
        <f t="shared" si="125"/>
        <v>-474.11337066392002</v>
      </c>
      <c r="TA73" s="188">
        <f t="shared" si="164"/>
        <v>474.11337066392002</v>
      </c>
      <c r="TB73" s="188">
        <f t="shared" si="126"/>
        <v>474.11337066392002</v>
      </c>
      <c r="TC73" s="188">
        <f>IF(IF(sym!$Q62=SG73,1,0)=1,ABS(SS73*SL73),-ABS(SS73*SL73))</f>
        <v>-474.11337066392002</v>
      </c>
      <c r="TD73" s="188">
        <f>IF(IF(sym!$P62=SG73,1,0)=1,ABS(SS73*SL73),-ABS(SS73*SL73))</f>
        <v>474.11337066392002</v>
      </c>
      <c r="TE73" s="188">
        <f t="shared" si="169"/>
        <v>-474.11337066392002</v>
      </c>
      <c r="TF73" s="188">
        <f t="shared" si="127"/>
        <v>474.11337066392002</v>
      </c>
      <c r="TH73">
        <f t="shared" si="128"/>
        <v>-1</v>
      </c>
      <c r="TI73" s="228">
        <v>-1</v>
      </c>
      <c r="TJ73" s="228">
        <v>1</v>
      </c>
      <c r="TK73" s="228">
        <v>-1</v>
      </c>
      <c r="TL73" s="203">
        <v>1</v>
      </c>
      <c r="TM73" s="229">
        <v>-18</v>
      </c>
      <c r="TN73">
        <f t="shared" si="129"/>
        <v>-1</v>
      </c>
      <c r="TO73">
        <f t="shared" si="130"/>
        <v>-1</v>
      </c>
      <c r="TP73" s="203"/>
      <c r="TQ73">
        <f t="shared" si="131"/>
        <v>0</v>
      </c>
      <c r="TR73">
        <f t="shared" si="85"/>
        <v>0</v>
      </c>
      <c r="TS73">
        <f t="shared" si="165"/>
        <v>0</v>
      </c>
      <c r="TT73">
        <f t="shared" si="132"/>
        <v>0</v>
      </c>
      <c r="TU73" s="237"/>
      <c r="TV73" s="194">
        <v>42544</v>
      </c>
      <c r="TW73">
        <f t="shared" si="133"/>
        <v>-1</v>
      </c>
      <c r="TX73" t="str">
        <f t="shared" si="86"/>
        <v>TRUE</v>
      </c>
      <c r="TY73">
        <f>VLOOKUP($A73,'FuturesInfo (3)'!$A$2:$V$80,22)</f>
        <v>2</v>
      </c>
      <c r="TZ73" s="241"/>
      <c r="UA73">
        <f t="shared" si="134"/>
        <v>2</v>
      </c>
      <c r="UB73" s="137">
        <f>VLOOKUP($A73,'FuturesInfo (3)'!$A$2:$O$80,15)*TY73</f>
        <v>254000</v>
      </c>
      <c r="UC73" s="137">
        <f>VLOOKUP($A73,'FuturesInfo (3)'!$A$2:$O$80,15)*UA73</f>
        <v>254000</v>
      </c>
      <c r="UD73" s="188">
        <f t="shared" si="176"/>
        <v>0</v>
      </c>
      <c r="UE73" s="188">
        <f t="shared" si="87"/>
        <v>0</v>
      </c>
      <c r="UF73" s="188">
        <f t="shared" si="136"/>
        <v>0</v>
      </c>
      <c r="UG73" s="188">
        <f t="shared" si="137"/>
        <v>0</v>
      </c>
      <c r="UH73" s="188">
        <f t="shared" si="173"/>
        <v>0</v>
      </c>
      <c r="UI73" s="188">
        <f t="shared" si="139"/>
        <v>0</v>
      </c>
      <c r="UJ73" s="188">
        <f t="shared" si="166"/>
        <v>0</v>
      </c>
      <c r="UK73" s="188">
        <f t="shared" si="140"/>
        <v>0</v>
      </c>
      <c r="UL73" s="188">
        <f>IF(IF(sym!$Q62=TP73,1,0)=1,ABS(UB73*TU73),-ABS(UB73*TU73))</f>
        <v>0</v>
      </c>
      <c r="UM73" s="188">
        <f>IF(IF(sym!$P62=TP73,1,0)=1,ABS(UB73*TU73),-ABS(UB73*TU73))</f>
        <v>0</v>
      </c>
      <c r="UN73" s="188">
        <f t="shared" si="170"/>
        <v>0</v>
      </c>
      <c r="UO73" s="188">
        <f t="shared" si="141"/>
        <v>0</v>
      </c>
      <c r="UQ73">
        <f t="shared" si="142"/>
        <v>0</v>
      </c>
      <c r="UR73" s="228"/>
      <c r="US73" s="228"/>
      <c r="UT73" s="228"/>
      <c r="UU73" s="203"/>
      <c r="UV73" s="229"/>
      <c r="UW73">
        <f t="shared" si="143"/>
        <v>1</v>
      </c>
      <c r="UX73">
        <f t="shared" si="144"/>
        <v>0</v>
      </c>
      <c r="UY73" s="203"/>
      <c r="UZ73">
        <f t="shared" si="145"/>
        <v>1</v>
      </c>
      <c r="VA73">
        <f t="shared" si="88"/>
        <v>1</v>
      </c>
      <c r="VB73">
        <f t="shared" si="167"/>
        <v>0</v>
      </c>
      <c r="VC73">
        <f t="shared" si="146"/>
        <v>1</v>
      </c>
      <c r="VD73" s="237"/>
      <c r="VE73" s="194"/>
      <c r="VF73">
        <f t="shared" si="147"/>
        <v>-1</v>
      </c>
      <c r="VG73" t="str">
        <f t="shared" si="89"/>
        <v>FALSE</v>
      </c>
      <c r="VH73">
        <f>VLOOKUP($A73,'FuturesInfo (3)'!$A$2:$V$80,22)</f>
        <v>2</v>
      </c>
      <c r="VI73" s="241"/>
      <c r="VJ73">
        <f t="shared" si="148"/>
        <v>2</v>
      </c>
      <c r="VK73" s="137">
        <f>VLOOKUP($A73,'FuturesInfo (3)'!$A$2:$O$80,15)*VH73</f>
        <v>254000</v>
      </c>
      <c r="VL73" s="137">
        <f>VLOOKUP($A73,'FuturesInfo (3)'!$A$2:$O$80,15)*VJ73</f>
        <v>254000</v>
      </c>
      <c r="VM73" s="188">
        <f t="shared" si="177"/>
        <v>0</v>
      </c>
      <c r="VN73" s="188">
        <f t="shared" si="90"/>
        <v>0</v>
      </c>
      <c r="VO73" s="188">
        <f t="shared" si="150"/>
        <v>0</v>
      </c>
      <c r="VP73" s="188">
        <f t="shared" si="151"/>
        <v>0</v>
      </c>
      <c r="VQ73" s="188">
        <f t="shared" si="174"/>
        <v>0</v>
      </c>
      <c r="VR73" s="188">
        <f t="shared" si="153"/>
        <v>0</v>
      </c>
      <c r="VS73" s="188">
        <f t="shared" si="168"/>
        <v>0</v>
      </c>
      <c r="VT73" s="188">
        <f t="shared" si="154"/>
        <v>0</v>
      </c>
      <c r="VU73" s="188">
        <f>IF(IF(sym!$Q62=UY73,1,0)=1,ABS(VK73*VD73),-ABS(VK73*VD73))</f>
        <v>0</v>
      </c>
      <c r="VV73" s="188">
        <f>IF(IF(sym!$P62=UY73,1,0)=1,ABS(VK73*VD73),-ABS(VK73*VD73))</f>
        <v>0</v>
      </c>
      <c r="VW73" s="188">
        <f t="shared" si="171"/>
        <v>0</v>
      </c>
      <c r="VX73" s="188">
        <f t="shared" si="155"/>
        <v>0</v>
      </c>
    </row>
    <row r="74" spans="1:596" x14ac:dyDescent="0.25">
      <c r="A74" s="1" t="s">
        <v>400</v>
      </c>
      <c r="B74" s="149" t="str">
        <f>'FuturesInfo (3)'!M62</f>
        <v>QSI</v>
      </c>
      <c r="C74" s="192" t="str">
        <f>VLOOKUP(A74,'FuturesInfo (3)'!$A$2:$K$80,11)</f>
        <v>metal</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f t="shared" si="81"/>
        <v>1092.6734394511539</v>
      </c>
      <c r="AB74" s="188">
        <v>1092.6734394511539</v>
      </c>
      <c r="AC74" s="188">
        <v>-1092.6734394511539</v>
      </c>
      <c r="AD74" s="188">
        <v>-1092.6734394511539</v>
      </c>
      <c r="AE74" s="188">
        <v>1092.6734394511539</v>
      </c>
      <c r="AF74" s="188">
        <f t="shared" si="91"/>
        <v>0</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f t="shared" si="92"/>
        <v>-1</v>
      </c>
      <c r="BB74" t="s">
        <v>1163</v>
      </c>
      <c r="BC74">
        <v>1</v>
      </c>
      <c r="BD74" s="241">
        <v>1</v>
      </c>
      <c r="BE74">
        <v>1</v>
      </c>
      <c r="BF74" s="137">
        <v>97940</v>
      </c>
      <c r="BG74" s="137">
        <v>97940</v>
      </c>
      <c r="BH74" s="188">
        <v>-5075.0201363935321</v>
      </c>
      <c r="BI74" s="188">
        <f t="shared" si="156"/>
        <v>5075.0201363935321</v>
      </c>
      <c r="BJ74" s="188">
        <v>5075.0201363935321</v>
      </c>
      <c r="BK74" s="188">
        <v>-5075.0201363935321</v>
      </c>
      <c r="BL74" s="188">
        <v>-5075.0201363935321</v>
      </c>
      <c r="BM74" s="188">
        <v>-5075.0201363935321</v>
      </c>
      <c r="BN74" s="188">
        <v>-5075.0201363935321</v>
      </c>
      <c r="BO74" s="188">
        <f t="shared" si="93"/>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f t="shared" si="94"/>
        <v>1</v>
      </c>
      <c r="CK74" t="s">
        <v>1163</v>
      </c>
      <c r="CL74">
        <v>1</v>
      </c>
      <c r="CM74" s="241">
        <v>2</v>
      </c>
      <c r="CN74">
        <v>1</v>
      </c>
      <c r="CO74" s="137">
        <v>97940</v>
      </c>
      <c r="CP74" s="137">
        <v>97940</v>
      </c>
      <c r="CQ74" s="188">
        <v>0</v>
      </c>
      <c r="CR74" s="188">
        <f t="shared" si="157"/>
        <v>0</v>
      </c>
      <c r="CS74" s="188">
        <v>0</v>
      </c>
      <c r="CT74" s="188">
        <v>0</v>
      </c>
      <c r="CU74" s="188">
        <v>0</v>
      </c>
      <c r="CV74" s="188">
        <v>0</v>
      </c>
      <c r="CW74" s="188">
        <v>0</v>
      </c>
      <c r="CX74" s="188">
        <f t="shared" si="95"/>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f t="shared" si="96"/>
        <v>1</v>
      </c>
      <c r="DT74" t="s">
        <v>1163</v>
      </c>
      <c r="DU74">
        <v>1</v>
      </c>
      <c r="DV74" s="241">
        <v>2</v>
      </c>
      <c r="DW74">
        <v>1</v>
      </c>
      <c r="DX74" s="137">
        <v>99535</v>
      </c>
      <c r="DY74" s="137">
        <v>99535</v>
      </c>
      <c r="DZ74" s="188">
        <v>1620.9753420483846</v>
      </c>
      <c r="EA74" s="188">
        <f t="shared" si="158"/>
        <v>1620.9753420483846</v>
      </c>
      <c r="EB74" s="188">
        <v>1620.9753420483846</v>
      </c>
      <c r="EC74" s="188">
        <v>-1620.9753420483846</v>
      </c>
      <c r="ED74" s="188">
        <v>-1620.9753420483846</v>
      </c>
      <c r="EE74" s="188">
        <v>1620.9753420483846</v>
      </c>
      <c r="EF74" s="188">
        <v>1620.9753420483846</v>
      </c>
      <c r="EG74" s="188">
        <f t="shared" si="97"/>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f t="shared" si="98"/>
        <v>1</v>
      </c>
      <c r="FC74" t="s">
        <v>1163</v>
      </c>
      <c r="FD74">
        <v>1</v>
      </c>
      <c r="FE74" s="241">
        <v>2</v>
      </c>
      <c r="FF74">
        <v>1</v>
      </c>
      <c r="FG74" s="137">
        <v>101015</v>
      </c>
      <c r="FH74" s="137">
        <v>101015</v>
      </c>
      <c r="FI74" s="188">
        <v>1502.0063294306201</v>
      </c>
      <c r="FJ74" s="188">
        <f t="shared" si="159"/>
        <v>1502.0063294306201</v>
      </c>
      <c r="FK74" s="188">
        <v>1502.0063294306201</v>
      </c>
      <c r="FL74" s="188">
        <v>-1502.0063294306201</v>
      </c>
      <c r="FM74" s="188">
        <v>1502.0063294306201</v>
      </c>
      <c r="FN74" s="188">
        <v>-1502.0063294306201</v>
      </c>
      <c r="FO74" s="188">
        <v>1502.0063294306201</v>
      </c>
      <c r="FP74" s="188">
        <f t="shared" si="99"/>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f t="shared" si="100"/>
        <v>1</v>
      </c>
      <c r="GL74" t="s">
        <v>1163</v>
      </c>
      <c r="GM74">
        <v>1</v>
      </c>
      <c r="GN74" s="241">
        <v>1</v>
      </c>
      <c r="GO74">
        <v>1</v>
      </c>
      <c r="GP74" s="137">
        <v>99190</v>
      </c>
      <c r="GQ74" s="137">
        <v>99190</v>
      </c>
      <c r="GR74" s="188">
        <v>-1792.028411617353</v>
      </c>
      <c r="GS74" s="188">
        <f t="shared" si="160"/>
        <v>-1792.028411617353</v>
      </c>
      <c r="GT74" s="188">
        <v>-1792.028411617353</v>
      </c>
      <c r="GU74" s="188">
        <v>1792.028411617353</v>
      </c>
      <c r="GV74" s="188">
        <v>-1792.028411617353</v>
      </c>
      <c r="GW74" s="188">
        <v>1792.028411617353</v>
      </c>
      <c r="GX74" s="188">
        <v>-1792.028411617353</v>
      </c>
      <c r="GY74" s="188">
        <f t="shared" si="101"/>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f t="shared" si="102"/>
        <v>-1</v>
      </c>
      <c r="HU74" t="s">
        <v>1163</v>
      </c>
      <c r="HV74">
        <v>1</v>
      </c>
      <c r="HW74">
        <v>1</v>
      </c>
      <c r="HX74">
        <v>1</v>
      </c>
      <c r="HY74" s="137">
        <v>100495</v>
      </c>
      <c r="HZ74" s="137">
        <v>100495</v>
      </c>
      <c r="IA74" s="188">
        <v>-1322.1693215001881</v>
      </c>
      <c r="IB74" s="188">
        <f t="shared" si="161"/>
        <v>-1322.1693215001881</v>
      </c>
      <c r="IC74" s="188">
        <v>1322.1693215001881</v>
      </c>
      <c r="ID74" s="188">
        <v>-1322.1693215001881</v>
      </c>
      <c r="IE74" s="188">
        <v>1322.1693215001881</v>
      </c>
      <c r="IF74" s="188">
        <v>-1322.1693215001881</v>
      </c>
      <c r="IG74" s="188">
        <v>-1322.1693215001881</v>
      </c>
      <c r="IH74" s="188">
        <f t="shared" si="103"/>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f t="shared" si="104"/>
        <v>1</v>
      </c>
      <c r="JD74" t="s">
        <v>1163</v>
      </c>
      <c r="JE74">
        <v>1</v>
      </c>
      <c r="JF74" s="241">
        <v>1</v>
      </c>
      <c r="JG74">
        <v>1</v>
      </c>
      <c r="JH74" s="137">
        <v>101520</v>
      </c>
      <c r="JI74" s="137">
        <v>101520</v>
      </c>
      <c r="JJ74" s="188">
        <v>1035.454500228672</v>
      </c>
      <c r="JK74" s="188">
        <f t="shared" si="162"/>
        <v>1035.454500228672</v>
      </c>
      <c r="JL74" s="188">
        <v>1035.454500228672</v>
      </c>
      <c r="JM74" s="188">
        <v>-1035.454500228672</v>
      </c>
      <c r="JN74" s="188">
        <v>1035.454500228672</v>
      </c>
      <c r="JO74" s="188">
        <v>1035.454500228672</v>
      </c>
      <c r="JP74" s="188">
        <v>1035.454500228672</v>
      </c>
      <c r="JQ74" s="188">
        <f t="shared" si="105"/>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f t="shared" si="106"/>
        <v>-1</v>
      </c>
      <c r="KM74" t="s">
        <v>1163</v>
      </c>
      <c r="KN74">
        <v>1</v>
      </c>
      <c r="KO74" s="241">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f t="shared" si="107"/>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f t="shared" si="108"/>
        <v>1</v>
      </c>
      <c r="LV74" t="s">
        <v>1163</v>
      </c>
      <c r="LW74">
        <v>1</v>
      </c>
      <c r="LX74" s="241"/>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f t="shared" si="109"/>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f t="shared" si="110"/>
        <v>1</v>
      </c>
      <c r="NE74" t="s">
        <v>1163</v>
      </c>
      <c r="NF74">
        <v>1</v>
      </c>
      <c r="NG74" s="241"/>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f t="shared" si="111"/>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f t="shared" si="112"/>
        <v>-1</v>
      </c>
      <c r="ON74" t="s">
        <v>1163</v>
      </c>
      <c r="OO74">
        <v>1</v>
      </c>
      <c r="OP74" s="241"/>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f t="shared" si="113"/>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v>-1</v>
      </c>
      <c r="PN74">
        <v>-1</v>
      </c>
      <c r="PO74" s="203">
        <v>-1</v>
      </c>
      <c r="PP74">
        <v>0</v>
      </c>
      <c r="PQ74">
        <v>0</v>
      </c>
      <c r="PR74">
        <v>1</v>
      </c>
      <c r="PS74">
        <v>1</v>
      </c>
      <c r="PT74" s="237">
        <v>-4.4631787751100004E-3</v>
      </c>
      <c r="PU74" s="194">
        <v>42548</v>
      </c>
      <c r="PV74">
        <v>1</v>
      </c>
      <c r="PW74" t="s">
        <v>1163</v>
      </c>
      <c r="PX74">
        <v>1</v>
      </c>
      <c r="PY74" s="241"/>
      <c r="PZ74">
        <v>1</v>
      </c>
      <c r="QA74" s="137">
        <v>100035</v>
      </c>
      <c r="QB74" s="137">
        <v>100035</v>
      </c>
      <c r="QC74" s="188">
        <v>-446.47408876812887</v>
      </c>
      <c r="QD74" s="188">
        <v>446.47408876812887</v>
      </c>
      <c r="QE74" s="188">
        <v>-446.47408876812887</v>
      </c>
      <c r="QF74" s="188">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v>-1</v>
      </c>
      <c r="QQ74" s="228">
        <v>1</v>
      </c>
      <c r="QR74" s="228">
        <v>1</v>
      </c>
      <c r="QS74" s="228">
        <v>1</v>
      </c>
      <c r="QT74" s="203">
        <v>1</v>
      </c>
      <c r="QU74" s="229">
        <v>-3</v>
      </c>
      <c r="QV74">
        <v>-1</v>
      </c>
      <c r="QW74">
        <v>-1</v>
      </c>
      <c r="QX74">
        <v>-1</v>
      </c>
      <c r="QY74">
        <v>0</v>
      </c>
      <c r="QZ74">
        <v>0</v>
      </c>
      <c r="RA74">
        <v>1</v>
      </c>
      <c r="RB74">
        <v>1</v>
      </c>
      <c r="RC74">
        <v>-3.3872976338699999E-3</v>
      </c>
      <c r="RD74" s="194">
        <v>42548</v>
      </c>
      <c r="RE74">
        <v>1</v>
      </c>
      <c r="RF74" t="s">
        <v>1163</v>
      </c>
      <c r="RG74">
        <v>1</v>
      </c>
      <c r="RH74" s="241"/>
      <c r="RI74">
        <v>1</v>
      </c>
      <c r="RJ74" s="137">
        <v>100035</v>
      </c>
      <c r="RK74" s="137">
        <v>100035</v>
      </c>
      <c r="RL74" s="188">
        <v>-338.84831880418545</v>
      </c>
      <c r="RM74" s="188">
        <v>338.84831880418545</v>
      </c>
      <c r="RN74" s="188">
        <v>-338.84831880418545</v>
      </c>
      <c r="RO74" s="188">
        <v>338.84831880418545</v>
      </c>
      <c r="RP74" s="188">
        <v>338.84831880418545</v>
      </c>
      <c r="RQ74" s="188">
        <v>-338.84831880418545</v>
      </c>
      <c r="RR74" s="188">
        <v>-338.84831880418545</v>
      </c>
      <c r="RS74" s="188">
        <v>-338.84831880418545</v>
      </c>
      <c r="RT74" s="188">
        <v>338.84831880418545</v>
      </c>
      <c r="RU74" s="188">
        <v>-338.84831880418545</v>
      </c>
      <c r="RV74" s="188">
        <v>-338.84831880418545</v>
      </c>
      <c r="RW74" s="188">
        <v>338.84831880418545</v>
      </c>
      <c r="RY74">
        <f t="shared" si="114"/>
        <v>-1</v>
      </c>
      <c r="RZ74">
        <v>-1</v>
      </c>
      <c r="SA74">
        <v>-1</v>
      </c>
      <c r="SB74">
        <v>-1</v>
      </c>
      <c r="SC74">
        <v>1</v>
      </c>
      <c r="SD74">
        <v>-4</v>
      </c>
      <c r="SE74">
        <f t="shared" si="115"/>
        <v>-1</v>
      </c>
      <c r="SF74">
        <f t="shared" si="116"/>
        <v>-1</v>
      </c>
      <c r="SG74">
        <v>-1</v>
      </c>
      <c r="SH74">
        <f t="shared" si="117"/>
        <v>1</v>
      </c>
      <c r="SI74">
        <f t="shared" si="82"/>
        <v>0</v>
      </c>
      <c r="SJ74">
        <f t="shared" si="163"/>
        <v>1</v>
      </c>
      <c r="SK74">
        <f t="shared" si="118"/>
        <v>1</v>
      </c>
      <c r="SL74">
        <v>-1.9693107412400001E-2</v>
      </c>
      <c r="SM74" s="194">
        <v>42564</v>
      </c>
      <c r="SN74">
        <f t="shared" si="119"/>
        <v>-1</v>
      </c>
      <c r="SO74" t="str">
        <f t="shared" si="83"/>
        <v>TRUE</v>
      </c>
      <c r="SP74">
        <f>VLOOKUP($A74,'FuturesInfo (3)'!$A$2:$V$80,22)</f>
        <v>1</v>
      </c>
      <c r="SQ74" s="241"/>
      <c r="SR74">
        <f t="shared" si="120"/>
        <v>1</v>
      </c>
      <c r="SS74" s="137">
        <f>VLOOKUP($A74,'FuturesInfo (3)'!$A$2:$O$80,15)*SP74</f>
        <v>98065</v>
      </c>
      <c r="ST74" s="137">
        <f>VLOOKUP($A74,'FuturesInfo (3)'!$A$2:$O$80,15)*SR74</f>
        <v>98065</v>
      </c>
      <c r="SU74" s="188">
        <f t="shared" si="175"/>
        <v>1931.2045783970061</v>
      </c>
      <c r="SV74" s="188">
        <f t="shared" si="84"/>
        <v>1931.2045783970061</v>
      </c>
      <c r="SW74" s="188">
        <f t="shared" si="122"/>
        <v>-1931.2045783970061</v>
      </c>
      <c r="SX74" s="188">
        <f t="shared" si="123"/>
        <v>1931.2045783970061</v>
      </c>
      <c r="SY74" s="188">
        <f t="shared" si="172"/>
        <v>1931.2045783970061</v>
      </c>
      <c r="SZ74" s="188">
        <f t="shared" si="125"/>
        <v>1931.2045783970061</v>
      </c>
      <c r="TA74" s="188">
        <f t="shared" si="164"/>
        <v>1931.2045783970061</v>
      </c>
      <c r="TB74" s="188">
        <f t="shared" si="126"/>
        <v>1931.2045783970061</v>
      </c>
      <c r="TC74" s="188">
        <f>IF(IF(sym!$Q63=SG74,1,0)=1,ABS(SS74*SL74),-ABS(SS74*SL74))</f>
        <v>1931.2045783970061</v>
      </c>
      <c r="TD74" s="188">
        <f>IF(IF(sym!$P63=SG74,1,0)=1,ABS(SS74*SL74),-ABS(SS74*SL74))</f>
        <v>-1931.2045783970061</v>
      </c>
      <c r="TE74" s="188">
        <f t="shared" si="169"/>
        <v>-1931.2045783970061</v>
      </c>
      <c r="TF74" s="188">
        <f t="shared" si="127"/>
        <v>1931.2045783970061</v>
      </c>
      <c r="TH74">
        <f t="shared" si="128"/>
        <v>-1</v>
      </c>
      <c r="TI74" s="228">
        <v>-1</v>
      </c>
      <c r="TJ74" s="228">
        <v>1</v>
      </c>
      <c r="TK74" s="228">
        <v>-1</v>
      </c>
      <c r="TL74" s="203">
        <v>-1</v>
      </c>
      <c r="TM74" s="229">
        <v>16</v>
      </c>
      <c r="TN74">
        <f t="shared" si="129"/>
        <v>1</v>
      </c>
      <c r="TO74">
        <f t="shared" si="130"/>
        <v>-1</v>
      </c>
      <c r="TP74" s="203"/>
      <c r="TQ74">
        <f t="shared" si="131"/>
        <v>0</v>
      </c>
      <c r="TR74">
        <f t="shared" si="85"/>
        <v>0</v>
      </c>
      <c r="TS74">
        <f t="shared" si="165"/>
        <v>0</v>
      </c>
      <c r="TT74">
        <f t="shared" si="132"/>
        <v>0</v>
      </c>
      <c r="TU74" s="237"/>
      <c r="TV74" s="194">
        <v>42564</v>
      </c>
      <c r="TW74">
        <f t="shared" si="133"/>
        <v>-1</v>
      </c>
      <c r="TX74" t="str">
        <f t="shared" si="86"/>
        <v>TRUE</v>
      </c>
      <c r="TY74">
        <f>VLOOKUP($A74,'FuturesInfo (3)'!$A$2:$V$80,22)</f>
        <v>1</v>
      </c>
      <c r="TZ74" s="241"/>
      <c r="UA74">
        <f t="shared" si="134"/>
        <v>1</v>
      </c>
      <c r="UB74" s="137">
        <f>VLOOKUP($A74,'FuturesInfo (3)'!$A$2:$O$80,15)*TY74</f>
        <v>98065</v>
      </c>
      <c r="UC74" s="137">
        <f>VLOOKUP($A74,'FuturesInfo (3)'!$A$2:$O$80,15)*UA74</f>
        <v>98065</v>
      </c>
      <c r="UD74" s="188">
        <f t="shared" si="176"/>
        <v>0</v>
      </c>
      <c r="UE74" s="188">
        <f t="shared" si="87"/>
        <v>0</v>
      </c>
      <c r="UF74" s="188">
        <f t="shared" si="136"/>
        <v>0</v>
      </c>
      <c r="UG74" s="188">
        <f t="shared" si="137"/>
        <v>0</v>
      </c>
      <c r="UH74" s="188">
        <f t="shared" si="173"/>
        <v>0</v>
      </c>
      <c r="UI74" s="188">
        <f t="shared" si="139"/>
        <v>0</v>
      </c>
      <c r="UJ74" s="188">
        <f t="shared" si="166"/>
        <v>0</v>
      </c>
      <c r="UK74" s="188">
        <f t="shared" si="140"/>
        <v>0</v>
      </c>
      <c r="UL74" s="188">
        <f>IF(IF(sym!$Q63=TP74,1,0)=1,ABS(UB74*TU74),-ABS(UB74*TU74))</f>
        <v>0</v>
      </c>
      <c r="UM74" s="188">
        <f>IF(IF(sym!$P63=TP74,1,0)=1,ABS(UB74*TU74),-ABS(UB74*TU74))</f>
        <v>0</v>
      </c>
      <c r="UN74" s="188">
        <f t="shared" si="170"/>
        <v>0</v>
      </c>
      <c r="UO74" s="188">
        <f t="shared" si="141"/>
        <v>0</v>
      </c>
      <c r="UQ74">
        <f t="shared" si="142"/>
        <v>0</v>
      </c>
      <c r="UR74" s="228"/>
      <c r="US74" s="228"/>
      <c r="UT74" s="228"/>
      <c r="UU74" s="203"/>
      <c r="UV74" s="229"/>
      <c r="UW74">
        <f t="shared" si="143"/>
        <v>1</v>
      </c>
      <c r="UX74">
        <f t="shared" si="144"/>
        <v>0</v>
      </c>
      <c r="UY74" s="203"/>
      <c r="UZ74">
        <f t="shared" si="145"/>
        <v>1</v>
      </c>
      <c r="VA74">
        <f t="shared" si="88"/>
        <v>1</v>
      </c>
      <c r="VB74">
        <f t="shared" si="167"/>
        <v>0</v>
      </c>
      <c r="VC74">
        <f t="shared" si="146"/>
        <v>1</v>
      </c>
      <c r="VD74" s="237"/>
      <c r="VE74" s="194"/>
      <c r="VF74">
        <f t="shared" si="147"/>
        <v>-1</v>
      </c>
      <c r="VG74" t="str">
        <f t="shared" si="89"/>
        <v>FALSE</v>
      </c>
      <c r="VH74">
        <f>VLOOKUP($A74,'FuturesInfo (3)'!$A$2:$V$80,22)</f>
        <v>1</v>
      </c>
      <c r="VI74" s="241"/>
      <c r="VJ74">
        <f t="shared" si="148"/>
        <v>1</v>
      </c>
      <c r="VK74" s="137">
        <f>VLOOKUP($A74,'FuturesInfo (3)'!$A$2:$O$80,15)*VH74</f>
        <v>98065</v>
      </c>
      <c r="VL74" s="137">
        <f>VLOOKUP($A74,'FuturesInfo (3)'!$A$2:$O$80,15)*VJ74</f>
        <v>98065</v>
      </c>
      <c r="VM74" s="188">
        <f t="shared" si="177"/>
        <v>0</v>
      </c>
      <c r="VN74" s="188">
        <f t="shared" si="90"/>
        <v>0</v>
      </c>
      <c r="VO74" s="188">
        <f t="shared" si="150"/>
        <v>0</v>
      </c>
      <c r="VP74" s="188">
        <f t="shared" si="151"/>
        <v>0</v>
      </c>
      <c r="VQ74" s="188">
        <f t="shared" si="174"/>
        <v>0</v>
      </c>
      <c r="VR74" s="188">
        <f t="shared" si="153"/>
        <v>0</v>
      </c>
      <c r="VS74" s="188">
        <f t="shared" si="168"/>
        <v>0</v>
      </c>
      <c r="VT74" s="188">
        <f t="shared" si="154"/>
        <v>0</v>
      </c>
      <c r="VU74" s="188">
        <f>IF(IF(sym!$Q63=UY74,1,0)=1,ABS(VK74*VD74),-ABS(VK74*VD74))</f>
        <v>0</v>
      </c>
      <c r="VV74" s="188">
        <f>IF(IF(sym!$P63=UY74,1,0)=1,ABS(VK74*VD74),-ABS(VK74*VD74))</f>
        <v>0</v>
      </c>
      <c r="VW74" s="188">
        <f t="shared" si="171"/>
        <v>0</v>
      </c>
      <c r="VX74" s="188">
        <f t="shared" si="155"/>
        <v>0</v>
      </c>
    </row>
    <row r="75" spans="1:596" x14ac:dyDescent="0.25">
      <c r="A75" s="1" t="s">
        <v>402</v>
      </c>
      <c r="B75" s="149" t="str">
        <f>'FuturesInfo (3)'!M63</f>
        <v>IN</v>
      </c>
      <c r="C75" s="192" t="str">
        <f>VLOOKUP(A75,'FuturesInfo (3)'!$A$2:$K$80,11)</f>
        <v>index</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f t="shared" si="81"/>
        <v>1299.8830409600635</v>
      </c>
      <c r="AB75" s="188">
        <v>1299.8830409600635</v>
      </c>
      <c r="AC75" s="188">
        <v>-1299.8830409600635</v>
      </c>
      <c r="AD75" s="188">
        <v>-1299.8830409600635</v>
      </c>
      <c r="AE75" s="188">
        <v>-1299.8830409600635</v>
      </c>
      <c r="AF75" s="188">
        <f t="shared" si="91"/>
        <v>0</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f t="shared" si="92"/>
        <v>1</v>
      </c>
      <c r="BB75" t="s">
        <v>1163</v>
      </c>
      <c r="BC75">
        <v>8</v>
      </c>
      <c r="BD75" s="241">
        <v>2</v>
      </c>
      <c r="BE75">
        <v>6</v>
      </c>
      <c r="BF75" s="137">
        <v>134272</v>
      </c>
      <c r="BG75" s="137">
        <v>100704</v>
      </c>
      <c r="BH75" s="188">
        <v>354.38593965601024</v>
      </c>
      <c r="BI75" s="188">
        <f t="shared" si="156"/>
        <v>354.38593965601024</v>
      </c>
      <c r="BJ75" s="188">
        <v>354.38593965601024</v>
      </c>
      <c r="BK75" s="188">
        <v>-354.38593965601024</v>
      </c>
      <c r="BL75" s="188">
        <v>354.38593965601024</v>
      </c>
      <c r="BM75" s="188">
        <v>354.38593965601024</v>
      </c>
      <c r="BN75" s="188">
        <v>354.38593965601024</v>
      </c>
      <c r="BO75" s="188">
        <f t="shared" si="93"/>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f t="shared" si="94"/>
        <v>1</v>
      </c>
      <c r="CK75" t="s">
        <v>1163</v>
      </c>
      <c r="CL75">
        <v>9</v>
      </c>
      <c r="CM75" s="241">
        <v>2</v>
      </c>
      <c r="CN75">
        <v>7</v>
      </c>
      <c r="CO75" s="137">
        <v>151056</v>
      </c>
      <c r="CP75" s="137">
        <v>117488</v>
      </c>
      <c r="CQ75" s="188">
        <v>623.56350583285632</v>
      </c>
      <c r="CR75" s="188">
        <f t="shared" si="157"/>
        <v>623.56350583285632</v>
      </c>
      <c r="CS75" s="188">
        <v>623.56350583285632</v>
      </c>
      <c r="CT75" s="188">
        <v>-623.56350583285632</v>
      </c>
      <c r="CU75" s="188">
        <v>623.56350583285632</v>
      </c>
      <c r="CV75" s="188">
        <v>-623.56350583285632</v>
      </c>
      <c r="CW75" s="188">
        <v>623.56350583285632</v>
      </c>
      <c r="CX75" s="188">
        <f t="shared" si="95"/>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f t="shared" si="96"/>
        <v>-1</v>
      </c>
      <c r="DT75" t="s">
        <v>1163</v>
      </c>
      <c r="DU75">
        <v>9</v>
      </c>
      <c r="DV75" s="241">
        <v>2</v>
      </c>
      <c r="DW75">
        <v>7</v>
      </c>
      <c r="DX75" s="137">
        <v>150444</v>
      </c>
      <c r="DY75" s="137">
        <v>117012</v>
      </c>
      <c r="DZ75" s="188">
        <v>-609.52049570988322</v>
      </c>
      <c r="EA75" s="188">
        <f t="shared" si="158"/>
        <v>-609.52049570988322</v>
      </c>
      <c r="EB75" s="188">
        <v>609.52049570988322</v>
      </c>
      <c r="EC75" s="188">
        <v>-609.52049570988322</v>
      </c>
      <c r="ED75" s="188">
        <v>609.52049570988322</v>
      </c>
      <c r="EE75" s="188">
        <v>609.52049570988322</v>
      </c>
      <c r="EF75" s="188">
        <v>-609.52049570988322</v>
      </c>
      <c r="EG75" s="188">
        <f t="shared" si="97"/>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f t="shared" si="98"/>
        <v>-1</v>
      </c>
      <c r="FC75" t="s">
        <v>1163</v>
      </c>
      <c r="FD75">
        <v>9</v>
      </c>
      <c r="FE75" s="241">
        <v>2</v>
      </c>
      <c r="FF75">
        <v>9</v>
      </c>
      <c r="FG75" s="137">
        <v>149328</v>
      </c>
      <c r="FH75" s="137">
        <v>149328</v>
      </c>
      <c r="FI75" s="188">
        <v>-1107.7214644648857</v>
      </c>
      <c r="FJ75" s="188">
        <f t="shared" si="159"/>
        <v>1107.7214644648857</v>
      </c>
      <c r="FK75" s="188">
        <v>1107.7214644648857</v>
      </c>
      <c r="FL75" s="188">
        <v>-1107.7214644648857</v>
      </c>
      <c r="FM75" s="188">
        <v>1107.7214644648857</v>
      </c>
      <c r="FN75" s="188">
        <v>1107.7214644648857</v>
      </c>
      <c r="FO75" s="188">
        <v>-1107.7214644648857</v>
      </c>
      <c r="FP75" s="188">
        <f t="shared" si="99"/>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f t="shared" si="100"/>
        <v>-1</v>
      </c>
      <c r="GL75" t="s">
        <v>1163</v>
      </c>
      <c r="GM75">
        <v>9</v>
      </c>
      <c r="GN75" s="241">
        <v>1</v>
      </c>
      <c r="GO75">
        <v>11</v>
      </c>
      <c r="GP75" s="137">
        <v>150651</v>
      </c>
      <c r="GQ75" s="137">
        <v>184129</v>
      </c>
      <c r="GR75" s="188">
        <v>1334.7213717453249</v>
      </c>
      <c r="GS75" s="188">
        <f t="shared" si="160"/>
        <v>-1334.7213717453249</v>
      </c>
      <c r="GT75" s="188">
        <v>-1334.7213717453249</v>
      </c>
      <c r="GU75" s="188">
        <v>1334.7213717453249</v>
      </c>
      <c r="GV75" s="188">
        <v>-1334.7213717453249</v>
      </c>
      <c r="GW75" s="188">
        <v>-1334.7213717453249</v>
      </c>
      <c r="GX75" s="188">
        <v>1334.7213717453249</v>
      </c>
      <c r="GY75" s="188">
        <f t="shared" si="101"/>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f t="shared" si="102"/>
        <v>-1</v>
      </c>
      <c r="HU75" t="s">
        <v>1163</v>
      </c>
      <c r="HV75">
        <v>9</v>
      </c>
      <c r="HW75">
        <v>1</v>
      </c>
      <c r="HX75">
        <v>11</v>
      </c>
      <c r="HY75" s="137">
        <v>150030</v>
      </c>
      <c r="HZ75" s="137">
        <v>183370</v>
      </c>
      <c r="IA75" s="188">
        <v>618.44016966427262</v>
      </c>
      <c r="IB75" s="188">
        <f t="shared" si="161"/>
        <v>-618.44016966427262</v>
      </c>
      <c r="IC75" s="188">
        <v>-618.44016966427262</v>
      </c>
      <c r="ID75" s="188">
        <v>618.44016966427262</v>
      </c>
      <c r="IE75" s="188">
        <v>-618.44016966427262</v>
      </c>
      <c r="IF75" s="188">
        <v>618.44016966427262</v>
      </c>
      <c r="IG75" s="188">
        <v>618.44016966427262</v>
      </c>
      <c r="IH75" s="188">
        <f t="shared" si="103"/>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f t="shared" si="104"/>
        <v>-1</v>
      </c>
      <c r="JD75" t="s">
        <v>1163</v>
      </c>
      <c r="JE75">
        <v>9</v>
      </c>
      <c r="JF75" s="241">
        <v>2</v>
      </c>
      <c r="JG75">
        <v>7</v>
      </c>
      <c r="JH75" s="137">
        <v>152784</v>
      </c>
      <c r="JI75" s="137">
        <v>118832</v>
      </c>
      <c r="JJ75" s="188">
        <v>2804.5533293412914</v>
      </c>
      <c r="JK75" s="188">
        <f t="shared" si="162"/>
        <v>-2804.5533293412914</v>
      </c>
      <c r="JL75" s="188">
        <v>-2804.5533293412914</v>
      </c>
      <c r="JM75" s="188">
        <v>2804.5533293412914</v>
      </c>
      <c r="JN75" s="188">
        <v>-2804.5533293412914</v>
      </c>
      <c r="JO75" s="188">
        <v>-2804.5533293412914</v>
      </c>
      <c r="JP75" s="188">
        <v>2804.5533293412914</v>
      </c>
      <c r="JQ75" s="188">
        <f t="shared" si="105"/>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f t="shared" si="106"/>
        <v>1</v>
      </c>
      <c r="KM75" t="s">
        <v>1163</v>
      </c>
      <c r="KN75">
        <v>9</v>
      </c>
      <c r="KO75" s="241">
        <v>2</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f t="shared" si="107"/>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f t="shared" si="108"/>
        <v>1</v>
      </c>
      <c r="LV75" t="s">
        <v>1163</v>
      </c>
      <c r="LW75">
        <v>9</v>
      </c>
      <c r="LX75" s="241"/>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f t="shared" si="109"/>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f t="shared" si="110"/>
        <v>1</v>
      </c>
      <c r="NE75" t="s">
        <v>1163</v>
      </c>
      <c r="NF75">
        <v>9</v>
      </c>
      <c r="NG75" s="241"/>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f t="shared" si="111"/>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f t="shared" si="112"/>
        <v>1</v>
      </c>
      <c r="ON75" t="s">
        <v>1163</v>
      </c>
      <c r="OO75">
        <v>10</v>
      </c>
      <c r="OP75" s="241"/>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f t="shared" si="113"/>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v>-1</v>
      </c>
      <c r="PN75">
        <v>-1</v>
      </c>
      <c r="PO75" s="203">
        <v>-1</v>
      </c>
      <c r="PP75">
        <v>0</v>
      </c>
      <c r="PQ75">
        <v>0</v>
      </c>
      <c r="PR75">
        <v>1</v>
      </c>
      <c r="PS75">
        <v>1</v>
      </c>
      <c r="PT75" s="237">
        <v>-4.7894398691700002E-3</v>
      </c>
      <c r="PU75" s="194">
        <v>42556</v>
      </c>
      <c r="PV75">
        <v>1</v>
      </c>
      <c r="PW75" t="s">
        <v>1163</v>
      </c>
      <c r="PX75">
        <v>10</v>
      </c>
      <c r="PY75" s="241"/>
      <c r="PZ75">
        <v>8</v>
      </c>
      <c r="QA75" s="137">
        <v>171100</v>
      </c>
      <c r="QB75" s="137">
        <v>136880</v>
      </c>
      <c r="QC75" s="188">
        <v>-819.47316161498702</v>
      </c>
      <c r="QD75" s="188">
        <v>819.47316161498702</v>
      </c>
      <c r="QE75" s="188">
        <v>-819.47316161498702</v>
      </c>
      <c r="QF75" s="188">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v>-1</v>
      </c>
      <c r="QQ75" s="228">
        <v>1</v>
      </c>
      <c r="QR75" s="228">
        <v>-1</v>
      </c>
      <c r="QS75" s="228">
        <v>1</v>
      </c>
      <c r="QT75" s="203">
        <v>1</v>
      </c>
      <c r="QU75" s="229">
        <v>16</v>
      </c>
      <c r="QV75">
        <v>-1</v>
      </c>
      <c r="QW75">
        <v>1</v>
      </c>
      <c r="QX75">
        <v>1</v>
      </c>
      <c r="QY75">
        <v>0</v>
      </c>
      <c r="QZ75">
        <v>1</v>
      </c>
      <c r="RA75">
        <v>0</v>
      </c>
      <c r="RB75">
        <v>1</v>
      </c>
      <c r="RC75">
        <v>4.16691120371E-3</v>
      </c>
      <c r="RD75" s="194">
        <v>42545</v>
      </c>
      <c r="RE75">
        <v>1</v>
      </c>
      <c r="RF75" t="s">
        <v>1163</v>
      </c>
      <c r="RG75">
        <v>10</v>
      </c>
      <c r="RH75" s="241"/>
      <c r="RI75">
        <v>8</v>
      </c>
      <c r="RJ75" s="137">
        <v>171100</v>
      </c>
      <c r="RK75" s="137">
        <v>136880</v>
      </c>
      <c r="RL75" s="188">
        <v>712.958506954781</v>
      </c>
      <c r="RM75" s="188">
        <v>-712.958506954781</v>
      </c>
      <c r="RN75" s="188">
        <v>712.958506954781</v>
      </c>
      <c r="RO75" s="188">
        <v>-712.958506954781</v>
      </c>
      <c r="RP75" s="188">
        <v>712.958506954781</v>
      </c>
      <c r="RQ75" s="188">
        <v>-712.958506954781</v>
      </c>
      <c r="RR75" s="188">
        <v>712.958506954781</v>
      </c>
      <c r="RS75" s="188">
        <v>712.958506954781</v>
      </c>
      <c r="RT75" s="188">
        <v>712.958506954781</v>
      </c>
      <c r="RU75" s="188">
        <v>-712.958506954781</v>
      </c>
      <c r="RV75" s="188">
        <v>-712.958506954781</v>
      </c>
      <c r="RW75" s="188">
        <v>712.958506954781</v>
      </c>
      <c r="RY75">
        <f t="shared" si="114"/>
        <v>1</v>
      </c>
      <c r="RZ75">
        <v>1</v>
      </c>
      <c r="SA75">
        <v>1</v>
      </c>
      <c r="SB75">
        <v>1</v>
      </c>
      <c r="SC75">
        <v>-1</v>
      </c>
      <c r="SD75">
        <v>-1</v>
      </c>
      <c r="SE75">
        <f t="shared" si="115"/>
        <v>1</v>
      </c>
      <c r="SF75">
        <f t="shared" si="116"/>
        <v>1</v>
      </c>
      <c r="SG75">
        <v>1</v>
      </c>
      <c r="SH75">
        <f t="shared" si="117"/>
        <v>1</v>
      </c>
      <c r="SI75">
        <f t="shared" si="82"/>
        <v>0</v>
      </c>
      <c r="SJ75">
        <f t="shared" si="163"/>
        <v>1</v>
      </c>
      <c r="SK75">
        <f t="shared" si="118"/>
        <v>1</v>
      </c>
      <c r="SL75">
        <v>3.9742840444199996E-3</v>
      </c>
      <c r="SM75" s="194">
        <v>42545</v>
      </c>
      <c r="SN75">
        <f t="shared" si="119"/>
        <v>1</v>
      </c>
      <c r="SO75" t="str">
        <f t="shared" si="83"/>
        <v>TRUE</v>
      </c>
      <c r="SP75">
        <f>VLOOKUP($A75,'FuturesInfo (3)'!$A$2:$V$80,22)</f>
        <v>10</v>
      </c>
      <c r="SQ75" s="241"/>
      <c r="SR75">
        <f t="shared" si="120"/>
        <v>8</v>
      </c>
      <c r="SS75" s="137">
        <f>VLOOKUP($A75,'FuturesInfo (3)'!$A$2:$O$80,15)*SP75</f>
        <v>171780</v>
      </c>
      <c r="ST75" s="137">
        <f>VLOOKUP($A75,'FuturesInfo (3)'!$A$2:$O$80,15)*SR75</f>
        <v>137424</v>
      </c>
      <c r="SU75" s="188">
        <f t="shared" si="175"/>
        <v>682.70251315046755</v>
      </c>
      <c r="SV75" s="188">
        <f t="shared" si="84"/>
        <v>682.70251315046755</v>
      </c>
      <c r="SW75" s="188">
        <f t="shared" si="122"/>
        <v>-682.70251315046755</v>
      </c>
      <c r="SX75" s="188">
        <f t="shared" si="123"/>
        <v>682.70251315046755</v>
      </c>
      <c r="SY75" s="188">
        <f t="shared" si="172"/>
        <v>682.70251315046755</v>
      </c>
      <c r="SZ75" s="188">
        <f t="shared" si="125"/>
        <v>682.70251315046755</v>
      </c>
      <c r="TA75" s="188">
        <f t="shared" si="164"/>
        <v>682.70251315046755</v>
      </c>
      <c r="TB75" s="188">
        <f t="shared" si="126"/>
        <v>682.70251315046755</v>
      </c>
      <c r="TC75" s="188">
        <f>IF(IF(sym!$Q64=SG75,1,0)=1,ABS(SS75*SL75),-ABS(SS75*SL75))</f>
        <v>682.70251315046755</v>
      </c>
      <c r="TD75" s="188">
        <f>IF(IF(sym!$P64=SG75,1,0)=1,ABS(SS75*SL75),-ABS(SS75*SL75))</f>
        <v>-682.70251315046755</v>
      </c>
      <c r="TE75" s="188">
        <f t="shared" si="169"/>
        <v>-682.70251315046755</v>
      </c>
      <c r="TF75" s="188">
        <f t="shared" si="127"/>
        <v>682.70251315046755</v>
      </c>
      <c r="TH75">
        <f t="shared" si="128"/>
        <v>1</v>
      </c>
      <c r="TI75" s="228">
        <v>1</v>
      </c>
      <c r="TJ75" s="228">
        <v>-1</v>
      </c>
      <c r="TK75" s="228">
        <v>1</v>
      </c>
      <c r="TL75" s="203">
        <v>-1</v>
      </c>
      <c r="TM75" s="229">
        <v>-1</v>
      </c>
      <c r="TN75">
        <f t="shared" si="129"/>
        <v>1</v>
      </c>
      <c r="TO75">
        <f t="shared" si="130"/>
        <v>1</v>
      </c>
      <c r="TP75" s="203"/>
      <c r="TQ75">
        <f t="shared" si="131"/>
        <v>0</v>
      </c>
      <c r="TR75">
        <f t="shared" si="85"/>
        <v>0</v>
      </c>
      <c r="TS75">
        <f t="shared" si="165"/>
        <v>0</v>
      </c>
      <c r="TT75">
        <f t="shared" si="132"/>
        <v>0</v>
      </c>
      <c r="TU75" s="237"/>
      <c r="TV75" s="194">
        <v>42545</v>
      </c>
      <c r="TW75">
        <f t="shared" si="133"/>
        <v>1</v>
      </c>
      <c r="TX75" t="str">
        <f t="shared" si="86"/>
        <v>TRUE</v>
      </c>
      <c r="TY75">
        <f>VLOOKUP($A75,'FuturesInfo (3)'!$A$2:$V$80,22)</f>
        <v>10</v>
      </c>
      <c r="TZ75" s="241"/>
      <c r="UA75">
        <f t="shared" si="134"/>
        <v>8</v>
      </c>
      <c r="UB75" s="137">
        <f>VLOOKUP($A75,'FuturesInfo (3)'!$A$2:$O$80,15)*TY75</f>
        <v>171780</v>
      </c>
      <c r="UC75" s="137">
        <f>VLOOKUP($A75,'FuturesInfo (3)'!$A$2:$O$80,15)*UA75</f>
        <v>137424</v>
      </c>
      <c r="UD75" s="188">
        <f t="shared" si="176"/>
        <v>0</v>
      </c>
      <c r="UE75" s="188">
        <f t="shared" si="87"/>
        <v>0</v>
      </c>
      <c r="UF75" s="188">
        <f t="shared" si="136"/>
        <v>0</v>
      </c>
      <c r="UG75" s="188">
        <f t="shared" si="137"/>
        <v>0</v>
      </c>
      <c r="UH75" s="188">
        <f t="shared" si="173"/>
        <v>0</v>
      </c>
      <c r="UI75" s="188">
        <f t="shared" si="139"/>
        <v>0</v>
      </c>
      <c r="UJ75" s="188">
        <f t="shared" si="166"/>
        <v>0</v>
      </c>
      <c r="UK75" s="188">
        <f t="shared" si="140"/>
        <v>0</v>
      </c>
      <c r="UL75" s="188">
        <f>IF(IF(sym!$Q64=TP75,1,0)=1,ABS(UB75*TU75),-ABS(UB75*TU75))</f>
        <v>0</v>
      </c>
      <c r="UM75" s="188">
        <f>IF(IF(sym!$P64=TP75,1,0)=1,ABS(UB75*TU75),-ABS(UB75*TU75))</f>
        <v>0</v>
      </c>
      <c r="UN75" s="188">
        <f t="shared" si="170"/>
        <v>0</v>
      </c>
      <c r="UO75" s="188">
        <f t="shared" si="141"/>
        <v>0</v>
      </c>
      <c r="UQ75">
        <f t="shared" si="142"/>
        <v>0</v>
      </c>
      <c r="UR75" s="228"/>
      <c r="US75" s="228"/>
      <c r="UT75" s="228"/>
      <c r="UU75" s="203"/>
      <c r="UV75" s="229"/>
      <c r="UW75">
        <f t="shared" si="143"/>
        <v>1</v>
      </c>
      <c r="UX75">
        <f t="shared" si="144"/>
        <v>0</v>
      </c>
      <c r="UY75" s="203"/>
      <c r="UZ75">
        <f t="shared" si="145"/>
        <v>1</v>
      </c>
      <c r="VA75">
        <f t="shared" si="88"/>
        <v>1</v>
      </c>
      <c r="VB75">
        <f t="shared" si="167"/>
        <v>0</v>
      </c>
      <c r="VC75">
        <f t="shared" si="146"/>
        <v>1</v>
      </c>
      <c r="VD75" s="237"/>
      <c r="VE75" s="194"/>
      <c r="VF75">
        <f t="shared" si="147"/>
        <v>-1</v>
      </c>
      <c r="VG75" t="str">
        <f t="shared" si="89"/>
        <v>FALSE</v>
      </c>
      <c r="VH75">
        <f>VLOOKUP($A75,'FuturesInfo (3)'!$A$2:$V$80,22)</f>
        <v>10</v>
      </c>
      <c r="VI75" s="241"/>
      <c r="VJ75">
        <f t="shared" si="148"/>
        <v>8</v>
      </c>
      <c r="VK75" s="137">
        <f>VLOOKUP($A75,'FuturesInfo (3)'!$A$2:$O$80,15)*VH75</f>
        <v>171780</v>
      </c>
      <c r="VL75" s="137">
        <f>VLOOKUP($A75,'FuturesInfo (3)'!$A$2:$O$80,15)*VJ75</f>
        <v>137424</v>
      </c>
      <c r="VM75" s="188">
        <f t="shared" si="177"/>
        <v>0</v>
      </c>
      <c r="VN75" s="188">
        <f t="shared" si="90"/>
        <v>0</v>
      </c>
      <c r="VO75" s="188">
        <f t="shared" si="150"/>
        <v>0</v>
      </c>
      <c r="VP75" s="188">
        <f t="shared" si="151"/>
        <v>0</v>
      </c>
      <c r="VQ75" s="188">
        <f t="shared" si="174"/>
        <v>0</v>
      </c>
      <c r="VR75" s="188">
        <f t="shared" si="153"/>
        <v>0</v>
      </c>
      <c r="VS75" s="188">
        <f t="shared" si="168"/>
        <v>0</v>
      </c>
      <c r="VT75" s="188">
        <f t="shared" si="154"/>
        <v>0</v>
      </c>
      <c r="VU75" s="188">
        <f>IF(IF(sym!$Q64=UY75,1,0)=1,ABS(VK75*VD75),-ABS(VK75*VD75))</f>
        <v>0</v>
      </c>
      <c r="VV75" s="188">
        <f>IF(IF(sym!$P64=UY75,1,0)=1,ABS(VK75*VD75),-ABS(VK75*VD75))</f>
        <v>0</v>
      </c>
      <c r="VW75" s="188">
        <f t="shared" si="171"/>
        <v>0</v>
      </c>
      <c r="VX75" s="188">
        <f t="shared" si="155"/>
        <v>0</v>
      </c>
    </row>
    <row r="76" spans="1:596" x14ac:dyDescent="0.25">
      <c r="A76" s="1" t="s">
        <v>994</v>
      </c>
      <c r="B76" s="149" t="str">
        <f>'FuturesInfo (3)'!M64</f>
        <v>BB</v>
      </c>
      <c r="C76" s="192" t="str">
        <f>VLOOKUP(A76,'FuturesInfo (3)'!$A$2:$K$80,11)</f>
        <v>rates</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f t="shared" si="81"/>
        <v>948.87202925742974</v>
      </c>
      <c r="AB76" s="188">
        <v>948.87202925742974</v>
      </c>
      <c r="AC76" s="188">
        <v>-948.87202925742974</v>
      </c>
      <c r="AD76" s="188">
        <v>948.87202925742974</v>
      </c>
      <c r="AE76" s="188">
        <v>948.87202925742974</v>
      </c>
      <c r="AF76" s="188">
        <f t="shared" si="91"/>
        <v>-5</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f t="shared" si="92"/>
        <v>-1</v>
      </c>
      <c r="BB76" t="s">
        <v>1163</v>
      </c>
      <c r="BC76">
        <v>7</v>
      </c>
      <c r="BD76" s="241">
        <v>2</v>
      </c>
      <c r="BE76">
        <v>5</v>
      </c>
      <c r="BF76" s="137">
        <v>1047152.1395539426</v>
      </c>
      <c r="BG76" s="137">
        <v>747965.81396710186</v>
      </c>
      <c r="BH76" s="188">
        <v>-3905.4944680123881</v>
      </c>
      <c r="BI76" s="188">
        <f t="shared" si="156"/>
        <v>-3905.4944680123881</v>
      </c>
      <c r="BJ76" s="188">
        <v>-3905.4944680123881</v>
      </c>
      <c r="BK76" s="188">
        <v>3905.4944680123881</v>
      </c>
      <c r="BL76" s="188">
        <v>-3905.4944680123881</v>
      </c>
      <c r="BM76" s="188">
        <v>3905.4944680123881</v>
      </c>
      <c r="BN76" s="188">
        <v>-3905.4944680123881</v>
      </c>
      <c r="BO76" s="188">
        <f t="shared" si="93"/>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f t="shared" si="94"/>
        <v>1</v>
      </c>
      <c r="CK76" t="s">
        <v>1163</v>
      </c>
      <c r="CL76">
        <v>7</v>
      </c>
      <c r="CM76" s="241">
        <v>2</v>
      </c>
      <c r="CN76">
        <v>5</v>
      </c>
      <c r="CO76" s="137">
        <v>1056230.7487920329</v>
      </c>
      <c r="CP76" s="137">
        <v>754450.5348514521</v>
      </c>
      <c r="CQ76" s="188">
        <v>-481.98274064796988</v>
      </c>
      <c r="CR76" s="188">
        <f t="shared" si="157"/>
        <v>-481.98274064796988</v>
      </c>
      <c r="CS76" s="188">
        <v>-481.98274064796988</v>
      </c>
      <c r="CT76" s="188">
        <v>481.98274064796988</v>
      </c>
      <c r="CU76" s="188">
        <v>-481.98274064796988</v>
      </c>
      <c r="CV76" s="188">
        <v>481.98274064796988</v>
      </c>
      <c r="CW76" s="188">
        <v>-481.98274064796988</v>
      </c>
      <c r="CX76" s="188">
        <f t="shared" si="95"/>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f t="shared" si="96"/>
        <v>1</v>
      </c>
      <c r="DT76" t="s">
        <v>1163</v>
      </c>
      <c r="DU76">
        <v>7</v>
      </c>
      <c r="DV76" s="241">
        <v>1</v>
      </c>
      <c r="DW76">
        <v>9</v>
      </c>
      <c r="DX76" s="137">
        <v>1058447.7046852815</v>
      </c>
      <c r="DY76" s="137">
        <v>1360861.3345953622</v>
      </c>
      <c r="DZ76" s="188">
        <v>207.09209639742591</v>
      </c>
      <c r="EA76" s="188">
        <f t="shared" si="158"/>
        <v>-207.09209639742591</v>
      </c>
      <c r="EB76" s="188">
        <v>207.09209639742591</v>
      </c>
      <c r="EC76" s="188">
        <v>-207.09209639742591</v>
      </c>
      <c r="ED76" s="188">
        <v>207.09209639742591</v>
      </c>
      <c r="EE76" s="188">
        <v>-207.09209639742591</v>
      </c>
      <c r="EF76" s="188">
        <v>207.09209639742591</v>
      </c>
      <c r="EG76" s="188">
        <f t="shared" si="97"/>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f t="shared" si="98"/>
        <v>1</v>
      </c>
      <c r="FC76" t="s">
        <v>1163</v>
      </c>
      <c r="FD76">
        <v>7</v>
      </c>
      <c r="FE76" s="241">
        <v>1</v>
      </c>
      <c r="FF76">
        <v>7</v>
      </c>
      <c r="FG76" s="137">
        <v>1066395.3949980149</v>
      </c>
      <c r="FH76" s="137">
        <v>1066395.3949980149</v>
      </c>
      <c r="FI76" s="188">
        <v>-973.49605698868481</v>
      </c>
      <c r="FJ76" s="188">
        <f t="shared" si="159"/>
        <v>973.49605698868481</v>
      </c>
      <c r="FK76" s="188">
        <v>973.49605698868481</v>
      </c>
      <c r="FL76" s="188">
        <v>-973.49605698868481</v>
      </c>
      <c r="FM76" s="188">
        <v>973.49605698868481</v>
      </c>
      <c r="FN76" s="188">
        <v>-973.49605698868481</v>
      </c>
      <c r="FO76" s="188">
        <v>973.49605698868481</v>
      </c>
      <c r="FP76" s="188">
        <f t="shared" si="99"/>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f t="shared" si="100"/>
        <v>1</v>
      </c>
      <c r="GL76" t="s">
        <v>1163</v>
      </c>
      <c r="GM76">
        <v>7</v>
      </c>
      <c r="GN76" s="241">
        <v>1</v>
      </c>
      <c r="GO76">
        <v>9</v>
      </c>
      <c r="GP76" s="137">
        <v>1066881.6990869392</v>
      </c>
      <c r="GQ76" s="137">
        <v>1371705.0416832075</v>
      </c>
      <c r="GR76" s="188">
        <v>-486.52585626122834</v>
      </c>
      <c r="GS76" s="188">
        <f t="shared" si="160"/>
        <v>486.52585626122834</v>
      </c>
      <c r="GT76" s="188">
        <v>486.52585626122834</v>
      </c>
      <c r="GU76" s="188">
        <v>-486.52585626122834</v>
      </c>
      <c r="GV76" s="188">
        <v>486.52585626122834</v>
      </c>
      <c r="GW76" s="188">
        <v>-486.52585626122834</v>
      </c>
      <c r="GX76" s="188">
        <v>486.52585626122834</v>
      </c>
      <c r="GY76" s="188">
        <f t="shared" si="101"/>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f t="shared" si="102"/>
        <v>1</v>
      </c>
      <c r="HU76" t="s">
        <v>1163</v>
      </c>
      <c r="HV76">
        <v>7</v>
      </c>
      <c r="HW76">
        <v>1</v>
      </c>
      <c r="HX76">
        <v>9</v>
      </c>
      <c r="HY76" s="137">
        <v>1070834.1628508861</v>
      </c>
      <c r="HZ76" s="137">
        <v>1376786.7808082821</v>
      </c>
      <c r="IA76" s="188">
        <v>-767.02323314236742</v>
      </c>
      <c r="IB76" s="188">
        <f t="shared" si="161"/>
        <v>767.02323314236742</v>
      </c>
      <c r="IC76" s="188">
        <v>767.02323314236742</v>
      </c>
      <c r="ID76" s="188">
        <v>-767.02323314236742</v>
      </c>
      <c r="IE76" s="188">
        <v>767.02323314236742</v>
      </c>
      <c r="IF76" s="188">
        <v>-767.02323314236742</v>
      </c>
      <c r="IG76" s="188">
        <v>767.02323314236742</v>
      </c>
      <c r="IH76" s="188">
        <f t="shared" si="103"/>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f t="shared" si="104"/>
        <v>1</v>
      </c>
      <c r="JD76" t="s">
        <v>1163</v>
      </c>
      <c r="JE76">
        <v>7</v>
      </c>
      <c r="JF76" s="241">
        <v>2</v>
      </c>
      <c r="JG76">
        <v>5</v>
      </c>
      <c r="JH76" s="137">
        <v>1045336.9639210347</v>
      </c>
      <c r="JI76" s="137">
        <v>746669.25994359632</v>
      </c>
      <c r="JJ76" s="188">
        <v>-816.24437578463278</v>
      </c>
      <c r="JK76" s="188">
        <f t="shared" si="162"/>
        <v>-816.24437578463278</v>
      </c>
      <c r="JL76" s="188">
        <v>-816.24437578463278</v>
      </c>
      <c r="JM76" s="188">
        <v>816.24437578463278</v>
      </c>
      <c r="JN76" s="188">
        <v>-816.24437578463278</v>
      </c>
      <c r="JO76" s="188">
        <v>816.24437578463278</v>
      </c>
      <c r="JP76" s="188">
        <v>-816.24437578463278</v>
      </c>
      <c r="JQ76" s="188">
        <f t="shared" si="105"/>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f t="shared" si="106"/>
        <v>1</v>
      </c>
      <c r="KM76" t="s">
        <v>1163</v>
      </c>
      <c r="KN76">
        <v>7</v>
      </c>
      <c r="KO76" s="241">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f t="shared" si="107"/>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f t="shared" si="108"/>
        <v>1</v>
      </c>
      <c r="LV76" t="s">
        <v>1163</v>
      </c>
      <c r="LW76">
        <v>7</v>
      </c>
      <c r="LX76" s="241"/>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f t="shared" si="109"/>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f t="shared" si="110"/>
        <v>1</v>
      </c>
      <c r="NE76" t="s">
        <v>1163</v>
      </c>
      <c r="NF76">
        <v>7</v>
      </c>
      <c r="NG76" s="241"/>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f t="shared" si="111"/>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f t="shared" si="112"/>
        <v>-1</v>
      </c>
      <c r="ON76" t="s">
        <v>1163</v>
      </c>
      <c r="OO76">
        <v>7</v>
      </c>
      <c r="OP76" s="241"/>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f t="shared" si="113"/>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v>-1</v>
      </c>
      <c r="PN76">
        <v>-1</v>
      </c>
      <c r="PO76" s="203">
        <v>-1</v>
      </c>
      <c r="PP76">
        <v>1</v>
      </c>
      <c r="PQ76">
        <v>0</v>
      </c>
      <c r="PR76">
        <v>1</v>
      </c>
      <c r="PS76">
        <v>1</v>
      </c>
      <c r="PT76" s="237">
        <v>-1.89480561908E-3</v>
      </c>
      <c r="PU76" s="194">
        <v>42559</v>
      </c>
      <c r="PV76">
        <v>-1</v>
      </c>
      <c r="PW76" t="s">
        <v>1163</v>
      </c>
      <c r="PX76">
        <v>7</v>
      </c>
      <c r="PY76" s="241"/>
      <c r="PZ76">
        <v>5</v>
      </c>
      <c r="QA76" s="137">
        <v>1010275.2639517345</v>
      </c>
      <c r="QB76" s="137">
        <v>721625.18853695318</v>
      </c>
      <c r="QC76" s="188">
        <v>1914.2752469532768</v>
      </c>
      <c r="QD76" s="188">
        <v>1914.2752469532768</v>
      </c>
      <c r="QE76" s="188">
        <v>-1914.2752469532768</v>
      </c>
      <c r="QF76" s="188">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v>-1</v>
      </c>
      <c r="QQ76" s="228">
        <v>-1</v>
      </c>
      <c r="QR76" s="228">
        <v>1</v>
      </c>
      <c r="QS76" s="228">
        <v>-1</v>
      </c>
      <c r="QT76" s="203">
        <v>1</v>
      </c>
      <c r="QU76" s="229">
        <v>-6</v>
      </c>
      <c r="QV76">
        <v>-1</v>
      </c>
      <c r="QW76">
        <v>-1</v>
      </c>
      <c r="QX76">
        <v>1</v>
      </c>
      <c r="QY76">
        <v>1</v>
      </c>
      <c r="QZ76">
        <v>1</v>
      </c>
      <c r="RA76">
        <v>0</v>
      </c>
      <c r="RB76">
        <v>0</v>
      </c>
      <c r="RC76">
        <v>2.2257135375799999E-3</v>
      </c>
      <c r="RD76" s="194">
        <v>42559</v>
      </c>
      <c r="RE76">
        <v>-1</v>
      </c>
      <c r="RF76" t="s">
        <v>1163</v>
      </c>
      <c r="RG76">
        <v>7</v>
      </c>
      <c r="RH76" s="241"/>
      <c r="RI76">
        <v>5</v>
      </c>
      <c r="RJ76" s="137">
        <v>1010275.2639517345</v>
      </c>
      <c r="RK76" s="137">
        <v>721625.18853695318</v>
      </c>
      <c r="RL76" s="188">
        <v>-2248.5833316595831</v>
      </c>
      <c r="RM76" s="188">
        <v>-2248.5833316595831</v>
      </c>
      <c r="RN76" s="188">
        <v>2248.5833316595831</v>
      </c>
      <c r="RO76" s="188">
        <v>-2248.5833316595831</v>
      </c>
      <c r="RP76" s="188">
        <v>-2248.5833316595831</v>
      </c>
      <c r="RQ76" s="188">
        <v>2248.5833316595831</v>
      </c>
      <c r="RR76" s="188">
        <v>-2248.5833316595831</v>
      </c>
      <c r="RS76" s="188">
        <v>-2248.5833316595831</v>
      </c>
      <c r="RT76" s="188">
        <v>-2248.5833316595831</v>
      </c>
      <c r="RU76" s="188">
        <v>2248.5833316595831</v>
      </c>
      <c r="RV76" s="188">
        <v>-2248.5833316595831</v>
      </c>
      <c r="RW76" s="188">
        <v>2248.5833316595831</v>
      </c>
      <c r="RY76">
        <f t="shared" si="114"/>
        <v>1</v>
      </c>
      <c r="RZ76">
        <v>-1</v>
      </c>
      <c r="SA76">
        <v>1</v>
      </c>
      <c r="SB76">
        <v>-1</v>
      </c>
      <c r="SC76">
        <v>1</v>
      </c>
      <c r="SD76">
        <v>-7</v>
      </c>
      <c r="SE76">
        <f t="shared" si="115"/>
        <v>-1</v>
      </c>
      <c r="SF76">
        <f t="shared" si="116"/>
        <v>-1</v>
      </c>
      <c r="SG76">
        <v>1</v>
      </c>
      <c r="SH76">
        <f t="shared" si="117"/>
        <v>1</v>
      </c>
      <c r="SI76">
        <f t="shared" si="82"/>
        <v>1</v>
      </c>
      <c r="SJ76">
        <f t="shared" si="163"/>
        <v>0</v>
      </c>
      <c r="SK76">
        <f t="shared" si="118"/>
        <v>0</v>
      </c>
      <c r="SL76">
        <v>9.1443500979799999E-4</v>
      </c>
      <c r="SM76" s="194">
        <v>42559</v>
      </c>
      <c r="SN76">
        <f t="shared" si="119"/>
        <v>-1</v>
      </c>
      <c r="SO76" t="str">
        <f t="shared" si="83"/>
        <v>TRUE</v>
      </c>
      <c r="SP76">
        <f>VLOOKUP($A76,'FuturesInfo (3)'!$A$2:$V$80,22)</f>
        <v>7</v>
      </c>
      <c r="SQ76" s="241"/>
      <c r="SR76">
        <f t="shared" si="120"/>
        <v>5</v>
      </c>
      <c r="SS76" s="137">
        <f>VLOOKUP($A76,'FuturesInfo (3)'!$A$2:$O$80,15)*SP76</f>
        <v>1003818.0797304885</v>
      </c>
      <c r="ST76" s="137">
        <f>VLOOKUP($A76,'FuturesInfo (3)'!$A$2:$O$80,15)*SR76</f>
        <v>717012.91409320605</v>
      </c>
      <c r="SU76" s="188">
        <f t="shared" si="175"/>
        <v>-917.92639557375878</v>
      </c>
      <c r="SV76" s="188">
        <f t="shared" si="84"/>
        <v>917.92639557375878</v>
      </c>
      <c r="SW76" s="188">
        <f t="shared" si="122"/>
        <v>917.92639557375878</v>
      </c>
      <c r="SX76" s="188">
        <f t="shared" si="123"/>
        <v>-917.92639557375878</v>
      </c>
      <c r="SY76" s="188">
        <f t="shared" si="172"/>
        <v>-917.92639557375878</v>
      </c>
      <c r="SZ76" s="188">
        <f t="shared" si="125"/>
        <v>917.92639557375878</v>
      </c>
      <c r="TA76" s="188">
        <f t="shared" si="164"/>
        <v>-917.92639557375878</v>
      </c>
      <c r="TB76" s="188">
        <f t="shared" si="126"/>
        <v>-917.92639557375878</v>
      </c>
      <c r="TC76" s="188">
        <f>IF(IF(sym!$Q65=SG76,1,0)=1,ABS(SS76*SL76),-ABS(SS76*SL76))</f>
        <v>-917.92639557375878</v>
      </c>
      <c r="TD76" s="188">
        <f>IF(IF(sym!$P65=SG76,1,0)=1,ABS(SS76*SL76),-ABS(SS76*SL76))</f>
        <v>917.92639557375878</v>
      </c>
      <c r="TE76" s="188">
        <f t="shared" si="169"/>
        <v>-917.92639557375878</v>
      </c>
      <c r="TF76" s="188">
        <f t="shared" si="127"/>
        <v>917.92639557375878</v>
      </c>
      <c r="TH76">
        <f t="shared" si="128"/>
        <v>1</v>
      </c>
      <c r="TI76" s="228">
        <v>-1</v>
      </c>
      <c r="TJ76" s="228">
        <v>-1</v>
      </c>
      <c r="TK76" s="228">
        <v>1</v>
      </c>
      <c r="TL76" s="203">
        <v>1</v>
      </c>
      <c r="TM76" s="229">
        <v>2</v>
      </c>
      <c r="TN76">
        <f t="shared" si="129"/>
        <v>-1</v>
      </c>
      <c r="TO76">
        <f t="shared" si="130"/>
        <v>1</v>
      </c>
      <c r="TP76" s="203"/>
      <c r="TQ76">
        <f t="shared" si="131"/>
        <v>0</v>
      </c>
      <c r="TR76">
        <f t="shared" si="85"/>
        <v>0</v>
      </c>
      <c r="TS76">
        <f t="shared" si="165"/>
        <v>0</v>
      </c>
      <c r="TT76">
        <f t="shared" si="132"/>
        <v>0</v>
      </c>
      <c r="TU76" s="237"/>
      <c r="TV76" s="194">
        <v>42559</v>
      </c>
      <c r="TW76">
        <f t="shared" si="133"/>
        <v>1</v>
      </c>
      <c r="TX76" t="str">
        <f t="shared" si="86"/>
        <v>TRUE</v>
      </c>
      <c r="TY76">
        <f>VLOOKUP($A76,'FuturesInfo (3)'!$A$2:$V$80,22)</f>
        <v>7</v>
      </c>
      <c r="TZ76" s="241"/>
      <c r="UA76">
        <f t="shared" si="134"/>
        <v>5</v>
      </c>
      <c r="UB76" s="137">
        <f>VLOOKUP($A76,'FuturesInfo (3)'!$A$2:$O$80,15)*TY76</f>
        <v>1003818.0797304885</v>
      </c>
      <c r="UC76" s="137">
        <f>VLOOKUP($A76,'FuturesInfo (3)'!$A$2:$O$80,15)*UA76</f>
        <v>717012.91409320605</v>
      </c>
      <c r="UD76" s="188">
        <f t="shared" si="176"/>
        <v>0</v>
      </c>
      <c r="UE76" s="188">
        <f t="shared" si="87"/>
        <v>0</v>
      </c>
      <c r="UF76" s="188">
        <f t="shared" si="136"/>
        <v>0</v>
      </c>
      <c r="UG76" s="188">
        <f t="shared" si="137"/>
        <v>0</v>
      </c>
      <c r="UH76" s="188">
        <f t="shared" si="173"/>
        <v>0</v>
      </c>
      <c r="UI76" s="188">
        <f t="shared" si="139"/>
        <v>0</v>
      </c>
      <c r="UJ76" s="188">
        <f t="shared" si="166"/>
        <v>0</v>
      </c>
      <c r="UK76" s="188">
        <f t="shared" si="140"/>
        <v>0</v>
      </c>
      <c r="UL76" s="188">
        <f>IF(IF(sym!$Q65=TP76,1,0)=1,ABS(UB76*TU76),-ABS(UB76*TU76))</f>
        <v>0</v>
      </c>
      <c r="UM76" s="188">
        <f>IF(IF(sym!$P65=TP76,1,0)=1,ABS(UB76*TU76),-ABS(UB76*TU76))</f>
        <v>0</v>
      </c>
      <c r="UN76" s="188">
        <f t="shared" si="170"/>
        <v>0</v>
      </c>
      <c r="UO76" s="188">
        <f t="shared" si="141"/>
        <v>0</v>
      </c>
      <c r="UQ76">
        <f t="shared" si="142"/>
        <v>0</v>
      </c>
      <c r="UR76" s="228"/>
      <c r="US76" s="228"/>
      <c r="UT76" s="228"/>
      <c r="UU76" s="203"/>
      <c r="UV76" s="229"/>
      <c r="UW76">
        <f t="shared" si="143"/>
        <v>1</v>
      </c>
      <c r="UX76">
        <f t="shared" si="144"/>
        <v>0</v>
      </c>
      <c r="UY76" s="203"/>
      <c r="UZ76">
        <f t="shared" si="145"/>
        <v>1</v>
      </c>
      <c r="VA76">
        <f t="shared" si="88"/>
        <v>1</v>
      </c>
      <c r="VB76">
        <f t="shared" si="167"/>
        <v>0</v>
      </c>
      <c r="VC76">
        <f t="shared" si="146"/>
        <v>1</v>
      </c>
      <c r="VD76" s="237"/>
      <c r="VE76" s="194"/>
      <c r="VF76">
        <f t="shared" si="147"/>
        <v>-1</v>
      </c>
      <c r="VG76" t="str">
        <f t="shared" si="89"/>
        <v>FALSE</v>
      </c>
      <c r="VH76">
        <f>VLOOKUP($A76,'FuturesInfo (3)'!$A$2:$V$80,22)</f>
        <v>7</v>
      </c>
      <c r="VI76" s="241"/>
      <c r="VJ76">
        <f t="shared" si="148"/>
        <v>5</v>
      </c>
      <c r="VK76" s="137">
        <f>VLOOKUP($A76,'FuturesInfo (3)'!$A$2:$O$80,15)*VH76</f>
        <v>1003818.0797304885</v>
      </c>
      <c r="VL76" s="137">
        <f>VLOOKUP($A76,'FuturesInfo (3)'!$A$2:$O$80,15)*VJ76</f>
        <v>717012.91409320605</v>
      </c>
      <c r="VM76" s="188">
        <f t="shared" si="177"/>
        <v>0</v>
      </c>
      <c r="VN76" s="188">
        <f t="shared" si="90"/>
        <v>0</v>
      </c>
      <c r="VO76" s="188">
        <f t="shared" si="150"/>
        <v>0</v>
      </c>
      <c r="VP76" s="188">
        <f t="shared" si="151"/>
        <v>0</v>
      </c>
      <c r="VQ76" s="188">
        <f t="shared" si="174"/>
        <v>0</v>
      </c>
      <c r="VR76" s="188">
        <f t="shared" si="153"/>
        <v>0</v>
      </c>
      <c r="VS76" s="188">
        <f t="shared" si="168"/>
        <v>0</v>
      </c>
      <c r="VT76" s="188">
        <f t="shared" si="154"/>
        <v>0</v>
      </c>
      <c r="VU76" s="188">
        <f>IF(IF(sym!$Q65=UY76,1,0)=1,ABS(VK76*VD76),-ABS(VK76*VD76))</f>
        <v>0</v>
      </c>
      <c r="VV76" s="188">
        <f>IF(IF(sym!$P65=UY76,1,0)=1,ABS(VK76*VD76),-ABS(VK76*VD76))</f>
        <v>0</v>
      </c>
      <c r="VW76" s="188">
        <f t="shared" si="171"/>
        <v>0</v>
      </c>
      <c r="VX76" s="188">
        <f t="shared" si="155"/>
        <v>0</v>
      </c>
    </row>
    <row r="77" spans="1:596" x14ac:dyDescent="0.25">
      <c r="A77" s="1" t="s">
        <v>403</v>
      </c>
      <c r="B77" s="149" t="str">
        <f>'FuturesInfo (3)'!M65</f>
        <v>@SM</v>
      </c>
      <c r="C77" s="192" t="str">
        <f>VLOOKUP(A77,'FuturesInfo (3)'!$A$2:$K$80,11)</f>
        <v>grain</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f t="shared" si="81"/>
        <v>-2240.9125865135597</v>
      </c>
      <c r="AB77" s="188">
        <v>-2240.9125865135597</v>
      </c>
      <c r="AC77" s="188">
        <v>2240.9125865135597</v>
      </c>
      <c r="AD77" s="188">
        <v>2240.9125865135597</v>
      </c>
      <c r="AE77" s="188">
        <v>2240.9125865135597</v>
      </c>
      <c r="AF77" s="188">
        <f t="shared" si="91"/>
        <v>-3</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f t="shared" si="92"/>
        <v>1</v>
      </c>
      <c r="BB77" t="s">
        <v>1163</v>
      </c>
      <c r="BC77">
        <v>2</v>
      </c>
      <c r="BD77" s="241">
        <v>2</v>
      </c>
      <c r="BE77">
        <v>2</v>
      </c>
      <c r="BF77" s="137">
        <v>79600</v>
      </c>
      <c r="BG77" s="137">
        <v>79600</v>
      </c>
      <c r="BH77" s="188">
        <v>-595.51122194476</v>
      </c>
      <c r="BI77" s="188">
        <f t="shared" si="156"/>
        <v>-595.51122194476</v>
      </c>
      <c r="BJ77" s="188">
        <v>595.51122194476</v>
      </c>
      <c r="BK77" s="188">
        <v>-595.51122194476</v>
      </c>
      <c r="BL77" s="188">
        <v>-595.51122194476</v>
      </c>
      <c r="BM77" s="188">
        <v>-595.51122194476</v>
      </c>
      <c r="BN77" s="188">
        <v>-595.51122194476</v>
      </c>
      <c r="BO77" s="188">
        <f t="shared" si="93"/>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f t="shared" si="94"/>
        <v>-1</v>
      </c>
      <c r="CK77" t="s">
        <v>1163</v>
      </c>
      <c r="CL77">
        <v>2</v>
      </c>
      <c r="CM77" s="241">
        <v>2</v>
      </c>
      <c r="CN77">
        <v>2</v>
      </c>
      <c r="CO77" s="137">
        <v>79600</v>
      </c>
      <c r="CP77" s="137">
        <v>79600</v>
      </c>
      <c r="CQ77" s="188">
        <v>0</v>
      </c>
      <c r="CR77" s="188">
        <f t="shared" si="157"/>
        <v>0</v>
      </c>
      <c r="CS77" s="188">
        <v>0</v>
      </c>
      <c r="CT77" s="188">
        <v>0</v>
      </c>
      <c r="CU77" s="188">
        <v>0</v>
      </c>
      <c r="CV77" s="188">
        <v>0</v>
      </c>
      <c r="CW77" s="188">
        <v>0</v>
      </c>
      <c r="CX77" s="188">
        <f t="shared" si="95"/>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f t="shared" si="96"/>
        <v>-1</v>
      </c>
      <c r="DT77" t="s">
        <v>1163</v>
      </c>
      <c r="DU77">
        <v>2</v>
      </c>
      <c r="DV77" s="241">
        <v>2</v>
      </c>
      <c r="DW77">
        <v>2</v>
      </c>
      <c r="DX77" s="137">
        <v>75600</v>
      </c>
      <c r="DY77" s="137">
        <v>75600</v>
      </c>
      <c r="DZ77" s="188">
        <v>3798.99497487384</v>
      </c>
      <c r="EA77" s="188">
        <f t="shared" si="158"/>
        <v>3798.99497487384</v>
      </c>
      <c r="EB77" s="188">
        <v>3798.99497487384</v>
      </c>
      <c r="EC77" s="188">
        <v>-3798.99497487384</v>
      </c>
      <c r="ED77" s="188">
        <v>-3798.99497487384</v>
      </c>
      <c r="EE77" s="188">
        <v>3798.99497487384</v>
      </c>
      <c r="EF77" s="188">
        <v>3798.99497487384</v>
      </c>
      <c r="EG77" s="188">
        <f t="shared" si="97"/>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f t="shared" si="98"/>
        <v>-1</v>
      </c>
      <c r="FC77" t="s">
        <v>1163</v>
      </c>
      <c r="FD77">
        <v>2</v>
      </c>
      <c r="FE77" s="241">
        <v>2</v>
      </c>
      <c r="FF77">
        <v>2</v>
      </c>
      <c r="FG77" s="137">
        <v>75620</v>
      </c>
      <c r="FH77" s="137">
        <v>75620</v>
      </c>
      <c r="FI77" s="188">
        <v>-20.005291005271001</v>
      </c>
      <c r="FJ77" s="188">
        <f t="shared" si="159"/>
        <v>-20.005291005271001</v>
      </c>
      <c r="FK77" s="188">
        <v>-20.005291005271001</v>
      </c>
      <c r="FL77" s="188">
        <v>20.005291005271001</v>
      </c>
      <c r="FM77" s="188">
        <v>-20.005291005271001</v>
      </c>
      <c r="FN77" s="188">
        <v>20.005291005271001</v>
      </c>
      <c r="FO77" s="188">
        <v>-20.005291005271001</v>
      </c>
      <c r="FP77" s="188">
        <f t="shared" si="99"/>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f t="shared" si="100"/>
        <v>-1</v>
      </c>
      <c r="GL77" t="s">
        <v>1163</v>
      </c>
      <c r="GM77">
        <v>2</v>
      </c>
      <c r="GN77" s="241">
        <v>1</v>
      </c>
      <c r="GO77">
        <v>3</v>
      </c>
      <c r="GP77" s="137">
        <v>72140</v>
      </c>
      <c r="GQ77" s="137">
        <v>108210</v>
      </c>
      <c r="GR77" s="188">
        <v>3319.8518910326661</v>
      </c>
      <c r="GS77" s="188">
        <f t="shared" si="160"/>
        <v>-3319.8518910326661</v>
      </c>
      <c r="GT77" s="188">
        <v>3319.8518910326661</v>
      </c>
      <c r="GU77" s="188">
        <v>-3319.8518910326661</v>
      </c>
      <c r="GV77" s="188">
        <v>3319.8518910326661</v>
      </c>
      <c r="GW77" s="188">
        <v>-3319.8518910326661</v>
      </c>
      <c r="GX77" s="188">
        <v>3319.8518910326661</v>
      </c>
      <c r="GY77" s="188">
        <f t="shared" si="101"/>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f t="shared" si="102"/>
        <v>-1</v>
      </c>
      <c r="HU77" t="s">
        <v>1163</v>
      </c>
      <c r="HV77">
        <v>2</v>
      </c>
      <c r="HW77">
        <v>1</v>
      </c>
      <c r="HX77">
        <v>3</v>
      </c>
      <c r="HY77" s="137">
        <v>74060</v>
      </c>
      <c r="HZ77" s="137">
        <v>111090</v>
      </c>
      <c r="IA77" s="188">
        <v>-1971.1006376493322</v>
      </c>
      <c r="IB77" s="188">
        <f t="shared" si="161"/>
        <v>-1971.1006376493322</v>
      </c>
      <c r="IC77" s="188">
        <v>-1971.1006376493322</v>
      </c>
      <c r="ID77" s="188">
        <v>1971.1006376493322</v>
      </c>
      <c r="IE77" s="188">
        <v>-1971.1006376493322</v>
      </c>
      <c r="IF77" s="188">
        <v>-1971.1006376493322</v>
      </c>
      <c r="IG77" s="188">
        <v>-1971.1006376493322</v>
      </c>
      <c r="IH77" s="188">
        <f t="shared" si="103"/>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f t="shared" si="104"/>
        <v>1</v>
      </c>
      <c r="JD77" t="s">
        <v>1163</v>
      </c>
      <c r="JE77">
        <v>2</v>
      </c>
      <c r="JF77" s="241">
        <v>2</v>
      </c>
      <c r="JG77">
        <v>2</v>
      </c>
      <c r="JH77" s="137">
        <v>73480</v>
      </c>
      <c r="JI77" s="137">
        <v>73480</v>
      </c>
      <c r="JJ77" s="188">
        <v>-575.45773697026561</v>
      </c>
      <c r="JK77" s="188">
        <f t="shared" si="162"/>
        <v>-575.45773697026561</v>
      </c>
      <c r="JL77" s="188">
        <v>575.45773697026561</v>
      </c>
      <c r="JM77" s="188">
        <v>-575.45773697026561</v>
      </c>
      <c r="JN77" s="188">
        <v>575.45773697026561</v>
      </c>
      <c r="JO77" s="188">
        <v>-575.45773697026561</v>
      </c>
      <c r="JP77" s="188">
        <v>-575.45773697026561</v>
      </c>
      <c r="JQ77" s="188">
        <f t="shared" si="105"/>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f t="shared" si="106"/>
        <v>-1</v>
      </c>
      <c r="KM77" t="s">
        <v>1163</v>
      </c>
      <c r="KN77">
        <v>2</v>
      </c>
      <c r="KO77" s="241">
        <v>2</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f t="shared" si="107"/>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f t="shared" si="108"/>
        <v>1</v>
      </c>
      <c r="LV77" t="s">
        <v>1163</v>
      </c>
      <c r="LW77">
        <v>2</v>
      </c>
      <c r="LX77" s="241"/>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f t="shared" si="109"/>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f t="shared" si="110"/>
        <v>1</v>
      </c>
      <c r="NE77" t="s">
        <v>1163</v>
      </c>
      <c r="NF77">
        <v>2</v>
      </c>
      <c r="NG77" s="241"/>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f t="shared" si="111"/>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f t="shared" si="112"/>
        <v>-1</v>
      </c>
      <c r="ON77" t="s">
        <v>1163</v>
      </c>
      <c r="OO77">
        <v>2</v>
      </c>
      <c r="OP77" s="241"/>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f t="shared" si="113"/>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v>1</v>
      </c>
      <c r="PN77">
        <v>-1</v>
      </c>
      <c r="PO77" s="203">
        <v>1</v>
      </c>
      <c r="PP77">
        <v>0</v>
      </c>
      <c r="PQ77">
        <v>0</v>
      </c>
      <c r="PR77">
        <v>1</v>
      </c>
      <c r="PS77">
        <v>0</v>
      </c>
      <c r="PT77" s="237">
        <v>1.2012012012000001E-2</v>
      </c>
      <c r="PU77" s="194">
        <v>42558</v>
      </c>
      <c r="PV77">
        <v>-1</v>
      </c>
      <c r="PW77" t="s">
        <v>1163</v>
      </c>
      <c r="PX77">
        <v>2</v>
      </c>
      <c r="PY77" s="241"/>
      <c r="PZ77">
        <v>2</v>
      </c>
      <c r="QA77" s="137">
        <v>71160</v>
      </c>
      <c r="QB77" s="137">
        <v>71160</v>
      </c>
      <c r="QC77" s="188">
        <v>-854.77477477392006</v>
      </c>
      <c r="QD77" s="188">
        <v>-854.77477477392006</v>
      </c>
      <c r="QE77" s="188">
        <v>-854.77477477392006</v>
      </c>
      <c r="QF77" s="188">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v>1</v>
      </c>
      <c r="QQ77" s="228">
        <v>1</v>
      </c>
      <c r="QR77" s="228">
        <v>1</v>
      </c>
      <c r="QS77" s="228">
        <v>1</v>
      </c>
      <c r="QT77" s="203">
        <v>-1</v>
      </c>
      <c r="QU77" s="229">
        <v>3</v>
      </c>
      <c r="QV77">
        <v>1</v>
      </c>
      <c r="QW77">
        <v>-1</v>
      </c>
      <c r="QX77">
        <v>-1</v>
      </c>
      <c r="QY77">
        <v>0</v>
      </c>
      <c r="QZ77">
        <v>1</v>
      </c>
      <c r="RA77">
        <v>0</v>
      </c>
      <c r="RB77">
        <v>1</v>
      </c>
      <c r="RC77">
        <v>-4.01942271378E-2</v>
      </c>
      <c r="RD77" s="194">
        <v>42558</v>
      </c>
      <c r="RE77">
        <v>1</v>
      </c>
      <c r="RF77" t="s">
        <v>1163</v>
      </c>
      <c r="RG77">
        <v>2</v>
      </c>
      <c r="RH77" s="241"/>
      <c r="RI77">
        <v>2</v>
      </c>
      <c r="RJ77" s="137">
        <v>71160</v>
      </c>
      <c r="RK77" s="137">
        <v>71160</v>
      </c>
      <c r="RL77" s="188">
        <v>-2860.2212031258478</v>
      </c>
      <c r="RM77" s="188">
        <v>-2860.2212031258478</v>
      </c>
      <c r="RN77" s="188">
        <v>2860.2212031258478</v>
      </c>
      <c r="RO77" s="188">
        <v>-2860.2212031258478</v>
      </c>
      <c r="RP77" s="188">
        <v>2860.2212031258478</v>
      </c>
      <c r="RQ77" s="188">
        <v>-2860.2212031258478</v>
      </c>
      <c r="RR77" s="188">
        <v>-2860.2212031258478</v>
      </c>
      <c r="RS77" s="188">
        <v>-2860.2212031258478</v>
      </c>
      <c r="RT77" s="188">
        <v>-2860.2212031258478</v>
      </c>
      <c r="RU77" s="188">
        <v>2860.2212031258478</v>
      </c>
      <c r="RV77" s="188">
        <v>-2860.2212031258478</v>
      </c>
      <c r="RW77" s="188">
        <v>2860.2212031258478</v>
      </c>
      <c r="RY77">
        <f t="shared" si="114"/>
        <v>-1</v>
      </c>
      <c r="RZ77">
        <v>-1</v>
      </c>
      <c r="SA77">
        <v>-1</v>
      </c>
      <c r="SB77">
        <v>-1</v>
      </c>
      <c r="SC77">
        <v>-1</v>
      </c>
      <c r="SD77">
        <v>4</v>
      </c>
      <c r="SE77">
        <f t="shared" si="115"/>
        <v>1</v>
      </c>
      <c r="SF77">
        <f t="shared" si="116"/>
        <v>-1</v>
      </c>
      <c r="SG77">
        <v>-1</v>
      </c>
      <c r="SH77">
        <f t="shared" si="117"/>
        <v>1</v>
      </c>
      <c r="SI77">
        <f t="shared" si="82"/>
        <v>1</v>
      </c>
      <c r="SJ77">
        <f t="shared" si="163"/>
        <v>0</v>
      </c>
      <c r="SK77">
        <f t="shared" si="118"/>
        <v>1</v>
      </c>
      <c r="SL77">
        <v>-2.24845418775E-2</v>
      </c>
      <c r="SM77" s="194">
        <v>42564</v>
      </c>
      <c r="SN77">
        <f t="shared" si="119"/>
        <v>-1</v>
      </c>
      <c r="SO77" t="str">
        <f t="shared" si="83"/>
        <v>TRUE</v>
      </c>
      <c r="SP77">
        <f>VLOOKUP($A77,'FuturesInfo (3)'!$A$2:$V$80,22)</f>
        <v>2</v>
      </c>
      <c r="SQ77" s="241"/>
      <c r="SR77">
        <f t="shared" si="120"/>
        <v>2</v>
      </c>
      <c r="SS77" s="137">
        <f>VLOOKUP($A77,'FuturesInfo (3)'!$A$2:$O$80,15)*SP77</f>
        <v>69560</v>
      </c>
      <c r="ST77" s="137">
        <f>VLOOKUP($A77,'FuturesInfo (3)'!$A$2:$O$80,15)*SR77</f>
        <v>69560</v>
      </c>
      <c r="SU77" s="188">
        <f t="shared" si="175"/>
        <v>1564.0247329988999</v>
      </c>
      <c r="SV77" s="188">
        <f t="shared" si="84"/>
        <v>1564.0247329988999</v>
      </c>
      <c r="SW77" s="188">
        <f t="shared" si="122"/>
        <v>1564.0247329988999</v>
      </c>
      <c r="SX77" s="188">
        <f t="shared" si="123"/>
        <v>-1564.0247329988999</v>
      </c>
      <c r="SY77" s="188">
        <f t="shared" si="172"/>
        <v>1564.0247329988999</v>
      </c>
      <c r="SZ77" s="188">
        <f t="shared" si="125"/>
        <v>1564.0247329988999</v>
      </c>
      <c r="TA77" s="188">
        <f t="shared" si="164"/>
        <v>1564.0247329988999</v>
      </c>
      <c r="TB77" s="188">
        <f t="shared" si="126"/>
        <v>1564.0247329988999</v>
      </c>
      <c r="TC77" s="188">
        <f>IF(IF(sym!$Q66=SG77,1,0)=1,ABS(SS77*SL77),-ABS(SS77*SL77))</f>
        <v>-1564.0247329988999</v>
      </c>
      <c r="TD77" s="188">
        <f>IF(IF(sym!$P66=SG77,1,0)=1,ABS(SS77*SL77),-ABS(SS77*SL77))</f>
        <v>1564.0247329988999</v>
      </c>
      <c r="TE77" s="188">
        <f t="shared" si="169"/>
        <v>-1564.0247329988999</v>
      </c>
      <c r="TF77" s="188">
        <f t="shared" si="127"/>
        <v>1564.0247329988999</v>
      </c>
      <c r="TH77">
        <f t="shared" si="128"/>
        <v>-1</v>
      </c>
      <c r="TI77" s="228">
        <v>1</v>
      </c>
      <c r="TJ77" s="228">
        <v>1</v>
      </c>
      <c r="TK77" s="228">
        <v>-1</v>
      </c>
      <c r="TL77" s="203">
        <v>-1</v>
      </c>
      <c r="TM77" s="229">
        <v>5</v>
      </c>
      <c r="TN77">
        <f t="shared" si="129"/>
        <v>1</v>
      </c>
      <c r="TO77">
        <f t="shared" si="130"/>
        <v>-1</v>
      </c>
      <c r="TP77" s="203"/>
      <c r="TQ77">
        <f t="shared" si="131"/>
        <v>0</v>
      </c>
      <c r="TR77">
        <f t="shared" si="85"/>
        <v>0</v>
      </c>
      <c r="TS77">
        <f t="shared" si="165"/>
        <v>0</v>
      </c>
      <c r="TT77">
        <f t="shared" si="132"/>
        <v>0</v>
      </c>
      <c r="TU77" s="237"/>
      <c r="TV77" s="194">
        <v>42564</v>
      </c>
      <c r="TW77">
        <f t="shared" si="133"/>
        <v>-1</v>
      </c>
      <c r="TX77" t="str">
        <f t="shared" si="86"/>
        <v>TRUE</v>
      </c>
      <c r="TY77">
        <f>VLOOKUP($A77,'FuturesInfo (3)'!$A$2:$V$80,22)</f>
        <v>2</v>
      </c>
      <c r="TZ77" s="241"/>
      <c r="UA77">
        <f t="shared" si="134"/>
        <v>2</v>
      </c>
      <c r="UB77" s="137">
        <f>VLOOKUP($A77,'FuturesInfo (3)'!$A$2:$O$80,15)*TY77</f>
        <v>69560</v>
      </c>
      <c r="UC77" s="137">
        <f>VLOOKUP($A77,'FuturesInfo (3)'!$A$2:$O$80,15)*UA77</f>
        <v>69560</v>
      </c>
      <c r="UD77" s="188">
        <f t="shared" si="176"/>
        <v>0</v>
      </c>
      <c r="UE77" s="188">
        <f t="shared" si="87"/>
        <v>0</v>
      </c>
      <c r="UF77" s="188">
        <f t="shared" si="136"/>
        <v>0</v>
      </c>
      <c r="UG77" s="188">
        <f t="shared" si="137"/>
        <v>0</v>
      </c>
      <c r="UH77" s="188">
        <f t="shared" si="173"/>
        <v>0</v>
      </c>
      <c r="UI77" s="188">
        <f t="shared" si="139"/>
        <v>0</v>
      </c>
      <c r="UJ77" s="188">
        <f t="shared" si="166"/>
        <v>0</v>
      </c>
      <c r="UK77" s="188">
        <f t="shared" si="140"/>
        <v>0</v>
      </c>
      <c r="UL77" s="188">
        <f>IF(IF(sym!$Q66=TP77,1,0)=1,ABS(UB77*TU77),-ABS(UB77*TU77))</f>
        <v>0</v>
      </c>
      <c r="UM77" s="188">
        <f>IF(IF(sym!$P66=TP77,1,0)=1,ABS(UB77*TU77),-ABS(UB77*TU77))</f>
        <v>0</v>
      </c>
      <c r="UN77" s="188">
        <f t="shared" si="170"/>
        <v>0</v>
      </c>
      <c r="UO77" s="188">
        <f t="shared" si="141"/>
        <v>0</v>
      </c>
      <c r="UQ77">
        <f t="shared" si="142"/>
        <v>0</v>
      </c>
      <c r="UR77" s="228"/>
      <c r="US77" s="228"/>
      <c r="UT77" s="228"/>
      <c r="UU77" s="203"/>
      <c r="UV77" s="229"/>
      <c r="UW77">
        <f t="shared" si="143"/>
        <v>1</v>
      </c>
      <c r="UX77">
        <f t="shared" si="144"/>
        <v>0</v>
      </c>
      <c r="UY77" s="203"/>
      <c r="UZ77">
        <f t="shared" si="145"/>
        <v>1</v>
      </c>
      <c r="VA77">
        <f t="shared" si="88"/>
        <v>1</v>
      </c>
      <c r="VB77">
        <f t="shared" si="167"/>
        <v>0</v>
      </c>
      <c r="VC77">
        <f t="shared" si="146"/>
        <v>1</v>
      </c>
      <c r="VD77" s="237"/>
      <c r="VE77" s="194"/>
      <c r="VF77">
        <f t="shared" si="147"/>
        <v>-1</v>
      </c>
      <c r="VG77" t="str">
        <f t="shared" si="89"/>
        <v>FALSE</v>
      </c>
      <c r="VH77">
        <f>VLOOKUP($A77,'FuturesInfo (3)'!$A$2:$V$80,22)</f>
        <v>2</v>
      </c>
      <c r="VI77" s="241"/>
      <c r="VJ77">
        <f t="shared" si="148"/>
        <v>2</v>
      </c>
      <c r="VK77" s="137">
        <f>VLOOKUP($A77,'FuturesInfo (3)'!$A$2:$O$80,15)*VH77</f>
        <v>69560</v>
      </c>
      <c r="VL77" s="137">
        <f>VLOOKUP($A77,'FuturesInfo (3)'!$A$2:$O$80,15)*VJ77</f>
        <v>69560</v>
      </c>
      <c r="VM77" s="188">
        <f t="shared" si="177"/>
        <v>0</v>
      </c>
      <c r="VN77" s="188">
        <f t="shared" si="90"/>
        <v>0</v>
      </c>
      <c r="VO77" s="188">
        <f t="shared" si="150"/>
        <v>0</v>
      </c>
      <c r="VP77" s="188">
        <f t="shared" si="151"/>
        <v>0</v>
      </c>
      <c r="VQ77" s="188">
        <f t="shared" si="174"/>
        <v>0</v>
      </c>
      <c r="VR77" s="188">
        <f t="shared" si="153"/>
        <v>0</v>
      </c>
      <c r="VS77" s="188">
        <f t="shared" si="168"/>
        <v>0</v>
      </c>
      <c r="VT77" s="188">
        <f t="shared" si="154"/>
        <v>0</v>
      </c>
      <c r="VU77" s="188">
        <f>IF(IF(sym!$Q66=UY77,1,0)=1,ABS(VK77*VD77),-ABS(VK77*VD77))</f>
        <v>0</v>
      </c>
      <c r="VV77" s="188">
        <f>IF(IF(sym!$P66=UY77,1,0)=1,ABS(VK77*VD77),-ABS(VK77*VD77))</f>
        <v>0</v>
      </c>
      <c r="VW77" s="188">
        <f t="shared" si="171"/>
        <v>0</v>
      </c>
      <c r="VX77" s="188">
        <f t="shared" si="155"/>
        <v>0</v>
      </c>
    </row>
    <row r="78" spans="1:596" x14ac:dyDescent="0.25">
      <c r="A78" s="1" t="s">
        <v>870</v>
      </c>
      <c r="B78" s="149" t="str">
        <f>'FuturesInfo (3)'!M66</f>
        <v>SW</v>
      </c>
      <c r="C78" s="192" t="str">
        <f>VLOOKUP(A78,'FuturesInfo (3)'!$A$2:$K$80,11)</f>
        <v>index</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f t="shared" ref="AA78:AA92" si="178">IF(IF(E78=L78,1,0)=1,ABS(X78*Q78),-ABS(X78*Q78))</f>
        <v>618.66335224385273</v>
      </c>
      <c r="AB78" s="188">
        <v>618.66335224385273</v>
      </c>
      <c r="AC78" s="188">
        <v>-618.66335224385273</v>
      </c>
      <c r="AD78" s="188">
        <v>-618.66335224385273</v>
      </c>
      <c r="AE78" s="188">
        <v>618.66335224385273</v>
      </c>
      <c r="AF78" s="188">
        <f t="shared" si="91"/>
        <v>0</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f t="shared" si="92"/>
        <v>-1</v>
      </c>
      <c r="BB78" t="s">
        <v>1163</v>
      </c>
      <c r="BC78">
        <v>1</v>
      </c>
      <c r="BD78" s="241">
        <v>1</v>
      </c>
      <c r="BE78">
        <v>1</v>
      </c>
      <c r="BF78" s="137">
        <v>82565.216943531865</v>
      </c>
      <c r="BG78" s="137">
        <v>82565.216943531865</v>
      </c>
      <c r="BH78" s="188">
        <v>-682.87021532249992</v>
      </c>
      <c r="BI78" s="188">
        <f t="shared" si="156"/>
        <v>682.87021532249992</v>
      </c>
      <c r="BJ78" s="188">
        <v>682.87021532249992</v>
      </c>
      <c r="BK78" s="188">
        <v>-682.87021532249992</v>
      </c>
      <c r="BL78" s="188">
        <v>682.87021532249992</v>
      </c>
      <c r="BM78" s="188">
        <v>-682.87021532249992</v>
      </c>
      <c r="BN78" s="188">
        <v>-682.87021532249992</v>
      </c>
      <c r="BO78" s="188">
        <f t="shared" si="93"/>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f t="shared" si="94"/>
        <v>-1</v>
      </c>
      <c r="CK78" t="s">
        <v>1163</v>
      </c>
      <c r="CL78">
        <v>2</v>
      </c>
      <c r="CM78" s="241">
        <v>2</v>
      </c>
      <c r="CN78">
        <v>2</v>
      </c>
      <c r="CO78" s="137">
        <v>164923.2161775748</v>
      </c>
      <c r="CP78" s="137">
        <v>164923.2161775748</v>
      </c>
      <c r="CQ78" s="188">
        <v>-594.42869365585864</v>
      </c>
      <c r="CR78" s="188">
        <f t="shared" si="157"/>
        <v>-594.42869365585864</v>
      </c>
      <c r="CS78" s="188">
        <v>594.42869365585864</v>
      </c>
      <c r="CT78" s="188">
        <v>-594.42869365585864</v>
      </c>
      <c r="CU78" s="188">
        <v>594.42869365585864</v>
      </c>
      <c r="CV78" s="188">
        <v>594.42869365585864</v>
      </c>
      <c r="CW78" s="188">
        <v>-594.42869365585864</v>
      </c>
      <c r="CX78" s="188">
        <f t="shared" si="95"/>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f t="shared" si="96"/>
        <v>-1</v>
      </c>
      <c r="DT78" t="s">
        <v>1163</v>
      </c>
      <c r="DU78">
        <v>2</v>
      </c>
      <c r="DV78" s="241">
        <v>1</v>
      </c>
      <c r="DW78">
        <v>3</v>
      </c>
      <c r="DX78" s="137">
        <v>161772.98935919625</v>
      </c>
      <c r="DY78" s="137">
        <v>242659.48403879436</v>
      </c>
      <c r="DZ78" s="188">
        <v>-2401.2705168715624</v>
      </c>
      <c r="EA78" s="188">
        <f t="shared" si="158"/>
        <v>2401.2705168715624</v>
      </c>
      <c r="EB78" s="188">
        <v>2401.2705168715624</v>
      </c>
      <c r="EC78" s="188">
        <v>-2401.2705168715624</v>
      </c>
      <c r="ED78" s="188">
        <v>2401.2705168715624</v>
      </c>
      <c r="EE78" s="188">
        <v>2401.2705168715624</v>
      </c>
      <c r="EF78" s="188">
        <v>-2401.2705168715624</v>
      </c>
      <c r="EG78" s="188">
        <f t="shared" si="97"/>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f t="shared" si="98"/>
        <v>-1</v>
      </c>
      <c r="FC78" t="s">
        <v>1163</v>
      </c>
      <c r="FD78">
        <v>2</v>
      </c>
      <c r="FE78" s="241">
        <v>2</v>
      </c>
      <c r="FF78">
        <v>2</v>
      </c>
      <c r="FG78" s="137">
        <v>161074.78545157335</v>
      </c>
      <c r="FH78" s="137">
        <v>161074.78545157335</v>
      </c>
      <c r="FI78" s="188">
        <v>305.91564722428728</v>
      </c>
      <c r="FJ78" s="188">
        <f t="shared" si="159"/>
        <v>305.91564722428728</v>
      </c>
      <c r="FK78" s="188">
        <v>305.91564722428728</v>
      </c>
      <c r="FL78" s="188">
        <v>-305.91564722428728</v>
      </c>
      <c r="FM78" s="188">
        <v>305.91564722428728</v>
      </c>
      <c r="FN78" s="188">
        <v>305.91564722428728</v>
      </c>
      <c r="FO78" s="188">
        <v>305.91564722428728</v>
      </c>
      <c r="FP78" s="188">
        <f t="shared" si="99"/>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f t="shared" si="100"/>
        <v>-1</v>
      </c>
      <c r="GL78" t="s">
        <v>1163</v>
      </c>
      <c r="GM78">
        <v>2</v>
      </c>
      <c r="GN78" s="241">
        <v>2</v>
      </c>
      <c r="GO78">
        <v>2</v>
      </c>
      <c r="GP78" s="137">
        <v>162198.61054352269</v>
      </c>
      <c r="GQ78" s="137">
        <v>162198.61054352269</v>
      </c>
      <c r="GR78" s="188">
        <v>-1131.6660636670877</v>
      </c>
      <c r="GS78" s="188">
        <f t="shared" si="160"/>
        <v>-1131.6660636670877</v>
      </c>
      <c r="GT78" s="188">
        <v>-1131.6660636670877</v>
      </c>
      <c r="GU78" s="188">
        <v>1131.6660636670877</v>
      </c>
      <c r="GV78" s="188">
        <v>-1131.6660636670877</v>
      </c>
      <c r="GW78" s="188">
        <v>-1131.6660636670877</v>
      </c>
      <c r="GX78" s="188">
        <v>-1131.6660636670877</v>
      </c>
      <c r="GY78" s="188">
        <f t="shared" si="101"/>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f t="shared" si="102"/>
        <v>-1</v>
      </c>
      <c r="HU78" t="s">
        <v>1163</v>
      </c>
      <c r="HV78">
        <v>2</v>
      </c>
      <c r="HW78">
        <v>1</v>
      </c>
      <c r="HX78">
        <v>3</v>
      </c>
      <c r="HY78" s="137">
        <v>162765.63294356887</v>
      </c>
      <c r="HZ78" s="137">
        <v>244148.4494153533</v>
      </c>
      <c r="IA78" s="188">
        <v>1353.3045822979864</v>
      </c>
      <c r="IB78" s="188">
        <f t="shared" si="161"/>
        <v>1353.3045822979864</v>
      </c>
      <c r="IC78" s="188">
        <v>-1353.3045822979864</v>
      </c>
      <c r="ID78" s="188">
        <v>1353.3045822979864</v>
      </c>
      <c r="IE78" s="188">
        <v>-1353.3045822979864</v>
      </c>
      <c r="IF78" s="188">
        <v>-1353.3045822979864</v>
      </c>
      <c r="IG78" s="188">
        <v>1353.3045822979864</v>
      </c>
      <c r="IH78" s="188">
        <f t="shared" si="103"/>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f t="shared" si="104"/>
        <v>-1</v>
      </c>
      <c r="JD78" t="s">
        <v>1163</v>
      </c>
      <c r="JE78">
        <v>2</v>
      </c>
      <c r="JF78" s="241">
        <v>2</v>
      </c>
      <c r="JG78">
        <v>2</v>
      </c>
      <c r="JH78" s="137">
        <v>164957.26495726497</v>
      </c>
      <c r="JI78" s="137">
        <v>164957.26495726497</v>
      </c>
      <c r="JJ78" s="188">
        <v>2102.1540511783764</v>
      </c>
      <c r="JK78" s="188">
        <f t="shared" si="162"/>
        <v>2102.1540511783764</v>
      </c>
      <c r="JL78" s="188">
        <v>-2102.1540511783764</v>
      </c>
      <c r="JM78" s="188">
        <v>2102.1540511783764</v>
      </c>
      <c r="JN78" s="188">
        <v>-2102.1540511783764</v>
      </c>
      <c r="JO78" s="188">
        <v>-2102.1540511783764</v>
      </c>
      <c r="JP78" s="188">
        <v>2102.1540511783764</v>
      </c>
      <c r="JQ78" s="188">
        <f t="shared" si="105"/>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f t="shared" si="106"/>
        <v>-1</v>
      </c>
      <c r="KM78" t="s">
        <v>1163</v>
      </c>
      <c r="KN78">
        <v>2</v>
      </c>
      <c r="KO78" s="241">
        <v>2</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f t="shared" si="107"/>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f t="shared" si="108"/>
        <v>-1</v>
      </c>
      <c r="LV78" t="s">
        <v>1163</v>
      </c>
      <c r="LW78">
        <v>2</v>
      </c>
      <c r="LX78" s="241"/>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f t="shared" si="109"/>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f t="shared" si="110"/>
        <v>1</v>
      </c>
      <c r="NE78" t="s">
        <v>1163</v>
      </c>
      <c r="NF78">
        <v>2</v>
      </c>
      <c r="NG78" s="241"/>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f t="shared" si="111"/>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f t="shared" si="112"/>
        <v>1</v>
      </c>
      <c r="ON78" t="s">
        <v>1163</v>
      </c>
      <c r="OO78">
        <v>2</v>
      </c>
      <c r="OP78" s="241"/>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f t="shared" si="113"/>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v>1</v>
      </c>
      <c r="PN78">
        <v>1</v>
      </c>
      <c r="PO78" s="203">
        <v>1</v>
      </c>
      <c r="PP78">
        <v>0</v>
      </c>
      <c r="PQ78">
        <v>0</v>
      </c>
      <c r="PR78">
        <v>1</v>
      </c>
      <c r="PS78">
        <v>1</v>
      </c>
      <c r="PT78" s="237">
        <v>4.7964580002499996E-3</v>
      </c>
      <c r="PU78" s="194">
        <v>42552</v>
      </c>
      <c r="PV78">
        <v>1</v>
      </c>
      <c r="PW78" t="s">
        <v>1163</v>
      </c>
      <c r="PX78">
        <v>2</v>
      </c>
      <c r="PY78" s="241"/>
      <c r="PZ78">
        <v>2</v>
      </c>
      <c r="QA78" s="137">
        <v>164339.35457682158</v>
      </c>
      <c r="QB78" s="137">
        <v>164339.35457682158</v>
      </c>
      <c r="QC78" s="188">
        <v>788.24681201591727</v>
      </c>
      <c r="QD78" s="188">
        <v>-788.24681201591727</v>
      </c>
      <c r="QE78" s="188">
        <v>-788.24681201591727</v>
      </c>
      <c r="QF78" s="188">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v>1</v>
      </c>
      <c r="QQ78" s="228">
        <v>1</v>
      </c>
      <c r="QR78" s="228">
        <v>-1</v>
      </c>
      <c r="QS78" s="228">
        <v>1</v>
      </c>
      <c r="QT78" s="203">
        <v>-1</v>
      </c>
      <c r="QU78" s="229">
        <v>-11</v>
      </c>
      <c r="QV78">
        <v>1</v>
      </c>
      <c r="QW78">
        <v>1</v>
      </c>
      <c r="QX78">
        <v>-1</v>
      </c>
      <c r="QY78">
        <v>1</v>
      </c>
      <c r="QZ78">
        <v>1</v>
      </c>
      <c r="RA78">
        <v>0</v>
      </c>
      <c r="RB78">
        <v>0</v>
      </c>
      <c r="RC78">
        <v>-8.9351285189699994E-3</v>
      </c>
      <c r="RD78" s="194">
        <v>42552</v>
      </c>
      <c r="RE78">
        <v>1</v>
      </c>
      <c r="RF78" t="s">
        <v>1163</v>
      </c>
      <c r="RG78">
        <v>2</v>
      </c>
      <c r="RH78" s="241"/>
      <c r="RI78">
        <v>2</v>
      </c>
      <c r="RJ78" s="137">
        <v>164339.35457682158</v>
      </c>
      <c r="RK78" s="137">
        <v>164339.35457682158</v>
      </c>
      <c r="RL78" s="188">
        <v>-1468.3932538684815</v>
      </c>
      <c r="RM78" s="188">
        <v>-1468.3932538684815</v>
      </c>
      <c r="RN78" s="188">
        <v>1468.3932538684815</v>
      </c>
      <c r="RO78" s="188">
        <v>-1468.3932538684815</v>
      </c>
      <c r="RP78" s="188">
        <v>-1468.3932538684815</v>
      </c>
      <c r="RQ78" s="188">
        <v>1468.3932538684815</v>
      </c>
      <c r="RR78" s="188">
        <v>-1468.3932538684815</v>
      </c>
      <c r="RS78" s="188">
        <v>-1468.3932538684815</v>
      </c>
      <c r="RT78" s="188">
        <v>-1468.3932538684815</v>
      </c>
      <c r="RU78" s="188">
        <v>1468.3932538684815</v>
      </c>
      <c r="RV78" s="188">
        <v>-1468.3932538684815</v>
      </c>
      <c r="RW78" s="188">
        <v>1468.3932538684815</v>
      </c>
      <c r="RY78">
        <f t="shared" si="114"/>
        <v>-1</v>
      </c>
      <c r="RZ78">
        <v>1</v>
      </c>
      <c r="SA78">
        <v>-1</v>
      </c>
      <c r="SB78">
        <v>1</v>
      </c>
      <c r="SC78">
        <v>-1</v>
      </c>
      <c r="SD78">
        <v>-12</v>
      </c>
      <c r="SE78">
        <f t="shared" si="115"/>
        <v>1</v>
      </c>
      <c r="SF78">
        <f t="shared" si="116"/>
        <v>1</v>
      </c>
      <c r="SG78">
        <v>1</v>
      </c>
      <c r="SH78">
        <f t="shared" si="117"/>
        <v>0</v>
      </c>
      <c r="SI78">
        <f t="shared" ref="SI78:SI92" si="179">IF(SG78=SC78,1,0)</f>
        <v>0</v>
      </c>
      <c r="SJ78">
        <f t="shared" si="163"/>
        <v>1</v>
      </c>
      <c r="SK78">
        <f t="shared" si="118"/>
        <v>1</v>
      </c>
      <c r="SL78">
        <v>1.0621217735000001E-2</v>
      </c>
      <c r="SM78" s="194">
        <v>42552</v>
      </c>
      <c r="SN78">
        <f t="shared" si="119"/>
        <v>1</v>
      </c>
      <c r="SO78" t="str">
        <f t="shared" ref="SO78:SO92" si="180">IF(RZ78="","FALSE","TRUE")</f>
        <v>TRUE</v>
      </c>
      <c r="SP78">
        <f>VLOOKUP($A78,'FuturesInfo (3)'!$A$2:$V$80,22)</f>
        <v>2</v>
      </c>
      <c r="SQ78" s="241"/>
      <c r="SR78">
        <f t="shared" si="120"/>
        <v>2</v>
      </c>
      <c r="SS78" s="137">
        <f>VLOOKUP($A78,'FuturesInfo (3)'!$A$2:$O$80,15)*SP78</f>
        <v>165815.60283687944</v>
      </c>
      <c r="ST78" s="137">
        <f>VLOOKUP($A78,'FuturesInfo (3)'!$A$2:$O$80,15)*SR78</f>
        <v>165815.60283687944</v>
      </c>
      <c r="SU78" s="188">
        <f t="shared" si="175"/>
        <v>1761.1636215907802</v>
      </c>
      <c r="SV78" s="188">
        <f t="shared" ref="SV78:SV92" si="181">IF(IF(RY78=SG78,1,0)=1,ABS(SS78*SL78),-ABS(SS78*SL78))</f>
        <v>-1761.1636215907802</v>
      </c>
      <c r="SW78" s="188">
        <f t="shared" si="122"/>
        <v>-1761.1636215907802</v>
      </c>
      <c r="SX78" s="188">
        <f t="shared" si="123"/>
        <v>1761.1636215907802</v>
      </c>
      <c r="SY78" s="188">
        <f t="shared" si="172"/>
        <v>1761.1636215907802</v>
      </c>
      <c r="SZ78" s="188">
        <f t="shared" si="125"/>
        <v>-1761.1636215907802</v>
      </c>
      <c r="TA78" s="188">
        <f t="shared" si="164"/>
        <v>1761.1636215907802</v>
      </c>
      <c r="TB78" s="188">
        <f t="shared" si="126"/>
        <v>1761.1636215907802</v>
      </c>
      <c r="TC78" s="188">
        <f>IF(IF(sym!$Q67=SG78,1,0)=1,ABS(SS78*SL78),-ABS(SS78*SL78))</f>
        <v>1761.1636215907802</v>
      </c>
      <c r="TD78" s="188">
        <f>IF(IF(sym!$P67=SG78,1,0)=1,ABS(SS78*SL78),-ABS(SS78*SL78))</f>
        <v>-1761.1636215907802</v>
      </c>
      <c r="TE78" s="188">
        <f t="shared" si="169"/>
        <v>-1761.1636215907802</v>
      </c>
      <c r="TF78" s="188">
        <f t="shared" si="127"/>
        <v>1761.1636215907802</v>
      </c>
      <c r="TH78">
        <f t="shared" si="128"/>
        <v>1</v>
      </c>
      <c r="TI78" s="228">
        <v>1</v>
      </c>
      <c r="TJ78" s="228">
        <v>-1</v>
      </c>
      <c r="TK78" s="228">
        <v>1</v>
      </c>
      <c r="TL78" s="203">
        <v>-1</v>
      </c>
      <c r="TM78" s="229">
        <v>-13</v>
      </c>
      <c r="TN78">
        <f t="shared" si="129"/>
        <v>1</v>
      </c>
      <c r="TO78">
        <f t="shared" si="130"/>
        <v>1</v>
      </c>
      <c r="TP78" s="203"/>
      <c r="TQ78">
        <f t="shared" si="131"/>
        <v>0</v>
      </c>
      <c r="TR78">
        <f t="shared" ref="TR78:TR92" si="182">IF(TP78=TL78,1,0)</f>
        <v>0</v>
      </c>
      <c r="TS78">
        <f t="shared" si="165"/>
        <v>0</v>
      </c>
      <c r="TT78">
        <f t="shared" si="132"/>
        <v>0</v>
      </c>
      <c r="TU78" s="237"/>
      <c r="TV78" s="194">
        <v>42552</v>
      </c>
      <c r="TW78">
        <f t="shared" si="133"/>
        <v>1</v>
      </c>
      <c r="TX78" t="str">
        <f t="shared" ref="TX78:TX92" si="183">IF(TI78="","FALSE","TRUE")</f>
        <v>TRUE</v>
      </c>
      <c r="TY78">
        <f>VLOOKUP($A78,'FuturesInfo (3)'!$A$2:$V$80,22)</f>
        <v>2</v>
      </c>
      <c r="TZ78" s="241"/>
      <c r="UA78">
        <f t="shared" si="134"/>
        <v>2</v>
      </c>
      <c r="UB78" s="137">
        <f>VLOOKUP($A78,'FuturesInfo (3)'!$A$2:$O$80,15)*TY78</f>
        <v>165815.60283687944</v>
      </c>
      <c r="UC78" s="137">
        <f>VLOOKUP($A78,'FuturesInfo (3)'!$A$2:$O$80,15)*UA78</f>
        <v>165815.60283687944</v>
      </c>
      <c r="UD78" s="188">
        <f t="shared" si="176"/>
        <v>0</v>
      </c>
      <c r="UE78" s="188">
        <f t="shared" ref="UE78:UE92" si="184">IF(IF(TH78=TP78,1,0)=1,ABS(UB78*TU78),-ABS(UB78*TU78))</f>
        <v>0</v>
      </c>
      <c r="UF78" s="188">
        <f t="shared" si="136"/>
        <v>0</v>
      </c>
      <c r="UG78" s="188">
        <f t="shared" si="137"/>
        <v>0</v>
      </c>
      <c r="UH78" s="188">
        <f t="shared" si="173"/>
        <v>0</v>
      </c>
      <c r="UI78" s="188">
        <f t="shared" si="139"/>
        <v>0</v>
      </c>
      <c r="UJ78" s="188">
        <f t="shared" si="166"/>
        <v>0</v>
      </c>
      <c r="UK78" s="188">
        <f t="shared" si="140"/>
        <v>0</v>
      </c>
      <c r="UL78" s="188">
        <f>IF(IF(sym!$Q67=TP78,1,0)=1,ABS(UB78*TU78),-ABS(UB78*TU78))</f>
        <v>0</v>
      </c>
      <c r="UM78" s="188">
        <f>IF(IF(sym!$P67=TP78,1,0)=1,ABS(UB78*TU78),-ABS(UB78*TU78))</f>
        <v>0</v>
      </c>
      <c r="UN78" s="188">
        <f t="shared" si="170"/>
        <v>0</v>
      </c>
      <c r="UO78" s="188">
        <f t="shared" si="141"/>
        <v>0</v>
      </c>
      <c r="UQ78">
        <f t="shared" si="142"/>
        <v>0</v>
      </c>
      <c r="UR78" s="228"/>
      <c r="US78" s="228"/>
      <c r="UT78" s="228"/>
      <c r="UU78" s="203"/>
      <c r="UV78" s="229"/>
      <c r="UW78">
        <f t="shared" si="143"/>
        <v>1</v>
      </c>
      <c r="UX78">
        <f t="shared" si="144"/>
        <v>0</v>
      </c>
      <c r="UY78" s="203"/>
      <c r="UZ78">
        <f t="shared" si="145"/>
        <v>1</v>
      </c>
      <c r="VA78">
        <f t="shared" ref="VA78:VA92" si="185">IF(UY78=UU78,1,0)</f>
        <v>1</v>
      </c>
      <c r="VB78">
        <f t="shared" si="167"/>
        <v>0</v>
      </c>
      <c r="VC78">
        <f t="shared" si="146"/>
        <v>1</v>
      </c>
      <c r="VD78" s="237"/>
      <c r="VE78" s="194"/>
      <c r="VF78">
        <f t="shared" si="147"/>
        <v>-1</v>
      </c>
      <c r="VG78" t="str">
        <f t="shared" ref="VG78:VG92" si="186">IF(UR78="","FALSE","TRUE")</f>
        <v>FALSE</v>
      </c>
      <c r="VH78">
        <f>VLOOKUP($A78,'FuturesInfo (3)'!$A$2:$V$80,22)</f>
        <v>2</v>
      </c>
      <c r="VI78" s="241"/>
      <c r="VJ78">
        <f t="shared" si="148"/>
        <v>2</v>
      </c>
      <c r="VK78" s="137">
        <f>VLOOKUP($A78,'FuturesInfo (3)'!$A$2:$O$80,15)*VH78</f>
        <v>165815.60283687944</v>
      </c>
      <c r="VL78" s="137">
        <f>VLOOKUP($A78,'FuturesInfo (3)'!$A$2:$O$80,15)*VJ78</f>
        <v>165815.60283687944</v>
      </c>
      <c r="VM78" s="188">
        <f t="shared" si="177"/>
        <v>0</v>
      </c>
      <c r="VN78" s="188">
        <f t="shared" ref="VN78:VN92" si="187">IF(IF(UQ78=UY78,1,0)=1,ABS(VK78*VD78),-ABS(VK78*VD78))</f>
        <v>0</v>
      </c>
      <c r="VO78" s="188">
        <f t="shared" si="150"/>
        <v>0</v>
      </c>
      <c r="VP78" s="188">
        <f t="shared" si="151"/>
        <v>0</v>
      </c>
      <c r="VQ78" s="188">
        <f t="shared" si="174"/>
        <v>0</v>
      </c>
      <c r="VR78" s="188">
        <f t="shared" si="153"/>
        <v>0</v>
      </c>
      <c r="VS78" s="188">
        <f t="shared" si="168"/>
        <v>0</v>
      </c>
      <c r="VT78" s="188">
        <f t="shared" si="154"/>
        <v>0</v>
      </c>
      <c r="VU78" s="188">
        <f>IF(IF(sym!$Q67=UY78,1,0)=1,ABS(VK78*VD78),-ABS(VK78*VD78))</f>
        <v>0</v>
      </c>
      <c r="VV78" s="188">
        <f>IF(IF(sym!$P67=UY78,1,0)=1,ABS(VK78*VD78),-ABS(VK78*VD78))</f>
        <v>0</v>
      </c>
      <c r="VW78" s="188">
        <f t="shared" si="171"/>
        <v>0</v>
      </c>
      <c r="VX78" s="188">
        <f t="shared" si="155"/>
        <v>0</v>
      </c>
    </row>
    <row r="79" spans="1:596" x14ac:dyDescent="0.25">
      <c r="A79" s="1" t="s">
        <v>405</v>
      </c>
      <c r="B79" s="149" t="str">
        <f>'FuturesInfo (3)'!M67</f>
        <v>SS</v>
      </c>
      <c r="C79" s="192" t="str">
        <f>VLOOKUP(A79,'FuturesInfo (3)'!$A$2:$K$80,11)</f>
        <v>index</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f t="shared" si="178"/>
        <v>1890.4766408182088</v>
      </c>
      <c r="AB79" s="188">
        <v>1890.4766408182088</v>
      </c>
      <c r="AC79" s="188">
        <v>-1890.4766408182088</v>
      </c>
      <c r="AD79" s="188">
        <v>1890.4766408182088</v>
      </c>
      <c r="AE79" s="188">
        <v>1890.4766408182088</v>
      </c>
      <c r="AF79" s="188">
        <f t="shared" ref="AF79:AF92" si="188">IF(IF(R79=K79,1,0)=1,ABS(W79*P79),-ABS(W79*P79))</f>
        <v>-2</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f t="shared" ref="BA79:BA92" si="189">IF(AN79+AO79+AS79&gt;0,1,-1)</f>
        <v>1</v>
      </c>
      <c r="BB79" t="s">
        <v>1163</v>
      </c>
      <c r="BC79">
        <v>2</v>
      </c>
      <c r="BD79" s="241">
        <v>2</v>
      </c>
      <c r="BE79">
        <v>2</v>
      </c>
      <c r="BF79" s="137">
        <v>94029.411764705874</v>
      </c>
      <c r="BG79" s="137">
        <v>94029.411764705874</v>
      </c>
      <c r="BH79" s="188">
        <v>266.70806992814471</v>
      </c>
      <c r="BI79" s="188">
        <f t="shared" ref="BI79:BI92" si="190">IF(IF(AL79=AT79,1,0)=1,ABS(BF79*AY79),-ABS(BF79*AY79))</f>
        <v>-266.70806992814471</v>
      </c>
      <c r="BJ79" s="188">
        <v>-266.70806992814471</v>
      </c>
      <c r="BK79" s="188">
        <v>266.70806992814471</v>
      </c>
      <c r="BL79" s="188">
        <v>-266.70806992814471</v>
      </c>
      <c r="BM79" s="188">
        <v>-266.70806992814471</v>
      </c>
      <c r="BN79" s="188">
        <v>266.70806992814471</v>
      </c>
      <c r="BO79" s="188">
        <f t="shared" ref="BO79:BO92" si="191">IF(IF(BA79=AT79,1,0)=1,ABS(BF79*AY79),-ABS(BF79*AY79))</f>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f t="shared" ref="CJ79:CJ92" si="192">IF(BW79+BX79+CB79&gt;0,1,-1)</f>
        <v>1</v>
      </c>
      <c r="CK79" t="s">
        <v>1163</v>
      </c>
      <c r="CL79">
        <v>3</v>
      </c>
      <c r="CM79" s="241">
        <v>2</v>
      </c>
      <c r="CN79">
        <v>2</v>
      </c>
      <c r="CO79" s="137">
        <v>143149.25373134328</v>
      </c>
      <c r="CP79" s="137">
        <v>95432.835820895518</v>
      </c>
      <c r="CQ79" s="188">
        <v>-1493.023189995524</v>
      </c>
      <c r="CR79" s="188">
        <f t="shared" si="157"/>
        <v>-1493.023189995524</v>
      </c>
      <c r="CS79" s="188">
        <v>1493.023189995524</v>
      </c>
      <c r="CT79" s="188">
        <v>-1493.023189995524</v>
      </c>
      <c r="CU79" s="188">
        <v>1493.023189995524</v>
      </c>
      <c r="CV79" s="188">
        <v>1493.023189995524</v>
      </c>
      <c r="CW79" s="188">
        <v>-1493.023189995524</v>
      </c>
      <c r="CX79" s="188">
        <f t="shared" ref="CX79:CX92" si="193">IF(IF(CJ79=CC79,1,0)=1,ABS(CO79*CH79),-ABS(CO79*CH79))</f>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f t="shared" ref="DS79:DS92" si="194">IF(DF79+DG79+DK79&gt;0,1,-1)</f>
        <v>1</v>
      </c>
      <c r="DT79" t="s">
        <v>1163</v>
      </c>
      <c r="DU79">
        <v>3</v>
      </c>
      <c r="DV79" s="241">
        <v>2</v>
      </c>
      <c r="DW79">
        <v>2</v>
      </c>
      <c r="DX79" s="137">
        <v>142432.83582089553</v>
      </c>
      <c r="DY79" s="137">
        <v>94955.223880597026</v>
      </c>
      <c r="DZ79" s="188">
        <v>-712.8324595345814</v>
      </c>
      <c r="EA79" s="188">
        <f t="shared" si="158"/>
        <v>-712.8324595345814</v>
      </c>
      <c r="EB79" s="188">
        <v>-712.8324595345814</v>
      </c>
      <c r="EC79" s="188">
        <v>712.8324595345814</v>
      </c>
      <c r="ED79" s="188">
        <v>-712.8324595345814</v>
      </c>
      <c r="EE79" s="188">
        <v>712.8324595345814</v>
      </c>
      <c r="EF79" s="188">
        <v>-712.8324595345814</v>
      </c>
      <c r="EG79" s="188">
        <f t="shared" ref="EG79:EG92" si="195">IF(IF(DS79=DL79,1,0)=1,ABS(DX79*DQ79),-ABS(DX79*DQ79))</f>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f t="shared" ref="FB79:FB92" si="196">IF(EO79+EP79+ET79&gt;0,1,-1)</f>
        <v>1</v>
      </c>
      <c r="FC79" t="s">
        <v>1163</v>
      </c>
      <c r="FD79">
        <v>3</v>
      </c>
      <c r="FE79" s="241">
        <v>1</v>
      </c>
      <c r="FF79">
        <v>3</v>
      </c>
      <c r="FG79" s="137">
        <v>142432.83582089553</v>
      </c>
      <c r="FH79" s="137">
        <v>142432.83582089553</v>
      </c>
      <c r="FI79" s="188">
        <v>0</v>
      </c>
      <c r="FJ79" s="188">
        <f t="shared" si="159"/>
        <v>0</v>
      </c>
      <c r="FK79" s="188">
        <v>0</v>
      </c>
      <c r="FL79" s="188">
        <v>0</v>
      </c>
      <c r="FM79" s="188">
        <v>0</v>
      </c>
      <c r="FN79" s="188">
        <v>0</v>
      </c>
      <c r="FO79" s="188">
        <v>0</v>
      </c>
      <c r="FP79" s="188">
        <f t="shared" ref="FP79:FP92" si="197">IF(IF(FB79=EU79,1,0)=1,ABS(FG79*EZ79),-ABS(FG79*EZ79))</f>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f t="shared" ref="GK79:GK92" si="198">IF(FX79+FY79+GC79&gt;0,1,-1)</f>
        <v>1</v>
      </c>
      <c r="GL79" t="s">
        <v>1163</v>
      </c>
      <c r="GM79">
        <v>3</v>
      </c>
      <c r="GN79" s="241">
        <v>1</v>
      </c>
      <c r="GO79">
        <v>4</v>
      </c>
      <c r="GP79" s="137">
        <v>142343.28358208953</v>
      </c>
      <c r="GQ79" s="137">
        <v>189791.04477611938</v>
      </c>
      <c r="GR79" s="188">
        <v>-89.495934349022761</v>
      </c>
      <c r="GS79" s="188">
        <f t="shared" si="160"/>
        <v>89.495934349022761</v>
      </c>
      <c r="GT79" s="188">
        <v>-89.495934349022761</v>
      </c>
      <c r="GU79" s="188">
        <v>89.495934349022761</v>
      </c>
      <c r="GV79" s="188">
        <v>-89.495934349022761</v>
      </c>
      <c r="GW79" s="188">
        <v>89.495934349022761</v>
      </c>
      <c r="GX79" s="188">
        <v>-89.495934349022761</v>
      </c>
      <c r="GY79" s="188">
        <f t="shared" ref="GY79:GY92" si="199">IF(GK79=0,0,IF(IF(GK79=GD79,1,0)=1,ABS(GP79*GI79),-ABS(GP79*GI79)))</f>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f t="shared" ref="HT79:HT92" si="200">IF(HG79+HH79+HL79&gt;0,1,-1)</f>
        <v>1</v>
      </c>
      <c r="HU79" t="s">
        <v>1163</v>
      </c>
      <c r="HV79">
        <v>3</v>
      </c>
      <c r="HW79">
        <v>1</v>
      </c>
      <c r="HX79">
        <v>4</v>
      </c>
      <c r="HY79" s="137">
        <v>141537.31343283583</v>
      </c>
      <c r="HZ79" s="137">
        <v>188716.41791044778</v>
      </c>
      <c r="IA79" s="188">
        <v>-801.40661899646375</v>
      </c>
      <c r="IB79" s="188">
        <f t="shared" si="161"/>
        <v>801.40661899646375</v>
      </c>
      <c r="IC79" s="188">
        <v>-801.40661899646375</v>
      </c>
      <c r="ID79" s="188">
        <v>801.40661899646375</v>
      </c>
      <c r="IE79" s="188">
        <v>-801.40661899646375</v>
      </c>
      <c r="IF79" s="188">
        <v>801.40661899646375</v>
      </c>
      <c r="IG79" s="188">
        <v>-801.40661899646375</v>
      </c>
      <c r="IH79" s="188">
        <f t="shared" ref="IH79:IH92" si="201">IF(IF(HT79=HM79,1,0)=1,ABS(HY79*HR79),-ABS(HY79*HR79))</f>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f t="shared" ref="JC79:JC92" si="202">IF(IP79+IQ79+IU79&gt;0,1,-1)</f>
        <v>1</v>
      </c>
      <c r="JD79" t="s">
        <v>1163</v>
      </c>
      <c r="JE79">
        <v>3</v>
      </c>
      <c r="JF79" s="241">
        <v>2</v>
      </c>
      <c r="JG79">
        <v>2</v>
      </c>
      <c r="JH79" s="137">
        <v>143216.41791044775</v>
      </c>
      <c r="JI79" s="137">
        <v>95477.611940298506</v>
      </c>
      <c r="JJ79" s="188">
        <v>-1699.0242555088723</v>
      </c>
      <c r="JK79" s="188">
        <f t="shared" si="162"/>
        <v>-1699.0242555088723</v>
      </c>
      <c r="JL79" s="188">
        <v>1699.0242555088723</v>
      </c>
      <c r="JM79" s="188">
        <v>-1699.0242555088723</v>
      </c>
      <c r="JN79" s="188">
        <v>1699.0242555088723</v>
      </c>
      <c r="JO79" s="188">
        <v>1699.0242555088723</v>
      </c>
      <c r="JP79" s="188">
        <v>-1699.0242555088723</v>
      </c>
      <c r="JQ79" s="188">
        <f t="shared" ref="JQ79:JQ92" si="203">IF(IF(JC79=IV79,1,0)=1,ABS(JH79*JA79),-ABS(JH79*JA79))</f>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f t="shared" ref="KL79:KL92" si="204">IF(JY79+JZ79+KD79&gt;0,1,-1)</f>
        <v>1</v>
      </c>
      <c r="KM79" t="s">
        <v>1163</v>
      </c>
      <c r="KN79">
        <v>3</v>
      </c>
      <c r="KO79" s="241">
        <v>2</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f t="shared" ref="KZ79:KZ92" si="205">IF(IF(KL79=KE79,1,0)=1,ABS(KQ79*KJ79),-ABS(KQ79*KJ79))</f>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f t="shared" ref="LU79:LU92" si="206">IF(LH79+LI79+LM79&gt;0,1,-1)</f>
        <v>1</v>
      </c>
      <c r="LV79" t="s">
        <v>1163</v>
      </c>
      <c r="LW79">
        <v>3</v>
      </c>
      <c r="LX79" s="241"/>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f t="shared" ref="MI79:MI92" si="207">IF(IF(LU79=LN79,1,0)=1,ABS(LZ79*LS79),-ABS(LZ79*LS79))</f>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f t="shared" ref="ND79:ND92" si="208">IF(MQ79+MR79+MV79&gt;0,1,-1)</f>
        <v>1</v>
      </c>
      <c r="NE79" t="s">
        <v>1163</v>
      </c>
      <c r="NF79">
        <v>3</v>
      </c>
      <c r="NG79" s="241"/>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f t="shared" ref="NR79:NR92" si="209">IF(IF(ND79=MW79,1,0)=1,ABS(NI79*NB79),-ABS(NI79*NB79))</f>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f t="shared" ref="OM79:OM92" si="210">IF(NZ79+OA79+OE79&gt;0,1,-1)</f>
        <v>1</v>
      </c>
      <c r="ON79" t="s">
        <v>1163</v>
      </c>
      <c r="OO79">
        <v>3</v>
      </c>
      <c r="OP79" s="241"/>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f t="shared" ref="PA79:PA92" si="211">IF(IF(OM79=OF79,1,0)=1,ABS(OR79*OK79),-ABS(OR79*OK79))</f>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v>-1</v>
      </c>
      <c r="PN79">
        <v>1</v>
      </c>
      <c r="PO79" s="203">
        <v>1</v>
      </c>
      <c r="PP79">
        <v>0</v>
      </c>
      <c r="PQ79">
        <v>1</v>
      </c>
      <c r="PR79">
        <v>0</v>
      </c>
      <c r="PS79">
        <v>1</v>
      </c>
      <c r="PT79" s="237">
        <v>2.6145801291899999E-3</v>
      </c>
      <c r="PU79" s="194">
        <v>42548</v>
      </c>
      <c r="PV79">
        <v>1</v>
      </c>
      <c r="PW79" t="s">
        <v>1163</v>
      </c>
      <c r="PX79">
        <v>3</v>
      </c>
      <c r="PY79" s="241"/>
      <c r="PZ79">
        <v>2</v>
      </c>
      <c r="QA79" s="137">
        <v>145253.73134328355</v>
      </c>
      <c r="QB79" s="137">
        <v>96835.820895522367</v>
      </c>
      <c r="QC79" s="188">
        <v>379.77751966085185</v>
      </c>
      <c r="QD79" s="188">
        <v>-379.77751966085185</v>
      </c>
      <c r="QE79" s="188">
        <v>379.77751966085185</v>
      </c>
      <c r="QF79" s="188">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v>1</v>
      </c>
      <c r="QQ79" s="228">
        <v>1</v>
      </c>
      <c r="QR79" s="228">
        <v>-1</v>
      </c>
      <c r="QS79" s="228">
        <v>1</v>
      </c>
      <c r="QT79" s="203">
        <v>1</v>
      </c>
      <c r="QU79" s="229">
        <v>14</v>
      </c>
      <c r="QV79">
        <v>-1</v>
      </c>
      <c r="QW79">
        <v>1</v>
      </c>
      <c r="QX79">
        <v>-1</v>
      </c>
      <c r="QY79">
        <v>1</v>
      </c>
      <c r="QZ79">
        <v>0</v>
      </c>
      <c r="RA79">
        <v>1</v>
      </c>
      <c r="RB79">
        <v>0</v>
      </c>
      <c r="RC79">
        <v>-4.7553305721700001E-3</v>
      </c>
      <c r="RD79" s="194">
        <v>42548</v>
      </c>
      <c r="RE79">
        <v>1</v>
      </c>
      <c r="RF79" t="s">
        <v>1163</v>
      </c>
      <c r="RG79">
        <v>3</v>
      </c>
      <c r="RH79" s="241"/>
      <c r="RI79">
        <v>2</v>
      </c>
      <c r="RJ79" s="137">
        <v>145253.73134328355</v>
      </c>
      <c r="RK79" s="137">
        <v>96835.820895522367</v>
      </c>
      <c r="RL79" s="188">
        <v>-690.72950937848407</v>
      </c>
      <c r="RM79" s="188">
        <v>-690.72950937848407</v>
      </c>
      <c r="RN79" s="188">
        <v>-690.72950937848407</v>
      </c>
      <c r="RO79" s="188">
        <v>690.72950937848407</v>
      </c>
      <c r="RP79" s="188">
        <v>-690.72950937848407</v>
      </c>
      <c r="RQ79" s="188">
        <v>690.72950937848407</v>
      </c>
      <c r="RR79" s="188">
        <v>-690.72950937848407</v>
      </c>
      <c r="RS79" s="188">
        <v>-690.72950937848407</v>
      </c>
      <c r="RT79" s="188">
        <v>-690.72950937848407</v>
      </c>
      <c r="RU79" s="188">
        <v>690.72950937848407</v>
      </c>
      <c r="RV79" s="188">
        <v>-690.72950937848407</v>
      </c>
      <c r="RW79" s="188">
        <v>690.72950937848407</v>
      </c>
      <c r="RY79">
        <f t="shared" ref="RY79:RY92" si="212">QX79</f>
        <v>-1</v>
      </c>
      <c r="RZ79">
        <v>1</v>
      </c>
      <c r="SA79">
        <v>-1</v>
      </c>
      <c r="SB79">
        <v>1</v>
      </c>
      <c r="SC79">
        <v>1</v>
      </c>
      <c r="SD79">
        <v>-1</v>
      </c>
      <c r="SE79">
        <f t="shared" ref="SE79:SE92" si="213">IF(SC79=1,-1,1)</f>
        <v>-1</v>
      </c>
      <c r="SF79">
        <f t="shared" ref="SF79:SF92" si="214">IF(SD79&lt;0,SC79*-1,SC79)</f>
        <v>-1</v>
      </c>
      <c r="SG79">
        <v>1</v>
      </c>
      <c r="SH79">
        <f t="shared" ref="SH79:SH92" si="215">IF(SA79=SG79,1,0)</f>
        <v>0</v>
      </c>
      <c r="SI79">
        <f t="shared" si="179"/>
        <v>1</v>
      </c>
      <c r="SJ79">
        <f t="shared" si="163"/>
        <v>0</v>
      </c>
      <c r="SK79">
        <f t="shared" ref="SK79:SK92" si="216">IF(SG79=SF79,1,0)</f>
        <v>0</v>
      </c>
      <c r="SL79">
        <v>5.3945745992600002E-3</v>
      </c>
      <c r="SM79" s="194">
        <v>42548</v>
      </c>
      <c r="SN79">
        <f t="shared" ref="SN79:SN92" si="217">IF(SA79+SB79+SF79&gt;0,1,-1)</f>
        <v>-1</v>
      </c>
      <c r="SO79" t="str">
        <f t="shared" si="180"/>
        <v>TRUE</v>
      </c>
      <c r="SP79">
        <f>VLOOKUP($A79,'FuturesInfo (3)'!$A$2:$V$80,22)</f>
        <v>3</v>
      </c>
      <c r="SQ79" s="241"/>
      <c r="SR79">
        <f t="shared" ref="SR79:SR92" si="218">IF(SQ79=1,ROUND(SP79*(1+SR$13),0),ROUND(SP79*(1-SR$13),0))</f>
        <v>2</v>
      </c>
      <c r="SS79" s="137">
        <f>VLOOKUP($A79,'FuturesInfo (3)'!$A$2:$O$80,15)*SP79</f>
        <v>146037.3134328358</v>
      </c>
      <c r="ST79" s="137">
        <f>VLOOKUP($A79,'FuturesInfo (3)'!$A$2:$O$80,15)*SR79</f>
        <v>97358.208955223861</v>
      </c>
      <c r="SU79" s="188">
        <f t="shared" si="175"/>
        <v>787.80918158894724</v>
      </c>
      <c r="SV79" s="188">
        <f t="shared" si="181"/>
        <v>-787.80918158894724</v>
      </c>
      <c r="SW79" s="188">
        <f t="shared" ref="SW79:SW92" si="219">IF(SI79=1,ABS(SS79*SL79),-ABS(SS79*SL79))</f>
        <v>787.80918158894724</v>
      </c>
      <c r="SX79" s="188">
        <f t="shared" ref="SX79:SX92" si="220">IF(SJ79=1,ABS(SS79*SL79),-ABS(SS79*SL79))</f>
        <v>-787.80918158894724</v>
      </c>
      <c r="SY79" s="188">
        <f t="shared" si="172"/>
        <v>-787.80918158894724</v>
      </c>
      <c r="SZ79" s="188">
        <f t="shared" ref="SZ79:SZ92" si="221">IF(IF(SA79=SG79,1,0)=1,ABS(SS79*SL79),-ABS(SS79*SL79))</f>
        <v>-787.80918158894724</v>
      </c>
      <c r="TA79" s="188">
        <f t="shared" si="164"/>
        <v>787.80918158894724</v>
      </c>
      <c r="TB79" s="188">
        <f t="shared" ref="TB79:TB92" si="222">IF(IF(SN79=SG79,1,0)=1,ABS(SS79*SL79),-ABS(SS79*SL79))</f>
        <v>-787.80918158894724</v>
      </c>
      <c r="TC79" s="188">
        <f>IF(IF(sym!$Q68=SG79,1,0)=1,ABS(SS79*SL79),-ABS(SS79*SL79))</f>
        <v>787.80918158894724</v>
      </c>
      <c r="TD79" s="188">
        <f>IF(IF(sym!$P68=SG79,1,0)=1,ABS(SS79*SL79),-ABS(SS79*SL79))</f>
        <v>-787.80918158894724</v>
      </c>
      <c r="TE79" s="188">
        <f t="shared" si="169"/>
        <v>-787.80918158894724</v>
      </c>
      <c r="TF79" s="188">
        <f t="shared" ref="TF79:TF92" si="223">ABS(SS79*SL79)</f>
        <v>787.80918158894724</v>
      </c>
      <c r="TH79">
        <f t="shared" ref="TH79:TH92" si="224">SG79</f>
        <v>1</v>
      </c>
      <c r="TI79" s="228">
        <v>1</v>
      </c>
      <c r="TJ79" s="228">
        <v>-1</v>
      </c>
      <c r="TK79" s="228">
        <v>1</v>
      </c>
      <c r="TL79" s="203">
        <v>1</v>
      </c>
      <c r="TM79" s="229">
        <v>16</v>
      </c>
      <c r="TN79">
        <f t="shared" ref="TN79:TN92" si="225">IF(TL79=1,-1,1)</f>
        <v>-1</v>
      </c>
      <c r="TO79">
        <f t="shared" ref="TO79:TO92" si="226">IF(TM79&lt;0,TL79*-1,TL79)</f>
        <v>1</v>
      </c>
      <c r="TP79" s="203"/>
      <c r="TQ79">
        <f t="shared" ref="TQ79:TQ92" si="227">IF(TJ79=TP79,1,0)</f>
        <v>0</v>
      </c>
      <c r="TR79">
        <f t="shared" si="182"/>
        <v>0</v>
      </c>
      <c r="TS79">
        <f t="shared" si="165"/>
        <v>0</v>
      </c>
      <c r="TT79">
        <f t="shared" ref="TT79:TT92" si="228">IF(TP79=TO79,1,0)</f>
        <v>0</v>
      </c>
      <c r="TU79" s="237"/>
      <c r="TV79" s="194">
        <v>42548</v>
      </c>
      <c r="TW79">
        <f t="shared" ref="TW79:TW92" si="229">IF(TJ79+TK79+TO79&gt;0,1,-1)</f>
        <v>1</v>
      </c>
      <c r="TX79" t="str">
        <f t="shared" si="183"/>
        <v>TRUE</v>
      </c>
      <c r="TY79">
        <f>VLOOKUP($A79,'FuturesInfo (3)'!$A$2:$V$80,22)</f>
        <v>3</v>
      </c>
      <c r="TZ79" s="241"/>
      <c r="UA79">
        <f t="shared" ref="UA79:UA92" si="230">IF(TZ79=1,ROUND(TY79*(1+UA$13),0),ROUND(TY79*(1-UA$13),0))</f>
        <v>2</v>
      </c>
      <c r="UB79" s="137">
        <f>VLOOKUP($A79,'FuturesInfo (3)'!$A$2:$O$80,15)*TY79</f>
        <v>146037.3134328358</v>
      </c>
      <c r="UC79" s="137">
        <f>VLOOKUP($A79,'FuturesInfo (3)'!$A$2:$O$80,15)*UA79</f>
        <v>97358.208955223861</v>
      </c>
      <c r="UD79" s="188">
        <f t="shared" si="176"/>
        <v>0</v>
      </c>
      <c r="UE79" s="188">
        <f t="shared" si="184"/>
        <v>0</v>
      </c>
      <c r="UF79" s="188">
        <f t="shared" ref="UF79:UF92" si="231">IF(TR79=1,ABS(UB79*TU79),-ABS(UB79*TU79))</f>
        <v>0</v>
      </c>
      <c r="UG79" s="188">
        <f t="shared" ref="UG79:UG92" si="232">IF(TS79=1,ABS(UB79*TU79),-ABS(UB79*TU79))</f>
        <v>0</v>
      </c>
      <c r="UH79" s="188">
        <f t="shared" si="173"/>
        <v>0</v>
      </c>
      <c r="UI79" s="188">
        <f t="shared" ref="UI79:UI92" si="233">IF(IF(TJ79=TP79,1,0)=1,ABS(UB79*TU79),-ABS(UB79*TU79))</f>
        <v>0</v>
      </c>
      <c r="UJ79" s="188">
        <f t="shared" si="166"/>
        <v>0</v>
      </c>
      <c r="UK79" s="188">
        <f t="shared" ref="UK79:UK92" si="234">IF(IF(TW79=TP79,1,0)=1,ABS(UB79*TU79),-ABS(UB79*TU79))</f>
        <v>0</v>
      </c>
      <c r="UL79" s="188">
        <f>IF(IF(sym!$Q68=TP79,1,0)=1,ABS(UB79*TU79),-ABS(UB79*TU79))</f>
        <v>0</v>
      </c>
      <c r="UM79" s="188">
        <f>IF(IF(sym!$P68=TP79,1,0)=1,ABS(UB79*TU79),-ABS(UB79*TU79))</f>
        <v>0</v>
      </c>
      <c r="UN79" s="188">
        <f t="shared" si="170"/>
        <v>0</v>
      </c>
      <c r="UO79" s="188">
        <f t="shared" ref="UO79:UO92" si="235">ABS(UB79*TU79)</f>
        <v>0</v>
      </c>
      <c r="UQ79">
        <f t="shared" ref="UQ79:UQ92" si="236">TP79</f>
        <v>0</v>
      </c>
      <c r="UR79" s="228"/>
      <c r="US79" s="228"/>
      <c r="UT79" s="228"/>
      <c r="UU79" s="203"/>
      <c r="UV79" s="229"/>
      <c r="UW79">
        <f t="shared" ref="UW79:UW92" si="237">IF(UU79=1,-1,1)</f>
        <v>1</v>
      </c>
      <c r="UX79">
        <f t="shared" ref="UX79:UX92" si="238">IF(UV79&lt;0,UU79*-1,UU79)</f>
        <v>0</v>
      </c>
      <c r="UY79" s="203"/>
      <c r="UZ79">
        <f t="shared" ref="UZ79:UZ92" si="239">IF(US79=UY79,1,0)</f>
        <v>1</v>
      </c>
      <c r="VA79">
        <f t="shared" si="185"/>
        <v>1</v>
      </c>
      <c r="VB79">
        <f t="shared" si="167"/>
        <v>0</v>
      </c>
      <c r="VC79">
        <f t="shared" ref="VC79:VC92" si="240">IF(UY79=UX79,1,0)</f>
        <v>1</v>
      </c>
      <c r="VD79" s="237"/>
      <c r="VE79" s="194"/>
      <c r="VF79">
        <f t="shared" ref="VF79:VF92" si="241">IF(US79+UT79+UX79&gt;0,1,-1)</f>
        <v>-1</v>
      </c>
      <c r="VG79" t="str">
        <f t="shared" si="186"/>
        <v>FALSE</v>
      </c>
      <c r="VH79">
        <f>VLOOKUP($A79,'FuturesInfo (3)'!$A$2:$V$80,22)</f>
        <v>3</v>
      </c>
      <c r="VI79" s="241"/>
      <c r="VJ79">
        <f t="shared" ref="VJ79:VJ92" si="242">IF(VI79=1,ROUND(VH79*(1+VJ$13),0),ROUND(VH79*(1-VJ$13),0))</f>
        <v>2</v>
      </c>
      <c r="VK79" s="137">
        <f>VLOOKUP($A79,'FuturesInfo (3)'!$A$2:$O$80,15)*VH79</f>
        <v>146037.3134328358</v>
      </c>
      <c r="VL79" s="137">
        <f>VLOOKUP($A79,'FuturesInfo (3)'!$A$2:$O$80,15)*VJ79</f>
        <v>97358.208955223861</v>
      </c>
      <c r="VM79" s="188">
        <f t="shared" si="177"/>
        <v>0</v>
      </c>
      <c r="VN79" s="188">
        <f t="shared" si="187"/>
        <v>0</v>
      </c>
      <c r="VO79" s="188">
        <f t="shared" ref="VO79:VO92" si="243">IF(VA79=1,ABS(VK79*VD79),-ABS(VK79*VD79))</f>
        <v>0</v>
      </c>
      <c r="VP79" s="188">
        <f t="shared" ref="VP79:VP92" si="244">IF(VB79=1,ABS(VK79*VD79),-ABS(VK79*VD79))</f>
        <v>0</v>
      </c>
      <c r="VQ79" s="188">
        <f t="shared" si="174"/>
        <v>0</v>
      </c>
      <c r="VR79" s="188">
        <f t="shared" ref="VR79:VR92" si="245">IF(IF(US79=UY79,1,0)=1,ABS(VK79*VD79),-ABS(VK79*VD79))</f>
        <v>0</v>
      </c>
      <c r="VS79" s="188">
        <f t="shared" si="168"/>
        <v>0</v>
      </c>
      <c r="VT79" s="188">
        <f t="shared" ref="VT79:VT92" si="246">IF(IF(VF79=UY79,1,0)=1,ABS(VK79*VD79),-ABS(VK79*VD79))</f>
        <v>0</v>
      </c>
      <c r="VU79" s="188">
        <f>IF(IF(sym!$Q68=UY79,1,0)=1,ABS(VK79*VD79),-ABS(VK79*VD79))</f>
        <v>0</v>
      </c>
      <c r="VV79" s="188">
        <f>IF(IF(sym!$P68=UY79,1,0)=1,ABS(VK79*VD79),-ABS(VK79*VD79))</f>
        <v>0</v>
      </c>
      <c r="VW79" s="188">
        <f t="shared" si="171"/>
        <v>0</v>
      </c>
      <c r="VX79" s="188">
        <f t="shared" ref="VX79:VX92" si="247">ABS(VK79*VD79)</f>
        <v>0</v>
      </c>
    </row>
    <row r="80" spans="1:596" x14ac:dyDescent="0.25">
      <c r="A80" s="1" t="s">
        <v>407</v>
      </c>
      <c r="B80" s="149" t="str">
        <f>'FuturesInfo (3)'!M68</f>
        <v>TW</v>
      </c>
      <c r="C80" s="192" t="str">
        <f>VLOOKUP(A80,'FuturesInfo (3)'!$A$2:$K$80,11)</f>
        <v>index</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f t="shared" si="178"/>
        <v>1784.7333120349999</v>
      </c>
      <c r="AB80" s="188">
        <v>1784.7333120349999</v>
      </c>
      <c r="AC80" s="188">
        <v>-1784.7333120349999</v>
      </c>
      <c r="AD80" s="188">
        <v>-1784.7333120349999</v>
      </c>
      <c r="AE80" s="188">
        <v>1784.7333120349999</v>
      </c>
      <c r="AF80" s="188">
        <f t="shared" si="188"/>
        <v>0</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f t="shared" si="189"/>
        <v>1</v>
      </c>
      <c r="BB80" t="s">
        <v>1163</v>
      </c>
      <c r="BC80">
        <v>4</v>
      </c>
      <c r="BD80" s="241">
        <v>2</v>
      </c>
      <c r="BE80">
        <v>3</v>
      </c>
      <c r="BF80" s="137">
        <v>128680</v>
      </c>
      <c r="BG80" s="137">
        <v>96510</v>
      </c>
      <c r="BH80" s="188">
        <v>1621.1653543370919</v>
      </c>
      <c r="BI80" s="188">
        <f t="shared" si="190"/>
        <v>1621.1653543370919</v>
      </c>
      <c r="BJ80" s="188">
        <v>1621.1653543370919</v>
      </c>
      <c r="BK80" s="188">
        <v>-1621.1653543370919</v>
      </c>
      <c r="BL80" s="188">
        <v>-1621.1653543370919</v>
      </c>
      <c r="BM80" s="188">
        <v>1621.1653543370919</v>
      </c>
      <c r="BN80" s="188">
        <v>1621.1653543370919</v>
      </c>
      <c r="BO80" s="188">
        <f t="shared" si="191"/>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f t="shared" si="192"/>
        <v>1</v>
      </c>
      <c r="CK80" t="s">
        <v>1163</v>
      </c>
      <c r="CL80">
        <v>4</v>
      </c>
      <c r="CM80" s="241">
        <v>2</v>
      </c>
      <c r="CN80">
        <v>3</v>
      </c>
      <c r="CO80" s="137">
        <v>128680</v>
      </c>
      <c r="CP80" s="137">
        <v>96510</v>
      </c>
      <c r="CQ80" s="188">
        <v>80.049766718445156</v>
      </c>
      <c r="CR80" s="188">
        <f t="shared" ref="CR80:CR92" si="248">IF(IF(BU80=CC80,1,0)=1,ABS(CO80*CH80),-ABS(CO80*CH80))</f>
        <v>80.049766718445156</v>
      </c>
      <c r="CS80" s="188">
        <v>80.049766718445156</v>
      </c>
      <c r="CT80" s="188">
        <v>-80.049766718445156</v>
      </c>
      <c r="CU80" s="188">
        <v>80.049766718445156</v>
      </c>
      <c r="CV80" s="188">
        <v>-80.049766718445156</v>
      </c>
      <c r="CW80" s="188">
        <v>80.049766718445156</v>
      </c>
      <c r="CX80" s="188">
        <f t="shared" si="193"/>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f t="shared" si="194"/>
        <v>1</v>
      </c>
      <c r="DT80" t="s">
        <v>1163</v>
      </c>
      <c r="DU80">
        <v>4</v>
      </c>
      <c r="DV80" s="241">
        <v>2</v>
      </c>
      <c r="DW80">
        <v>3</v>
      </c>
      <c r="DX80" s="137">
        <v>127920</v>
      </c>
      <c r="DY80" s="137">
        <v>95940</v>
      </c>
      <c r="DZ80" s="188">
        <v>-755.51134597457997</v>
      </c>
      <c r="EA80" s="188">
        <f t="shared" ref="EA80:EA92" si="249">IF(IF(DD80=DL80,1,0)=1,ABS(DX80*DQ80),-ABS(DX80*DQ80))</f>
        <v>-755.51134597457997</v>
      </c>
      <c r="EB80" s="188">
        <v>-755.51134597457997</v>
      </c>
      <c r="EC80" s="188">
        <v>755.51134597457997</v>
      </c>
      <c r="ED80" s="188">
        <v>-755.51134597457997</v>
      </c>
      <c r="EE80" s="188">
        <v>755.51134597457997</v>
      </c>
      <c r="EF80" s="188">
        <v>-755.51134597457997</v>
      </c>
      <c r="EG80" s="188">
        <f t="shared" si="195"/>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f t="shared" si="196"/>
        <v>1</v>
      </c>
      <c r="FC80" t="s">
        <v>1163</v>
      </c>
      <c r="FD80">
        <v>4</v>
      </c>
      <c r="FE80" s="241">
        <v>2</v>
      </c>
      <c r="FF80">
        <v>4</v>
      </c>
      <c r="FG80" s="137">
        <v>125800</v>
      </c>
      <c r="FH80" s="137">
        <v>125800</v>
      </c>
      <c r="FI80" s="188">
        <v>-2084.8655409665403</v>
      </c>
      <c r="FJ80" s="188">
        <f t="shared" ref="FJ80:FJ92" si="250">IF(IF(EM80=EU80,1,0)=1,ABS(FG80*EZ80),-ABS(FG80*EZ80))</f>
        <v>2084.8655409665403</v>
      </c>
      <c r="FK80" s="188">
        <v>-2084.8655409665403</v>
      </c>
      <c r="FL80" s="188">
        <v>2084.8655409665403</v>
      </c>
      <c r="FM80" s="188">
        <v>-2084.8655409665403</v>
      </c>
      <c r="FN80" s="188">
        <v>2084.8655409665403</v>
      </c>
      <c r="FO80" s="188">
        <v>-2084.8655409665403</v>
      </c>
      <c r="FP80" s="188">
        <f t="shared" si="197"/>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f t="shared" si="198"/>
        <v>1</v>
      </c>
      <c r="GL80" t="s">
        <v>1163</v>
      </c>
      <c r="GM80">
        <v>4</v>
      </c>
      <c r="GN80" s="241">
        <v>1</v>
      </c>
      <c r="GO80">
        <v>5</v>
      </c>
      <c r="GP80" s="137">
        <v>127240.00000000001</v>
      </c>
      <c r="GQ80" s="137">
        <v>159050.00000000003</v>
      </c>
      <c r="GR80" s="188">
        <v>1456.4833068355404</v>
      </c>
      <c r="GS80" s="188">
        <f t="shared" ref="GS80:GS92" si="251">IF(IF(FV80=GD80,1,0)=1,ABS(GP80*GI80),-ABS(GP80*GI80))</f>
        <v>-1456.4833068355404</v>
      </c>
      <c r="GT80" s="188">
        <v>1456.4833068355404</v>
      </c>
      <c r="GU80" s="188">
        <v>-1456.4833068355404</v>
      </c>
      <c r="GV80" s="188">
        <v>1456.4833068355404</v>
      </c>
      <c r="GW80" s="188">
        <v>-1456.4833068355404</v>
      </c>
      <c r="GX80" s="188">
        <v>1456.4833068355404</v>
      </c>
      <c r="GY80" s="188">
        <f t="shared" si="199"/>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f t="shared" si="200"/>
        <v>-1</v>
      </c>
      <c r="HU80" t="s">
        <v>1163</v>
      </c>
      <c r="HV80">
        <v>4</v>
      </c>
      <c r="HW80">
        <v>1</v>
      </c>
      <c r="HX80">
        <v>5</v>
      </c>
      <c r="HY80" s="137">
        <v>127240.00000000001</v>
      </c>
      <c r="HZ80" s="137">
        <v>159050.00000000003</v>
      </c>
      <c r="IA80" s="188">
        <v>0</v>
      </c>
      <c r="IB80" s="188">
        <f t="shared" ref="IB80:IB92" si="252">IF(IF(HE80=HM80,1,0)=1,ABS(HY80*HR80),-ABS(HY80*HR80))</f>
        <v>0</v>
      </c>
      <c r="IC80" s="188">
        <v>0</v>
      </c>
      <c r="ID80" s="188">
        <v>0</v>
      </c>
      <c r="IE80" s="188">
        <v>0</v>
      </c>
      <c r="IF80" s="188">
        <v>0</v>
      </c>
      <c r="IG80" s="188">
        <v>0</v>
      </c>
      <c r="IH80" s="188">
        <f t="shared" si="201"/>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f t="shared" si="202"/>
        <v>-1</v>
      </c>
      <c r="JD80" t="s">
        <v>1163</v>
      </c>
      <c r="JE80">
        <v>4</v>
      </c>
      <c r="JF80" s="241">
        <v>1</v>
      </c>
      <c r="JG80">
        <v>5</v>
      </c>
      <c r="JH80" s="137">
        <v>130120</v>
      </c>
      <c r="JI80" s="137">
        <v>162650</v>
      </c>
      <c r="JJ80" s="188">
        <v>2945.1870480950843</v>
      </c>
      <c r="JK80" s="188">
        <f t="shared" ref="JK80:JK92" si="253">IF(IF(IN80=IV80,1,0)=1,ABS(JH80*JA80),-ABS(JH80*JA80))</f>
        <v>2945.1870480950843</v>
      </c>
      <c r="JL80" s="188">
        <v>2945.1870480950843</v>
      </c>
      <c r="JM80" s="188">
        <v>-2945.1870480950843</v>
      </c>
      <c r="JN80" s="188">
        <v>-2945.1870480950843</v>
      </c>
      <c r="JO80" s="188">
        <v>-2945.1870480950843</v>
      </c>
      <c r="JP80" s="188">
        <v>2945.1870480950843</v>
      </c>
      <c r="JQ80" s="188">
        <f t="shared" si="203"/>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f t="shared" si="204"/>
        <v>-1</v>
      </c>
      <c r="KM80" t="s">
        <v>1163</v>
      </c>
      <c r="KN80">
        <v>4</v>
      </c>
      <c r="KO80" s="241">
        <v>2</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f t="shared" si="205"/>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f t="shared" si="206"/>
        <v>1</v>
      </c>
      <c r="LV80" t="s">
        <v>1163</v>
      </c>
      <c r="LW80">
        <v>4</v>
      </c>
      <c r="LX80" s="241"/>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f t="shared" si="207"/>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f t="shared" si="208"/>
        <v>1</v>
      </c>
      <c r="NE80" t="s">
        <v>1163</v>
      </c>
      <c r="NF80">
        <v>4</v>
      </c>
      <c r="NG80" s="241"/>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f t="shared" si="209"/>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f t="shared" si="210"/>
        <v>1</v>
      </c>
      <c r="ON80" t="s">
        <v>1163</v>
      </c>
      <c r="OO80">
        <v>4</v>
      </c>
      <c r="OP80" s="241"/>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f t="shared" si="211"/>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v>1</v>
      </c>
      <c r="PN80">
        <v>1</v>
      </c>
      <c r="PO80" s="203">
        <v>1</v>
      </c>
      <c r="PP80">
        <v>0</v>
      </c>
      <c r="PQ80">
        <v>0</v>
      </c>
      <c r="PR80">
        <v>1</v>
      </c>
      <c r="PS80">
        <v>1</v>
      </c>
      <c r="PT80" s="237">
        <v>9.9457504520799999E-3</v>
      </c>
      <c r="PU80" s="194">
        <v>42545</v>
      </c>
      <c r="PV80">
        <v>1</v>
      </c>
      <c r="PW80" t="s">
        <v>1163</v>
      </c>
      <c r="PX80">
        <v>4</v>
      </c>
      <c r="PY80" s="241"/>
      <c r="PZ80">
        <v>3</v>
      </c>
      <c r="QA80" s="137">
        <v>134720</v>
      </c>
      <c r="QB80" s="137">
        <v>101040</v>
      </c>
      <c r="QC80" s="188">
        <v>1339.8915009042175</v>
      </c>
      <c r="QD80" s="188">
        <v>1339.8915009042175</v>
      </c>
      <c r="QE80" s="188">
        <v>-1339.8915009042175</v>
      </c>
      <c r="QF80" s="188">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v>1</v>
      </c>
      <c r="QQ80" s="228">
        <v>1</v>
      </c>
      <c r="QR80" s="228">
        <v>-1</v>
      </c>
      <c r="QS80" s="228">
        <v>1</v>
      </c>
      <c r="QT80" s="203">
        <v>-1</v>
      </c>
      <c r="QU80" s="229">
        <v>15</v>
      </c>
      <c r="QV80">
        <v>1</v>
      </c>
      <c r="QW80">
        <v>-1</v>
      </c>
      <c r="QX80">
        <v>1</v>
      </c>
      <c r="QY80">
        <v>0</v>
      </c>
      <c r="QZ80">
        <v>0</v>
      </c>
      <c r="RA80">
        <v>1</v>
      </c>
      <c r="RB80">
        <v>0</v>
      </c>
      <c r="RC80">
        <v>5.0731125037299998E-3</v>
      </c>
      <c r="RD80" s="194">
        <v>42545</v>
      </c>
      <c r="RE80">
        <v>-1</v>
      </c>
      <c r="RF80" t="s">
        <v>1163</v>
      </c>
      <c r="RG80">
        <v>4</v>
      </c>
      <c r="RH80" s="241"/>
      <c r="RI80">
        <v>3</v>
      </c>
      <c r="RJ80" s="137">
        <v>134720</v>
      </c>
      <c r="RK80" s="137">
        <v>101040</v>
      </c>
      <c r="RL80" s="188">
        <v>683.44971650250557</v>
      </c>
      <c r="RM80" s="188">
        <v>683.44971650250557</v>
      </c>
      <c r="RN80" s="188">
        <v>-683.44971650250557</v>
      </c>
      <c r="RO80" s="188">
        <v>683.44971650250557</v>
      </c>
      <c r="RP80" s="188">
        <v>-683.44971650250557</v>
      </c>
      <c r="RQ80" s="188">
        <v>-683.44971650250557</v>
      </c>
      <c r="RR80" s="188">
        <v>683.44971650250557</v>
      </c>
      <c r="RS80" s="188">
        <v>-683.44971650250557</v>
      </c>
      <c r="RT80" s="188">
        <v>683.44971650250557</v>
      </c>
      <c r="RU80" s="188">
        <v>-683.44971650250557</v>
      </c>
      <c r="RV80" s="188">
        <v>-683.44971650250557</v>
      </c>
      <c r="RW80" s="188">
        <v>683.44971650250557</v>
      </c>
      <c r="RY80">
        <f t="shared" si="212"/>
        <v>1</v>
      </c>
      <c r="RZ80">
        <v>1</v>
      </c>
      <c r="SA80">
        <v>-1</v>
      </c>
      <c r="SB80">
        <v>1</v>
      </c>
      <c r="SC80">
        <v>-1</v>
      </c>
      <c r="SD80">
        <v>16</v>
      </c>
      <c r="SE80">
        <f t="shared" si="213"/>
        <v>1</v>
      </c>
      <c r="SF80">
        <f t="shared" si="214"/>
        <v>-1</v>
      </c>
      <c r="SG80">
        <v>-1</v>
      </c>
      <c r="SH80">
        <f t="shared" si="215"/>
        <v>1</v>
      </c>
      <c r="SI80">
        <f t="shared" si="179"/>
        <v>1</v>
      </c>
      <c r="SJ80">
        <f t="shared" ref="SJ80:SJ92" si="254">IF(SG80=SE80,1,0)</f>
        <v>0</v>
      </c>
      <c r="SK80">
        <f t="shared" si="216"/>
        <v>1</v>
      </c>
      <c r="SL80">
        <v>-3.5629453681700002E-3</v>
      </c>
      <c r="SM80" s="194">
        <v>42545</v>
      </c>
      <c r="SN80">
        <f t="shared" si="217"/>
        <v>-1</v>
      </c>
      <c r="SO80" t="str">
        <f t="shared" si="180"/>
        <v>TRUE</v>
      </c>
      <c r="SP80">
        <f>VLOOKUP($A80,'FuturesInfo (3)'!$A$2:$V$80,22)</f>
        <v>4</v>
      </c>
      <c r="SQ80" s="241"/>
      <c r="SR80">
        <f t="shared" si="218"/>
        <v>3</v>
      </c>
      <c r="SS80" s="137">
        <f>VLOOKUP($A80,'FuturesInfo (3)'!$A$2:$O$80,15)*SP80</f>
        <v>134240</v>
      </c>
      <c r="ST80" s="137">
        <f>VLOOKUP($A80,'FuturesInfo (3)'!$A$2:$O$80,15)*SR80</f>
        <v>100680</v>
      </c>
      <c r="SU80" s="188">
        <f t="shared" si="175"/>
        <v>-478.28978622314082</v>
      </c>
      <c r="SV80" s="188">
        <f t="shared" si="181"/>
        <v>-478.28978622314082</v>
      </c>
      <c r="SW80" s="188">
        <f t="shared" si="219"/>
        <v>478.28978622314082</v>
      </c>
      <c r="SX80" s="188">
        <f t="shared" si="220"/>
        <v>-478.28978622314082</v>
      </c>
      <c r="SY80" s="188">
        <f t="shared" si="172"/>
        <v>478.28978622314082</v>
      </c>
      <c r="SZ80" s="188">
        <f t="shared" si="221"/>
        <v>478.28978622314082</v>
      </c>
      <c r="TA80" s="188">
        <f t="shared" ref="TA80:TA92" si="255">IF(IF(SB80=SG80,1,0)=1,ABS(SS80*SL80),-ABS(SS80*SL80))</f>
        <v>-478.28978622314082</v>
      </c>
      <c r="TB80" s="188">
        <f t="shared" si="222"/>
        <v>478.28978622314082</v>
      </c>
      <c r="TC80" s="188">
        <f>IF(IF(sym!$Q69=SG80,1,0)=1,ABS(SS80*SL80),-ABS(SS80*SL80))</f>
        <v>-478.28978622314082</v>
      </c>
      <c r="TD80" s="188">
        <f>IF(IF(sym!$P69=SG80,1,0)=1,ABS(SS80*SL80),-ABS(SS80*SL80))</f>
        <v>478.28978622314082</v>
      </c>
      <c r="TE80" s="188">
        <f t="shared" si="169"/>
        <v>-478.28978622314082</v>
      </c>
      <c r="TF80" s="188">
        <f t="shared" si="223"/>
        <v>478.28978622314082</v>
      </c>
      <c r="TH80">
        <f t="shared" si="224"/>
        <v>-1</v>
      </c>
      <c r="TI80" s="228">
        <v>1</v>
      </c>
      <c r="TJ80" s="228">
        <v>-1</v>
      </c>
      <c r="TK80" s="228">
        <v>1</v>
      </c>
      <c r="TL80" s="203">
        <v>-1</v>
      </c>
      <c r="TM80" s="229">
        <v>17</v>
      </c>
      <c r="TN80">
        <f t="shared" si="225"/>
        <v>1</v>
      </c>
      <c r="TO80">
        <f t="shared" si="226"/>
        <v>-1</v>
      </c>
      <c r="TP80" s="203"/>
      <c r="TQ80">
        <f t="shared" si="227"/>
        <v>0</v>
      </c>
      <c r="TR80">
        <f t="shared" si="182"/>
        <v>0</v>
      </c>
      <c r="TS80">
        <f t="shared" ref="TS80:TS92" si="256">IF(TP80=TN80,1,0)</f>
        <v>0</v>
      </c>
      <c r="TT80">
        <f t="shared" si="228"/>
        <v>0</v>
      </c>
      <c r="TU80" s="237"/>
      <c r="TV80" s="194">
        <v>42545</v>
      </c>
      <c r="TW80">
        <f t="shared" si="229"/>
        <v>-1</v>
      </c>
      <c r="TX80" t="str">
        <f t="shared" si="183"/>
        <v>TRUE</v>
      </c>
      <c r="TY80">
        <f>VLOOKUP($A80,'FuturesInfo (3)'!$A$2:$V$80,22)</f>
        <v>4</v>
      </c>
      <c r="TZ80" s="241"/>
      <c r="UA80">
        <f t="shared" si="230"/>
        <v>3</v>
      </c>
      <c r="UB80" s="137">
        <f>VLOOKUP($A80,'FuturesInfo (3)'!$A$2:$O$80,15)*TY80</f>
        <v>134240</v>
      </c>
      <c r="UC80" s="137">
        <f>VLOOKUP($A80,'FuturesInfo (3)'!$A$2:$O$80,15)*UA80</f>
        <v>100680</v>
      </c>
      <c r="UD80" s="188">
        <f t="shared" si="176"/>
        <v>0</v>
      </c>
      <c r="UE80" s="188">
        <f t="shared" si="184"/>
        <v>0</v>
      </c>
      <c r="UF80" s="188">
        <f t="shared" si="231"/>
        <v>0</v>
      </c>
      <c r="UG80" s="188">
        <f t="shared" si="232"/>
        <v>0</v>
      </c>
      <c r="UH80" s="188">
        <f t="shared" si="173"/>
        <v>0</v>
      </c>
      <c r="UI80" s="188">
        <f t="shared" si="233"/>
        <v>0</v>
      </c>
      <c r="UJ80" s="188">
        <f t="shared" ref="UJ80:UJ92" si="257">IF(IF(TK80=TP80,1,0)=1,ABS(UB80*TU80),-ABS(UB80*TU80))</f>
        <v>0</v>
      </c>
      <c r="UK80" s="188">
        <f t="shared" si="234"/>
        <v>0</v>
      </c>
      <c r="UL80" s="188">
        <f>IF(IF(sym!$Q69=TP80,1,0)=1,ABS(UB80*TU80),-ABS(UB80*TU80))</f>
        <v>0</v>
      </c>
      <c r="UM80" s="188">
        <f>IF(IF(sym!$P69=TP80,1,0)=1,ABS(UB80*TU80),-ABS(UB80*TU80))</f>
        <v>0</v>
      </c>
      <c r="UN80" s="188">
        <f t="shared" si="170"/>
        <v>0</v>
      </c>
      <c r="UO80" s="188">
        <f t="shared" si="235"/>
        <v>0</v>
      </c>
      <c r="UQ80">
        <f t="shared" si="236"/>
        <v>0</v>
      </c>
      <c r="UR80" s="228"/>
      <c r="US80" s="228"/>
      <c r="UT80" s="228"/>
      <c r="UU80" s="203"/>
      <c r="UV80" s="229"/>
      <c r="UW80">
        <f t="shared" si="237"/>
        <v>1</v>
      </c>
      <c r="UX80">
        <f t="shared" si="238"/>
        <v>0</v>
      </c>
      <c r="UY80" s="203"/>
      <c r="UZ80">
        <f t="shared" si="239"/>
        <v>1</v>
      </c>
      <c r="VA80">
        <f t="shared" si="185"/>
        <v>1</v>
      </c>
      <c r="VB80">
        <f t="shared" ref="VB80:VB92" si="258">IF(UY80=UW80,1,0)</f>
        <v>0</v>
      </c>
      <c r="VC80">
        <f t="shared" si="240"/>
        <v>1</v>
      </c>
      <c r="VD80" s="237"/>
      <c r="VE80" s="194"/>
      <c r="VF80">
        <f t="shared" si="241"/>
        <v>-1</v>
      </c>
      <c r="VG80" t="str">
        <f t="shared" si="186"/>
        <v>FALSE</v>
      </c>
      <c r="VH80">
        <f>VLOOKUP($A80,'FuturesInfo (3)'!$A$2:$V$80,22)</f>
        <v>4</v>
      </c>
      <c r="VI80" s="241"/>
      <c r="VJ80">
        <f t="shared" si="242"/>
        <v>3</v>
      </c>
      <c r="VK80" s="137">
        <f>VLOOKUP($A80,'FuturesInfo (3)'!$A$2:$O$80,15)*VH80</f>
        <v>134240</v>
      </c>
      <c r="VL80" s="137">
        <f>VLOOKUP($A80,'FuturesInfo (3)'!$A$2:$O$80,15)*VJ80</f>
        <v>100680</v>
      </c>
      <c r="VM80" s="188">
        <f t="shared" si="177"/>
        <v>0</v>
      </c>
      <c r="VN80" s="188">
        <f t="shared" si="187"/>
        <v>0</v>
      </c>
      <c r="VO80" s="188">
        <f t="shared" si="243"/>
        <v>0</v>
      </c>
      <c r="VP80" s="188">
        <f t="shared" si="244"/>
        <v>0</v>
      </c>
      <c r="VQ80" s="188">
        <f t="shared" si="174"/>
        <v>0</v>
      </c>
      <c r="VR80" s="188">
        <f t="shared" si="245"/>
        <v>0</v>
      </c>
      <c r="VS80" s="188">
        <f t="shared" ref="VS80:VS92" si="259">IF(IF(UT80=UY80,1,0)=1,ABS(VK80*VD80),-ABS(VK80*VD80))</f>
        <v>0</v>
      </c>
      <c r="VT80" s="188">
        <f t="shared" si="246"/>
        <v>0</v>
      </c>
      <c r="VU80" s="188">
        <f>IF(IF(sym!$Q69=UY80,1,0)=1,ABS(VK80*VD80),-ABS(VK80*VD80))</f>
        <v>0</v>
      </c>
      <c r="VV80" s="188">
        <f>IF(IF(sym!$P69=UY80,1,0)=1,ABS(VK80*VD80),-ABS(VK80*VD80))</f>
        <v>0</v>
      </c>
      <c r="VW80" s="188">
        <f t="shared" si="171"/>
        <v>0</v>
      </c>
      <c r="VX80" s="188">
        <f t="shared" si="247"/>
        <v>0</v>
      </c>
    </row>
    <row r="81" spans="1:596" x14ac:dyDescent="0.25">
      <c r="A81" s="1" t="s">
        <v>410</v>
      </c>
      <c r="B81" s="149" t="str">
        <f>'FuturesInfo (3)'!M69</f>
        <v>EX</v>
      </c>
      <c r="C81" s="192" t="str">
        <f>VLOOKUP(A81,'FuturesInfo (3)'!$A$2:$K$80,11)</f>
        <v>index</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f t="shared" si="178"/>
        <v>807.39359488934076</v>
      </c>
      <c r="AB81" s="188">
        <v>807.39359488934076</v>
      </c>
      <c r="AC81" s="188">
        <v>-807.39359488934076</v>
      </c>
      <c r="AD81" s="188">
        <v>807.39359488934076</v>
      </c>
      <c r="AE81" s="188">
        <v>-807.39359488934076</v>
      </c>
      <c r="AF81" s="188">
        <f t="shared" si="188"/>
        <v>-2</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f t="shared" si="189"/>
        <v>-1</v>
      </c>
      <c r="BB81" t="s">
        <v>1163</v>
      </c>
      <c r="BC81">
        <v>2</v>
      </c>
      <c r="BD81" s="241">
        <v>2</v>
      </c>
      <c r="BE81">
        <v>2</v>
      </c>
      <c r="BF81" s="137">
        <v>63692.81519999999</v>
      </c>
      <c r="BG81" s="137">
        <v>63692.81519999999</v>
      </c>
      <c r="BH81" s="188">
        <v>-379.25669295990826</v>
      </c>
      <c r="BI81" s="188">
        <f t="shared" si="190"/>
        <v>379.25669295990826</v>
      </c>
      <c r="BJ81" s="188">
        <v>379.25669295990826</v>
      </c>
      <c r="BK81" s="188">
        <v>-379.25669295990826</v>
      </c>
      <c r="BL81" s="188">
        <v>379.25669295990826</v>
      </c>
      <c r="BM81" s="188">
        <v>-379.25669295990826</v>
      </c>
      <c r="BN81" s="188">
        <v>-379.25669295990826</v>
      </c>
      <c r="BO81" s="188">
        <f t="shared" si="191"/>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f t="shared" si="192"/>
        <v>-1</v>
      </c>
      <c r="CK81" t="s">
        <v>1163</v>
      </c>
      <c r="CL81">
        <v>3</v>
      </c>
      <c r="CM81" s="241">
        <v>2</v>
      </c>
      <c r="CN81">
        <v>2</v>
      </c>
      <c r="CO81" s="137">
        <v>95596.64850000001</v>
      </c>
      <c r="CP81" s="137">
        <v>63731.099000000009</v>
      </c>
      <c r="CQ81" s="188">
        <v>-499.28611681786032</v>
      </c>
      <c r="CR81" s="188">
        <f t="shared" si="248"/>
        <v>-499.28611681786032</v>
      </c>
      <c r="CS81" s="188">
        <v>499.28611681786032</v>
      </c>
      <c r="CT81" s="188">
        <v>-499.28611681786032</v>
      </c>
      <c r="CU81" s="188">
        <v>499.28611681786032</v>
      </c>
      <c r="CV81" s="188">
        <v>499.28611681786032</v>
      </c>
      <c r="CW81" s="188">
        <v>-499.28611681786032</v>
      </c>
      <c r="CX81" s="188">
        <f t="shared" si="193"/>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f t="shared" si="194"/>
        <v>-1</v>
      </c>
      <c r="DT81" t="s">
        <v>1163</v>
      </c>
      <c r="DU81">
        <v>3</v>
      </c>
      <c r="DV81" s="241">
        <v>1</v>
      </c>
      <c r="DW81">
        <v>4</v>
      </c>
      <c r="DX81" s="137">
        <v>93377.942700000014</v>
      </c>
      <c r="DY81" s="137">
        <v>124503.92360000001</v>
      </c>
      <c r="DZ81" s="188">
        <v>-1634.1957070398166</v>
      </c>
      <c r="EA81" s="188">
        <f t="shared" si="249"/>
        <v>1634.1957070398166</v>
      </c>
      <c r="EB81" s="188">
        <v>1634.1957070398166</v>
      </c>
      <c r="EC81" s="188">
        <v>-1634.1957070398166</v>
      </c>
      <c r="ED81" s="188">
        <v>1634.1957070398166</v>
      </c>
      <c r="EE81" s="188">
        <v>1634.1957070398166</v>
      </c>
      <c r="EF81" s="188">
        <v>-1634.1957070398166</v>
      </c>
      <c r="EG81" s="188">
        <f t="shared" si="195"/>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f t="shared" si="196"/>
        <v>-1</v>
      </c>
      <c r="FC81" t="s">
        <v>1163</v>
      </c>
      <c r="FD81">
        <v>3</v>
      </c>
      <c r="FE81" s="241">
        <v>2</v>
      </c>
      <c r="FF81">
        <v>3</v>
      </c>
      <c r="FG81" s="137">
        <v>91410.768000000011</v>
      </c>
      <c r="FH81" s="137">
        <v>91410.768000000011</v>
      </c>
      <c r="FI81" s="188">
        <v>1725.960350556757</v>
      </c>
      <c r="FJ81" s="188">
        <f t="shared" si="250"/>
        <v>1725.960350556757</v>
      </c>
      <c r="FK81" s="188">
        <v>1725.960350556757</v>
      </c>
      <c r="FL81" s="188">
        <v>-1725.960350556757</v>
      </c>
      <c r="FM81" s="188">
        <v>1725.960350556757</v>
      </c>
      <c r="FN81" s="188">
        <v>-1725.960350556757</v>
      </c>
      <c r="FO81" s="188">
        <v>1725.960350556757</v>
      </c>
      <c r="FP81" s="188">
        <f t="shared" si="197"/>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f t="shared" si="198"/>
        <v>1</v>
      </c>
      <c r="GL81" t="s">
        <v>1163</v>
      </c>
      <c r="GM81">
        <v>3</v>
      </c>
      <c r="GN81" s="241">
        <v>1</v>
      </c>
      <c r="GO81">
        <v>4</v>
      </c>
      <c r="GP81" s="137">
        <v>92074.608000000007</v>
      </c>
      <c r="GQ81" s="137">
        <v>122766.144</v>
      </c>
      <c r="GR81" s="188">
        <v>-668.66091503275129</v>
      </c>
      <c r="GS81" s="188">
        <f t="shared" si="251"/>
        <v>-668.66091503275129</v>
      </c>
      <c r="GT81" s="188">
        <v>-668.66091503275129</v>
      </c>
      <c r="GU81" s="188">
        <v>668.66091503275129</v>
      </c>
      <c r="GV81" s="188">
        <v>668.66091503275129</v>
      </c>
      <c r="GW81" s="188">
        <v>668.66091503275129</v>
      </c>
      <c r="GX81" s="188">
        <v>-668.66091503275129</v>
      </c>
      <c r="GY81" s="188">
        <f t="shared" si="199"/>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f t="shared" si="200"/>
        <v>1</v>
      </c>
      <c r="HU81" t="s">
        <v>1163</v>
      </c>
      <c r="HV81">
        <v>3</v>
      </c>
      <c r="HW81">
        <v>1</v>
      </c>
      <c r="HX81">
        <v>4</v>
      </c>
      <c r="HY81" s="137">
        <v>93914.783999999985</v>
      </c>
      <c r="HZ81" s="137">
        <v>125219.71199999998</v>
      </c>
      <c r="IA81" s="188">
        <v>1963.6112011496007</v>
      </c>
      <c r="IB81" s="188">
        <f t="shared" si="252"/>
        <v>1963.6112011496007</v>
      </c>
      <c r="IC81" s="188">
        <v>-1963.6112011496007</v>
      </c>
      <c r="ID81" s="188">
        <v>1963.6112011496007</v>
      </c>
      <c r="IE81" s="188">
        <v>-1963.6112011496007</v>
      </c>
      <c r="IF81" s="188">
        <v>1963.6112011496007</v>
      </c>
      <c r="IG81" s="188">
        <v>1963.6112011496007</v>
      </c>
      <c r="IH81" s="188">
        <f t="shared" si="201"/>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f t="shared" si="202"/>
        <v>-1</v>
      </c>
      <c r="JD81" t="s">
        <v>1163</v>
      </c>
      <c r="JE81">
        <v>3</v>
      </c>
      <c r="JF81" s="241">
        <v>2</v>
      </c>
      <c r="JG81">
        <v>2</v>
      </c>
      <c r="JH81" s="137">
        <v>95474.771999999997</v>
      </c>
      <c r="JI81" s="137">
        <v>63649.847999999998</v>
      </c>
      <c r="JJ81" s="188">
        <v>-1550.790788134892</v>
      </c>
      <c r="JK81" s="188">
        <f t="shared" si="253"/>
        <v>1550.790788134892</v>
      </c>
      <c r="JL81" s="188">
        <v>-1550.790788134892</v>
      </c>
      <c r="JM81" s="188">
        <v>1550.790788134892</v>
      </c>
      <c r="JN81" s="188">
        <v>1550.790788134892</v>
      </c>
      <c r="JO81" s="188">
        <v>-1550.790788134892</v>
      </c>
      <c r="JP81" s="188">
        <v>-1550.790788134892</v>
      </c>
      <c r="JQ81" s="188">
        <f t="shared" si="203"/>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f t="shared" si="204"/>
        <v>-1</v>
      </c>
      <c r="KM81" t="s">
        <v>1163</v>
      </c>
      <c r="KN81">
        <v>3</v>
      </c>
      <c r="KO81" s="24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f t="shared" si="205"/>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f t="shared" si="206"/>
        <v>1</v>
      </c>
      <c r="LV81" t="s">
        <v>1163</v>
      </c>
      <c r="LW81">
        <v>3</v>
      </c>
      <c r="LX81" s="241"/>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f t="shared" si="207"/>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f t="shared" si="208"/>
        <v>1</v>
      </c>
      <c r="NE81" t="s">
        <v>1163</v>
      </c>
      <c r="NF81">
        <v>3</v>
      </c>
      <c r="NG81" s="241"/>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f t="shared" si="209"/>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f t="shared" si="210"/>
        <v>1</v>
      </c>
      <c r="ON81" t="s">
        <v>1163</v>
      </c>
      <c r="OO81">
        <v>3</v>
      </c>
      <c r="OP81" s="241"/>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f t="shared" si="211"/>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v>1</v>
      </c>
      <c r="PN81">
        <v>1</v>
      </c>
      <c r="PO81" s="203">
        <v>-1</v>
      </c>
      <c r="PP81">
        <v>0</v>
      </c>
      <c r="PQ81">
        <v>1</v>
      </c>
      <c r="PR81">
        <v>0</v>
      </c>
      <c r="PS81">
        <v>0</v>
      </c>
      <c r="PT81" s="237">
        <v>-3.39097999322E-4</v>
      </c>
      <c r="PU81" s="194">
        <v>42557</v>
      </c>
      <c r="PV81">
        <v>1</v>
      </c>
      <c r="PW81" t="s">
        <v>1163</v>
      </c>
      <c r="PX81">
        <v>3</v>
      </c>
      <c r="PY81" s="241"/>
      <c r="PZ81">
        <v>2</v>
      </c>
      <c r="QA81" s="137">
        <v>96792.963000000003</v>
      </c>
      <c r="QB81" s="137">
        <v>64528.642</v>
      </c>
      <c r="QC81" s="188">
        <v>-32.822300101748375</v>
      </c>
      <c r="QD81" s="188">
        <v>32.822300101748375</v>
      </c>
      <c r="QE81" s="188">
        <v>32.822300101748375</v>
      </c>
      <c r="QF81" s="188">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v>-1</v>
      </c>
      <c r="QQ81" s="228">
        <v>1</v>
      </c>
      <c r="QR81" s="228">
        <v>1</v>
      </c>
      <c r="QS81" s="228">
        <v>1</v>
      </c>
      <c r="QT81" s="203">
        <v>-1</v>
      </c>
      <c r="QU81" s="229">
        <v>-8</v>
      </c>
      <c r="QV81">
        <v>1</v>
      </c>
      <c r="QW81">
        <v>1</v>
      </c>
      <c r="QX81">
        <v>-1</v>
      </c>
      <c r="QY81">
        <v>0</v>
      </c>
      <c r="QZ81">
        <v>1</v>
      </c>
      <c r="RA81">
        <v>0</v>
      </c>
      <c r="RB81">
        <v>0</v>
      </c>
      <c r="RC81">
        <v>-7.1234735413799998E-3</v>
      </c>
      <c r="RD81" s="194">
        <v>42557</v>
      </c>
      <c r="RE81">
        <v>1</v>
      </c>
      <c r="RF81" t="s">
        <v>1163</v>
      </c>
      <c r="RG81">
        <v>3</v>
      </c>
      <c r="RH81" s="241"/>
      <c r="RI81">
        <v>2</v>
      </c>
      <c r="RJ81" s="137">
        <v>96792.963000000003</v>
      </c>
      <c r="RK81" s="137">
        <v>64528.642</v>
      </c>
      <c r="RL81" s="188">
        <v>-689.50211092227335</v>
      </c>
      <c r="RM81" s="188">
        <v>689.50211092227335</v>
      </c>
      <c r="RN81" s="188">
        <v>689.50211092227335</v>
      </c>
      <c r="RO81" s="188">
        <v>-689.50211092227335</v>
      </c>
      <c r="RP81" s="188">
        <v>-689.50211092227335</v>
      </c>
      <c r="RQ81" s="188">
        <v>-689.50211092227335</v>
      </c>
      <c r="RR81" s="188">
        <v>-689.50211092227335</v>
      </c>
      <c r="RS81" s="188">
        <v>-689.50211092227335</v>
      </c>
      <c r="RT81" s="188">
        <v>-689.50211092227335</v>
      </c>
      <c r="RU81" s="188">
        <v>689.50211092227335</v>
      </c>
      <c r="RV81" s="188">
        <v>-689.50211092227335</v>
      </c>
      <c r="RW81" s="188">
        <v>689.50211092227335</v>
      </c>
      <c r="RY81">
        <f t="shared" si="212"/>
        <v>-1</v>
      </c>
      <c r="RZ81">
        <v>1</v>
      </c>
      <c r="SA81">
        <v>1</v>
      </c>
      <c r="SB81">
        <v>1</v>
      </c>
      <c r="SC81">
        <v>-1</v>
      </c>
      <c r="SD81">
        <v>-9</v>
      </c>
      <c r="SE81">
        <f t="shared" si="213"/>
        <v>1</v>
      </c>
      <c r="SF81">
        <f t="shared" si="214"/>
        <v>1</v>
      </c>
      <c r="SG81">
        <v>1</v>
      </c>
      <c r="SH81">
        <f t="shared" si="215"/>
        <v>1</v>
      </c>
      <c r="SI81">
        <f t="shared" si="179"/>
        <v>0</v>
      </c>
      <c r="SJ81">
        <f t="shared" si="254"/>
        <v>1</v>
      </c>
      <c r="SK81">
        <f t="shared" si="216"/>
        <v>1</v>
      </c>
      <c r="SL81">
        <v>1.22992825419E-2</v>
      </c>
      <c r="SM81" s="194">
        <v>42557</v>
      </c>
      <c r="SN81">
        <f t="shared" si="217"/>
        <v>1</v>
      </c>
      <c r="SO81" t="str">
        <f t="shared" si="180"/>
        <v>TRUE</v>
      </c>
      <c r="SP81">
        <f>VLOOKUP($A81,'FuturesInfo (3)'!$A$2:$V$80,22)</f>
        <v>3</v>
      </c>
      <c r="SQ81" s="241"/>
      <c r="SR81">
        <f t="shared" si="218"/>
        <v>2</v>
      </c>
      <c r="SS81" s="137">
        <f>VLOOKUP($A81,'FuturesInfo (3)'!$A$2:$O$80,15)*SP81</f>
        <v>97912.334999999992</v>
      </c>
      <c r="ST81" s="137">
        <f>VLOOKUP($A81,'FuturesInfo (3)'!$A$2:$O$80,15)*SR81</f>
        <v>65274.89</v>
      </c>
      <c r="SU81" s="188">
        <f t="shared" si="175"/>
        <v>1204.2514725021642</v>
      </c>
      <c r="SV81" s="188">
        <f t="shared" si="181"/>
        <v>-1204.2514725021642</v>
      </c>
      <c r="SW81" s="188">
        <f t="shared" si="219"/>
        <v>-1204.2514725021642</v>
      </c>
      <c r="SX81" s="188">
        <f t="shared" si="220"/>
        <v>1204.2514725021642</v>
      </c>
      <c r="SY81" s="188">
        <f t="shared" si="172"/>
        <v>1204.2514725021642</v>
      </c>
      <c r="SZ81" s="188">
        <f t="shared" si="221"/>
        <v>1204.2514725021642</v>
      </c>
      <c r="TA81" s="188">
        <f t="shared" si="255"/>
        <v>1204.2514725021642</v>
      </c>
      <c r="TB81" s="188">
        <f t="shared" si="222"/>
        <v>1204.2514725021642</v>
      </c>
      <c r="TC81" s="188">
        <f>IF(IF(sym!$Q70=SG81,1,0)=1,ABS(SS81*SL81),-ABS(SS81*SL81))</f>
        <v>1204.2514725021642</v>
      </c>
      <c r="TD81" s="188">
        <f>IF(IF(sym!$P70=SG81,1,0)=1,ABS(SS81*SL81),-ABS(SS81*SL81))</f>
        <v>-1204.2514725021642</v>
      </c>
      <c r="TE81" s="188">
        <f t="shared" ref="TE81:TE92" si="260">IF(IF(SG81=SG81,0,1)=1,ABS(SS81*SL81),-ABS(SS81*SL81))</f>
        <v>-1204.2514725021642</v>
      </c>
      <c r="TF81" s="188">
        <f t="shared" si="223"/>
        <v>1204.2514725021642</v>
      </c>
      <c r="TH81">
        <f t="shared" si="224"/>
        <v>1</v>
      </c>
      <c r="TI81" s="228">
        <v>1</v>
      </c>
      <c r="TJ81" s="228">
        <v>-1</v>
      </c>
      <c r="TK81" s="228">
        <v>1</v>
      </c>
      <c r="TL81" s="203">
        <v>-1</v>
      </c>
      <c r="TM81" s="229">
        <v>-10</v>
      </c>
      <c r="TN81">
        <f t="shared" si="225"/>
        <v>1</v>
      </c>
      <c r="TO81">
        <f t="shared" si="226"/>
        <v>1</v>
      </c>
      <c r="TP81" s="203"/>
      <c r="TQ81">
        <f t="shared" si="227"/>
        <v>0</v>
      </c>
      <c r="TR81">
        <f t="shared" si="182"/>
        <v>0</v>
      </c>
      <c r="TS81">
        <f t="shared" si="256"/>
        <v>0</v>
      </c>
      <c r="TT81">
        <f t="shared" si="228"/>
        <v>0</v>
      </c>
      <c r="TU81" s="237"/>
      <c r="TV81" s="194">
        <v>42557</v>
      </c>
      <c r="TW81">
        <f t="shared" si="229"/>
        <v>1</v>
      </c>
      <c r="TX81" t="str">
        <f t="shared" si="183"/>
        <v>TRUE</v>
      </c>
      <c r="TY81">
        <f>VLOOKUP($A81,'FuturesInfo (3)'!$A$2:$V$80,22)</f>
        <v>3</v>
      </c>
      <c r="TZ81" s="241"/>
      <c r="UA81">
        <f t="shared" si="230"/>
        <v>2</v>
      </c>
      <c r="UB81" s="137">
        <f>VLOOKUP($A81,'FuturesInfo (3)'!$A$2:$O$80,15)*TY81</f>
        <v>97912.334999999992</v>
      </c>
      <c r="UC81" s="137">
        <f>VLOOKUP($A81,'FuturesInfo (3)'!$A$2:$O$80,15)*UA81</f>
        <v>65274.89</v>
      </c>
      <c r="UD81" s="188">
        <f t="shared" si="176"/>
        <v>0</v>
      </c>
      <c r="UE81" s="188">
        <f t="shared" si="184"/>
        <v>0</v>
      </c>
      <c r="UF81" s="188">
        <f t="shared" si="231"/>
        <v>0</v>
      </c>
      <c r="UG81" s="188">
        <f t="shared" si="232"/>
        <v>0</v>
      </c>
      <c r="UH81" s="188">
        <f t="shared" si="173"/>
        <v>0</v>
      </c>
      <c r="UI81" s="188">
        <f t="shared" si="233"/>
        <v>0</v>
      </c>
      <c r="UJ81" s="188">
        <f t="shared" si="257"/>
        <v>0</v>
      </c>
      <c r="UK81" s="188">
        <f t="shared" si="234"/>
        <v>0</v>
      </c>
      <c r="UL81" s="188">
        <f>IF(IF(sym!$Q70=TP81,1,0)=1,ABS(UB81*TU81),-ABS(UB81*TU81))</f>
        <v>0</v>
      </c>
      <c r="UM81" s="188">
        <f>IF(IF(sym!$P70=TP81,1,0)=1,ABS(UB81*TU81),-ABS(UB81*TU81))</f>
        <v>0</v>
      </c>
      <c r="UN81" s="188">
        <f t="shared" ref="UN81:UN92" si="261">IF(IF(TP81=TP81,0,1)=1,ABS(UB81*TU81),-ABS(UB81*TU81))</f>
        <v>0</v>
      </c>
      <c r="UO81" s="188">
        <f t="shared" si="235"/>
        <v>0</v>
      </c>
      <c r="UQ81">
        <f t="shared" si="236"/>
        <v>0</v>
      </c>
      <c r="UR81" s="228"/>
      <c r="US81" s="228"/>
      <c r="UT81" s="228"/>
      <c r="UU81" s="203"/>
      <c r="UV81" s="229"/>
      <c r="UW81">
        <f t="shared" si="237"/>
        <v>1</v>
      </c>
      <c r="UX81">
        <f t="shared" si="238"/>
        <v>0</v>
      </c>
      <c r="UY81" s="203"/>
      <c r="UZ81">
        <f t="shared" si="239"/>
        <v>1</v>
      </c>
      <c r="VA81">
        <f t="shared" si="185"/>
        <v>1</v>
      </c>
      <c r="VB81">
        <f t="shared" si="258"/>
        <v>0</v>
      </c>
      <c r="VC81">
        <f t="shared" si="240"/>
        <v>1</v>
      </c>
      <c r="VD81" s="237"/>
      <c r="VE81" s="194"/>
      <c r="VF81">
        <f t="shared" si="241"/>
        <v>-1</v>
      </c>
      <c r="VG81" t="str">
        <f t="shared" si="186"/>
        <v>FALSE</v>
      </c>
      <c r="VH81">
        <f>VLOOKUP($A81,'FuturesInfo (3)'!$A$2:$V$80,22)</f>
        <v>3</v>
      </c>
      <c r="VI81" s="241"/>
      <c r="VJ81">
        <f t="shared" si="242"/>
        <v>2</v>
      </c>
      <c r="VK81" s="137">
        <f>VLOOKUP($A81,'FuturesInfo (3)'!$A$2:$O$80,15)*VH81</f>
        <v>97912.334999999992</v>
      </c>
      <c r="VL81" s="137">
        <f>VLOOKUP($A81,'FuturesInfo (3)'!$A$2:$O$80,15)*VJ81</f>
        <v>65274.89</v>
      </c>
      <c r="VM81" s="188">
        <f t="shared" si="177"/>
        <v>0</v>
      </c>
      <c r="VN81" s="188">
        <f t="shared" si="187"/>
        <v>0</v>
      </c>
      <c r="VO81" s="188">
        <f t="shared" si="243"/>
        <v>0</v>
      </c>
      <c r="VP81" s="188">
        <f t="shared" si="244"/>
        <v>0</v>
      </c>
      <c r="VQ81" s="188">
        <f t="shared" si="174"/>
        <v>0</v>
      </c>
      <c r="VR81" s="188">
        <f t="shared" si="245"/>
        <v>0</v>
      </c>
      <c r="VS81" s="188">
        <f t="shared" si="259"/>
        <v>0</v>
      </c>
      <c r="VT81" s="188">
        <f t="shared" si="246"/>
        <v>0</v>
      </c>
      <c r="VU81" s="188">
        <f>IF(IF(sym!$Q70=UY81,1,0)=1,ABS(VK81*VD81),-ABS(VK81*VD81))</f>
        <v>0</v>
      </c>
      <c r="VV81" s="188">
        <f>IF(IF(sym!$P70=UY81,1,0)=1,ABS(VK81*VD81),-ABS(VK81*VD81))</f>
        <v>0</v>
      </c>
      <c r="VW81" s="188">
        <f t="shared" ref="VW81:VW92" si="262">IF(IF(UY81=UY81,0,1)=1,ABS(VK81*VD81),-ABS(VK81*VD81))</f>
        <v>0</v>
      </c>
      <c r="VX81" s="188">
        <f t="shared" si="247"/>
        <v>0</v>
      </c>
    </row>
    <row r="82" spans="1:596" x14ac:dyDescent="0.25">
      <c r="A82" s="1" t="s">
        <v>412</v>
      </c>
      <c r="B82" s="149" t="str">
        <f>'FuturesInfo (3)'!M70</f>
        <v>@TFS</v>
      </c>
      <c r="C82" s="192" t="str">
        <f>VLOOKUP(A82,'FuturesInfo (3)'!$A$2:$K$80,11)</f>
        <v>index</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f t="shared" si="178"/>
        <v>1859.6599061161244</v>
      </c>
      <c r="AB82" s="188">
        <v>1859.6599061161244</v>
      </c>
      <c r="AC82" s="188">
        <v>-1859.6599061161244</v>
      </c>
      <c r="AD82" s="188">
        <v>-1859.6599061161244</v>
      </c>
      <c r="AE82" s="188">
        <v>-1859.6599061161244</v>
      </c>
      <c r="AF82" s="188">
        <f t="shared" si="188"/>
        <v>0</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f t="shared" si="189"/>
        <v>-1</v>
      </c>
      <c r="BB82" t="s">
        <v>1163</v>
      </c>
      <c r="BC82">
        <v>1</v>
      </c>
      <c r="BD82" s="241">
        <v>2</v>
      </c>
      <c r="BE82">
        <v>1</v>
      </c>
      <c r="BF82" s="137">
        <v>115420</v>
      </c>
      <c r="BG82" s="137">
        <v>115420</v>
      </c>
      <c r="BH82" s="188">
        <v>684.02998082577574</v>
      </c>
      <c r="BI82" s="188">
        <f t="shared" si="190"/>
        <v>684.02998082577574</v>
      </c>
      <c r="BJ82" s="188">
        <v>684.02998082577574</v>
      </c>
      <c r="BK82" s="188">
        <v>-684.02998082577574</v>
      </c>
      <c r="BL82" s="188">
        <v>-684.02998082577574</v>
      </c>
      <c r="BM82" s="188">
        <v>-684.02998082577574</v>
      </c>
      <c r="BN82" s="188">
        <v>684.02998082577574</v>
      </c>
      <c r="BO82" s="188">
        <f t="shared" si="191"/>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f t="shared" si="192"/>
        <v>-1</v>
      </c>
      <c r="CK82" t="s">
        <v>1163</v>
      </c>
      <c r="CL82">
        <v>1</v>
      </c>
      <c r="CM82" s="241">
        <v>2</v>
      </c>
      <c r="CN82">
        <v>1</v>
      </c>
      <c r="CO82" s="137">
        <v>115420</v>
      </c>
      <c r="CP82" s="137">
        <v>115420</v>
      </c>
      <c r="CQ82" s="188">
        <v>0</v>
      </c>
      <c r="CR82" s="188">
        <f t="shared" si="248"/>
        <v>0</v>
      </c>
      <c r="CS82" s="188">
        <v>0</v>
      </c>
      <c r="CT82" s="188">
        <v>0</v>
      </c>
      <c r="CU82" s="188">
        <v>0</v>
      </c>
      <c r="CV82" s="188">
        <v>0</v>
      </c>
      <c r="CW82" s="188">
        <v>0</v>
      </c>
      <c r="CX82" s="188">
        <f t="shared" si="193"/>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f t="shared" si="194"/>
        <v>1</v>
      </c>
      <c r="DT82" t="s">
        <v>1163</v>
      </c>
      <c r="DU82">
        <v>1</v>
      </c>
      <c r="DV82" s="241">
        <v>1</v>
      </c>
      <c r="DW82">
        <v>1</v>
      </c>
      <c r="DX82" s="137">
        <v>113540.00000000001</v>
      </c>
      <c r="DY82" s="137">
        <v>113540.00000000001</v>
      </c>
      <c r="DZ82" s="188">
        <v>-1849.3779240988665</v>
      </c>
      <c r="EA82" s="188">
        <f t="shared" si="249"/>
        <v>-1849.3779240988665</v>
      </c>
      <c r="EB82" s="188">
        <v>1849.3779240988665</v>
      </c>
      <c r="EC82" s="188">
        <v>-1849.3779240988665</v>
      </c>
      <c r="ED82" s="188">
        <v>-1849.3779240988665</v>
      </c>
      <c r="EE82" s="188">
        <v>-1849.3779240988665</v>
      </c>
      <c r="EF82" s="188">
        <v>-1849.3779240988665</v>
      </c>
      <c r="EG82" s="188">
        <f t="shared" si="195"/>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f t="shared" si="196"/>
        <v>1</v>
      </c>
      <c r="FC82" t="s">
        <v>1163</v>
      </c>
      <c r="FD82">
        <v>1</v>
      </c>
      <c r="FE82" s="241">
        <v>1</v>
      </c>
      <c r="FF82">
        <v>1</v>
      </c>
      <c r="FG82" s="137">
        <v>114430</v>
      </c>
      <c r="FH82" s="137">
        <v>114430</v>
      </c>
      <c r="FI82" s="188">
        <v>896.97639598350406</v>
      </c>
      <c r="FJ82" s="188">
        <f t="shared" si="250"/>
        <v>-896.97639598350406</v>
      </c>
      <c r="FK82" s="188">
        <v>-896.97639598350406</v>
      </c>
      <c r="FL82" s="188">
        <v>896.97639598350406</v>
      </c>
      <c r="FM82" s="188">
        <v>896.97639598350406</v>
      </c>
      <c r="FN82" s="188">
        <v>896.97639598350406</v>
      </c>
      <c r="FO82" s="188">
        <v>896.97639598350406</v>
      </c>
      <c r="FP82" s="188">
        <f t="shared" si="197"/>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f t="shared" si="198"/>
        <v>1</v>
      </c>
      <c r="GL82" t="s">
        <v>1163</v>
      </c>
      <c r="GM82">
        <v>1</v>
      </c>
      <c r="GN82" s="241">
        <v>1</v>
      </c>
      <c r="GO82">
        <v>1</v>
      </c>
      <c r="GP82" s="137">
        <v>114609.99999999999</v>
      </c>
      <c r="GQ82" s="137">
        <v>114609.99999999999</v>
      </c>
      <c r="GR82" s="188">
        <v>180.28314253290137</v>
      </c>
      <c r="GS82" s="188">
        <f t="shared" si="251"/>
        <v>180.28314253290137</v>
      </c>
      <c r="GT82" s="188">
        <v>-180.28314253290137</v>
      </c>
      <c r="GU82" s="188">
        <v>180.28314253290137</v>
      </c>
      <c r="GV82" s="188">
        <v>180.28314253290137</v>
      </c>
      <c r="GW82" s="188">
        <v>180.28314253290137</v>
      </c>
      <c r="GX82" s="188">
        <v>180.28314253290137</v>
      </c>
      <c r="GY82" s="188">
        <f t="shared" si="199"/>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f t="shared" si="200"/>
        <v>1</v>
      </c>
      <c r="HU82" t="s">
        <v>1163</v>
      </c>
      <c r="HV82">
        <v>1</v>
      </c>
      <c r="HW82">
        <v>1</v>
      </c>
      <c r="HX82">
        <v>1</v>
      </c>
      <c r="HY82" s="137">
        <v>117350</v>
      </c>
      <c r="HZ82" s="137">
        <v>117350</v>
      </c>
      <c r="IA82" s="188">
        <v>2805.5056277829299</v>
      </c>
      <c r="IB82" s="188">
        <f t="shared" si="252"/>
        <v>2805.5056277829299</v>
      </c>
      <c r="IC82" s="188">
        <v>2805.5056277829299</v>
      </c>
      <c r="ID82" s="188">
        <v>-2805.5056277829299</v>
      </c>
      <c r="IE82" s="188">
        <v>2805.5056277829299</v>
      </c>
      <c r="IF82" s="188">
        <v>2805.5056277829299</v>
      </c>
      <c r="IG82" s="188">
        <v>2805.5056277829299</v>
      </c>
      <c r="IH82" s="188">
        <f t="shared" si="201"/>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f t="shared" si="202"/>
        <v>1</v>
      </c>
      <c r="JD82" t="s">
        <v>1163</v>
      </c>
      <c r="JE82">
        <v>1</v>
      </c>
      <c r="JF82" s="241">
        <v>2</v>
      </c>
      <c r="JG82">
        <v>1</v>
      </c>
      <c r="JH82" s="137">
        <v>118750</v>
      </c>
      <c r="JI82" s="137">
        <v>118750</v>
      </c>
      <c r="JJ82" s="188">
        <v>1416.7021729875</v>
      </c>
      <c r="JK82" s="188">
        <f t="shared" si="253"/>
        <v>1416.7021729875</v>
      </c>
      <c r="JL82" s="188">
        <v>1416.7021729875</v>
      </c>
      <c r="JM82" s="188">
        <v>-1416.7021729875</v>
      </c>
      <c r="JN82" s="188">
        <v>1416.7021729875</v>
      </c>
      <c r="JO82" s="188">
        <v>-1416.7021729875</v>
      </c>
      <c r="JP82" s="188">
        <v>1416.7021729875</v>
      </c>
      <c r="JQ82" s="188">
        <f t="shared" si="203"/>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f t="shared" si="204"/>
        <v>1</v>
      </c>
      <c r="KM82" t="s">
        <v>1163</v>
      </c>
      <c r="KN82">
        <v>1</v>
      </c>
      <c r="KO82" s="241">
        <v>2</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f t="shared" si="205"/>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f t="shared" si="206"/>
        <v>-1</v>
      </c>
      <c r="LV82" t="s">
        <v>1163</v>
      </c>
      <c r="LW82">
        <v>1</v>
      </c>
      <c r="LX82" s="241"/>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f t="shared" si="207"/>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f t="shared" si="208"/>
        <v>1</v>
      </c>
      <c r="NE82" t="s">
        <v>1163</v>
      </c>
      <c r="NF82">
        <v>1</v>
      </c>
      <c r="NG82" s="241"/>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f t="shared" si="209"/>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f t="shared" si="210"/>
        <v>1</v>
      </c>
      <c r="ON82" t="s">
        <v>1163</v>
      </c>
      <c r="OO82">
        <v>1</v>
      </c>
      <c r="OP82" s="241"/>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f t="shared" si="211"/>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v>1</v>
      </c>
      <c r="PN82">
        <v>1</v>
      </c>
      <c r="PO82" s="203">
        <v>1</v>
      </c>
      <c r="PP82">
        <v>0</v>
      </c>
      <c r="PQ82">
        <v>0</v>
      </c>
      <c r="PR82">
        <v>1</v>
      </c>
      <c r="PS82">
        <v>1</v>
      </c>
      <c r="PT82" s="237">
        <v>1.8302828619000001E-3</v>
      </c>
      <c r="PU82" s="194">
        <v>42557</v>
      </c>
      <c r="PV82">
        <v>1</v>
      </c>
      <c r="PW82" t="s">
        <v>1163</v>
      </c>
      <c r="PX82">
        <v>1</v>
      </c>
      <c r="PY82" s="241"/>
      <c r="PZ82">
        <v>1</v>
      </c>
      <c r="QA82" s="137">
        <v>119900</v>
      </c>
      <c r="QB82" s="137">
        <v>119900</v>
      </c>
      <c r="QC82" s="188">
        <v>-219.45091514181001</v>
      </c>
      <c r="QD82" s="188">
        <v>219.45091514181001</v>
      </c>
      <c r="QE82" s="188">
        <v>-219.45091514181001</v>
      </c>
      <c r="QF82" s="188">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v>1</v>
      </c>
      <c r="QQ82" s="228">
        <v>-1</v>
      </c>
      <c r="QR82" s="228">
        <v>-1</v>
      </c>
      <c r="QS82" s="228">
        <v>1</v>
      </c>
      <c r="QT82" s="203">
        <v>-1</v>
      </c>
      <c r="QU82" s="229">
        <v>-8</v>
      </c>
      <c r="QV82">
        <v>1</v>
      </c>
      <c r="QW82">
        <v>1</v>
      </c>
      <c r="QX82">
        <v>-1</v>
      </c>
      <c r="QY82">
        <v>1</v>
      </c>
      <c r="QZ82">
        <v>1</v>
      </c>
      <c r="RA82">
        <v>0</v>
      </c>
      <c r="RB82">
        <v>0</v>
      </c>
      <c r="RC82">
        <v>-4.3182195648599998E-3</v>
      </c>
      <c r="RD82" s="194">
        <v>42557</v>
      </c>
      <c r="RE82">
        <v>1</v>
      </c>
      <c r="RF82" t="s">
        <v>1163</v>
      </c>
      <c r="RG82">
        <v>1</v>
      </c>
      <c r="RH82" s="241"/>
      <c r="RI82">
        <v>1</v>
      </c>
      <c r="RJ82" s="137">
        <v>119900</v>
      </c>
      <c r="RK82" s="137">
        <v>119900</v>
      </c>
      <c r="RL82" s="188">
        <v>517.75452582671403</v>
      </c>
      <c r="RM82" s="188">
        <v>-517.75452582671403</v>
      </c>
      <c r="RN82" s="188">
        <v>517.75452582671403</v>
      </c>
      <c r="RO82" s="188">
        <v>-517.75452582671403</v>
      </c>
      <c r="RP82" s="188">
        <v>-517.75452582671403</v>
      </c>
      <c r="RQ82" s="188">
        <v>517.75452582671403</v>
      </c>
      <c r="RR82" s="188">
        <v>-517.75452582671403</v>
      </c>
      <c r="RS82" s="188">
        <v>-517.75452582671403</v>
      </c>
      <c r="RT82" s="188">
        <v>-517.75452582671403</v>
      </c>
      <c r="RU82" s="188">
        <v>517.75452582671403</v>
      </c>
      <c r="RV82" s="188">
        <v>-517.75452582671403</v>
      </c>
      <c r="RW82" s="188">
        <v>517.75452582671403</v>
      </c>
      <c r="RY82">
        <f t="shared" si="212"/>
        <v>-1</v>
      </c>
      <c r="RZ82">
        <v>1</v>
      </c>
      <c r="SA82">
        <v>1</v>
      </c>
      <c r="SB82">
        <v>1</v>
      </c>
      <c r="SC82">
        <v>-1</v>
      </c>
      <c r="SD82">
        <v>-9</v>
      </c>
      <c r="SE82">
        <f t="shared" si="213"/>
        <v>1</v>
      </c>
      <c r="SF82">
        <f t="shared" si="214"/>
        <v>1</v>
      </c>
      <c r="SG82">
        <v>1</v>
      </c>
      <c r="SH82">
        <f t="shared" si="215"/>
        <v>1</v>
      </c>
      <c r="SI82">
        <f t="shared" si="179"/>
        <v>0</v>
      </c>
      <c r="SJ82">
        <f t="shared" si="254"/>
        <v>1</v>
      </c>
      <c r="SK82">
        <f t="shared" si="216"/>
        <v>1</v>
      </c>
      <c r="SL82">
        <v>6.8390325271099998E-3</v>
      </c>
      <c r="SM82" s="194">
        <v>42557</v>
      </c>
      <c r="SN82">
        <f t="shared" si="217"/>
        <v>1</v>
      </c>
      <c r="SO82" t="str">
        <f t="shared" si="180"/>
        <v>TRUE</v>
      </c>
      <c r="SP82">
        <f>VLOOKUP($A82,'FuturesInfo (3)'!$A$2:$V$80,22)</f>
        <v>1</v>
      </c>
      <c r="SQ82" s="241"/>
      <c r="SR82">
        <f t="shared" si="218"/>
        <v>1</v>
      </c>
      <c r="SS82" s="137">
        <f>VLOOKUP($A82,'FuturesInfo (3)'!$A$2:$O$80,15)*SP82</f>
        <v>120720</v>
      </c>
      <c r="ST82" s="137">
        <f>VLOOKUP($A82,'FuturesInfo (3)'!$A$2:$O$80,15)*SR82</f>
        <v>120720</v>
      </c>
      <c r="SU82" s="188">
        <f t="shared" si="175"/>
        <v>825.60800667271917</v>
      </c>
      <c r="SV82" s="188">
        <f t="shared" si="181"/>
        <v>-825.60800667271917</v>
      </c>
      <c r="SW82" s="188">
        <f t="shared" si="219"/>
        <v>-825.60800667271917</v>
      </c>
      <c r="SX82" s="188">
        <f t="shared" si="220"/>
        <v>825.60800667271917</v>
      </c>
      <c r="SY82" s="188">
        <f t="shared" si="172"/>
        <v>825.60800667271917</v>
      </c>
      <c r="SZ82" s="188">
        <f t="shared" si="221"/>
        <v>825.60800667271917</v>
      </c>
      <c r="TA82" s="188">
        <f t="shared" si="255"/>
        <v>825.60800667271917</v>
      </c>
      <c r="TB82" s="188">
        <f t="shared" si="222"/>
        <v>825.60800667271917</v>
      </c>
      <c r="TC82" s="188">
        <f>IF(IF(sym!$Q71=SG82,1,0)=1,ABS(SS82*SL82),-ABS(SS82*SL82))</f>
        <v>825.60800667271917</v>
      </c>
      <c r="TD82" s="188">
        <f>IF(IF(sym!$P71=SG82,1,0)=1,ABS(SS82*SL82),-ABS(SS82*SL82))</f>
        <v>-825.60800667271917</v>
      </c>
      <c r="TE82" s="188">
        <f t="shared" si="260"/>
        <v>-825.60800667271917</v>
      </c>
      <c r="TF82" s="188">
        <f t="shared" si="223"/>
        <v>825.60800667271917</v>
      </c>
      <c r="TH82">
        <f t="shared" si="224"/>
        <v>1</v>
      </c>
      <c r="TI82" s="228">
        <v>1</v>
      </c>
      <c r="TJ82" s="228">
        <v>-1</v>
      </c>
      <c r="TK82" s="228">
        <v>1</v>
      </c>
      <c r="TL82" s="203">
        <v>-1</v>
      </c>
      <c r="TM82" s="229">
        <v>-17</v>
      </c>
      <c r="TN82">
        <f t="shared" si="225"/>
        <v>1</v>
      </c>
      <c r="TO82">
        <f t="shared" si="226"/>
        <v>1</v>
      </c>
      <c r="TP82" s="203"/>
      <c r="TQ82">
        <f t="shared" si="227"/>
        <v>0</v>
      </c>
      <c r="TR82">
        <f t="shared" si="182"/>
        <v>0</v>
      </c>
      <c r="TS82">
        <f t="shared" si="256"/>
        <v>0</v>
      </c>
      <c r="TT82">
        <f t="shared" si="228"/>
        <v>0</v>
      </c>
      <c r="TU82" s="237"/>
      <c r="TV82" s="194">
        <v>42548</v>
      </c>
      <c r="TW82">
        <f t="shared" si="229"/>
        <v>1</v>
      </c>
      <c r="TX82" t="str">
        <f t="shared" si="183"/>
        <v>TRUE</v>
      </c>
      <c r="TY82">
        <f>VLOOKUP($A82,'FuturesInfo (3)'!$A$2:$V$80,22)</f>
        <v>1</v>
      </c>
      <c r="TZ82" s="241"/>
      <c r="UA82">
        <f t="shared" si="230"/>
        <v>1</v>
      </c>
      <c r="UB82" s="137">
        <f>VLOOKUP($A82,'FuturesInfo (3)'!$A$2:$O$80,15)*TY82</f>
        <v>120720</v>
      </c>
      <c r="UC82" s="137">
        <f>VLOOKUP($A82,'FuturesInfo (3)'!$A$2:$O$80,15)*UA82</f>
        <v>120720</v>
      </c>
      <c r="UD82" s="188">
        <f t="shared" si="176"/>
        <v>0</v>
      </c>
      <c r="UE82" s="188">
        <f t="shared" si="184"/>
        <v>0</v>
      </c>
      <c r="UF82" s="188">
        <f t="shared" si="231"/>
        <v>0</v>
      </c>
      <c r="UG82" s="188">
        <f t="shared" si="232"/>
        <v>0</v>
      </c>
      <c r="UH82" s="188">
        <f t="shared" si="173"/>
        <v>0</v>
      </c>
      <c r="UI82" s="188">
        <f t="shared" si="233"/>
        <v>0</v>
      </c>
      <c r="UJ82" s="188">
        <f t="shared" si="257"/>
        <v>0</v>
      </c>
      <c r="UK82" s="188">
        <f t="shared" si="234"/>
        <v>0</v>
      </c>
      <c r="UL82" s="188">
        <f>IF(IF(sym!$Q71=TP82,1,0)=1,ABS(UB82*TU82),-ABS(UB82*TU82))</f>
        <v>0</v>
      </c>
      <c r="UM82" s="188">
        <f>IF(IF(sym!$P71=TP82,1,0)=1,ABS(UB82*TU82),-ABS(UB82*TU82))</f>
        <v>0</v>
      </c>
      <c r="UN82" s="188">
        <f t="shared" si="261"/>
        <v>0</v>
      </c>
      <c r="UO82" s="188">
        <f t="shared" si="235"/>
        <v>0</v>
      </c>
      <c r="UQ82">
        <f t="shared" si="236"/>
        <v>0</v>
      </c>
      <c r="UR82" s="228"/>
      <c r="US82" s="228"/>
      <c r="UT82" s="228"/>
      <c r="UU82" s="203"/>
      <c r="UV82" s="229"/>
      <c r="UW82">
        <f t="shared" si="237"/>
        <v>1</v>
      </c>
      <c r="UX82">
        <f t="shared" si="238"/>
        <v>0</v>
      </c>
      <c r="UY82" s="203"/>
      <c r="UZ82">
        <f t="shared" si="239"/>
        <v>1</v>
      </c>
      <c r="VA82">
        <f t="shared" si="185"/>
        <v>1</v>
      </c>
      <c r="VB82">
        <f t="shared" si="258"/>
        <v>0</v>
      </c>
      <c r="VC82">
        <f t="shared" si="240"/>
        <v>1</v>
      </c>
      <c r="VD82" s="237"/>
      <c r="VE82" s="194"/>
      <c r="VF82">
        <f t="shared" si="241"/>
        <v>-1</v>
      </c>
      <c r="VG82" t="str">
        <f t="shared" si="186"/>
        <v>FALSE</v>
      </c>
      <c r="VH82">
        <f>VLOOKUP($A82,'FuturesInfo (3)'!$A$2:$V$80,22)</f>
        <v>1</v>
      </c>
      <c r="VI82" s="241"/>
      <c r="VJ82">
        <f t="shared" si="242"/>
        <v>1</v>
      </c>
      <c r="VK82" s="137">
        <f>VLOOKUP($A82,'FuturesInfo (3)'!$A$2:$O$80,15)*VH82</f>
        <v>120720</v>
      </c>
      <c r="VL82" s="137">
        <f>VLOOKUP($A82,'FuturesInfo (3)'!$A$2:$O$80,15)*VJ82</f>
        <v>120720</v>
      </c>
      <c r="VM82" s="188">
        <f t="shared" si="177"/>
        <v>0</v>
      </c>
      <c r="VN82" s="188">
        <f t="shared" si="187"/>
        <v>0</v>
      </c>
      <c r="VO82" s="188">
        <f t="shared" si="243"/>
        <v>0</v>
      </c>
      <c r="VP82" s="188">
        <f t="shared" si="244"/>
        <v>0</v>
      </c>
      <c r="VQ82" s="188">
        <f t="shared" si="174"/>
        <v>0</v>
      </c>
      <c r="VR82" s="188">
        <f t="shared" si="245"/>
        <v>0</v>
      </c>
      <c r="VS82" s="188">
        <f t="shared" si="259"/>
        <v>0</v>
      </c>
      <c r="VT82" s="188">
        <f t="shared" si="246"/>
        <v>0</v>
      </c>
      <c r="VU82" s="188">
        <f>IF(IF(sym!$Q71=UY82,1,0)=1,ABS(VK82*VD82),-ABS(VK82*VD82))</f>
        <v>0</v>
      </c>
      <c r="VV82" s="188">
        <f>IF(IF(sym!$P71=UY82,1,0)=1,ABS(VK82*VD82),-ABS(VK82*VD82))</f>
        <v>0</v>
      </c>
      <c r="VW82" s="188">
        <f t="shared" si="262"/>
        <v>0</v>
      </c>
      <c r="VX82" s="188">
        <f t="shared" si="247"/>
        <v>0</v>
      </c>
    </row>
    <row r="83" spans="1:596" x14ac:dyDescent="0.25">
      <c r="A83" s="1" t="s">
        <v>414</v>
      </c>
      <c r="B83" s="149" t="str">
        <f>'FuturesInfo (3)'!M71</f>
        <v>@TU</v>
      </c>
      <c r="C83" s="192" t="str">
        <f>VLOOKUP(A83,'FuturesInfo (3)'!$A$2:$K$80,11)</f>
        <v>rates</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f t="shared" si="178"/>
        <v>985.00654940057109</v>
      </c>
      <c r="AB83" s="188">
        <v>985.00654940057109</v>
      </c>
      <c r="AC83" s="188">
        <v>-985.00654940057109</v>
      </c>
      <c r="AD83" s="188">
        <v>985.00654940057109</v>
      </c>
      <c r="AE83" s="188">
        <v>985.00654940057109</v>
      </c>
      <c r="AF83" s="188">
        <f t="shared" si="188"/>
        <v>-9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f t="shared" si="189"/>
        <v>1</v>
      </c>
      <c r="BB83" t="s">
        <v>1163</v>
      </c>
      <c r="BC83">
        <v>7</v>
      </c>
      <c r="BD83" s="241">
        <v>2</v>
      </c>
      <c r="BE83">
        <v>5</v>
      </c>
      <c r="BF83" s="137">
        <v>1534859.375</v>
      </c>
      <c r="BG83" s="137">
        <v>1096328.125</v>
      </c>
      <c r="BH83" s="188">
        <v>-437.37532948630059</v>
      </c>
      <c r="BI83" s="188">
        <f t="shared" si="190"/>
        <v>-437.37532948630059</v>
      </c>
      <c r="BJ83" s="188">
        <v>-437.37532948630059</v>
      </c>
      <c r="BK83" s="188">
        <v>437.37532948630059</v>
      </c>
      <c r="BL83" s="188">
        <v>-437.37532948630059</v>
      </c>
      <c r="BM83" s="188">
        <v>-437.37532948630059</v>
      </c>
      <c r="BN83" s="188">
        <v>-437.37532948630059</v>
      </c>
      <c r="BO83" s="188">
        <f t="shared" si="191"/>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f t="shared" si="192"/>
        <v>1</v>
      </c>
      <c r="CK83" t="s">
        <v>1163</v>
      </c>
      <c r="CL83">
        <v>8</v>
      </c>
      <c r="CM83" s="241">
        <v>1</v>
      </c>
      <c r="CN83">
        <v>10</v>
      </c>
      <c r="CO83" s="137">
        <v>1754125</v>
      </c>
      <c r="CP83" s="137">
        <v>2192656.25</v>
      </c>
      <c r="CQ83" s="188">
        <v>0</v>
      </c>
      <c r="CR83" s="188">
        <f t="shared" si="248"/>
        <v>0</v>
      </c>
      <c r="CS83" s="188">
        <v>0</v>
      </c>
      <c r="CT83" s="188">
        <v>0</v>
      </c>
      <c r="CU83" s="188">
        <v>0</v>
      </c>
      <c r="CV83" s="188">
        <v>0</v>
      </c>
      <c r="CW83" s="188">
        <v>0</v>
      </c>
      <c r="CX83" s="188">
        <f t="shared" si="193"/>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f t="shared" si="194"/>
        <v>1</v>
      </c>
      <c r="DT83" t="s">
        <v>1163</v>
      </c>
      <c r="DU83">
        <v>8</v>
      </c>
      <c r="DV83" s="241">
        <v>1</v>
      </c>
      <c r="DW83">
        <v>10</v>
      </c>
      <c r="DX83" s="137">
        <v>1755375</v>
      </c>
      <c r="DY83" s="137">
        <v>2194218.75</v>
      </c>
      <c r="DZ83" s="188">
        <v>1250.8907575010187</v>
      </c>
      <c r="EA83" s="188">
        <f t="shared" si="249"/>
        <v>-1250.8907575010187</v>
      </c>
      <c r="EB83" s="188">
        <v>1250.8907575010187</v>
      </c>
      <c r="EC83" s="188">
        <v>-1250.8907575010187</v>
      </c>
      <c r="ED83" s="188">
        <v>1250.8907575010187</v>
      </c>
      <c r="EE83" s="188">
        <v>1250.8907575010187</v>
      </c>
      <c r="EF83" s="188">
        <v>1250.8907575010187</v>
      </c>
      <c r="EG83" s="188">
        <f t="shared" si="195"/>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f t="shared" si="196"/>
        <v>1</v>
      </c>
      <c r="FC83" t="s">
        <v>1163</v>
      </c>
      <c r="FD83">
        <v>7</v>
      </c>
      <c r="FE83" s="241">
        <v>2</v>
      </c>
      <c r="FF83">
        <v>7</v>
      </c>
      <c r="FG83" s="137">
        <v>1535078.125</v>
      </c>
      <c r="FH83" s="137">
        <v>1535078.125</v>
      </c>
      <c r="FI83" s="188">
        <v>-874.50153101197247</v>
      </c>
      <c r="FJ83" s="188">
        <f t="shared" si="250"/>
        <v>-874.50153101197247</v>
      </c>
      <c r="FK83" s="188">
        <v>-874.50153101197247</v>
      </c>
      <c r="FL83" s="188">
        <v>874.50153101197247</v>
      </c>
      <c r="FM83" s="188">
        <v>-874.50153101197247</v>
      </c>
      <c r="FN83" s="188">
        <v>874.50153101197247</v>
      </c>
      <c r="FO83" s="188">
        <v>-874.50153101197247</v>
      </c>
      <c r="FP83" s="188">
        <f t="shared" si="197"/>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f t="shared" si="198"/>
        <v>1</v>
      </c>
      <c r="GL83" t="s">
        <v>1163</v>
      </c>
      <c r="GM83">
        <v>7</v>
      </c>
      <c r="GN83" s="241">
        <v>1</v>
      </c>
      <c r="GO83">
        <v>9</v>
      </c>
      <c r="GP83" s="137">
        <v>1534859.375</v>
      </c>
      <c r="GQ83" s="137">
        <v>1973390.625</v>
      </c>
      <c r="GR83" s="188">
        <v>-218.71882793084001</v>
      </c>
      <c r="GS83" s="188">
        <f t="shared" si="251"/>
        <v>218.71882793084001</v>
      </c>
      <c r="GT83" s="188">
        <v>-218.71882793084001</v>
      </c>
      <c r="GU83" s="188">
        <v>218.71882793084001</v>
      </c>
      <c r="GV83" s="188">
        <v>-218.71882793084001</v>
      </c>
      <c r="GW83" s="188">
        <v>218.71882793084001</v>
      </c>
      <c r="GX83" s="188">
        <v>-218.71882793084001</v>
      </c>
      <c r="GY83" s="188">
        <f t="shared" si="199"/>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f t="shared" si="200"/>
        <v>1</v>
      </c>
      <c r="HU83" t="s">
        <v>1163</v>
      </c>
      <c r="HV83">
        <v>7</v>
      </c>
      <c r="HW83">
        <v>1</v>
      </c>
      <c r="HX83">
        <v>9</v>
      </c>
      <c r="HY83" s="137">
        <v>1534312.5</v>
      </c>
      <c r="HZ83" s="137">
        <v>1972687.5</v>
      </c>
      <c r="IA83" s="188">
        <v>546.68014679643613</v>
      </c>
      <c r="IB83" s="188">
        <f t="shared" si="252"/>
        <v>546.68014679643613</v>
      </c>
      <c r="IC83" s="188">
        <v>-546.68014679643613</v>
      </c>
      <c r="ID83" s="188">
        <v>546.68014679643613</v>
      </c>
      <c r="IE83" s="188">
        <v>-546.68014679643613</v>
      </c>
      <c r="IF83" s="188">
        <v>-546.68014679643613</v>
      </c>
      <c r="IG83" s="188">
        <v>546.68014679643613</v>
      </c>
      <c r="IH83" s="188">
        <f t="shared" si="201"/>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f t="shared" si="202"/>
        <v>-1</v>
      </c>
      <c r="JD83" t="s">
        <v>1163</v>
      </c>
      <c r="JE83">
        <v>7</v>
      </c>
      <c r="JF83" s="241">
        <v>2</v>
      </c>
      <c r="JG83">
        <v>5</v>
      </c>
      <c r="JH83" s="137">
        <v>1533109.375</v>
      </c>
      <c r="JI83" s="137">
        <v>1095078.125</v>
      </c>
      <c r="JJ83" s="188">
        <v>1202.1815743515549</v>
      </c>
      <c r="JK83" s="188">
        <f t="shared" si="253"/>
        <v>1202.1815743515549</v>
      </c>
      <c r="JL83" s="188">
        <v>-1202.1815743515549</v>
      </c>
      <c r="JM83" s="188">
        <v>1202.1815743515549</v>
      </c>
      <c r="JN83" s="188">
        <v>-1202.1815743515549</v>
      </c>
      <c r="JO83" s="188">
        <v>1202.1815743515549</v>
      </c>
      <c r="JP83" s="188">
        <v>1202.1815743515549</v>
      </c>
      <c r="JQ83" s="188">
        <f t="shared" si="203"/>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f t="shared" si="204"/>
        <v>-1</v>
      </c>
      <c r="KM83" t="s">
        <v>1163</v>
      </c>
      <c r="KN83">
        <v>7</v>
      </c>
      <c r="KO83" s="241">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f t="shared" si="205"/>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f t="shared" si="206"/>
        <v>-1</v>
      </c>
      <c r="LV83" t="s">
        <v>1163</v>
      </c>
      <c r="LW83">
        <v>8</v>
      </c>
      <c r="LX83" s="241"/>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f t="shared" si="207"/>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f t="shared" si="208"/>
        <v>-1</v>
      </c>
      <c r="NE83" t="s">
        <v>1163</v>
      </c>
      <c r="NF83">
        <v>8</v>
      </c>
      <c r="NG83" s="241"/>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f t="shared" si="209"/>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f t="shared" si="210"/>
        <v>-1</v>
      </c>
      <c r="ON83" t="s">
        <v>1163</v>
      </c>
      <c r="OO83">
        <v>8</v>
      </c>
      <c r="OP83" s="241"/>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f t="shared" si="211"/>
        <v>1249.375267742628</v>
      </c>
      <c r="PB83" s="188">
        <v>1249.375267742628</v>
      </c>
      <c r="PC83" s="188">
        <v>-1249.375267742628</v>
      </c>
      <c r="PD83" s="188">
        <v>-1249.375267742628</v>
      </c>
      <c r="PE83" s="188">
        <v>1249.375267742628</v>
      </c>
      <c r="PG83">
        <v>-1</v>
      </c>
      <c r="PH83" s="228">
        <v>1</v>
      </c>
      <c r="PI83" s="228">
        <v>1</v>
      </c>
      <c r="PJ83" s="228">
        <v>-1</v>
      </c>
      <c r="PK83" s="203">
        <v>1</v>
      </c>
      <c r="PL83" s="229">
        <v>-8</v>
      </c>
      <c r="PM83">
        <v>-1</v>
      </c>
      <c r="PN83">
        <v>-1</v>
      </c>
      <c r="PO83" s="203">
        <v>1</v>
      </c>
      <c r="PP83">
        <v>1</v>
      </c>
      <c r="PQ83">
        <v>1</v>
      </c>
      <c r="PR83">
        <v>0</v>
      </c>
      <c r="PS83">
        <v>0</v>
      </c>
      <c r="PT83" s="237">
        <v>2.1434695627299999E-4</v>
      </c>
      <c r="PU83" s="194">
        <v>42556</v>
      </c>
      <c r="PV83">
        <v>-1</v>
      </c>
      <c r="PW83" t="s">
        <v>1163</v>
      </c>
      <c r="PX83">
        <v>8</v>
      </c>
      <c r="PY83" s="241"/>
      <c r="PZ83">
        <v>6</v>
      </c>
      <c r="QA83" s="137">
        <v>1750000</v>
      </c>
      <c r="QB83" s="137">
        <v>1312500</v>
      </c>
      <c r="QC83" s="188">
        <v>375.10717347775</v>
      </c>
      <c r="QD83" s="188">
        <v>-375.10717347775</v>
      </c>
      <c r="QE83" s="188">
        <v>375.10717347775</v>
      </c>
      <c r="QF83" s="188">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v>1</v>
      </c>
      <c r="QQ83" s="228">
        <v>1</v>
      </c>
      <c r="QR83" s="228">
        <v>1</v>
      </c>
      <c r="QS83" s="228">
        <v>-1</v>
      </c>
      <c r="QT83" s="203">
        <v>1</v>
      </c>
      <c r="QU83" s="229">
        <v>-9</v>
      </c>
      <c r="QV83">
        <v>-1</v>
      </c>
      <c r="QW83">
        <v>-1</v>
      </c>
      <c r="QX83">
        <v>1</v>
      </c>
      <c r="QY83">
        <v>1</v>
      </c>
      <c r="QZ83">
        <v>1</v>
      </c>
      <c r="RA83">
        <v>0</v>
      </c>
      <c r="RB83">
        <v>0</v>
      </c>
      <c r="RC83" s="270">
        <v>7.1433673833900006E-5</v>
      </c>
      <c r="RD83" s="194">
        <v>42556</v>
      </c>
      <c r="RE83">
        <v>-1</v>
      </c>
      <c r="RF83" t="s">
        <v>1163</v>
      </c>
      <c r="RG83">
        <v>8</v>
      </c>
      <c r="RH83" s="241"/>
      <c r="RI83">
        <v>6</v>
      </c>
      <c r="RJ83" s="137">
        <v>1750000</v>
      </c>
      <c r="RK83" s="137">
        <v>1312500</v>
      </c>
      <c r="RL83" s="188">
        <v>125.008929209325</v>
      </c>
      <c r="RM83" s="188">
        <v>125.008929209325</v>
      </c>
      <c r="RN83" s="188">
        <v>125.008929209325</v>
      </c>
      <c r="RO83" s="188">
        <v>-125.008929209325</v>
      </c>
      <c r="RP83" s="188">
        <v>-125.008929209325</v>
      </c>
      <c r="RQ83" s="188">
        <v>125.008929209325</v>
      </c>
      <c r="RR83" s="188">
        <v>-125.008929209325</v>
      </c>
      <c r="RS83" s="188">
        <v>-125.008929209325</v>
      </c>
      <c r="RT83" s="188">
        <v>-125.008929209325</v>
      </c>
      <c r="RU83" s="188">
        <v>125.008929209325</v>
      </c>
      <c r="RV83" s="188">
        <v>-125.008929209325</v>
      </c>
      <c r="RW83" s="188">
        <v>125.008929209325</v>
      </c>
      <c r="RY83">
        <f t="shared" si="212"/>
        <v>1</v>
      </c>
      <c r="RZ83">
        <v>1</v>
      </c>
      <c r="SA83">
        <v>1</v>
      </c>
      <c r="SB83">
        <v>-1</v>
      </c>
      <c r="SC83">
        <v>1</v>
      </c>
      <c r="SD83">
        <v>-10</v>
      </c>
      <c r="SE83">
        <f t="shared" si="213"/>
        <v>-1</v>
      </c>
      <c r="SF83">
        <f t="shared" si="214"/>
        <v>-1</v>
      </c>
      <c r="SG83">
        <v>-1</v>
      </c>
      <c r="SH83">
        <f t="shared" si="215"/>
        <v>0</v>
      </c>
      <c r="SI83">
        <f t="shared" si="179"/>
        <v>0</v>
      </c>
      <c r="SJ83">
        <f t="shared" si="254"/>
        <v>1</v>
      </c>
      <c r="SK83">
        <f t="shared" si="216"/>
        <v>1</v>
      </c>
      <c r="SL83">
        <v>-4.2857142857100002E-4</v>
      </c>
      <c r="SM83" s="194">
        <v>42556</v>
      </c>
      <c r="SN83">
        <f t="shared" si="217"/>
        <v>-1</v>
      </c>
      <c r="SO83" t="str">
        <f t="shared" si="180"/>
        <v>TRUE</v>
      </c>
      <c r="SP83">
        <f>VLOOKUP($A83,'FuturesInfo (3)'!$A$2:$V$80,22)</f>
        <v>8</v>
      </c>
      <c r="SQ83" s="241"/>
      <c r="SR83">
        <f t="shared" si="218"/>
        <v>6</v>
      </c>
      <c r="SS83" s="137">
        <f>VLOOKUP($A83,'FuturesInfo (3)'!$A$2:$O$80,15)*SP83</f>
        <v>1749250</v>
      </c>
      <c r="ST83" s="137">
        <f>VLOOKUP($A83,'FuturesInfo (3)'!$A$2:$O$80,15)*SR83</f>
        <v>1311937.5</v>
      </c>
      <c r="SU83" s="188">
        <f t="shared" si="175"/>
        <v>-749.67857142782179</v>
      </c>
      <c r="SV83" s="188">
        <f t="shared" si="181"/>
        <v>-749.67857142782179</v>
      </c>
      <c r="SW83" s="188">
        <f t="shared" si="219"/>
        <v>-749.67857142782179</v>
      </c>
      <c r="SX83" s="188">
        <f t="shared" si="220"/>
        <v>749.67857142782179</v>
      </c>
      <c r="SY83" s="188">
        <f t="shared" si="172"/>
        <v>749.67857142782179</v>
      </c>
      <c r="SZ83" s="188">
        <f t="shared" si="221"/>
        <v>-749.67857142782179</v>
      </c>
      <c r="TA83" s="188">
        <f t="shared" si="255"/>
        <v>749.67857142782179</v>
      </c>
      <c r="TB83" s="188">
        <f t="shared" si="222"/>
        <v>749.67857142782179</v>
      </c>
      <c r="TC83" s="188">
        <f>IF(IF(sym!$Q72=SG83,1,0)=1,ABS(SS83*SL83),-ABS(SS83*SL83))</f>
        <v>749.67857142782179</v>
      </c>
      <c r="TD83" s="188">
        <f>IF(IF(sym!$P72=SG83,1,0)=1,ABS(SS83*SL83),-ABS(SS83*SL83))</f>
        <v>-749.67857142782179</v>
      </c>
      <c r="TE83" s="188">
        <f t="shared" si="260"/>
        <v>-749.67857142782179</v>
      </c>
      <c r="TF83" s="188">
        <f t="shared" si="223"/>
        <v>749.67857142782179</v>
      </c>
      <c r="TH83">
        <f t="shared" si="224"/>
        <v>-1</v>
      </c>
      <c r="TI83" s="228">
        <v>1</v>
      </c>
      <c r="TJ83" s="228">
        <v>1</v>
      </c>
      <c r="TK83" s="228">
        <v>-1</v>
      </c>
      <c r="TL83" s="203">
        <v>1</v>
      </c>
      <c r="TM83" s="229">
        <v>-11</v>
      </c>
      <c r="TN83">
        <f t="shared" si="225"/>
        <v>-1</v>
      </c>
      <c r="TO83">
        <f t="shared" si="226"/>
        <v>-1</v>
      </c>
      <c r="TP83" s="203"/>
      <c r="TQ83">
        <f t="shared" si="227"/>
        <v>0</v>
      </c>
      <c r="TR83">
        <f t="shared" si="182"/>
        <v>0</v>
      </c>
      <c r="TS83">
        <f t="shared" si="256"/>
        <v>0</v>
      </c>
      <c r="TT83">
        <f t="shared" si="228"/>
        <v>0</v>
      </c>
      <c r="TU83" s="237"/>
      <c r="TV83" s="194">
        <v>42556</v>
      </c>
      <c r="TW83">
        <f t="shared" si="229"/>
        <v>-1</v>
      </c>
      <c r="TX83" t="str">
        <f t="shared" si="183"/>
        <v>TRUE</v>
      </c>
      <c r="TY83">
        <f>VLOOKUP($A83,'FuturesInfo (3)'!$A$2:$V$80,22)</f>
        <v>8</v>
      </c>
      <c r="TZ83" s="241"/>
      <c r="UA83">
        <f t="shared" si="230"/>
        <v>6</v>
      </c>
      <c r="UB83" s="137">
        <f>VLOOKUP($A83,'FuturesInfo (3)'!$A$2:$O$80,15)*TY83</f>
        <v>1749250</v>
      </c>
      <c r="UC83" s="137">
        <f>VLOOKUP($A83,'FuturesInfo (3)'!$A$2:$O$80,15)*UA83</f>
        <v>1311937.5</v>
      </c>
      <c r="UD83" s="188">
        <f t="shared" si="176"/>
        <v>0</v>
      </c>
      <c r="UE83" s="188">
        <f t="shared" si="184"/>
        <v>0</v>
      </c>
      <c r="UF83" s="188">
        <f t="shared" si="231"/>
        <v>0</v>
      </c>
      <c r="UG83" s="188">
        <f t="shared" si="232"/>
        <v>0</v>
      </c>
      <c r="UH83" s="188">
        <f t="shared" si="173"/>
        <v>0</v>
      </c>
      <c r="UI83" s="188">
        <f t="shared" si="233"/>
        <v>0</v>
      </c>
      <c r="UJ83" s="188">
        <f t="shared" si="257"/>
        <v>0</v>
      </c>
      <c r="UK83" s="188">
        <f t="shared" si="234"/>
        <v>0</v>
      </c>
      <c r="UL83" s="188">
        <f>IF(IF(sym!$Q72=TP83,1,0)=1,ABS(UB83*TU83),-ABS(UB83*TU83))</f>
        <v>0</v>
      </c>
      <c r="UM83" s="188">
        <f>IF(IF(sym!$P72=TP83,1,0)=1,ABS(UB83*TU83),-ABS(UB83*TU83))</f>
        <v>0</v>
      </c>
      <c r="UN83" s="188">
        <f t="shared" si="261"/>
        <v>0</v>
      </c>
      <c r="UO83" s="188">
        <f t="shared" si="235"/>
        <v>0</v>
      </c>
      <c r="UQ83">
        <f t="shared" si="236"/>
        <v>0</v>
      </c>
      <c r="UR83" s="228"/>
      <c r="US83" s="228"/>
      <c r="UT83" s="228"/>
      <c r="UU83" s="203"/>
      <c r="UV83" s="229"/>
      <c r="UW83">
        <f t="shared" si="237"/>
        <v>1</v>
      </c>
      <c r="UX83">
        <f t="shared" si="238"/>
        <v>0</v>
      </c>
      <c r="UY83" s="203"/>
      <c r="UZ83">
        <f t="shared" si="239"/>
        <v>1</v>
      </c>
      <c r="VA83">
        <f t="shared" si="185"/>
        <v>1</v>
      </c>
      <c r="VB83">
        <f t="shared" si="258"/>
        <v>0</v>
      </c>
      <c r="VC83">
        <f t="shared" si="240"/>
        <v>1</v>
      </c>
      <c r="VD83" s="237"/>
      <c r="VE83" s="194"/>
      <c r="VF83">
        <f t="shared" si="241"/>
        <v>-1</v>
      </c>
      <c r="VG83" t="str">
        <f t="shared" si="186"/>
        <v>FALSE</v>
      </c>
      <c r="VH83">
        <f>VLOOKUP($A83,'FuturesInfo (3)'!$A$2:$V$80,22)</f>
        <v>8</v>
      </c>
      <c r="VI83" s="241"/>
      <c r="VJ83">
        <f t="shared" si="242"/>
        <v>6</v>
      </c>
      <c r="VK83" s="137">
        <f>VLOOKUP($A83,'FuturesInfo (3)'!$A$2:$O$80,15)*VH83</f>
        <v>1749250</v>
      </c>
      <c r="VL83" s="137">
        <f>VLOOKUP($A83,'FuturesInfo (3)'!$A$2:$O$80,15)*VJ83</f>
        <v>1311937.5</v>
      </c>
      <c r="VM83" s="188">
        <f t="shared" si="177"/>
        <v>0</v>
      </c>
      <c r="VN83" s="188">
        <f t="shared" si="187"/>
        <v>0</v>
      </c>
      <c r="VO83" s="188">
        <f t="shared" si="243"/>
        <v>0</v>
      </c>
      <c r="VP83" s="188">
        <f t="shared" si="244"/>
        <v>0</v>
      </c>
      <c r="VQ83" s="188">
        <f t="shared" si="174"/>
        <v>0</v>
      </c>
      <c r="VR83" s="188">
        <f t="shared" si="245"/>
        <v>0</v>
      </c>
      <c r="VS83" s="188">
        <f t="shared" si="259"/>
        <v>0</v>
      </c>
      <c r="VT83" s="188">
        <f t="shared" si="246"/>
        <v>0</v>
      </c>
      <c r="VU83" s="188">
        <f>IF(IF(sym!$Q72=UY83,1,0)=1,ABS(VK83*VD83),-ABS(VK83*VD83))</f>
        <v>0</v>
      </c>
      <c r="VV83" s="188">
        <f>IF(IF(sym!$P72=UY83,1,0)=1,ABS(VK83*VD83),-ABS(VK83*VD83))</f>
        <v>0</v>
      </c>
      <c r="VW83" s="188">
        <f t="shared" si="262"/>
        <v>0</v>
      </c>
      <c r="VX83" s="188">
        <f t="shared" si="247"/>
        <v>0</v>
      </c>
    </row>
    <row r="84" spans="1:596" x14ac:dyDescent="0.25">
      <c r="A84" s="1" t="s">
        <v>415</v>
      </c>
      <c r="B84" s="149" t="str">
        <f>'FuturesInfo (3)'!M72</f>
        <v>@TY</v>
      </c>
      <c r="C84" s="192" t="str">
        <f>VLOOKUP(A84,'FuturesInfo (3)'!$A$2:$K$80,11)</f>
        <v>rates</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f t="shared" si="178"/>
        <v>-234.23739138095399</v>
      </c>
      <c r="AB84" s="188">
        <v>-234.23739138095399</v>
      </c>
      <c r="AC84" s="188">
        <v>234.23739138095399</v>
      </c>
      <c r="AD84" s="188">
        <v>-234.23739138095399</v>
      </c>
      <c r="AE84" s="188">
        <v>-234.23739138095399</v>
      </c>
      <c r="AF84" s="188">
        <f t="shared" si="188"/>
        <v>0</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f t="shared" si="189"/>
        <v>1</v>
      </c>
      <c r="BB84" t="s">
        <v>1163</v>
      </c>
      <c r="BC84">
        <v>3</v>
      </c>
      <c r="BD84" s="241">
        <v>1</v>
      </c>
      <c r="BE84">
        <v>4</v>
      </c>
      <c r="BF84" s="137">
        <v>399234.375</v>
      </c>
      <c r="BG84" s="137">
        <v>532312.5</v>
      </c>
      <c r="BH84" s="188">
        <v>281.4482728232644</v>
      </c>
      <c r="BI84" s="188">
        <f t="shared" si="190"/>
        <v>-281.4482728232644</v>
      </c>
      <c r="BJ84" s="188">
        <v>281.4482728232644</v>
      </c>
      <c r="BK84" s="188">
        <v>-281.4482728232644</v>
      </c>
      <c r="BL84" s="188">
        <v>281.4482728232644</v>
      </c>
      <c r="BM84" s="188">
        <v>281.4482728232644</v>
      </c>
      <c r="BN84" s="188">
        <v>281.4482728232644</v>
      </c>
      <c r="BO84" s="188">
        <f t="shared" si="191"/>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f t="shared" si="192"/>
        <v>1</v>
      </c>
      <c r="CK84" t="s">
        <v>1163</v>
      </c>
      <c r="CL84">
        <v>3</v>
      </c>
      <c r="CM84" s="241">
        <v>1</v>
      </c>
      <c r="CN84">
        <v>4</v>
      </c>
      <c r="CO84" s="137">
        <v>399234.375</v>
      </c>
      <c r="CP84" s="137">
        <v>532312.5</v>
      </c>
      <c r="CQ84" s="188">
        <v>0</v>
      </c>
      <c r="CR84" s="188">
        <f t="shared" si="248"/>
        <v>0</v>
      </c>
      <c r="CS84" s="188">
        <v>0</v>
      </c>
      <c r="CT84" s="188">
        <v>0</v>
      </c>
      <c r="CU84" s="188">
        <v>0</v>
      </c>
      <c r="CV84" s="188">
        <v>0</v>
      </c>
      <c r="CW84" s="188">
        <v>0</v>
      </c>
      <c r="CX84" s="188">
        <f t="shared" si="193"/>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f t="shared" si="194"/>
        <v>1</v>
      </c>
      <c r="DT84" t="s">
        <v>1163</v>
      </c>
      <c r="DU84">
        <v>3</v>
      </c>
      <c r="DV84" s="241">
        <v>2</v>
      </c>
      <c r="DW84">
        <v>2</v>
      </c>
      <c r="DX84" s="137">
        <v>401671.875</v>
      </c>
      <c r="DY84" s="137">
        <v>267781.25</v>
      </c>
      <c r="DZ84" s="188">
        <v>2452.3820007042209</v>
      </c>
      <c r="EA84" s="188">
        <f t="shared" si="249"/>
        <v>2452.3820007042209</v>
      </c>
      <c r="EB84" s="188">
        <v>2452.3820007042209</v>
      </c>
      <c r="EC84" s="188">
        <v>-2452.3820007042209</v>
      </c>
      <c r="ED84" s="188">
        <v>2452.3820007042209</v>
      </c>
      <c r="EE84" s="188">
        <v>2452.3820007042209</v>
      </c>
      <c r="EF84" s="188">
        <v>2452.3820007042209</v>
      </c>
      <c r="EG84" s="188">
        <f t="shared" si="195"/>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f t="shared" si="196"/>
        <v>1</v>
      </c>
      <c r="FC84" t="s">
        <v>1163</v>
      </c>
      <c r="FD84">
        <v>3</v>
      </c>
      <c r="FE84" s="241">
        <v>2</v>
      </c>
      <c r="FF84">
        <v>3</v>
      </c>
      <c r="FG84" s="137">
        <v>401015.625</v>
      </c>
      <c r="FH84" s="137">
        <v>401015.625</v>
      </c>
      <c r="FI84" s="188">
        <v>655.17782121655546</v>
      </c>
      <c r="FJ84" s="188">
        <f t="shared" si="250"/>
        <v>-655.17782121655546</v>
      </c>
      <c r="FK84" s="188">
        <v>-655.17782121655546</v>
      </c>
      <c r="FL84" s="188">
        <v>655.17782121655546</v>
      </c>
      <c r="FM84" s="188">
        <v>-655.17782121655546</v>
      </c>
      <c r="FN84" s="188">
        <v>-655.17782121655546</v>
      </c>
      <c r="FO84" s="188">
        <v>655.17782121655546</v>
      </c>
      <c r="FP84" s="188">
        <f t="shared" si="197"/>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f t="shared" si="198"/>
        <v>1</v>
      </c>
      <c r="GL84" t="s">
        <v>1163</v>
      </c>
      <c r="GM84">
        <v>3</v>
      </c>
      <c r="GN84" s="241">
        <v>1</v>
      </c>
      <c r="GO84">
        <v>4</v>
      </c>
      <c r="GP84" s="137">
        <v>401062.5</v>
      </c>
      <c r="GQ84" s="137">
        <v>534750</v>
      </c>
      <c r="GR84" s="188">
        <v>-46.880479251988312</v>
      </c>
      <c r="GS84" s="188">
        <f t="shared" si="251"/>
        <v>-46.880479251988312</v>
      </c>
      <c r="GT84" s="188">
        <v>46.880479251988312</v>
      </c>
      <c r="GU84" s="188">
        <v>-46.880479251988312</v>
      </c>
      <c r="GV84" s="188">
        <v>46.880479251988312</v>
      </c>
      <c r="GW84" s="188">
        <v>46.880479251988312</v>
      </c>
      <c r="GX84" s="188">
        <v>-46.880479251988312</v>
      </c>
      <c r="GY84" s="188">
        <f t="shared" si="199"/>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f t="shared" si="200"/>
        <v>1</v>
      </c>
      <c r="HU84" t="s">
        <v>1163</v>
      </c>
      <c r="HV84">
        <v>3</v>
      </c>
      <c r="HW84">
        <v>1</v>
      </c>
      <c r="HX84">
        <v>4</v>
      </c>
      <c r="HY84" s="137">
        <v>401390.625</v>
      </c>
      <c r="HZ84" s="137">
        <v>535187.5</v>
      </c>
      <c r="IA84" s="188">
        <v>328.39345196351223</v>
      </c>
      <c r="IB84" s="188">
        <f t="shared" si="252"/>
        <v>328.39345196351223</v>
      </c>
      <c r="IC84" s="188">
        <v>328.39345196351223</v>
      </c>
      <c r="ID84" s="188">
        <v>-328.39345196351223</v>
      </c>
      <c r="IE84" s="188">
        <v>328.39345196351223</v>
      </c>
      <c r="IF84" s="188">
        <v>328.39345196351223</v>
      </c>
      <c r="IG84" s="188">
        <v>328.39345196351223</v>
      </c>
      <c r="IH84" s="188">
        <f t="shared" si="201"/>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f t="shared" si="202"/>
        <v>1</v>
      </c>
      <c r="JD84" t="s">
        <v>1163</v>
      </c>
      <c r="JE84">
        <v>3</v>
      </c>
      <c r="JF84" s="241">
        <v>2</v>
      </c>
      <c r="JG84">
        <v>2</v>
      </c>
      <c r="JH84" s="137">
        <v>399468.75</v>
      </c>
      <c r="JI84" s="137">
        <v>266312.5</v>
      </c>
      <c r="JJ84" s="188">
        <v>-1912.6729825977009</v>
      </c>
      <c r="JK84" s="188">
        <f t="shared" si="253"/>
        <v>-1912.6729825977009</v>
      </c>
      <c r="JL84" s="188">
        <v>-1912.6729825977009</v>
      </c>
      <c r="JM84" s="188">
        <v>1912.6729825977009</v>
      </c>
      <c r="JN84" s="188">
        <v>-1912.6729825977009</v>
      </c>
      <c r="JO84" s="188">
        <v>1912.6729825977009</v>
      </c>
      <c r="JP84" s="188">
        <v>-1912.6729825977009</v>
      </c>
      <c r="JQ84" s="188">
        <f t="shared" si="203"/>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f t="shared" si="204"/>
        <v>1</v>
      </c>
      <c r="KM84" t="s">
        <v>1163</v>
      </c>
      <c r="KN84">
        <v>3</v>
      </c>
      <c r="KO84" s="241">
        <v>2</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f t="shared" si="205"/>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f t="shared" si="206"/>
        <v>-1</v>
      </c>
      <c r="LV84" t="s">
        <v>1163</v>
      </c>
      <c r="LW84">
        <v>3</v>
      </c>
      <c r="LX84" s="241"/>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f t="shared" si="207"/>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f t="shared" si="208"/>
        <v>1</v>
      </c>
      <c r="NE84" t="s">
        <v>1163</v>
      </c>
      <c r="NF84">
        <v>3</v>
      </c>
      <c r="NG84" s="241"/>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f t="shared" si="209"/>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f t="shared" si="210"/>
        <v>-1</v>
      </c>
      <c r="ON84" t="s">
        <v>1163</v>
      </c>
      <c r="OO84">
        <v>3</v>
      </c>
      <c r="OP84" s="241"/>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f t="shared" si="211"/>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v>-1</v>
      </c>
      <c r="PN84">
        <v>-1</v>
      </c>
      <c r="PO84" s="203">
        <v>1</v>
      </c>
      <c r="PP84">
        <v>1</v>
      </c>
      <c r="PQ84">
        <v>1</v>
      </c>
      <c r="PR84">
        <v>0</v>
      </c>
      <c r="PS84">
        <v>0</v>
      </c>
      <c r="PT84" s="237">
        <v>1.18483412322E-3</v>
      </c>
      <c r="PU84" s="194">
        <v>42556</v>
      </c>
      <c r="PV84">
        <v>-1</v>
      </c>
      <c r="PW84" t="s">
        <v>1163</v>
      </c>
      <c r="PX84">
        <v>3</v>
      </c>
      <c r="PY84" s="241"/>
      <c r="PZ84">
        <v>2</v>
      </c>
      <c r="QA84" s="137">
        <v>396703.125</v>
      </c>
      <c r="QB84" s="137">
        <v>264468.75</v>
      </c>
      <c r="QC84" s="188">
        <v>470.02739928800906</v>
      </c>
      <c r="QD84" s="188">
        <v>-470.02739928800906</v>
      </c>
      <c r="QE84" s="188">
        <v>470.02739928800906</v>
      </c>
      <c r="QF84" s="188">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v>1</v>
      </c>
      <c r="QQ84" s="228">
        <v>1</v>
      </c>
      <c r="QR84" s="228">
        <v>1</v>
      </c>
      <c r="QS84" s="228">
        <v>1</v>
      </c>
      <c r="QT84" s="203">
        <v>1</v>
      </c>
      <c r="QU84" s="229">
        <v>-9</v>
      </c>
      <c r="QV84">
        <v>-1</v>
      </c>
      <c r="QW84">
        <v>-1</v>
      </c>
      <c r="QX84">
        <v>1</v>
      </c>
      <c r="QY84">
        <v>1</v>
      </c>
      <c r="QZ84">
        <v>1</v>
      </c>
      <c r="RA84">
        <v>0</v>
      </c>
      <c r="RB84">
        <v>0</v>
      </c>
      <c r="RC84">
        <v>1.53846153846E-3</v>
      </c>
      <c r="RD84" s="194">
        <v>42556</v>
      </c>
      <c r="RE84">
        <v>1</v>
      </c>
      <c r="RF84" t="s">
        <v>1163</v>
      </c>
      <c r="RG84">
        <v>3</v>
      </c>
      <c r="RH84" s="241"/>
      <c r="RI84">
        <v>2</v>
      </c>
      <c r="RJ84" s="137">
        <v>396703.125</v>
      </c>
      <c r="RK84" s="137">
        <v>264468.75</v>
      </c>
      <c r="RL84" s="188">
        <v>610.31249999938973</v>
      </c>
      <c r="RM84" s="188">
        <v>610.31249999938973</v>
      </c>
      <c r="RN84" s="188">
        <v>610.31249999938973</v>
      </c>
      <c r="RO84" s="188">
        <v>-610.31249999938973</v>
      </c>
      <c r="RP84" s="188">
        <v>-610.31249999938973</v>
      </c>
      <c r="RQ84" s="188">
        <v>610.31249999938973</v>
      </c>
      <c r="RR84" s="188">
        <v>610.31249999938973</v>
      </c>
      <c r="RS84" s="188">
        <v>610.31249999938973</v>
      </c>
      <c r="RT84" s="188">
        <v>-610.31249999938973</v>
      </c>
      <c r="RU84" s="188">
        <v>610.31249999938973</v>
      </c>
      <c r="RV84" s="188">
        <v>-610.31249999938973</v>
      </c>
      <c r="RW84" s="188">
        <v>610.31249999938973</v>
      </c>
      <c r="RY84">
        <f t="shared" si="212"/>
        <v>1</v>
      </c>
      <c r="RZ84">
        <v>1</v>
      </c>
      <c r="SA84">
        <v>1</v>
      </c>
      <c r="SB84">
        <v>-1</v>
      </c>
      <c r="SC84">
        <v>1</v>
      </c>
      <c r="SD84">
        <v>-10</v>
      </c>
      <c r="SE84">
        <f t="shared" si="213"/>
        <v>-1</v>
      </c>
      <c r="SF84">
        <f t="shared" si="214"/>
        <v>-1</v>
      </c>
      <c r="SG84">
        <v>-1</v>
      </c>
      <c r="SH84">
        <f t="shared" si="215"/>
        <v>0</v>
      </c>
      <c r="SI84">
        <f t="shared" si="179"/>
        <v>0</v>
      </c>
      <c r="SJ84">
        <f t="shared" si="254"/>
        <v>1</v>
      </c>
      <c r="SK84">
        <f t="shared" si="216"/>
        <v>1</v>
      </c>
      <c r="SL84">
        <v>-1.8905825357399999E-3</v>
      </c>
      <c r="SM84" s="194">
        <v>42556</v>
      </c>
      <c r="SN84">
        <f t="shared" si="217"/>
        <v>-1</v>
      </c>
      <c r="SO84" t="str">
        <f t="shared" si="180"/>
        <v>TRUE</v>
      </c>
      <c r="SP84">
        <f>VLOOKUP($A84,'FuturesInfo (3)'!$A$2:$V$80,22)</f>
        <v>3</v>
      </c>
      <c r="SQ84" s="241"/>
      <c r="SR84">
        <f t="shared" si="218"/>
        <v>2</v>
      </c>
      <c r="SS84" s="137">
        <f>VLOOKUP($A84,'FuturesInfo (3)'!$A$2:$O$80,15)*SP84</f>
        <v>395953.125</v>
      </c>
      <c r="ST84" s="137">
        <f>VLOOKUP($A84,'FuturesInfo (3)'!$A$2:$O$80,15)*SR84</f>
        <v>263968.75</v>
      </c>
      <c r="SU84" s="188">
        <f t="shared" si="175"/>
        <v>-748.58206309667719</v>
      </c>
      <c r="SV84" s="188">
        <f t="shared" si="181"/>
        <v>-748.58206309667719</v>
      </c>
      <c r="SW84" s="188">
        <f t="shared" si="219"/>
        <v>-748.58206309667719</v>
      </c>
      <c r="SX84" s="188">
        <f t="shared" si="220"/>
        <v>748.58206309667719</v>
      </c>
      <c r="SY84" s="188">
        <f t="shared" si="172"/>
        <v>748.58206309667719</v>
      </c>
      <c r="SZ84" s="188">
        <f t="shared" si="221"/>
        <v>-748.58206309667719</v>
      </c>
      <c r="TA84" s="188">
        <f t="shared" si="255"/>
        <v>748.58206309667719</v>
      </c>
      <c r="TB84" s="188">
        <f t="shared" si="222"/>
        <v>748.58206309667719</v>
      </c>
      <c r="TC84" s="188">
        <f>IF(IF(sym!$Q73=SG84,1,0)=1,ABS(SS84*SL84),-ABS(SS84*SL84))</f>
        <v>748.58206309667719</v>
      </c>
      <c r="TD84" s="188">
        <f>IF(IF(sym!$P73=SG84,1,0)=1,ABS(SS84*SL84),-ABS(SS84*SL84))</f>
        <v>-748.58206309667719</v>
      </c>
      <c r="TE84" s="188">
        <f t="shared" si="260"/>
        <v>-748.58206309667719</v>
      </c>
      <c r="TF84" s="188">
        <f t="shared" si="223"/>
        <v>748.58206309667719</v>
      </c>
      <c r="TH84">
        <f t="shared" si="224"/>
        <v>-1</v>
      </c>
      <c r="TI84" s="228">
        <v>-1</v>
      </c>
      <c r="TJ84" s="228">
        <v>-1</v>
      </c>
      <c r="TK84" s="228">
        <v>-1</v>
      </c>
      <c r="TL84" s="203">
        <v>1</v>
      </c>
      <c r="TM84" s="229">
        <v>-11</v>
      </c>
      <c r="TN84">
        <f t="shared" si="225"/>
        <v>-1</v>
      </c>
      <c r="TO84">
        <f t="shared" si="226"/>
        <v>-1</v>
      </c>
      <c r="TP84" s="203"/>
      <c r="TQ84">
        <f t="shared" si="227"/>
        <v>0</v>
      </c>
      <c r="TR84">
        <f t="shared" si="182"/>
        <v>0</v>
      </c>
      <c r="TS84">
        <f t="shared" si="256"/>
        <v>0</v>
      </c>
      <c r="TT84">
        <f t="shared" si="228"/>
        <v>0</v>
      </c>
      <c r="TU84" s="237"/>
      <c r="TV84" s="194">
        <v>42556</v>
      </c>
      <c r="TW84">
        <f t="shared" si="229"/>
        <v>-1</v>
      </c>
      <c r="TX84" t="str">
        <f t="shared" si="183"/>
        <v>TRUE</v>
      </c>
      <c r="TY84">
        <f>VLOOKUP($A84,'FuturesInfo (3)'!$A$2:$V$80,22)</f>
        <v>3</v>
      </c>
      <c r="TZ84" s="241"/>
      <c r="UA84">
        <f t="shared" si="230"/>
        <v>2</v>
      </c>
      <c r="UB84" s="137">
        <f>VLOOKUP($A84,'FuturesInfo (3)'!$A$2:$O$80,15)*TY84</f>
        <v>395953.125</v>
      </c>
      <c r="UC84" s="137">
        <f>VLOOKUP($A84,'FuturesInfo (3)'!$A$2:$O$80,15)*UA84</f>
        <v>263968.75</v>
      </c>
      <c r="UD84" s="188">
        <f t="shared" si="176"/>
        <v>0</v>
      </c>
      <c r="UE84" s="188">
        <f t="shared" si="184"/>
        <v>0</v>
      </c>
      <c r="UF84" s="188">
        <f t="shared" si="231"/>
        <v>0</v>
      </c>
      <c r="UG84" s="188">
        <f t="shared" si="232"/>
        <v>0</v>
      </c>
      <c r="UH84" s="188">
        <f t="shared" si="173"/>
        <v>0</v>
      </c>
      <c r="UI84" s="188">
        <f t="shared" si="233"/>
        <v>0</v>
      </c>
      <c r="UJ84" s="188">
        <f t="shared" si="257"/>
        <v>0</v>
      </c>
      <c r="UK84" s="188">
        <f t="shared" si="234"/>
        <v>0</v>
      </c>
      <c r="UL84" s="188">
        <f>IF(IF(sym!$Q73=TP84,1,0)=1,ABS(UB84*TU84),-ABS(UB84*TU84))</f>
        <v>0</v>
      </c>
      <c r="UM84" s="188">
        <f>IF(IF(sym!$P73=TP84,1,0)=1,ABS(UB84*TU84),-ABS(UB84*TU84))</f>
        <v>0</v>
      </c>
      <c r="UN84" s="188">
        <f t="shared" si="261"/>
        <v>0</v>
      </c>
      <c r="UO84" s="188">
        <f t="shared" si="235"/>
        <v>0</v>
      </c>
      <c r="UQ84">
        <f t="shared" si="236"/>
        <v>0</v>
      </c>
      <c r="UR84" s="228"/>
      <c r="US84" s="228"/>
      <c r="UT84" s="228"/>
      <c r="UU84" s="203"/>
      <c r="UV84" s="229"/>
      <c r="UW84">
        <f t="shared" si="237"/>
        <v>1</v>
      </c>
      <c r="UX84">
        <f t="shared" si="238"/>
        <v>0</v>
      </c>
      <c r="UY84" s="203"/>
      <c r="UZ84">
        <f t="shared" si="239"/>
        <v>1</v>
      </c>
      <c r="VA84">
        <f t="shared" si="185"/>
        <v>1</v>
      </c>
      <c r="VB84">
        <f t="shared" si="258"/>
        <v>0</v>
      </c>
      <c r="VC84">
        <f t="shared" si="240"/>
        <v>1</v>
      </c>
      <c r="VD84" s="237"/>
      <c r="VE84" s="194"/>
      <c r="VF84">
        <f t="shared" si="241"/>
        <v>-1</v>
      </c>
      <c r="VG84" t="str">
        <f t="shared" si="186"/>
        <v>FALSE</v>
      </c>
      <c r="VH84">
        <f>VLOOKUP($A84,'FuturesInfo (3)'!$A$2:$V$80,22)</f>
        <v>3</v>
      </c>
      <c r="VI84" s="241"/>
      <c r="VJ84">
        <f t="shared" si="242"/>
        <v>2</v>
      </c>
      <c r="VK84" s="137">
        <f>VLOOKUP($A84,'FuturesInfo (3)'!$A$2:$O$80,15)*VH84</f>
        <v>395953.125</v>
      </c>
      <c r="VL84" s="137">
        <f>VLOOKUP($A84,'FuturesInfo (3)'!$A$2:$O$80,15)*VJ84</f>
        <v>263968.75</v>
      </c>
      <c r="VM84" s="188">
        <f t="shared" si="177"/>
        <v>0</v>
      </c>
      <c r="VN84" s="188">
        <f t="shared" si="187"/>
        <v>0</v>
      </c>
      <c r="VO84" s="188">
        <f t="shared" si="243"/>
        <v>0</v>
      </c>
      <c r="VP84" s="188">
        <f t="shared" si="244"/>
        <v>0</v>
      </c>
      <c r="VQ84" s="188">
        <f t="shared" si="174"/>
        <v>0</v>
      </c>
      <c r="VR84" s="188">
        <f t="shared" si="245"/>
        <v>0</v>
      </c>
      <c r="VS84" s="188">
        <f t="shared" si="259"/>
        <v>0</v>
      </c>
      <c r="VT84" s="188">
        <f t="shared" si="246"/>
        <v>0</v>
      </c>
      <c r="VU84" s="188">
        <f>IF(IF(sym!$Q73=UY84,1,0)=1,ABS(VK84*VD84),-ABS(VK84*VD84))</f>
        <v>0</v>
      </c>
      <c r="VV84" s="188">
        <f>IF(IF(sym!$P73=UY84,1,0)=1,ABS(VK84*VD84),-ABS(VK84*VD84))</f>
        <v>0</v>
      </c>
      <c r="VW84" s="188">
        <f t="shared" si="262"/>
        <v>0</v>
      </c>
      <c r="VX84" s="188">
        <f t="shared" si="247"/>
        <v>0</v>
      </c>
    </row>
    <row r="85" spans="1:596" x14ac:dyDescent="0.25">
      <c r="A85" s="1" t="s">
        <v>416</v>
      </c>
      <c r="B85" s="149" t="str">
        <f>'FuturesInfo (3)'!M73</f>
        <v>@US</v>
      </c>
      <c r="C85" s="192" t="str">
        <f>VLOOKUP(A85,'FuturesInfo (3)'!$A$2:$K$80,11)</f>
        <v>rates</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f t="shared" si="178"/>
        <v>-653.76061235616874</v>
      </c>
      <c r="AB85" s="188">
        <v>-653.76061235616874</v>
      </c>
      <c r="AC85" s="188">
        <v>653.76061235616874</v>
      </c>
      <c r="AD85" s="188">
        <v>-653.76061235616874</v>
      </c>
      <c r="AE85" s="188">
        <v>-653.76061235616874</v>
      </c>
      <c r="AF85" s="188">
        <f t="shared" si="188"/>
        <v>0</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f t="shared" si="189"/>
        <v>1</v>
      </c>
      <c r="BB85" t="s">
        <v>1163</v>
      </c>
      <c r="BC85">
        <v>1</v>
      </c>
      <c r="BD85" s="241">
        <v>1</v>
      </c>
      <c r="BE85">
        <v>1</v>
      </c>
      <c r="BF85" s="137">
        <v>173687.5</v>
      </c>
      <c r="BG85" s="137">
        <v>173687.5</v>
      </c>
      <c r="BH85" s="188">
        <v>1354.2271078869794</v>
      </c>
      <c r="BI85" s="188">
        <f t="shared" si="190"/>
        <v>-1354.2271078869794</v>
      </c>
      <c r="BJ85" s="188">
        <v>1354.2271078869794</v>
      </c>
      <c r="BK85" s="188">
        <v>-1354.2271078869794</v>
      </c>
      <c r="BL85" s="188">
        <v>1354.2271078869794</v>
      </c>
      <c r="BM85" s="188">
        <v>1354.2271078869794</v>
      </c>
      <c r="BN85" s="188">
        <v>1354.2271078869794</v>
      </c>
      <c r="BO85" s="188">
        <f t="shared" si="191"/>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f t="shared" si="192"/>
        <v>1</v>
      </c>
      <c r="CK85" t="s">
        <v>1163</v>
      </c>
      <c r="CL85">
        <v>2</v>
      </c>
      <c r="CM85" s="241">
        <v>1</v>
      </c>
      <c r="CN85">
        <v>3</v>
      </c>
      <c r="CO85" s="137">
        <v>347375</v>
      </c>
      <c r="CP85" s="137">
        <v>521062.5</v>
      </c>
      <c r="CQ85" s="188">
        <v>0</v>
      </c>
      <c r="CR85" s="188">
        <f t="shared" si="248"/>
        <v>0</v>
      </c>
      <c r="CS85" s="188">
        <v>0</v>
      </c>
      <c r="CT85" s="188">
        <v>0</v>
      </c>
      <c r="CU85" s="188">
        <v>0</v>
      </c>
      <c r="CV85" s="188">
        <v>0</v>
      </c>
      <c r="CW85" s="188">
        <v>0</v>
      </c>
      <c r="CX85" s="188">
        <f t="shared" si="193"/>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f t="shared" si="194"/>
        <v>1</v>
      </c>
      <c r="DT85" t="s">
        <v>1163</v>
      </c>
      <c r="DU85">
        <v>2</v>
      </c>
      <c r="DV85" s="241">
        <v>1</v>
      </c>
      <c r="DW85">
        <v>3</v>
      </c>
      <c r="DX85" s="137">
        <v>352500</v>
      </c>
      <c r="DY85" s="137">
        <v>528750</v>
      </c>
      <c r="DZ85" s="188">
        <v>5200.6117308457497</v>
      </c>
      <c r="EA85" s="188">
        <f t="shared" si="249"/>
        <v>5200.6117308457497</v>
      </c>
      <c r="EB85" s="188">
        <v>5200.6117308457497</v>
      </c>
      <c r="EC85" s="188">
        <v>-5200.6117308457497</v>
      </c>
      <c r="ED85" s="188">
        <v>5200.6117308457497</v>
      </c>
      <c r="EE85" s="188">
        <v>5200.6117308457497</v>
      </c>
      <c r="EF85" s="188">
        <v>5200.6117308457497</v>
      </c>
      <c r="EG85" s="188">
        <f t="shared" si="195"/>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f t="shared" si="196"/>
        <v>-1</v>
      </c>
      <c r="FC85" t="s">
        <v>1163</v>
      </c>
      <c r="FD85">
        <v>2</v>
      </c>
      <c r="FE85" s="241">
        <v>1</v>
      </c>
      <c r="FF85">
        <v>2</v>
      </c>
      <c r="FG85" s="137">
        <v>351750</v>
      </c>
      <c r="FH85" s="137">
        <v>351750</v>
      </c>
      <c r="FI85" s="188">
        <v>748.40425531982248</v>
      </c>
      <c r="FJ85" s="188">
        <f t="shared" si="250"/>
        <v>-748.40425531982248</v>
      </c>
      <c r="FK85" s="188">
        <v>-748.40425531982248</v>
      </c>
      <c r="FL85" s="188">
        <v>748.40425531982248</v>
      </c>
      <c r="FM85" s="188">
        <v>-748.40425531982248</v>
      </c>
      <c r="FN85" s="188">
        <v>748.40425531982248</v>
      </c>
      <c r="FO85" s="188">
        <v>748.40425531982248</v>
      </c>
      <c r="FP85" s="188">
        <f t="shared" si="197"/>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f t="shared" si="198"/>
        <v>-1</v>
      </c>
      <c r="GL85" t="s">
        <v>1163</v>
      </c>
      <c r="GM85">
        <v>2</v>
      </c>
      <c r="GN85" s="241">
        <v>1</v>
      </c>
      <c r="GO85">
        <v>3</v>
      </c>
      <c r="GP85" s="137">
        <v>352500</v>
      </c>
      <c r="GQ85" s="137">
        <v>528750</v>
      </c>
      <c r="GR85" s="188">
        <v>-751.59914712262503</v>
      </c>
      <c r="GS85" s="188">
        <f t="shared" si="251"/>
        <v>-751.59914712262503</v>
      </c>
      <c r="GT85" s="188">
        <v>751.59914712262503</v>
      </c>
      <c r="GU85" s="188">
        <v>-751.59914712262503</v>
      </c>
      <c r="GV85" s="188">
        <v>751.59914712262503</v>
      </c>
      <c r="GW85" s="188">
        <v>-751.59914712262503</v>
      </c>
      <c r="GX85" s="188">
        <v>-751.59914712262503</v>
      </c>
      <c r="GY85" s="188">
        <f t="shared" si="199"/>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f t="shared" si="200"/>
        <v>1</v>
      </c>
      <c r="HU85" t="s">
        <v>1163</v>
      </c>
      <c r="HV85">
        <v>1</v>
      </c>
      <c r="HW85">
        <v>1</v>
      </c>
      <c r="HX85">
        <v>1</v>
      </c>
      <c r="HY85" s="137">
        <v>176937.5</v>
      </c>
      <c r="HZ85" s="137">
        <v>176937.5</v>
      </c>
      <c r="IA85" s="188">
        <v>-690.18173758897876</v>
      </c>
      <c r="IB85" s="188">
        <f t="shared" si="252"/>
        <v>690.18173758897876</v>
      </c>
      <c r="IC85" s="188">
        <v>690.18173758897876</v>
      </c>
      <c r="ID85" s="188">
        <v>-690.18173758897876</v>
      </c>
      <c r="IE85" s="188">
        <v>690.18173758897876</v>
      </c>
      <c r="IF85" s="188">
        <v>-690.18173758897876</v>
      </c>
      <c r="IG85" s="188">
        <v>690.18173758897876</v>
      </c>
      <c r="IH85" s="188">
        <f t="shared" si="201"/>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f t="shared" si="202"/>
        <v>1</v>
      </c>
      <c r="JD85" t="s">
        <v>1163</v>
      </c>
      <c r="JE85">
        <v>1</v>
      </c>
      <c r="JF85" s="241">
        <v>1</v>
      </c>
      <c r="JG85">
        <v>1</v>
      </c>
      <c r="JH85" s="137">
        <v>175687.5</v>
      </c>
      <c r="JI85" s="137">
        <v>175687.5</v>
      </c>
      <c r="JJ85" s="188">
        <v>1241.1691981639967</v>
      </c>
      <c r="JK85" s="188">
        <f t="shared" si="253"/>
        <v>-1241.1691981639967</v>
      </c>
      <c r="JL85" s="188">
        <v>-1241.1691981639967</v>
      </c>
      <c r="JM85" s="188">
        <v>1241.1691981639967</v>
      </c>
      <c r="JN85" s="188">
        <v>-1241.1691981639967</v>
      </c>
      <c r="JO85" s="188">
        <v>1241.1691981639967</v>
      </c>
      <c r="JP85" s="188">
        <v>-1241.1691981639967</v>
      </c>
      <c r="JQ85" s="188">
        <f t="shared" si="203"/>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f t="shared" si="204"/>
        <v>-1</v>
      </c>
      <c r="KM85" t="s">
        <v>1163</v>
      </c>
      <c r="KN85">
        <v>1</v>
      </c>
      <c r="KO85" s="241">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f t="shared" si="205"/>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f t="shared" si="206"/>
        <v>-1</v>
      </c>
      <c r="LV85" t="s">
        <v>1163</v>
      </c>
      <c r="LW85">
        <v>1</v>
      </c>
      <c r="LX85" s="241"/>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f t="shared" si="207"/>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f t="shared" si="208"/>
        <v>-1</v>
      </c>
      <c r="NE85" t="s">
        <v>1163</v>
      </c>
      <c r="NF85">
        <v>1</v>
      </c>
      <c r="NG85" s="241"/>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f t="shared" si="209"/>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f t="shared" si="210"/>
        <v>-1</v>
      </c>
      <c r="ON85" t="s">
        <v>1163</v>
      </c>
      <c r="OO85">
        <v>1</v>
      </c>
      <c r="OP85" s="241"/>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f t="shared" si="211"/>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v>-1</v>
      </c>
      <c r="PN85">
        <v>-1</v>
      </c>
      <c r="PO85" s="203">
        <v>-1</v>
      </c>
      <c r="PP85">
        <v>0</v>
      </c>
      <c r="PQ85">
        <v>0</v>
      </c>
      <c r="PR85">
        <v>1</v>
      </c>
      <c r="PS85">
        <v>1</v>
      </c>
      <c r="PT85" s="237">
        <v>-5.4614964500300002E-4</v>
      </c>
      <c r="PU85" s="194">
        <v>42559</v>
      </c>
      <c r="PV85">
        <v>-1</v>
      </c>
      <c r="PW85" t="s">
        <v>1163</v>
      </c>
      <c r="PX85">
        <v>1</v>
      </c>
      <c r="PY85" s="241"/>
      <c r="PZ85">
        <v>1</v>
      </c>
      <c r="QA85" s="137">
        <v>172218.75</v>
      </c>
      <c r="QB85" s="137">
        <v>172218.75</v>
      </c>
      <c r="QC85" s="188">
        <v>94.057209175360413</v>
      </c>
      <c r="QD85" s="188">
        <v>94.057209175360413</v>
      </c>
      <c r="QE85" s="188">
        <v>-94.057209175360413</v>
      </c>
      <c r="QF85" s="188">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v>-1</v>
      </c>
      <c r="QQ85" s="228">
        <v>1</v>
      </c>
      <c r="QR85" s="228">
        <v>1</v>
      </c>
      <c r="QS85" s="228">
        <v>-1</v>
      </c>
      <c r="QT85" s="203">
        <v>1</v>
      </c>
      <c r="QU85" s="229">
        <v>-6</v>
      </c>
      <c r="QV85">
        <v>-1</v>
      </c>
      <c r="QW85">
        <v>-1</v>
      </c>
      <c r="QX85">
        <v>1</v>
      </c>
      <c r="QY85">
        <v>1</v>
      </c>
      <c r="QZ85">
        <v>1</v>
      </c>
      <c r="RA85">
        <v>0</v>
      </c>
      <c r="RB85">
        <v>0</v>
      </c>
      <c r="RC85">
        <v>3.82513661202E-3</v>
      </c>
      <c r="RD85" s="194">
        <v>42559</v>
      </c>
      <c r="RE85">
        <v>-1</v>
      </c>
      <c r="RF85" t="s">
        <v>1163</v>
      </c>
      <c r="RG85">
        <v>1</v>
      </c>
      <c r="RH85" s="241"/>
      <c r="RI85">
        <v>1</v>
      </c>
      <c r="RJ85" s="137">
        <v>172218.75</v>
      </c>
      <c r="RK85" s="137">
        <v>172218.75</v>
      </c>
      <c r="RL85" s="188">
        <v>658.76024590131942</v>
      </c>
      <c r="RM85" s="188">
        <v>-658.76024590131942</v>
      </c>
      <c r="RN85" s="188">
        <v>658.76024590131942</v>
      </c>
      <c r="RO85" s="188">
        <v>-658.76024590131942</v>
      </c>
      <c r="RP85" s="188">
        <v>-658.76024590131942</v>
      </c>
      <c r="RQ85" s="188">
        <v>658.76024590131942</v>
      </c>
      <c r="RR85" s="188">
        <v>-658.76024590131942</v>
      </c>
      <c r="RS85" s="188">
        <v>-658.76024590131942</v>
      </c>
      <c r="RT85" s="188">
        <v>-658.76024590131942</v>
      </c>
      <c r="RU85" s="188">
        <v>658.76024590131942</v>
      </c>
      <c r="RV85" s="188">
        <v>-658.76024590131942</v>
      </c>
      <c r="RW85" s="188">
        <v>658.76024590131942</v>
      </c>
      <c r="RY85">
        <f t="shared" si="212"/>
        <v>1</v>
      </c>
      <c r="RZ85">
        <v>1</v>
      </c>
      <c r="SA85">
        <v>1</v>
      </c>
      <c r="SB85">
        <v>-1</v>
      </c>
      <c r="SC85">
        <v>1</v>
      </c>
      <c r="SD85">
        <v>-7</v>
      </c>
      <c r="SE85">
        <f t="shared" si="213"/>
        <v>-1</v>
      </c>
      <c r="SF85">
        <f t="shared" si="214"/>
        <v>-1</v>
      </c>
      <c r="SG85">
        <v>-1</v>
      </c>
      <c r="SH85">
        <f t="shared" si="215"/>
        <v>0</v>
      </c>
      <c r="SI85">
        <f t="shared" si="179"/>
        <v>0</v>
      </c>
      <c r="SJ85">
        <f t="shared" si="254"/>
        <v>1</v>
      </c>
      <c r="SK85">
        <f t="shared" si="216"/>
        <v>1</v>
      </c>
      <c r="SL85">
        <v>-4.3549265106199997E-3</v>
      </c>
      <c r="SM85" s="194">
        <v>42559</v>
      </c>
      <c r="SN85">
        <f t="shared" si="217"/>
        <v>-1</v>
      </c>
      <c r="SO85" t="str">
        <f t="shared" si="180"/>
        <v>TRUE</v>
      </c>
      <c r="SP85">
        <f>VLOOKUP($A85,'FuturesInfo (3)'!$A$2:$V$80,22)</f>
        <v>1</v>
      </c>
      <c r="SQ85" s="241"/>
      <c r="SR85">
        <f t="shared" si="218"/>
        <v>1</v>
      </c>
      <c r="SS85" s="137">
        <f>VLOOKUP($A85,'FuturesInfo (3)'!$A$2:$O$80,15)*SP85</f>
        <v>171468.75</v>
      </c>
      <c r="ST85" s="137">
        <f>VLOOKUP($A85,'FuturesInfo (3)'!$A$2:$O$80,15)*SR85</f>
        <v>171468.75</v>
      </c>
      <c r="SU85" s="188">
        <f t="shared" si="175"/>
        <v>-746.73380511787309</v>
      </c>
      <c r="SV85" s="188">
        <f t="shared" si="181"/>
        <v>-746.73380511787309</v>
      </c>
      <c r="SW85" s="188">
        <f t="shared" si="219"/>
        <v>-746.73380511787309</v>
      </c>
      <c r="SX85" s="188">
        <f t="shared" si="220"/>
        <v>746.73380511787309</v>
      </c>
      <c r="SY85" s="188">
        <f t="shared" si="172"/>
        <v>746.73380511787309</v>
      </c>
      <c r="SZ85" s="188">
        <f t="shared" si="221"/>
        <v>-746.73380511787309</v>
      </c>
      <c r="TA85" s="188">
        <f t="shared" si="255"/>
        <v>746.73380511787309</v>
      </c>
      <c r="TB85" s="188">
        <f t="shared" si="222"/>
        <v>746.73380511787309</v>
      </c>
      <c r="TC85" s="188">
        <f>IF(IF(sym!$Q74=SG85,1,0)=1,ABS(SS85*SL85),-ABS(SS85*SL85))</f>
        <v>746.73380511787309</v>
      </c>
      <c r="TD85" s="188">
        <f>IF(IF(sym!$P74=SG85,1,0)=1,ABS(SS85*SL85),-ABS(SS85*SL85))</f>
        <v>-746.73380511787309</v>
      </c>
      <c r="TE85" s="188">
        <f t="shared" si="260"/>
        <v>-746.73380511787309</v>
      </c>
      <c r="TF85" s="188">
        <f t="shared" si="223"/>
        <v>746.73380511787309</v>
      </c>
      <c r="TH85">
        <f t="shared" si="224"/>
        <v>-1</v>
      </c>
      <c r="TI85" s="228">
        <v>1</v>
      </c>
      <c r="TJ85" s="228">
        <v>1</v>
      </c>
      <c r="TK85" s="228">
        <v>-1</v>
      </c>
      <c r="TL85" s="203">
        <v>1</v>
      </c>
      <c r="TM85" s="229">
        <v>-8</v>
      </c>
      <c r="TN85">
        <f t="shared" si="225"/>
        <v>-1</v>
      </c>
      <c r="TO85">
        <f t="shared" si="226"/>
        <v>-1</v>
      </c>
      <c r="TP85" s="203"/>
      <c r="TQ85">
        <f t="shared" si="227"/>
        <v>0</v>
      </c>
      <c r="TR85">
        <f t="shared" si="182"/>
        <v>0</v>
      </c>
      <c r="TS85">
        <f t="shared" si="256"/>
        <v>0</v>
      </c>
      <c r="TT85">
        <f t="shared" si="228"/>
        <v>0</v>
      </c>
      <c r="TU85" s="237"/>
      <c r="TV85" s="194">
        <v>42559</v>
      </c>
      <c r="TW85">
        <f t="shared" si="229"/>
        <v>-1</v>
      </c>
      <c r="TX85" t="str">
        <f t="shared" si="183"/>
        <v>TRUE</v>
      </c>
      <c r="TY85">
        <f>VLOOKUP($A85,'FuturesInfo (3)'!$A$2:$V$80,22)</f>
        <v>1</v>
      </c>
      <c r="TZ85" s="241"/>
      <c r="UA85">
        <f t="shared" si="230"/>
        <v>1</v>
      </c>
      <c r="UB85" s="137">
        <f>VLOOKUP($A85,'FuturesInfo (3)'!$A$2:$O$80,15)*TY85</f>
        <v>171468.75</v>
      </c>
      <c r="UC85" s="137">
        <f>VLOOKUP($A85,'FuturesInfo (3)'!$A$2:$O$80,15)*UA85</f>
        <v>171468.75</v>
      </c>
      <c r="UD85" s="188">
        <f t="shared" si="176"/>
        <v>0</v>
      </c>
      <c r="UE85" s="188">
        <f t="shared" si="184"/>
        <v>0</v>
      </c>
      <c r="UF85" s="188">
        <f t="shared" si="231"/>
        <v>0</v>
      </c>
      <c r="UG85" s="188">
        <f t="shared" si="232"/>
        <v>0</v>
      </c>
      <c r="UH85" s="188">
        <f t="shared" si="173"/>
        <v>0</v>
      </c>
      <c r="UI85" s="188">
        <f t="shared" si="233"/>
        <v>0</v>
      </c>
      <c r="UJ85" s="188">
        <f t="shared" si="257"/>
        <v>0</v>
      </c>
      <c r="UK85" s="188">
        <f t="shared" si="234"/>
        <v>0</v>
      </c>
      <c r="UL85" s="188">
        <f>IF(IF(sym!$Q74=TP85,1,0)=1,ABS(UB85*TU85),-ABS(UB85*TU85))</f>
        <v>0</v>
      </c>
      <c r="UM85" s="188">
        <f>IF(IF(sym!$P74=TP85,1,0)=1,ABS(UB85*TU85),-ABS(UB85*TU85))</f>
        <v>0</v>
      </c>
      <c r="UN85" s="188">
        <f t="shared" si="261"/>
        <v>0</v>
      </c>
      <c r="UO85" s="188">
        <f t="shared" si="235"/>
        <v>0</v>
      </c>
      <c r="UQ85">
        <f t="shared" si="236"/>
        <v>0</v>
      </c>
      <c r="UR85" s="228"/>
      <c r="US85" s="228"/>
      <c r="UT85" s="228"/>
      <c r="UU85" s="203"/>
      <c r="UV85" s="229"/>
      <c r="UW85">
        <f t="shared" si="237"/>
        <v>1</v>
      </c>
      <c r="UX85">
        <f t="shared" si="238"/>
        <v>0</v>
      </c>
      <c r="UY85" s="203"/>
      <c r="UZ85">
        <f t="shared" si="239"/>
        <v>1</v>
      </c>
      <c r="VA85">
        <f t="shared" si="185"/>
        <v>1</v>
      </c>
      <c r="VB85">
        <f t="shared" si="258"/>
        <v>0</v>
      </c>
      <c r="VC85">
        <f t="shared" si="240"/>
        <v>1</v>
      </c>
      <c r="VD85" s="237"/>
      <c r="VE85" s="194"/>
      <c r="VF85">
        <f t="shared" si="241"/>
        <v>-1</v>
      </c>
      <c r="VG85" t="str">
        <f t="shared" si="186"/>
        <v>FALSE</v>
      </c>
      <c r="VH85">
        <f>VLOOKUP($A85,'FuturesInfo (3)'!$A$2:$V$80,22)</f>
        <v>1</v>
      </c>
      <c r="VI85" s="241"/>
      <c r="VJ85">
        <f t="shared" si="242"/>
        <v>1</v>
      </c>
      <c r="VK85" s="137">
        <f>VLOOKUP($A85,'FuturesInfo (3)'!$A$2:$O$80,15)*VH85</f>
        <v>171468.75</v>
      </c>
      <c r="VL85" s="137">
        <f>VLOOKUP($A85,'FuturesInfo (3)'!$A$2:$O$80,15)*VJ85</f>
        <v>171468.75</v>
      </c>
      <c r="VM85" s="188">
        <f t="shared" si="177"/>
        <v>0</v>
      </c>
      <c r="VN85" s="188">
        <f t="shared" si="187"/>
        <v>0</v>
      </c>
      <c r="VO85" s="188">
        <f t="shared" si="243"/>
        <v>0</v>
      </c>
      <c r="VP85" s="188">
        <f t="shared" si="244"/>
        <v>0</v>
      </c>
      <c r="VQ85" s="188">
        <f t="shared" si="174"/>
        <v>0</v>
      </c>
      <c r="VR85" s="188">
        <f t="shared" si="245"/>
        <v>0</v>
      </c>
      <c r="VS85" s="188">
        <f t="shared" si="259"/>
        <v>0</v>
      </c>
      <c r="VT85" s="188">
        <f t="shared" si="246"/>
        <v>0</v>
      </c>
      <c r="VU85" s="188">
        <f>IF(IF(sym!$Q74=UY85,1,0)=1,ABS(VK85*VD85),-ABS(VK85*VD85))</f>
        <v>0</v>
      </c>
      <c r="VV85" s="188">
        <f>IF(IF(sym!$P74=UY85,1,0)=1,ABS(VK85*VD85),-ABS(VK85*VD85))</f>
        <v>0</v>
      </c>
      <c r="VW85" s="188">
        <f t="shared" si="262"/>
        <v>0</v>
      </c>
      <c r="VX85" s="188">
        <f t="shared" si="247"/>
        <v>0</v>
      </c>
    </row>
    <row r="86" spans="1:596" x14ac:dyDescent="0.25">
      <c r="A86" s="1" t="s">
        <v>418</v>
      </c>
      <c r="B86" s="149" t="str">
        <f>'FuturesInfo (3)'!M74</f>
        <v>@VX</v>
      </c>
      <c r="C86" s="192" t="str">
        <f>VLOOKUP(A86,'FuturesInfo (3)'!$A$2:$K$80,11)</f>
        <v>index</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f t="shared" si="178"/>
        <v>485.69384835454002</v>
      </c>
      <c r="AB86" s="188">
        <v>485.69384835454002</v>
      </c>
      <c r="AC86" s="188">
        <v>-485.69384835454002</v>
      </c>
      <c r="AD86" s="188">
        <v>-485.69384835454002</v>
      </c>
      <c r="AE86" s="188">
        <v>485.69384835454002</v>
      </c>
      <c r="AF86" s="188">
        <f t="shared" si="188"/>
        <v>0</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f t="shared" si="189"/>
        <v>1</v>
      </c>
      <c r="BB86" t="s">
        <v>1163</v>
      </c>
      <c r="BC86">
        <v>1</v>
      </c>
      <c r="BD86" s="241">
        <v>1</v>
      </c>
      <c r="BE86">
        <v>1</v>
      </c>
      <c r="BF86" s="137">
        <v>16775</v>
      </c>
      <c r="BG86" s="137">
        <v>16775</v>
      </c>
      <c r="BH86" s="188">
        <v>-197.64359352006502</v>
      </c>
      <c r="BI86" s="188">
        <f t="shared" si="190"/>
        <v>197.64359352006502</v>
      </c>
      <c r="BJ86" s="188">
        <v>197.64359352006502</v>
      </c>
      <c r="BK86" s="188">
        <v>-197.64359352006502</v>
      </c>
      <c r="BL86" s="188">
        <v>-197.64359352006502</v>
      </c>
      <c r="BM86" s="188">
        <v>-197.64359352006502</v>
      </c>
      <c r="BN86" s="188">
        <v>-197.64359352006502</v>
      </c>
      <c r="BO86" s="188">
        <f t="shared" si="191"/>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f t="shared" si="192"/>
        <v>1</v>
      </c>
      <c r="CK86" t="s">
        <v>1163</v>
      </c>
      <c r="CL86">
        <v>1</v>
      </c>
      <c r="CM86" s="241">
        <v>2</v>
      </c>
      <c r="CN86">
        <v>1</v>
      </c>
      <c r="CO86" s="137">
        <v>16775</v>
      </c>
      <c r="CP86" s="137">
        <v>16775</v>
      </c>
      <c r="CQ86" s="188">
        <v>0</v>
      </c>
      <c r="CR86" s="188">
        <f t="shared" si="248"/>
        <v>0</v>
      </c>
      <c r="CS86" s="188">
        <v>0</v>
      </c>
      <c r="CT86" s="188">
        <v>0</v>
      </c>
      <c r="CU86" s="188">
        <v>0</v>
      </c>
      <c r="CV86" s="188">
        <v>0</v>
      </c>
      <c r="CW86" s="188">
        <v>0</v>
      </c>
      <c r="CX86" s="188">
        <f t="shared" si="193"/>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f t="shared" si="194"/>
        <v>1</v>
      </c>
      <c r="DT86" t="s">
        <v>1163</v>
      </c>
      <c r="DU86">
        <v>1</v>
      </c>
      <c r="DV86" s="241">
        <v>2</v>
      </c>
      <c r="DW86">
        <v>1</v>
      </c>
      <c r="DX86" s="137">
        <v>16825</v>
      </c>
      <c r="DY86" s="137">
        <v>16825</v>
      </c>
      <c r="DZ86" s="188">
        <v>-50.14903129664625</v>
      </c>
      <c r="EA86" s="188">
        <f t="shared" si="249"/>
        <v>-50.14903129664625</v>
      </c>
      <c r="EB86" s="188">
        <v>-50.14903129664625</v>
      </c>
      <c r="EC86" s="188">
        <v>50.14903129664625</v>
      </c>
      <c r="ED86" s="188">
        <v>50.14903129664625</v>
      </c>
      <c r="EE86" s="188">
        <v>50.14903129664625</v>
      </c>
      <c r="EF86" s="188">
        <v>-50.14903129664625</v>
      </c>
      <c r="EG86" s="188">
        <f t="shared" si="195"/>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f t="shared" si="196"/>
        <v>1</v>
      </c>
      <c r="FC86" t="s">
        <v>1163</v>
      </c>
      <c r="FD86">
        <v>1</v>
      </c>
      <c r="FE86" s="241">
        <v>2</v>
      </c>
      <c r="FF86">
        <v>1</v>
      </c>
      <c r="FG86" s="137">
        <v>16175</v>
      </c>
      <c r="FH86" s="137">
        <v>16175</v>
      </c>
      <c r="FI86" s="188">
        <v>624.88855869172505</v>
      </c>
      <c r="FJ86" s="188">
        <f t="shared" si="250"/>
        <v>-624.88855869172505</v>
      </c>
      <c r="FK86" s="188">
        <v>624.88855869172505</v>
      </c>
      <c r="FL86" s="188">
        <v>-624.88855869172505</v>
      </c>
      <c r="FM86" s="188">
        <v>-624.88855869172505</v>
      </c>
      <c r="FN86" s="188">
        <v>-624.88855869172505</v>
      </c>
      <c r="FO86" s="188">
        <v>624.88855869172505</v>
      </c>
      <c r="FP86" s="188">
        <f t="shared" si="197"/>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f t="shared" si="198"/>
        <v>1</v>
      </c>
      <c r="GL86" t="s">
        <v>1163</v>
      </c>
      <c r="GM86">
        <v>1</v>
      </c>
      <c r="GN86" s="241">
        <v>1</v>
      </c>
      <c r="GO86">
        <v>1</v>
      </c>
      <c r="GP86" s="137">
        <v>15925</v>
      </c>
      <c r="GQ86" s="137">
        <v>15925</v>
      </c>
      <c r="GR86" s="188">
        <v>246.13601236542499</v>
      </c>
      <c r="GS86" s="188">
        <f t="shared" si="251"/>
        <v>246.13601236542499</v>
      </c>
      <c r="GT86" s="188">
        <v>246.13601236542499</v>
      </c>
      <c r="GU86" s="188">
        <v>-246.13601236542499</v>
      </c>
      <c r="GV86" s="188">
        <v>-246.13601236542499</v>
      </c>
      <c r="GW86" s="188">
        <v>-246.13601236542499</v>
      </c>
      <c r="GX86" s="188">
        <v>246.13601236542499</v>
      </c>
      <c r="GY86" s="188">
        <f t="shared" si="199"/>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f t="shared" si="200"/>
        <v>1</v>
      </c>
      <c r="HU86" t="s">
        <v>1163</v>
      </c>
      <c r="HV86">
        <v>1</v>
      </c>
      <c r="HW86">
        <v>1</v>
      </c>
      <c r="HX86">
        <v>1</v>
      </c>
      <c r="HY86" s="137">
        <v>16775</v>
      </c>
      <c r="HZ86" s="137">
        <v>16775</v>
      </c>
      <c r="IA86" s="188">
        <v>1211.3814767738475</v>
      </c>
      <c r="IB86" s="188">
        <f t="shared" si="252"/>
        <v>1211.3814767738475</v>
      </c>
      <c r="IC86" s="188">
        <v>1211.3814767738475</v>
      </c>
      <c r="ID86" s="188">
        <v>-1211.3814767738475</v>
      </c>
      <c r="IE86" s="188">
        <v>-1211.3814767738475</v>
      </c>
      <c r="IF86" s="188">
        <v>-1211.3814767738475</v>
      </c>
      <c r="IG86" s="188">
        <v>1211.3814767738475</v>
      </c>
      <c r="IH86" s="188">
        <f t="shared" si="201"/>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f t="shared" si="202"/>
        <v>1</v>
      </c>
      <c r="JD86" t="s">
        <v>1163</v>
      </c>
      <c r="JE86">
        <v>1</v>
      </c>
      <c r="JF86" s="241">
        <v>2</v>
      </c>
      <c r="JG86">
        <v>1</v>
      </c>
      <c r="JH86" s="137">
        <v>16725</v>
      </c>
      <c r="JI86" s="137">
        <v>16725</v>
      </c>
      <c r="JJ86" s="188">
        <v>49.850968703501245</v>
      </c>
      <c r="JK86" s="188">
        <f t="shared" si="253"/>
        <v>49.850968703501245</v>
      </c>
      <c r="JL86" s="188">
        <v>49.850968703501245</v>
      </c>
      <c r="JM86" s="188">
        <v>-49.850968703501245</v>
      </c>
      <c r="JN86" s="188">
        <v>-49.850968703501245</v>
      </c>
      <c r="JO86" s="188">
        <v>-49.850968703501245</v>
      </c>
      <c r="JP86" s="188">
        <v>49.850968703501245</v>
      </c>
      <c r="JQ86" s="188">
        <f t="shared" si="203"/>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f t="shared" si="204"/>
        <v>-1</v>
      </c>
      <c r="KM86" t="s">
        <v>1163</v>
      </c>
      <c r="KN86">
        <v>1</v>
      </c>
      <c r="KO86" s="241">
        <v>2</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f t="shared" si="205"/>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f t="shared" si="206"/>
        <v>1</v>
      </c>
      <c r="LV86" t="s">
        <v>1163</v>
      </c>
      <c r="LW86">
        <v>1</v>
      </c>
      <c r="LX86" s="241"/>
      <c r="LY86">
        <v>1</v>
      </c>
      <c r="LZ86" s="137">
        <v>16225.000000000002</v>
      </c>
      <c r="MA86" s="137">
        <v>16225.000000000002</v>
      </c>
      <c r="MB86" s="188">
        <v>0</v>
      </c>
      <c r="MC86" s="188">
        <v>0</v>
      </c>
      <c r="MD86" s="188">
        <v>0</v>
      </c>
      <c r="ME86" s="188">
        <v>0</v>
      </c>
      <c r="MF86" s="188">
        <v>0</v>
      </c>
      <c r="MG86" s="188">
        <v>0</v>
      </c>
      <c r="MH86" s="188">
        <v>0</v>
      </c>
      <c r="MI86" s="188">
        <f t="shared" si="207"/>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f t="shared" si="208"/>
        <v>1</v>
      </c>
      <c r="NE86" t="s">
        <v>1163</v>
      </c>
      <c r="NF86">
        <v>1</v>
      </c>
      <c r="NG86" s="241"/>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f t="shared" si="209"/>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f t="shared" si="210"/>
        <v>1</v>
      </c>
      <c r="ON86" t="s">
        <v>1163</v>
      </c>
      <c r="OO86">
        <v>1</v>
      </c>
      <c r="OP86" s="241"/>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f t="shared" si="211"/>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v>1</v>
      </c>
      <c r="PN86">
        <v>1</v>
      </c>
      <c r="PO86" s="203">
        <v>-1</v>
      </c>
      <c r="PP86">
        <v>0</v>
      </c>
      <c r="PQ86">
        <v>1</v>
      </c>
      <c r="PR86">
        <v>0</v>
      </c>
      <c r="PS86">
        <v>0</v>
      </c>
      <c r="PT86" s="237">
        <v>-3.6753445635500002E-2</v>
      </c>
      <c r="PU86" s="194">
        <v>42548</v>
      </c>
      <c r="PV86">
        <v>1</v>
      </c>
      <c r="PW86" t="s">
        <v>1163</v>
      </c>
      <c r="PX86">
        <v>1</v>
      </c>
      <c r="PY86" s="241"/>
      <c r="PZ86">
        <v>1</v>
      </c>
      <c r="QA86" s="137">
        <v>15675</v>
      </c>
      <c r="QB86" s="137">
        <v>15675</v>
      </c>
      <c r="QC86" s="188">
        <v>-576.11026033646249</v>
      </c>
      <c r="QD86" s="188">
        <v>-576.11026033646249</v>
      </c>
      <c r="QE86" s="188">
        <v>576.11026033646249</v>
      </c>
      <c r="QF86" s="188">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v>-1</v>
      </c>
      <c r="QQ86" s="228">
        <v>-1</v>
      </c>
      <c r="QR86" s="228">
        <v>1</v>
      </c>
      <c r="QS86" s="228">
        <v>-1</v>
      </c>
      <c r="QT86" s="203">
        <v>-1</v>
      </c>
      <c r="QU86" s="229">
        <v>14</v>
      </c>
      <c r="QV86">
        <v>1</v>
      </c>
      <c r="QW86">
        <v>-1</v>
      </c>
      <c r="QX86">
        <v>-1</v>
      </c>
      <c r="QY86">
        <v>0</v>
      </c>
      <c r="QZ86">
        <v>1</v>
      </c>
      <c r="RA86">
        <v>0</v>
      </c>
      <c r="RB86">
        <v>1</v>
      </c>
      <c r="RC86">
        <v>-3.1796502384699998E-3</v>
      </c>
      <c r="RD86" s="194">
        <v>42548</v>
      </c>
      <c r="RE86">
        <v>-1</v>
      </c>
      <c r="RF86" t="s">
        <v>1163</v>
      </c>
      <c r="RG86">
        <v>1</v>
      </c>
      <c r="RH86" s="241"/>
      <c r="RI86">
        <v>1</v>
      </c>
      <c r="RJ86" s="137">
        <v>15675</v>
      </c>
      <c r="RK86" s="137">
        <v>15675</v>
      </c>
      <c r="RL86" s="188">
        <v>49.841017488017251</v>
      </c>
      <c r="RM86" s="188">
        <v>49.841017488017251</v>
      </c>
      <c r="RN86" s="188">
        <v>49.841017488017251</v>
      </c>
      <c r="RO86" s="188">
        <v>-49.841017488017251</v>
      </c>
      <c r="RP86" s="188">
        <v>49.841017488017251</v>
      </c>
      <c r="RQ86" s="188">
        <v>-49.841017488017251</v>
      </c>
      <c r="RR86" s="188">
        <v>49.841017488017251</v>
      </c>
      <c r="RS86" s="188">
        <v>49.841017488017251</v>
      </c>
      <c r="RT86" s="188">
        <v>49.841017488017251</v>
      </c>
      <c r="RU86" s="188">
        <v>-49.841017488017251</v>
      </c>
      <c r="RV86" s="188">
        <v>-49.841017488017251</v>
      </c>
      <c r="RW86" s="188">
        <v>49.841017488017251</v>
      </c>
      <c r="RY86">
        <f t="shared" si="212"/>
        <v>-1</v>
      </c>
      <c r="RZ86">
        <v>-1</v>
      </c>
      <c r="SA86">
        <v>1</v>
      </c>
      <c r="SB86">
        <v>-1</v>
      </c>
      <c r="SC86">
        <v>-1</v>
      </c>
      <c r="SD86">
        <v>-5</v>
      </c>
      <c r="SE86">
        <f t="shared" si="213"/>
        <v>1</v>
      </c>
      <c r="SF86">
        <f t="shared" si="214"/>
        <v>1</v>
      </c>
      <c r="SG86">
        <v>-1</v>
      </c>
      <c r="SH86">
        <f t="shared" si="215"/>
        <v>0</v>
      </c>
      <c r="SI86">
        <f t="shared" si="179"/>
        <v>1</v>
      </c>
      <c r="SJ86">
        <f t="shared" si="254"/>
        <v>0</v>
      </c>
      <c r="SK86">
        <f t="shared" si="216"/>
        <v>0</v>
      </c>
      <c r="SL86">
        <v>-1.27591706539E-2</v>
      </c>
      <c r="SM86" s="194">
        <v>42563</v>
      </c>
      <c r="SN86">
        <f t="shared" si="217"/>
        <v>1</v>
      </c>
      <c r="SO86" t="str">
        <f t="shared" si="180"/>
        <v>TRUE</v>
      </c>
      <c r="SP86">
        <f>VLOOKUP($A86,'FuturesInfo (3)'!$A$2:$V$80,22)</f>
        <v>2</v>
      </c>
      <c r="SQ86" s="241"/>
      <c r="SR86">
        <f t="shared" si="218"/>
        <v>2</v>
      </c>
      <c r="SS86" s="137">
        <f>VLOOKUP($A86,'FuturesInfo (3)'!$A$2:$O$80,15)*SP86</f>
        <v>30950</v>
      </c>
      <c r="ST86" s="137">
        <f>VLOOKUP($A86,'FuturesInfo (3)'!$A$2:$O$80,15)*SR86</f>
        <v>30950</v>
      </c>
      <c r="SU86" s="188">
        <f t="shared" si="175"/>
        <v>394.89633173820499</v>
      </c>
      <c r="SV86" s="188">
        <f t="shared" si="181"/>
        <v>394.89633173820499</v>
      </c>
      <c r="SW86" s="188">
        <f t="shared" si="219"/>
        <v>394.89633173820499</v>
      </c>
      <c r="SX86" s="188">
        <f t="shared" si="220"/>
        <v>-394.89633173820499</v>
      </c>
      <c r="SY86" s="188">
        <f t="shared" ref="SY86:SY92" si="263">IF(SK86=1,ABS(SS86*SL86),-ABS(SS86*SL86))</f>
        <v>-394.89633173820499</v>
      </c>
      <c r="SZ86" s="188">
        <f t="shared" si="221"/>
        <v>-394.89633173820499</v>
      </c>
      <c r="TA86" s="188">
        <f t="shared" si="255"/>
        <v>394.89633173820499</v>
      </c>
      <c r="TB86" s="188">
        <f t="shared" si="222"/>
        <v>-394.89633173820499</v>
      </c>
      <c r="TC86" s="188">
        <f>IF(IF(sym!$Q75=SG86,1,0)=1,ABS(SS86*SL86),-ABS(SS86*SL86))</f>
        <v>394.89633173820499</v>
      </c>
      <c r="TD86" s="188">
        <f>IF(IF(sym!$P75=SG86,1,0)=1,ABS(SS86*SL86),-ABS(SS86*SL86))</f>
        <v>-394.89633173820499</v>
      </c>
      <c r="TE86" s="188">
        <f t="shared" si="260"/>
        <v>-394.89633173820499</v>
      </c>
      <c r="TF86" s="188">
        <f t="shared" si="223"/>
        <v>394.89633173820499</v>
      </c>
      <c r="TH86">
        <f t="shared" si="224"/>
        <v>-1</v>
      </c>
      <c r="TI86" s="228">
        <v>-1</v>
      </c>
      <c r="TJ86" s="228">
        <v>-1</v>
      </c>
      <c r="TK86" s="228">
        <v>-1</v>
      </c>
      <c r="TL86" s="203">
        <v>1</v>
      </c>
      <c r="TM86" s="229">
        <v>-6</v>
      </c>
      <c r="TN86">
        <f t="shared" si="225"/>
        <v>-1</v>
      </c>
      <c r="TO86">
        <f t="shared" si="226"/>
        <v>-1</v>
      </c>
      <c r="TP86" s="203"/>
      <c r="TQ86">
        <f t="shared" si="227"/>
        <v>0</v>
      </c>
      <c r="TR86">
        <f t="shared" si="182"/>
        <v>0</v>
      </c>
      <c r="TS86">
        <f t="shared" si="256"/>
        <v>0</v>
      </c>
      <c r="TT86">
        <f t="shared" si="228"/>
        <v>0</v>
      </c>
      <c r="TU86" s="237"/>
      <c r="TV86" s="194">
        <v>42563</v>
      </c>
      <c r="TW86">
        <f t="shared" si="229"/>
        <v>-1</v>
      </c>
      <c r="TX86" t="str">
        <f t="shared" si="183"/>
        <v>TRUE</v>
      </c>
      <c r="TY86">
        <f>VLOOKUP($A86,'FuturesInfo (3)'!$A$2:$V$80,22)</f>
        <v>2</v>
      </c>
      <c r="TZ86" s="241"/>
      <c r="UA86">
        <f t="shared" si="230"/>
        <v>2</v>
      </c>
      <c r="UB86" s="137">
        <f>VLOOKUP($A86,'FuturesInfo (3)'!$A$2:$O$80,15)*TY86</f>
        <v>30950</v>
      </c>
      <c r="UC86" s="137">
        <f>VLOOKUP($A86,'FuturesInfo (3)'!$A$2:$O$80,15)*UA86</f>
        <v>30950</v>
      </c>
      <c r="UD86" s="188">
        <f t="shared" si="176"/>
        <v>0</v>
      </c>
      <c r="UE86" s="188">
        <f t="shared" si="184"/>
        <v>0</v>
      </c>
      <c r="UF86" s="188">
        <f t="shared" si="231"/>
        <v>0</v>
      </c>
      <c r="UG86" s="188">
        <f t="shared" si="232"/>
        <v>0</v>
      </c>
      <c r="UH86" s="188">
        <f t="shared" ref="UH86:UH92" si="264">IF(TT86=1,ABS(UB86*TU86),-ABS(UB86*TU86))</f>
        <v>0</v>
      </c>
      <c r="UI86" s="188">
        <f t="shared" si="233"/>
        <v>0</v>
      </c>
      <c r="UJ86" s="188">
        <f t="shared" si="257"/>
        <v>0</v>
      </c>
      <c r="UK86" s="188">
        <f t="shared" si="234"/>
        <v>0</v>
      </c>
      <c r="UL86" s="188">
        <f>IF(IF(sym!$Q75=TP86,1,0)=1,ABS(UB86*TU86),-ABS(UB86*TU86))</f>
        <v>0</v>
      </c>
      <c r="UM86" s="188">
        <f>IF(IF(sym!$P75=TP86,1,0)=1,ABS(UB86*TU86),-ABS(UB86*TU86))</f>
        <v>0</v>
      </c>
      <c r="UN86" s="188">
        <f t="shared" si="261"/>
        <v>0</v>
      </c>
      <c r="UO86" s="188">
        <f t="shared" si="235"/>
        <v>0</v>
      </c>
      <c r="UQ86">
        <f t="shared" si="236"/>
        <v>0</v>
      </c>
      <c r="UR86" s="228"/>
      <c r="US86" s="228"/>
      <c r="UT86" s="228"/>
      <c r="UU86" s="203"/>
      <c r="UV86" s="229"/>
      <c r="UW86">
        <f t="shared" si="237"/>
        <v>1</v>
      </c>
      <c r="UX86">
        <f t="shared" si="238"/>
        <v>0</v>
      </c>
      <c r="UY86" s="203"/>
      <c r="UZ86">
        <f t="shared" si="239"/>
        <v>1</v>
      </c>
      <c r="VA86">
        <f t="shared" si="185"/>
        <v>1</v>
      </c>
      <c r="VB86">
        <f t="shared" si="258"/>
        <v>0</v>
      </c>
      <c r="VC86">
        <f t="shared" si="240"/>
        <v>1</v>
      </c>
      <c r="VD86" s="237"/>
      <c r="VE86" s="194"/>
      <c r="VF86">
        <f t="shared" si="241"/>
        <v>-1</v>
      </c>
      <c r="VG86" t="str">
        <f t="shared" si="186"/>
        <v>FALSE</v>
      </c>
      <c r="VH86">
        <f>VLOOKUP($A86,'FuturesInfo (3)'!$A$2:$V$80,22)</f>
        <v>2</v>
      </c>
      <c r="VI86" s="241"/>
      <c r="VJ86">
        <f t="shared" si="242"/>
        <v>2</v>
      </c>
      <c r="VK86" s="137">
        <f>VLOOKUP($A86,'FuturesInfo (3)'!$A$2:$O$80,15)*VH86</f>
        <v>30950</v>
      </c>
      <c r="VL86" s="137">
        <f>VLOOKUP($A86,'FuturesInfo (3)'!$A$2:$O$80,15)*VJ86</f>
        <v>30950</v>
      </c>
      <c r="VM86" s="188">
        <f t="shared" si="177"/>
        <v>0</v>
      </c>
      <c r="VN86" s="188">
        <f t="shared" si="187"/>
        <v>0</v>
      </c>
      <c r="VO86" s="188">
        <f t="shared" si="243"/>
        <v>0</v>
      </c>
      <c r="VP86" s="188">
        <f t="shared" si="244"/>
        <v>0</v>
      </c>
      <c r="VQ86" s="188">
        <f t="shared" ref="VQ86:VQ92" si="265">IF(VC86=1,ABS(VK86*VD86),-ABS(VK86*VD86))</f>
        <v>0</v>
      </c>
      <c r="VR86" s="188">
        <f t="shared" si="245"/>
        <v>0</v>
      </c>
      <c r="VS86" s="188">
        <f t="shared" si="259"/>
        <v>0</v>
      </c>
      <c r="VT86" s="188">
        <f t="shared" si="246"/>
        <v>0</v>
      </c>
      <c r="VU86" s="188">
        <f>IF(IF(sym!$Q75=UY86,1,0)=1,ABS(VK86*VD86),-ABS(VK86*VD86))</f>
        <v>0</v>
      </c>
      <c r="VV86" s="188">
        <f>IF(IF(sym!$P75=UY86,1,0)=1,ABS(VK86*VD86),-ABS(VK86*VD86))</f>
        <v>0</v>
      </c>
      <c r="VW86" s="188">
        <f t="shared" si="262"/>
        <v>0</v>
      </c>
      <c r="VX86" s="188">
        <f t="shared" si="247"/>
        <v>0</v>
      </c>
    </row>
    <row r="87" spans="1:596" s="2" customFormat="1" x14ac:dyDescent="0.25">
      <c r="A87" s="1" t="s">
        <v>420</v>
      </c>
      <c r="B87" s="149" t="str">
        <f>'FuturesInfo (3)'!M75</f>
        <v>@W</v>
      </c>
      <c r="C87" s="192" t="str">
        <f>VLOOKUP(A87,'FuturesInfo (3)'!$A$2:$K$80,11)</f>
        <v>grain</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f t="shared" si="178"/>
        <v>-150.33745781764875</v>
      </c>
      <c r="AB87" s="188">
        <v>150.33745781764875</v>
      </c>
      <c r="AC87" s="188">
        <v>-150.33745781764875</v>
      </c>
      <c r="AD87" s="188">
        <v>150.33745781764875</v>
      </c>
      <c r="AE87" s="188">
        <v>150.33745781764875</v>
      </c>
      <c r="AF87" s="188">
        <f t="shared" si="188"/>
        <v>-2</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f t="shared" si="189"/>
        <v>1</v>
      </c>
      <c r="BB87" t="s">
        <v>1163</v>
      </c>
      <c r="BC87">
        <v>3</v>
      </c>
      <c r="BD87" s="241">
        <v>2</v>
      </c>
      <c r="BE87">
        <v>2</v>
      </c>
      <c r="BF87" s="137">
        <v>64537.5</v>
      </c>
      <c r="BG87" s="137">
        <v>43025</v>
      </c>
      <c r="BH87" s="188">
        <v>2209.1961279482211</v>
      </c>
      <c r="BI87" s="188">
        <f t="shared" si="190"/>
        <v>-2209.1961279482211</v>
      </c>
      <c r="BJ87" s="188">
        <v>2209.1961279482211</v>
      </c>
      <c r="BK87" s="188">
        <v>-2209.1961279482211</v>
      </c>
      <c r="BL87" s="188">
        <v>-2209.1961279482211</v>
      </c>
      <c r="BM87" s="188">
        <v>-2209.1961279482211</v>
      </c>
      <c r="BN87" s="188">
        <v>2209.1961279482211</v>
      </c>
      <c r="BO87" s="188">
        <f t="shared" si="191"/>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f t="shared" si="192"/>
        <v>-1</v>
      </c>
      <c r="CK87" t="s">
        <v>1163</v>
      </c>
      <c r="CL87">
        <v>4</v>
      </c>
      <c r="CM87" s="241">
        <v>2</v>
      </c>
      <c r="CN87">
        <v>3</v>
      </c>
      <c r="CO87" s="137">
        <v>86050</v>
      </c>
      <c r="CP87" s="137">
        <v>64537.5</v>
      </c>
      <c r="CQ87" s="188">
        <v>0</v>
      </c>
      <c r="CR87" s="188">
        <f t="shared" si="248"/>
        <v>0</v>
      </c>
      <c r="CS87" s="188">
        <v>0</v>
      </c>
      <c r="CT87" s="188">
        <v>0</v>
      </c>
      <c r="CU87" s="188">
        <v>0</v>
      </c>
      <c r="CV87" s="188">
        <v>0</v>
      </c>
      <c r="CW87" s="188">
        <v>0</v>
      </c>
      <c r="CX87" s="188">
        <f t="shared" si="193"/>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f t="shared" si="194"/>
        <v>-1</v>
      </c>
      <c r="DT87" t="s">
        <v>1163</v>
      </c>
      <c r="DU87">
        <v>4</v>
      </c>
      <c r="DV87" s="241">
        <v>2</v>
      </c>
      <c r="DW87">
        <v>3</v>
      </c>
      <c r="DX87" s="137">
        <v>86700</v>
      </c>
      <c r="DY87" s="137">
        <v>65025</v>
      </c>
      <c r="DZ87" s="188">
        <v>-654.90993608330098</v>
      </c>
      <c r="EA87" s="188">
        <f t="shared" si="249"/>
        <v>-654.90993608330098</v>
      </c>
      <c r="EB87" s="188">
        <v>654.90993608330098</v>
      </c>
      <c r="EC87" s="188">
        <v>-654.90993608330098</v>
      </c>
      <c r="ED87" s="188">
        <v>-654.90993608330098</v>
      </c>
      <c r="EE87" s="188">
        <v>654.90993608330098</v>
      </c>
      <c r="EF87" s="188">
        <v>-654.90993608330098</v>
      </c>
      <c r="EG87" s="188">
        <f t="shared" si="195"/>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f t="shared" si="196"/>
        <v>-1</v>
      </c>
      <c r="FC87" t="s">
        <v>1163</v>
      </c>
      <c r="FD87">
        <v>4</v>
      </c>
      <c r="FE87" s="241">
        <v>2</v>
      </c>
      <c r="FF87">
        <v>4</v>
      </c>
      <c r="FG87" s="137">
        <v>85700</v>
      </c>
      <c r="FH87" s="137">
        <v>85700</v>
      </c>
      <c r="FI87" s="188">
        <v>988.46597462892998</v>
      </c>
      <c r="FJ87" s="188">
        <f t="shared" si="250"/>
        <v>-988.46597462892998</v>
      </c>
      <c r="FK87" s="188">
        <v>988.46597462892998</v>
      </c>
      <c r="FL87" s="188">
        <v>-988.46597462892998</v>
      </c>
      <c r="FM87" s="188">
        <v>988.46597462892998</v>
      </c>
      <c r="FN87" s="188">
        <v>988.46597462892998</v>
      </c>
      <c r="FO87" s="188">
        <v>988.46597462892998</v>
      </c>
      <c r="FP87" s="188">
        <f t="shared" si="197"/>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f t="shared" si="198"/>
        <v>-1</v>
      </c>
      <c r="GL87" t="s">
        <v>1163</v>
      </c>
      <c r="GM87">
        <v>4</v>
      </c>
      <c r="GN87" s="241">
        <v>1</v>
      </c>
      <c r="GO87">
        <v>5</v>
      </c>
      <c r="GP87" s="137">
        <v>85100</v>
      </c>
      <c r="GQ87" s="137">
        <v>106375</v>
      </c>
      <c r="GR87" s="188">
        <v>595.79929988301399</v>
      </c>
      <c r="GS87" s="188">
        <f t="shared" si="251"/>
        <v>595.79929988301399</v>
      </c>
      <c r="GT87" s="188">
        <v>-595.79929988301399</v>
      </c>
      <c r="GU87" s="188">
        <v>595.79929988301399</v>
      </c>
      <c r="GV87" s="188">
        <v>-595.79929988301399</v>
      </c>
      <c r="GW87" s="188">
        <v>595.79929988301399</v>
      </c>
      <c r="GX87" s="188">
        <v>595.79929988301399</v>
      </c>
      <c r="GY87" s="188">
        <f t="shared" si="199"/>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f t="shared" si="200"/>
        <v>1</v>
      </c>
      <c r="HU87" t="s">
        <v>1163</v>
      </c>
      <c r="HV87">
        <v>4</v>
      </c>
      <c r="HW87">
        <v>1</v>
      </c>
      <c r="HX87">
        <v>5</v>
      </c>
      <c r="HY87" s="137">
        <v>87000</v>
      </c>
      <c r="HZ87" s="137">
        <v>108750</v>
      </c>
      <c r="IA87" s="188">
        <v>1942.4206815522</v>
      </c>
      <c r="IB87" s="188">
        <f t="shared" si="252"/>
        <v>-1942.4206815522</v>
      </c>
      <c r="IC87" s="188">
        <v>1942.4206815522</v>
      </c>
      <c r="ID87" s="188">
        <v>-1942.4206815522</v>
      </c>
      <c r="IE87" s="188">
        <v>1942.4206815522</v>
      </c>
      <c r="IF87" s="188">
        <v>1942.4206815522</v>
      </c>
      <c r="IG87" s="188">
        <v>-1942.4206815522</v>
      </c>
      <c r="IH87" s="188">
        <f t="shared" si="201"/>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f t="shared" si="202"/>
        <v>1</v>
      </c>
      <c r="JD87" t="s">
        <v>1163</v>
      </c>
      <c r="JE87">
        <v>4</v>
      </c>
      <c r="JF87" s="241">
        <v>1</v>
      </c>
      <c r="JG87">
        <v>5</v>
      </c>
      <c r="JH87" s="137">
        <v>86100</v>
      </c>
      <c r="JI87" s="137">
        <v>107625</v>
      </c>
      <c r="JJ87" s="188">
        <v>-890.68965517181994</v>
      </c>
      <c r="JK87" s="188">
        <f t="shared" si="253"/>
        <v>-890.68965517181994</v>
      </c>
      <c r="JL87" s="188">
        <v>-890.68965517181994</v>
      </c>
      <c r="JM87" s="188">
        <v>890.68965517181994</v>
      </c>
      <c r="JN87" s="188">
        <v>-890.68965517181994</v>
      </c>
      <c r="JO87" s="188">
        <v>-890.68965517181994</v>
      </c>
      <c r="JP87" s="188">
        <v>890.68965517181994</v>
      </c>
      <c r="JQ87" s="188">
        <f t="shared" si="203"/>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f t="shared" si="204"/>
        <v>1</v>
      </c>
      <c r="KM87" t="s">
        <v>1163</v>
      </c>
      <c r="KN87">
        <v>4</v>
      </c>
      <c r="KO87" s="241">
        <v>2</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f t="shared" si="205"/>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f t="shared" si="206"/>
        <v>1</v>
      </c>
      <c r="LV87" t="s">
        <v>1163</v>
      </c>
      <c r="LW87">
        <v>4</v>
      </c>
      <c r="LX87" s="241"/>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f t="shared" si="207"/>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f t="shared" si="208"/>
        <v>1</v>
      </c>
      <c r="NE87" t="s">
        <v>1163</v>
      </c>
      <c r="NF87">
        <v>3</v>
      </c>
      <c r="NG87" s="241"/>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f t="shared" si="209"/>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f t="shared" si="210"/>
        <v>1</v>
      </c>
      <c r="ON87" t="s">
        <v>1163</v>
      </c>
      <c r="OO87">
        <v>3</v>
      </c>
      <c r="OP87" s="241"/>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f t="shared" si="211"/>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v>1</v>
      </c>
      <c r="PN87">
        <v>1</v>
      </c>
      <c r="PO87" s="203">
        <v>1</v>
      </c>
      <c r="PP87">
        <v>1</v>
      </c>
      <c r="PQ87">
        <v>0</v>
      </c>
      <c r="PR87">
        <v>1</v>
      </c>
      <c r="PS87">
        <v>1</v>
      </c>
      <c r="PT87" s="237">
        <v>1.1183048852300001E-2</v>
      </c>
      <c r="PU87" s="194">
        <v>42559</v>
      </c>
      <c r="PV87">
        <v>1</v>
      </c>
      <c r="PW87" t="s">
        <v>1163</v>
      </c>
      <c r="PX87">
        <v>3</v>
      </c>
      <c r="PY87" s="241"/>
      <c r="PZ87">
        <v>2</v>
      </c>
      <c r="QA87" s="137">
        <v>62700</v>
      </c>
      <c r="QB87" s="137">
        <v>41800</v>
      </c>
      <c r="QC87" s="188">
        <v>-701.17716303921009</v>
      </c>
      <c r="QD87" s="188">
        <v>-701.17716303921009</v>
      </c>
      <c r="QE87" s="188">
        <v>-701.17716303921009</v>
      </c>
      <c r="QF87" s="188">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v>1</v>
      </c>
      <c r="QQ87" s="228">
        <v>1</v>
      </c>
      <c r="QR87" s="228">
        <v>-1</v>
      </c>
      <c r="QS87" s="228">
        <v>1</v>
      </c>
      <c r="QT87" s="203">
        <v>-1</v>
      </c>
      <c r="QU87" s="229">
        <v>-3</v>
      </c>
      <c r="QV87">
        <v>1</v>
      </c>
      <c r="QW87">
        <v>1</v>
      </c>
      <c r="QX87">
        <v>-1</v>
      </c>
      <c r="QY87">
        <v>1</v>
      </c>
      <c r="QZ87">
        <v>1</v>
      </c>
      <c r="RA87">
        <v>0</v>
      </c>
      <c r="RB87">
        <v>0</v>
      </c>
      <c r="RC87">
        <v>-2.67753201397E-2</v>
      </c>
      <c r="RD87" s="194">
        <v>42559</v>
      </c>
      <c r="RE87">
        <v>1</v>
      </c>
      <c r="RF87" t="s">
        <v>1163</v>
      </c>
      <c r="RG87">
        <v>3</v>
      </c>
      <c r="RH87" s="241"/>
      <c r="RI87">
        <v>2</v>
      </c>
      <c r="RJ87" s="137">
        <v>62700</v>
      </c>
      <c r="RK87" s="137">
        <v>41800</v>
      </c>
      <c r="RL87" s="188">
        <v>-1678.8125727591901</v>
      </c>
      <c r="RM87" s="188">
        <v>-1678.8125727591901</v>
      </c>
      <c r="RN87" s="188">
        <v>1678.8125727591901</v>
      </c>
      <c r="RO87" s="188">
        <v>-1678.8125727591901</v>
      </c>
      <c r="RP87" s="188">
        <v>-1678.8125727591901</v>
      </c>
      <c r="RQ87" s="188">
        <v>1678.8125727591901</v>
      </c>
      <c r="RR87" s="188">
        <v>-1678.8125727591901</v>
      </c>
      <c r="RS87" s="188">
        <v>-1678.8125727591901</v>
      </c>
      <c r="RT87" s="188">
        <v>-1678.8125727591901</v>
      </c>
      <c r="RU87" s="188">
        <v>1678.8125727591901</v>
      </c>
      <c r="RV87" s="188">
        <v>-1678.8125727591901</v>
      </c>
      <c r="RW87" s="188">
        <v>1678.8125727591901</v>
      </c>
      <c r="RY87">
        <f t="shared" si="212"/>
        <v>-1</v>
      </c>
      <c r="RZ87">
        <v>1</v>
      </c>
      <c r="SA87">
        <v>1</v>
      </c>
      <c r="SB87">
        <v>-1</v>
      </c>
      <c r="SC87">
        <v>-1</v>
      </c>
      <c r="SD87">
        <v>-4</v>
      </c>
      <c r="SE87">
        <f t="shared" si="213"/>
        <v>1</v>
      </c>
      <c r="SF87">
        <f t="shared" si="214"/>
        <v>1</v>
      </c>
      <c r="SG87">
        <v>-1</v>
      </c>
      <c r="SH87">
        <f t="shared" si="215"/>
        <v>0</v>
      </c>
      <c r="SI87">
        <f t="shared" si="179"/>
        <v>1</v>
      </c>
      <c r="SJ87">
        <f t="shared" si="254"/>
        <v>0</v>
      </c>
      <c r="SK87">
        <f t="shared" si="216"/>
        <v>0</v>
      </c>
      <c r="SL87">
        <v>-1.1961722488000001E-2</v>
      </c>
      <c r="SM87" s="194">
        <v>42564</v>
      </c>
      <c r="SN87">
        <f t="shared" si="217"/>
        <v>1</v>
      </c>
      <c r="SO87" t="str">
        <f t="shared" si="180"/>
        <v>TRUE</v>
      </c>
      <c r="SP87">
        <f>VLOOKUP($A87,'FuturesInfo (3)'!$A$2:$V$80,22)</f>
        <v>3</v>
      </c>
      <c r="SQ87" s="241"/>
      <c r="SR87">
        <f t="shared" si="218"/>
        <v>2</v>
      </c>
      <c r="SS87" s="137">
        <f>VLOOKUP($A87,'FuturesInfo (3)'!$A$2:$O$80,15)*SP87</f>
        <v>61950</v>
      </c>
      <c r="ST87" s="137">
        <f>VLOOKUP($A87,'FuturesInfo (3)'!$A$2:$O$80,15)*SR87</f>
        <v>41300</v>
      </c>
      <c r="SU87" s="188">
        <f t="shared" si="175"/>
        <v>-741.02870813160007</v>
      </c>
      <c r="SV87" s="188">
        <f t="shared" si="181"/>
        <v>741.02870813160007</v>
      </c>
      <c r="SW87" s="188">
        <f t="shared" si="219"/>
        <v>741.02870813160007</v>
      </c>
      <c r="SX87" s="188">
        <f t="shared" si="220"/>
        <v>-741.02870813160007</v>
      </c>
      <c r="SY87" s="188">
        <f t="shared" si="263"/>
        <v>-741.02870813160007</v>
      </c>
      <c r="SZ87" s="188">
        <f t="shared" si="221"/>
        <v>-741.02870813160007</v>
      </c>
      <c r="TA87" s="188">
        <f t="shared" si="255"/>
        <v>741.02870813160007</v>
      </c>
      <c r="TB87" s="188">
        <f t="shared" si="222"/>
        <v>-741.02870813160007</v>
      </c>
      <c r="TC87" s="188">
        <f>IF(IF(sym!$Q76=SG87,1,0)=1,ABS(SS87*SL87),-ABS(SS87*SL87))</f>
        <v>-741.02870813160007</v>
      </c>
      <c r="TD87" s="188">
        <f>IF(IF(sym!$P76=SG87,1,0)=1,ABS(SS87*SL87),-ABS(SS87*SL87))</f>
        <v>741.02870813160007</v>
      </c>
      <c r="TE87" s="188">
        <f t="shared" si="260"/>
        <v>-741.02870813160007</v>
      </c>
      <c r="TF87" s="188">
        <f t="shared" si="223"/>
        <v>741.02870813160007</v>
      </c>
      <c r="TH87">
        <f t="shared" si="224"/>
        <v>-1</v>
      </c>
      <c r="TI87" s="228">
        <v>1</v>
      </c>
      <c r="TJ87" s="228">
        <v>1</v>
      </c>
      <c r="TK87" s="228">
        <v>-1</v>
      </c>
      <c r="TL87" s="203">
        <v>-1</v>
      </c>
      <c r="TM87" s="229">
        <v>-5</v>
      </c>
      <c r="TN87">
        <f t="shared" si="225"/>
        <v>1</v>
      </c>
      <c r="TO87">
        <f t="shared" si="226"/>
        <v>1</v>
      </c>
      <c r="TP87" s="203"/>
      <c r="TQ87">
        <f t="shared" si="227"/>
        <v>0</v>
      </c>
      <c r="TR87">
        <f t="shared" si="182"/>
        <v>0</v>
      </c>
      <c r="TS87">
        <f t="shared" si="256"/>
        <v>0</v>
      </c>
      <c r="TT87">
        <f t="shared" si="228"/>
        <v>0</v>
      </c>
      <c r="TU87" s="237"/>
      <c r="TV87" s="194">
        <v>42564</v>
      </c>
      <c r="TW87">
        <f t="shared" si="229"/>
        <v>1</v>
      </c>
      <c r="TX87" t="str">
        <f t="shared" si="183"/>
        <v>TRUE</v>
      </c>
      <c r="TY87">
        <f>VLOOKUP($A87,'FuturesInfo (3)'!$A$2:$V$80,22)</f>
        <v>3</v>
      </c>
      <c r="TZ87" s="241"/>
      <c r="UA87">
        <f t="shared" si="230"/>
        <v>2</v>
      </c>
      <c r="UB87" s="137">
        <f>VLOOKUP($A87,'FuturesInfo (3)'!$A$2:$O$80,15)*TY87</f>
        <v>61950</v>
      </c>
      <c r="UC87" s="137">
        <f>VLOOKUP($A87,'FuturesInfo (3)'!$A$2:$O$80,15)*UA87</f>
        <v>41300</v>
      </c>
      <c r="UD87" s="188">
        <f t="shared" si="176"/>
        <v>0</v>
      </c>
      <c r="UE87" s="188">
        <f t="shared" si="184"/>
        <v>0</v>
      </c>
      <c r="UF87" s="188">
        <f t="shared" si="231"/>
        <v>0</v>
      </c>
      <c r="UG87" s="188">
        <f t="shared" si="232"/>
        <v>0</v>
      </c>
      <c r="UH87" s="188">
        <f t="shared" si="264"/>
        <v>0</v>
      </c>
      <c r="UI87" s="188">
        <f t="shared" si="233"/>
        <v>0</v>
      </c>
      <c r="UJ87" s="188">
        <f t="shared" si="257"/>
        <v>0</v>
      </c>
      <c r="UK87" s="188">
        <f t="shared" si="234"/>
        <v>0</v>
      </c>
      <c r="UL87" s="188">
        <f>IF(IF(sym!$Q76=TP87,1,0)=1,ABS(UB87*TU87),-ABS(UB87*TU87))</f>
        <v>0</v>
      </c>
      <c r="UM87" s="188">
        <f>IF(IF(sym!$P76=TP87,1,0)=1,ABS(UB87*TU87),-ABS(UB87*TU87))</f>
        <v>0</v>
      </c>
      <c r="UN87" s="188">
        <f t="shared" si="261"/>
        <v>0</v>
      </c>
      <c r="UO87" s="188">
        <f t="shared" si="235"/>
        <v>0</v>
      </c>
      <c r="UQ87">
        <f t="shared" si="236"/>
        <v>0</v>
      </c>
      <c r="UR87" s="228"/>
      <c r="US87" s="228"/>
      <c r="UT87" s="228"/>
      <c r="UU87" s="203"/>
      <c r="UV87" s="229"/>
      <c r="UW87">
        <f t="shared" si="237"/>
        <v>1</v>
      </c>
      <c r="UX87">
        <f t="shared" si="238"/>
        <v>0</v>
      </c>
      <c r="UY87" s="203"/>
      <c r="UZ87">
        <f t="shared" si="239"/>
        <v>1</v>
      </c>
      <c r="VA87">
        <f t="shared" si="185"/>
        <v>1</v>
      </c>
      <c r="VB87">
        <f t="shared" si="258"/>
        <v>0</v>
      </c>
      <c r="VC87">
        <f t="shared" si="240"/>
        <v>1</v>
      </c>
      <c r="VD87" s="237"/>
      <c r="VE87" s="194"/>
      <c r="VF87">
        <f t="shared" si="241"/>
        <v>-1</v>
      </c>
      <c r="VG87" t="str">
        <f t="shared" si="186"/>
        <v>FALSE</v>
      </c>
      <c r="VH87">
        <f>VLOOKUP($A87,'FuturesInfo (3)'!$A$2:$V$80,22)</f>
        <v>3</v>
      </c>
      <c r="VI87" s="241"/>
      <c r="VJ87">
        <f t="shared" si="242"/>
        <v>2</v>
      </c>
      <c r="VK87" s="137">
        <f>VLOOKUP($A87,'FuturesInfo (3)'!$A$2:$O$80,15)*VH87</f>
        <v>61950</v>
      </c>
      <c r="VL87" s="137">
        <f>VLOOKUP($A87,'FuturesInfo (3)'!$A$2:$O$80,15)*VJ87</f>
        <v>41300</v>
      </c>
      <c r="VM87" s="188">
        <f t="shared" si="177"/>
        <v>0</v>
      </c>
      <c r="VN87" s="188">
        <f t="shared" si="187"/>
        <v>0</v>
      </c>
      <c r="VO87" s="188">
        <f t="shared" si="243"/>
        <v>0</v>
      </c>
      <c r="VP87" s="188">
        <f t="shared" si="244"/>
        <v>0</v>
      </c>
      <c r="VQ87" s="188">
        <f t="shared" si="265"/>
        <v>0</v>
      </c>
      <c r="VR87" s="188">
        <f t="shared" si="245"/>
        <v>0</v>
      </c>
      <c r="VS87" s="188">
        <f t="shared" si="259"/>
        <v>0</v>
      </c>
      <c r="VT87" s="188">
        <f t="shared" si="246"/>
        <v>0</v>
      </c>
      <c r="VU87" s="188">
        <f>IF(IF(sym!$Q76=UY87,1,0)=1,ABS(VK87*VD87),-ABS(VK87*VD87))</f>
        <v>0</v>
      </c>
      <c r="VV87" s="188">
        <f>IF(IF(sym!$P76=UY87,1,0)=1,ABS(VK87*VD87),-ABS(VK87*VD87))</f>
        <v>0</v>
      </c>
      <c r="VW87" s="188">
        <f t="shared" si="262"/>
        <v>0</v>
      </c>
      <c r="VX87" s="188">
        <f t="shared" si="247"/>
        <v>0</v>
      </c>
    </row>
    <row r="88" spans="1:596" s="2" customFormat="1" x14ac:dyDescent="0.25">
      <c r="A88" s="1" t="s">
        <v>1055</v>
      </c>
      <c r="B88" s="149" t="str">
        <f>'FuturesInfo (3)'!M76</f>
        <v>AP</v>
      </c>
      <c r="C88" s="192" t="str">
        <f>VLOOKUP(A88,'FuturesInfo (3)'!$A$2:$K$80,11)</f>
        <v>index</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f t="shared" si="178"/>
        <v>1570.1400573300896</v>
      </c>
      <c r="AB88" s="188">
        <v>1570.1400573300896</v>
      </c>
      <c r="AC88" s="188">
        <v>-1570.1400573300896</v>
      </c>
      <c r="AD88" s="188">
        <v>-1570.1400573300896</v>
      </c>
      <c r="AE88" s="188">
        <v>-1570.1400573300896</v>
      </c>
      <c r="AF88" s="188">
        <f t="shared" si="188"/>
        <v>0</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f t="shared" si="189"/>
        <v>1</v>
      </c>
      <c r="BB88" t="s">
        <v>1163</v>
      </c>
      <c r="BC88">
        <v>1</v>
      </c>
      <c r="BD88" s="241">
        <v>2</v>
      </c>
      <c r="BE88">
        <v>1</v>
      </c>
      <c r="BF88" s="137">
        <v>98936.250000000015</v>
      </c>
      <c r="BG88" s="137">
        <v>98936.250000000015</v>
      </c>
      <c r="BH88" s="188">
        <v>516.08940301357245</v>
      </c>
      <c r="BI88" s="188">
        <f t="shared" si="190"/>
        <v>516.08940301357245</v>
      </c>
      <c r="BJ88" s="188">
        <v>516.08940301357245</v>
      </c>
      <c r="BK88" s="188">
        <v>-516.08940301357245</v>
      </c>
      <c r="BL88" s="188">
        <v>516.08940301357245</v>
      </c>
      <c r="BM88" s="188">
        <v>-516.08940301357245</v>
      </c>
      <c r="BN88" s="188">
        <v>516.08940301357245</v>
      </c>
      <c r="BO88" s="188">
        <f t="shared" si="191"/>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f t="shared" si="192"/>
        <v>1</v>
      </c>
      <c r="CK88" t="s">
        <v>1163</v>
      </c>
      <c r="CL88">
        <v>2</v>
      </c>
      <c r="CM88" s="241">
        <v>2</v>
      </c>
      <c r="CN88">
        <v>2</v>
      </c>
      <c r="CO88" s="137">
        <v>196415.625</v>
      </c>
      <c r="CP88" s="137">
        <v>196415.625</v>
      </c>
      <c r="CQ88" s="188">
        <v>1774.2714539690207</v>
      </c>
      <c r="CR88" s="188">
        <f t="shared" si="248"/>
        <v>1774.2714539690207</v>
      </c>
      <c r="CS88" s="188">
        <v>1774.2714539690207</v>
      </c>
      <c r="CT88" s="188">
        <v>-1774.2714539690207</v>
      </c>
      <c r="CU88" s="188">
        <v>1774.2714539690207</v>
      </c>
      <c r="CV88" s="188">
        <v>1774.2714539690207</v>
      </c>
      <c r="CW88" s="188">
        <v>1774.2714539690207</v>
      </c>
      <c r="CX88" s="188">
        <f t="shared" si="193"/>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f t="shared" si="194"/>
        <v>1</v>
      </c>
      <c r="DT88" t="s">
        <v>1163</v>
      </c>
      <c r="DU88">
        <v>2</v>
      </c>
      <c r="DV88" s="241">
        <v>1</v>
      </c>
      <c r="DW88">
        <v>3</v>
      </c>
      <c r="DX88" s="137">
        <v>194021.22499999998</v>
      </c>
      <c r="DY88" s="137">
        <v>291031.83749999997</v>
      </c>
      <c r="DZ88" s="188">
        <v>2365.2111238141429</v>
      </c>
      <c r="EA88" s="188">
        <f t="shared" si="249"/>
        <v>-2365.2111238141429</v>
      </c>
      <c r="EB88" s="188">
        <v>-2365.2111238141429</v>
      </c>
      <c r="EC88" s="188">
        <v>2365.2111238141429</v>
      </c>
      <c r="ED88" s="188">
        <v>-2365.2111238141429</v>
      </c>
      <c r="EE88" s="188">
        <v>2365.2111238141429</v>
      </c>
      <c r="EF88" s="188">
        <v>-2365.2111238141429</v>
      </c>
      <c r="EG88" s="188">
        <f t="shared" si="195"/>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f t="shared" si="196"/>
        <v>1</v>
      </c>
      <c r="FC88" t="s">
        <v>1163</v>
      </c>
      <c r="FD88">
        <v>2</v>
      </c>
      <c r="FE88" s="241">
        <v>1</v>
      </c>
      <c r="FF88">
        <v>2</v>
      </c>
      <c r="FG88" s="137">
        <v>192656.52000000002</v>
      </c>
      <c r="FH88" s="137">
        <v>192656.52000000002</v>
      </c>
      <c r="FI88" s="188">
        <v>-1188.7791438482918</v>
      </c>
      <c r="FJ88" s="188">
        <f t="shared" si="250"/>
        <v>1188.7791438482918</v>
      </c>
      <c r="FK88" s="188">
        <v>-1188.7791438482918</v>
      </c>
      <c r="FL88" s="188">
        <v>1188.7791438482918</v>
      </c>
      <c r="FM88" s="188">
        <v>-1188.7791438482918</v>
      </c>
      <c r="FN88" s="188">
        <v>-1188.7791438482918</v>
      </c>
      <c r="FO88" s="188">
        <v>-1188.7791438482918</v>
      </c>
      <c r="FP88" s="188">
        <f t="shared" si="197"/>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f t="shared" si="198"/>
        <v>1</v>
      </c>
      <c r="GL88" t="s">
        <v>1163</v>
      </c>
      <c r="GM88">
        <v>2</v>
      </c>
      <c r="GN88" s="241">
        <v>1</v>
      </c>
      <c r="GO88">
        <v>3</v>
      </c>
      <c r="GP88" s="137">
        <v>194076.96</v>
      </c>
      <c r="GQ88" s="137">
        <v>291115.44</v>
      </c>
      <c r="GR88" s="188">
        <v>1430.9127823057956</v>
      </c>
      <c r="GS88" s="188">
        <f t="shared" si="251"/>
        <v>-1430.9127823057956</v>
      </c>
      <c r="GT88" s="188">
        <v>-1430.9127823057956</v>
      </c>
      <c r="GU88" s="188">
        <v>1430.9127823057956</v>
      </c>
      <c r="GV88" s="188">
        <v>-1430.9127823057956</v>
      </c>
      <c r="GW88" s="188">
        <v>1430.9127823057956</v>
      </c>
      <c r="GX88" s="188">
        <v>1430.9127823057956</v>
      </c>
      <c r="GY88" s="188">
        <f t="shared" si="199"/>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f t="shared" si="200"/>
        <v>1</v>
      </c>
      <c r="HU88" t="s">
        <v>1163</v>
      </c>
      <c r="HV88">
        <v>2</v>
      </c>
      <c r="HW88">
        <v>2</v>
      </c>
      <c r="HX88">
        <v>2</v>
      </c>
      <c r="HY88" s="137">
        <v>196403.65</v>
      </c>
      <c r="HZ88" s="137">
        <v>196403.65</v>
      </c>
      <c r="IA88" s="188">
        <v>113.48438944530349</v>
      </c>
      <c r="IB88" s="188">
        <f t="shared" si="252"/>
        <v>-113.48438944530349</v>
      </c>
      <c r="IC88" s="188">
        <v>-113.48438944530349</v>
      </c>
      <c r="ID88" s="188">
        <v>113.48438944530349</v>
      </c>
      <c r="IE88" s="188">
        <v>-113.48438944530349</v>
      </c>
      <c r="IF88" s="188">
        <v>-113.48438944530349</v>
      </c>
      <c r="IG88" s="188">
        <v>113.48438944530349</v>
      </c>
      <c r="IH88" s="188">
        <f t="shared" si="201"/>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f t="shared" si="202"/>
        <v>1</v>
      </c>
      <c r="JD88" t="s">
        <v>1163</v>
      </c>
      <c r="JE88">
        <v>2</v>
      </c>
      <c r="JF88" s="241">
        <v>2</v>
      </c>
      <c r="JG88">
        <v>2</v>
      </c>
      <c r="JH88" s="137">
        <v>199662.16499999998</v>
      </c>
      <c r="JI88" s="137">
        <v>199662.16499999998</v>
      </c>
      <c r="JJ88" s="188">
        <v>-4309.5321796138542</v>
      </c>
      <c r="JK88" s="188">
        <f t="shared" si="253"/>
        <v>-4309.5321796138542</v>
      </c>
      <c r="JL88" s="188">
        <v>4309.5321796138542</v>
      </c>
      <c r="JM88" s="188">
        <v>-4309.5321796138542</v>
      </c>
      <c r="JN88" s="188">
        <v>4309.5321796138542</v>
      </c>
      <c r="JO88" s="188">
        <v>4309.5321796138542</v>
      </c>
      <c r="JP88" s="188">
        <v>-4309.5321796138542</v>
      </c>
      <c r="JQ88" s="188">
        <f t="shared" si="203"/>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f t="shared" si="204"/>
        <v>-1</v>
      </c>
      <c r="KM88" t="s">
        <v>1163</v>
      </c>
      <c r="KN88">
        <v>2</v>
      </c>
      <c r="KO88" s="241">
        <v>2</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f t="shared" si="205"/>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f t="shared" si="206"/>
        <v>-1</v>
      </c>
      <c r="LV88" t="s">
        <v>1163</v>
      </c>
      <c r="LW88">
        <v>2</v>
      </c>
      <c r="LX88" s="241"/>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f t="shared" si="207"/>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f t="shared" si="208"/>
        <v>-1</v>
      </c>
      <c r="NE88" t="s">
        <v>1163</v>
      </c>
      <c r="NF88">
        <v>2</v>
      </c>
      <c r="NG88" s="241"/>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f t="shared" si="209"/>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f t="shared" si="210"/>
        <v>-1</v>
      </c>
      <c r="ON88" t="s">
        <v>1163</v>
      </c>
      <c r="OO88">
        <v>2</v>
      </c>
      <c r="OP88" s="241"/>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f t="shared" si="211"/>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v>-1</v>
      </c>
      <c r="PN88">
        <v>-1</v>
      </c>
      <c r="PO88" s="203">
        <v>1</v>
      </c>
      <c r="PP88">
        <v>0</v>
      </c>
      <c r="PQ88">
        <v>1</v>
      </c>
      <c r="PR88">
        <v>0</v>
      </c>
      <c r="PS88">
        <v>0</v>
      </c>
      <c r="PT88" s="237">
        <v>5.1957691594000004E-3</v>
      </c>
      <c r="PU88" s="194">
        <v>42549</v>
      </c>
      <c r="PV88">
        <v>-1</v>
      </c>
      <c r="PW88" t="s">
        <v>1163</v>
      </c>
      <c r="PX88">
        <v>2</v>
      </c>
      <c r="PY88" s="241"/>
      <c r="PZ88">
        <v>2</v>
      </c>
      <c r="QA88" s="137">
        <v>203010.24999999997</v>
      </c>
      <c r="QB88" s="137">
        <v>203010.24999999997</v>
      </c>
      <c r="QC88" s="188">
        <v>-1054.7943959920838</v>
      </c>
      <c r="QD88" s="188">
        <v>1054.7943959920838</v>
      </c>
      <c r="QE88" s="188">
        <v>1054.7943959920838</v>
      </c>
      <c r="QF88" s="188">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v>1</v>
      </c>
      <c r="QQ88" s="228">
        <v>-1</v>
      </c>
      <c r="QR88" s="228">
        <v>-1</v>
      </c>
      <c r="QS88" s="228">
        <v>1</v>
      </c>
      <c r="QT88" s="203">
        <v>-1</v>
      </c>
      <c r="QU88" s="229">
        <v>14</v>
      </c>
      <c r="QV88">
        <v>1</v>
      </c>
      <c r="QW88">
        <v>-1</v>
      </c>
      <c r="QX88">
        <v>-1</v>
      </c>
      <c r="QY88">
        <v>1</v>
      </c>
      <c r="QZ88">
        <v>1</v>
      </c>
      <c r="RA88">
        <v>0</v>
      </c>
      <c r="RB88">
        <v>1</v>
      </c>
      <c r="RC88">
        <v>-1.29222817057E-3</v>
      </c>
      <c r="RD88" s="194">
        <v>42549</v>
      </c>
      <c r="RE88">
        <v>-1</v>
      </c>
      <c r="RF88" t="s">
        <v>1163</v>
      </c>
      <c r="RG88">
        <v>2</v>
      </c>
      <c r="RH88" s="241"/>
      <c r="RI88">
        <v>2</v>
      </c>
      <c r="RJ88" s="137">
        <v>203010.24999999997</v>
      </c>
      <c r="RK88" s="137">
        <v>203010.24999999997</v>
      </c>
      <c r="RL88" s="188">
        <v>262.33556396445829</v>
      </c>
      <c r="RM88" s="188">
        <v>-262.33556396445829</v>
      </c>
      <c r="RN88" s="188">
        <v>262.33556396445829</v>
      </c>
      <c r="RO88" s="188">
        <v>-262.33556396445829</v>
      </c>
      <c r="RP88" s="188">
        <v>262.33556396445829</v>
      </c>
      <c r="RQ88" s="188">
        <v>262.33556396445829</v>
      </c>
      <c r="RR88" s="188">
        <v>-262.33556396445829</v>
      </c>
      <c r="RS88" s="188">
        <v>262.33556396445829</v>
      </c>
      <c r="RT88" s="188">
        <v>-262.33556396445829</v>
      </c>
      <c r="RU88" s="188">
        <v>262.33556396445829</v>
      </c>
      <c r="RV88" s="188">
        <v>-262.33556396445829</v>
      </c>
      <c r="RW88" s="188">
        <v>262.33556396445829</v>
      </c>
      <c r="RY88">
        <f t="shared" si="212"/>
        <v>-1</v>
      </c>
      <c r="RZ88">
        <v>1</v>
      </c>
      <c r="SA88">
        <v>1</v>
      </c>
      <c r="SB88">
        <v>1</v>
      </c>
      <c r="SC88">
        <v>-1</v>
      </c>
      <c r="SD88">
        <v>-4</v>
      </c>
      <c r="SE88">
        <f t="shared" si="213"/>
        <v>1</v>
      </c>
      <c r="SF88">
        <f t="shared" si="214"/>
        <v>1</v>
      </c>
      <c r="SG88">
        <v>1</v>
      </c>
      <c r="SH88">
        <f t="shared" si="215"/>
        <v>1</v>
      </c>
      <c r="SI88">
        <f t="shared" si="179"/>
        <v>0</v>
      </c>
      <c r="SJ88">
        <f t="shared" si="254"/>
        <v>1</v>
      </c>
      <c r="SK88">
        <f t="shared" si="216"/>
        <v>1</v>
      </c>
      <c r="SL88">
        <v>7.2088724584099999E-3</v>
      </c>
      <c r="SM88" s="194">
        <v>42564</v>
      </c>
      <c r="SN88">
        <f t="shared" si="217"/>
        <v>1</v>
      </c>
      <c r="SO88" t="str">
        <f t="shared" si="180"/>
        <v>TRUE</v>
      </c>
      <c r="SP88">
        <f>VLOOKUP($A88,'FuturesInfo (3)'!$A$2:$V$80,22)</f>
        <v>2</v>
      </c>
      <c r="SQ88" s="241"/>
      <c r="SR88">
        <f t="shared" si="218"/>
        <v>2</v>
      </c>
      <c r="SS88" s="137">
        <f>VLOOKUP($A88,'FuturesInfo (3)'!$A$2:$O$80,15)*SP88</f>
        <v>203710.86500000002</v>
      </c>
      <c r="ST88" s="137">
        <f>VLOOKUP($A88,'FuturesInfo (3)'!$A$2:$O$80,15)*SR88</f>
        <v>203710.86500000002</v>
      </c>
      <c r="SU88" s="188">
        <f t="shared" si="175"/>
        <v>1468.5256441773777</v>
      </c>
      <c r="SV88" s="188">
        <f t="shared" si="181"/>
        <v>-1468.5256441773777</v>
      </c>
      <c r="SW88" s="188">
        <f t="shared" si="219"/>
        <v>-1468.5256441773777</v>
      </c>
      <c r="SX88" s="188">
        <f t="shared" si="220"/>
        <v>1468.5256441773777</v>
      </c>
      <c r="SY88" s="188">
        <f t="shared" si="263"/>
        <v>1468.5256441773777</v>
      </c>
      <c r="SZ88" s="188">
        <f t="shared" si="221"/>
        <v>1468.5256441773777</v>
      </c>
      <c r="TA88" s="188">
        <f t="shared" si="255"/>
        <v>1468.5256441773777</v>
      </c>
      <c r="TB88" s="188">
        <f t="shared" si="222"/>
        <v>1468.5256441773777</v>
      </c>
      <c r="TC88" s="188">
        <f>IF(IF(sym!$Q77=SG88,1,0)=1,ABS(SS88*SL88),-ABS(SS88*SL88))</f>
        <v>1468.5256441773777</v>
      </c>
      <c r="TD88" s="188">
        <f>IF(IF(sym!$P77=SG88,1,0)=1,ABS(SS88*SL88),-ABS(SS88*SL88))</f>
        <v>-1468.5256441773777</v>
      </c>
      <c r="TE88" s="188">
        <f t="shared" si="260"/>
        <v>-1468.5256441773777</v>
      </c>
      <c r="TF88" s="188">
        <f t="shared" si="223"/>
        <v>1468.5256441773777</v>
      </c>
      <c r="TH88">
        <f t="shared" si="224"/>
        <v>1</v>
      </c>
      <c r="TI88" s="228">
        <v>1</v>
      </c>
      <c r="TJ88" s="228">
        <v>-1</v>
      </c>
      <c r="TK88" s="228">
        <v>1</v>
      </c>
      <c r="TL88" s="203">
        <v>1</v>
      </c>
      <c r="TM88" s="229">
        <v>-5</v>
      </c>
      <c r="TN88">
        <f t="shared" si="225"/>
        <v>-1</v>
      </c>
      <c r="TO88">
        <f t="shared" si="226"/>
        <v>-1</v>
      </c>
      <c r="TP88" s="203"/>
      <c r="TQ88">
        <f t="shared" si="227"/>
        <v>0</v>
      </c>
      <c r="TR88">
        <f t="shared" si="182"/>
        <v>0</v>
      </c>
      <c r="TS88">
        <f t="shared" si="256"/>
        <v>0</v>
      </c>
      <c r="TT88">
        <f t="shared" si="228"/>
        <v>0</v>
      </c>
      <c r="TU88" s="237"/>
      <c r="TV88" s="194">
        <v>42564</v>
      </c>
      <c r="TW88">
        <f t="shared" si="229"/>
        <v>-1</v>
      </c>
      <c r="TX88" t="str">
        <f t="shared" si="183"/>
        <v>TRUE</v>
      </c>
      <c r="TY88">
        <f>VLOOKUP($A88,'FuturesInfo (3)'!$A$2:$V$80,22)</f>
        <v>2</v>
      </c>
      <c r="TZ88" s="241"/>
      <c r="UA88">
        <f t="shared" si="230"/>
        <v>2</v>
      </c>
      <c r="UB88" s="137">
        <f>VLOOKUP($A88,'FuturesInfo (3)'!$A$2:$O$80,15)*TY88</f>
        <v>203710.86500000002</v>
      </c>
      <c r="UC88" s="137">
        <f>VLOOKUP($A88,'FuturesInfo (3)'!$A$2:$O$80,15)*UA88</f>
        <v>203710.86500000002</v>
      </c>
      <c r="UD88" s="188">
        <f t="shared" si="176"/>
        <v>0</v>
      </c>
      <c r="UE88" s="188">
        <f t="shared" si="184"/>
        <v>0</v>
      </c>
      <c r="UF88" s="188">
        <f t="shared" si="231"/>
        <v>0</v>
      </c>
      <c r="UG88" s="188">
        <f t="shared" si="232"/>
        <v>0</v>
      </c>
      <c r="UH88" s="188">
        <f t="shared" si="264"/>
        <v>0</v>
      </c>
      <c r="UI88" s="188">
        <f t="shared" si="233"/>
        <v>0</v>
      </c>
      <c r="UJ88" s="188">
        <f t="shared" si="257"/>
        <v>0</v>
      </c>
      <c r="UK88" s="188">
        <f t="shared" si="234"/>
        <v>0</v>
      </c>
      <c r="UL88" s="188">
        <f>IF(IF(sym!$Q77=TP88,1,0)=1,ABS(UB88*TU88),-ABS(UB88*TU88))</f>
        <v>0</v>
      </c>
      <c r="UM88" s="188">
        <f>IF(IF(sym!$P77=TP88,1,0)=1,ABS(UB88*TU88),-ABS(UB88*TU88))</f>
        <v>0</v>
      </c>
      <c r="UN88" s="188">
        <f t="shared" si="261"/>
        <v>0</v>
      </c>
      <c r="UO88" s="188">
        <f t="shared" si="235"/>
        <v>0</v>
      </c>
      <c r="UQ88">
        <f t="shared" si="236"/>
        <v>0</v>
      </c>
      <c r="UR88" s="228"/>
      <c r="US88" s="228"/>
      <c r="UT88" s="228"/>
      <c r="UU88" s="203"/>
      <c r="UV88" s="229"/>
      <c r="UW88">
        <f t="shared" si="237"/>
        <v>1</v>
      </c>
      <c r="UX88">
        <f t="shared" si="238"/>
        <v>0</v>
      </c>
      <c r="UY88" s="203"/>
      <c r="UZ88">
        <f t="shared" si="239"/>
        <v>1</v>
      </c>
      <c r="VA88">
        <f t="shared" si="185"/>
        <v>1</v>
      </c>
      <c r="VB88">
        <f t="shared" si="258"/>
        <v>0</v>
      </c>
      <c r="VC88">
        <f t="shared" si="240"/>
        <v>1</v>
      </c>
      <c r="VD88" s="237"/>
      <c r="VE88" s="194"/>
      <c r="VF88">
        <f t="shared" si="241"/>
        <v>-1</v>
      </c>
      <c r="VG88" t="str">
        <f t="shared" si="186"/>
        <v>FALSE</v>
      </c>
      <c r="VH88">
        <f>VLOOKUP($A88,'FuturesInfo (3)'!$A$2:$V$80,22)</f>
        <v>2</v>
      </c>
      <c r="VI88" s="241"/>
      <c r="VJ88">
        <f t="shared" si="242"/>
        <v>2</v>
      </c>
      <c r="VK88" s="137">
        <f>VLOOKUP($A88,'FuturesInfo (3)'!$A$2:$O$80,15)*VH88</f>
        <v>203710.86500000002</v>
      </c>
      <c r="VL88" s="137">
        <f>VLOOKUP($A88,'FuturesInfo (3)'!$A$2:$O$80,15)*VJ88</f>
        <v>203710.86500000002</v>
      </c>
      <c r="VM88" s="188">
        <f t="shared" si="177"/>
        <v>0</v>
      </c>
      <c r="VN88" s="188">
        <f t="shared" si="187"/>
        <v>0</v>
      </c>
      <c r="VO88" s="188">
        <f t="shared" si="243"/>
        <v>0</v>
      </c>
      <c r="VP88" s="188">
        <f t="shared" si="244"/>
        <v>0</v>
      </c>
      <c r="VQ88" s="188">
        <f t="shared" si="265"/>
        <v>0</v>
      </c>
      <c r="VR88" s="188">
        <f t="shared" si="245"/>
        <v>0</v>
      </c>
      <c r="VS88" s="188">
        <f t="shared" si="259"/>
        <v>0</v>
      </c>
      <c r="VT88" s="188">
        <f t="shared" si="246"/>
        <v>0</v>
      </c>
      <c r="VU88" s="188">
        <f>IF(IF(sym!$Q77=UY88,1,0)=1,ABS(VK88*VD88),-ABS(VK88*VD88))</f>
        <v>0</v>
      </c>
      <c r="VV88" s="188">
        <f>IF(IF(sym!$P77=UY88,1,0)=1,ABS(VK88*VD88),-ABS(VK88*VD88))</f>
        <v>0</v>
      </c>
      <c r="VW88" s="188">
        <f t="shared" si="262"/>
        <v>0</v>
      </c>
      <c r="VX88" s="188">
        <f t="shared" si="247"/>
        <v>0</v>
      </c>
    </row>
    <row r="89" spans="1:596" s="2" customFormat="1" x14ac:dyDescent="0.25">
      <c r="A89" s="1" t="s">
        <v>1056</v>
      </c>
      <c r="B89" s="149" t="str">
        <f>'FuturesInfo (3)'!M77</f>
        <v>HBS</v>
      </c>
      <c r="C89" s="192" t="str">
        <f>VLOOKUP(A89,'FuturesInfo (3)'!$A$2:$K$80,11)</f>
        <v>rates</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f t="shared" si="178"/>
        <v>0</v>
      </c>
      <c r="AB89" s="188">
        <v>0</v>
      </c>
      <c r="AC89" s="188">
        <v>0</v>
      </c>
      <c r="AD89" s="188">
        <v>0</v>
      </c>
      <c r="AE89" s="188">
        <v>0</v>
      </c>
      <c r="AF89" s="188">
        <f t="shared" si="188"/>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f t="shared" si="189"/>
        <v>1</v>
      </c>
      <c r="BB89" t="s">
        <v>1163</v>
      </c>
      <c r="BC89">
        <v>0</v>
      </c>
      <c r="BD89" s="241">
        <v>1</v>
      </c>
      <c r="BE89">
        <v>0</v>
      </c>
      <c r="BF89" s="137">
        <v>0</v>
      </c>
      <c r="BG89" s="137">
        <v>0</v>
      </c>
      <c r="BH89" s="188">
        <v>0</v>
      </c>
      <c r="BI89" s="188">
        <f t="shared" si="190"/>
        <v>0</v>
      </c>
      <c r="BJ89" s="188">
        <v>0</v>
      </c>
      <c r="BK89" s="188">
        <v>0</v>
      </c>
      <c r="BL89" s="188">
        <v>0</v>
      </c>
      <c r="BM89" s="188">
        <v>0</v>
      </c>
      <c r="BN89" s="188">
        <v>0</v>
      </c>
      <c r="BO89" s="188">
        <f t="shared" si="191"/>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f t="shared" si="192"/>
        <v>1</v>
      </c>
      <c r="CK89" t="s">
        <v>1163</v>
      </c>
      <c r="CL89">
        <v>0</v>
      </c>
      <c r="CM89" s="241">
        <v>1</v>
      </c>
      <c r="CN89">
        <v>0</v>
      </c>
      <c r="CO89" s="137">
        <v>0</v>
      </c>
      <c r="CP89" s="137">
        <v>0</v>
      </c>
      <c r="CQ89" s="188">
        <v>0</v>
      </c>
      <c r="CR89" s="188">
        <f t="shared" si="248"/>
        <v>0</v>
      </c>
      <c r="CS89" s="188">
        <v>0</v>
      </c>
      <c r="CT89" s="188">
        <v>0</v>
      </c>
      <c r="CU89" s="188">
        <v>0</v>
      </c>
      <c r="CV89" s="188">
        <v>0</v>
      </c>
      <c r="CW89" s="188">
        <v>0</v>
      </c>
      <c r="CX89" s="188">
        <f t="shared" si="193"/>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f t="shared" si="194"/>
        <v>-1</v>
      </c>
      <c r="DT89" t="s">
        <v>1163</v>
      </c>
      <c r="DU89">
        <v>0</v>
      </c>
      <c r="DV89" s="241">
        <v>2</v>
      </c>
      <c r="DW89">
        <v>0</v>
      </c>
      <c r="DX89" s="137">
        <v>0</v>
      </c>
      <c r="DY89" s="137">
        <v>0</v>
      </c>
      <c r="DZ89" s="188">
        <v>0</v>
      </c>
      <c r="EA89" s="188">
        <f t="shared" si="249"/>
        <v>0</v>
      </c>
      <c r="EB89" s="188">
        <v>0</v>
      </c>
      <c r="EC89" s="188">
        <v>0</v>
      </c>
      <c r="ED89" s="188">
        <v>0</v>
      </c>
      <c r="EE89" s="188">
        <v>0</v>
      </c>
      <c r="EF89" s="188">
        <v>0</v>
      </c>
      <c r="EG89" s="188">
        <f t="shared" si="195"/>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f t="shared" si="196"/>
        <v>-1</v>
      </c>
      <c r="FC89" t="s">
        <v>1163</v>
      </c>
      <c r="FD89">
        <v>0</v>
      </c>
      <c r="FE89" s="241">
        <v>1</v>
      </c>
      <c r="FF89">
        <v>0</v>
      </c>
      <c r="FG89" s="137">
        <v>0</v>
      </c>
      <c r="FH89" s="137">
        <v>0</v>
      </c>
      <c r="FI89" s="188">
        <v>0</v>
      </c>
      <c r="FJ89" s="188">
        <f t="shared" si="250"/>
        <v>0</v>
      </c>
      <c r="FK89" s="188">
        <v>0</v>
      </c>
      <c r="FL89" s="188">
        <v>0</v>
      </c>
      <c r="FM89" s="188">
        <v>0</v>
      </c>
      <c r="FN89" s="188">
        <v>0</v>
      </c>
      <c r="FO89" s="188">
        <v>0</v>
      </c>
      <c r="FP89" s="188">
        <f t="shared" si="197"/>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f t="shared" si="198"/>
        <v>-1</v>
      </c>
      <c r="GL89" t="s">
        <v>1163</v>
      </c>
      <c r="GM89">
        <v>0</v>
      </c>
      <c r="GN89" s="241">
        <v>1</v>
      </c>
      <c r="GO89">
        <v>0</v>
      </c>
      <c r="GP89" s="137">
        <v>0</v>
      </c>
      <c r="GQ89" s="137">
        <v>0</v>
      </c>
      <c r="GR89" s="188">
        <v>0</v>
      </c>
      <c r="GS89" s="188">
        <f t="shared" si="251"/>
        <v>0</v>
      </c>
      <c r="GT89" s="188">
        <v>0</v>
      </c>
      <c r="GU89" s="188">
        <v>0</v>
      </c>
      <c r="GV89" s="188">
        <v>0</v>
      </c>
      <c r="GW89" s="188">
        <v>0</v>
      </c>
      <c r="GX89" s="188">
        <v>0</v>
      </c>
      <c r="GY89" s="188">
        <f t="shared" si="199"/>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f t="shared" si="200"/>
        <v>-1</v>
      </c>
      <c r="HU89" t="s">
        <v>1163</v>
      </c>
      <c r="HV89">
        <v>0</v>
      </c>
      <c r="HW89">
        <v>1</v>
      </c>
      <c r="HX89">
        <v>0</v>
      </c>
      <c r="HY89" s="137">
        <v>0</v>
      </c>
      <c r="HZ89" s="137">
        <v>0</v>
      </c>
      <c r="IA89" s="188">
        <v>0</v>
      </c>
      <c r="IB89" s="188">
        <f t="shared" si="252"/>
        <v>0</v>
      </c>
      <c r="IC89" s="188">
        <v>0</v>
      </c>
      <c r="ID89" s="188">
        <v>0</v>
      </c>
      <c r="IE89" s="188">
        <v>0</v>
      </c>
      <c r="IF89" s="188">
        <v>0</v>
      </c>
      <c r="IG89" s="188">
        <v>0</v>
      </c>
      <c r="IH89" s="188">
        <f t="shared" si="201"/>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f t="shared" si="202"/>
        <v>-1</v>
      </c>
      <c r="JD89" t="s">
        <v>1163</v>
      </c>
      <c r="JE89">
        <v>0</v>
      </c>
      <c r="JF89" s="241">
        <v>1</v>
      </c>
      <c r="JG89">
        <v>0</v>
      </c>
      <c r="JH89" s="137">
        <v>0</v>
      </c>
      <c r="JI89" s="137">
        <v>0</v>
      </c>
      <c r="JJ89" s="188">
        <v>0</v>
      </c>
      <c r="JK89" s="188">
        <f t="shared" si="253"/>
        <v>0</v>
      </c>
      <c r="JL89" s="188">
        <v>0</v>
      </c>
      <c r="JM89" s="188">
        <v>0</v>
      </c>
      <c r="JN89" s="188">
        <v>0</v>
      </c>
      <c r="JO89" s="188">
        <v>0</v>
      </c>
      <c r="JP89" s="188">
        <v>0</v>
      </c>
      <c r="JQ89" s="188">
        <f t="shared" si="203"/>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f t="shared" si="204"/>
        <v>-1</v>
      </c>
      <c r="KM89" t="s">
        <v>1163</v>
      </c>
      <c r="KN89">
        <v>0</v>
      </c>
      <c r="KO89" s="241">
        <v>1</v>
      </c>
      <c r="KP89">
        <v>0</v>
      </c>
      <c r="KQ89" s="137">
        <v>0</v>
      </c>
      <c r="KR89" s="137">
        <v>0</v>
      </c>
      <c r="KS89" s="188">
        <v>0</v>
      </c>
      <c r="KT89" s="188">
        <v>0</v>
      </c>
      <c r="KU89" s="188">
        <v>0</v>
      </c>
      <c r="KV89" s="188">
        <v>0</v>
      </c>
      <c r="KW89" s="188">
        <v>0</v>
      </c>
      <c r="KX89" s="188">
        <v>0</v>
      </c>
      <c r="KY89" s="188">
        <v>0</v>
      </c>
      <c r="KZ89" s="188">
        <f t="shared" si="205"/>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f t="shared" si="206"/>
        <v>-1</v>
      </c>
      <c r="LV89" t="s">
        <v>1163</v>
      </c>
      <c r="LW89">
        <v>0</v>
      </c>
      <c r="LX89" s="241"/>
      <c r="LY89">
        <v>0</v>
      </c>
      <c r="LZ89" s="137">
        <v>0</v>
      </c>
      <c r="MA89" s="137">
        <v>0</v>
      </c>
      <c r="MB89" s="188">
        <v>0</v>
      </c>
      <c r="MC89" s="188">
        <v>0</v>
      </c>
      <c r="MD89" s="188">
        <v>0</v>
      </c>
      <c r="ME89" s="188">
        <v>0</v>
      </c>
      <c r="MF89" s="188">
        <v>0</v>
      </c>
      <c r="MG89" s="188">
        <v>0</v>
      </c>
      <c r="MH89" s="188">
        <v>0</v>
      </c>
      <c r="MI89" s="188">
        <f t="shared" si="207"/>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f t="shared" si="208"/>
        <v>-1</v>
      </c>
      <c r="NE89" t="s">
        <v>1163</v>
      </c>
      <c r="NF89">
        <v>0</v>
      </c>
      <c r="NG89" s="241"/>
      <c r="NH89">
        <v>0</v>
      </c>
      <c r="NI89" s="137">
        <v>0</v>
      </c>
      <c r="NJ89" s="137">
        <v>0</v>
      </c>
      <c r="NK89" s="188">
        <v>0</v>
      </c>
      <c r="NL89" s="188">
        <v>0</v>
      </c>
      <c r="NM89" s="188">
        <v>0</v>
      </c>
      <c r="NN89" s="188">
        <v>0</v>
      </c>
      <c r="NO89" s="188">
        <v>0</v>
      </c>
      <c r="NP89" s="188">
        <v>0</v>
      </c>
      <c r="NQ89" s="188">
        <v>0</v>
      </c>
      <c r="NR89" s="188">
        <f t="shared" si="209"/>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f t="shared" si="210"/>
        <v>1</v>
      </c>
      <c r="ON89" t="s">
        <v>1163</v>
      </c>
      <c r="OO89">
        <v>0</v>
      </c>
      <c r="OP89" s="241"/>
      <c r="OQ89">
        <v>0</v>
      </c>
      <c r="OR89" s="137">
        <v>0</v>
      </c>
      <c r="OS89" s="137">
        <v>0</v>
      </c>
      <c r="OT89" s="188">
        <v>0</v>
      </c>
      <c r="OU89" s="188">
        <v>0</v>
      </c>
      <c r="OV89" s="188">
        <v>0</v>
      </c>
      <c r="OW89" s="188">
        <v>0</v>
      </c>
      <c r="OX89" s="188">
        <v>0</v>
      </c>
      <c r="OY89" s="188">
        <v>0</v>
      </c>
      <c r="OZ89" s="188">
        <v>0</v>
      </c>
      <c r="PA89" s="188">
        <f t="shared" si="211"/>
        <v>0</v>
      </c>
      <c r="PB89" s="188">
        <v>0</v>
      </c>
      <c r="PC89" s="188">
        <v>0</v>
      </c>
      <c r="PD89" s="188">
        <v>0</v>
      </c>
      <c r="PE89" s="188">
        <v>0</v>
      </c>
      <c r="PG89">
        <v>1</v>
      </c>
      <c r="PH89" s="228">
        <v>1</v>
      </c>
      <c r="PI89" s="228">
        <v>1</v>
      </c>
      <c r="PJ89" s="228">
        <v>-1</v>
      </c>
      <c r="PK89" s="203">
        <v>1</v>
      </c>
      <c r="PL89" s="229">
        <v>-15</v>
      </c>
      <c r="PM89">
        <v>-1</v>
      </c>
      <c r="PN89">
        <v>-1</v>
      </c>
      <c r="PO89" s="203">
        <v>1</v>
      </c>
      <c r="PP89">
        <v>1</v>
      </c>
      <c r="PQ89">
        <v>1</v>
      </c>
      <c r="PR89">
        <v>0</v>
      </c>
      <c r="PS89">
        <v>0</v>
      </c>
      <c r="PT89" s="237">
        <v>1.01916021198E-4</v>
      </c>
      <c r="PU89" s="194">
        <v>42545</v>
      </c>
      <c r="PV89">
        <v>-1</v>
      </c>
      <c r="PW89" t="s">
        <v>1163</v>
      </c>
      <c r="PX89">
        <v>0</v>
      </c>
      <c r="PY89" s="241"/>
      <c r="PZ89">
        <v>0</v>
      </c>
      <c r="QA89" s="137">
        <v>0</v>
      </c>
      <c r="QB89" s="137">
        <v>0</v>
      </c>
      <c r="QC89" s="188">
        <v>0</v>
      </c>
      <c r="QD89" s="188">
        <v>0</v>
      </c>
      <c r="QE89" s="188">
        <v>0</v>
      </c>
      <c r="QF89" s="188">
        <v>0</v>
      </c>
      <c r="QG89" s="188">
        <v>0</v>
      </c>
      <c r="QH89" s="188">
        <v>0</v>
      </c>
      <c r="QI89" s="188">
        <v>0</v>
      </c>
      <c r="QJ89" s="188">
        <v>0</v>
      </c>
      <c r="QK89" s="188">
        <v>0</v>
      </c>
      <c r="QL89" s="188">
        <v>0</v>
      </c>
      <c r="QM89" s="188">
        <v>0</v>
      </c>
      <c r="QN89" s="188">
        <v>0</v>
      </c>
      <c r="QP89">
        <v>1</v>
      </c>
      <c r="QQ89" s="228">
        <v>1</v>
      </c>
      <c r="QR89" s="228">
        <v>1</v>
      </c>
      <c r="QS89" s="228">
        <v>-1</v>
      </c>
      <c r="QT89" s="203">
        <v>1</v>
      </c>
      <c r="QU89" s="229">
        <v>-16</v>
      </c>
      <c r="QV89">
        <v>-1</v>
      </c>
      <c r="QW89">
        <v>-1</v>
      </c>
      <c r="QX89">
        <v>1</v>
      </c>
      <c r="QY89">
        <v>1</v>
      </c>
      <c r="QZ89">
        <v>1</v>
      </c>
      <c r="RA89">
        <v>0</v>
      </c>
      <c r="RB89">
        <v>0</v>
      </c>
      <c r="RC89">
        <v>2.03811270763E-4</v>
      </c>
      <c r="RD89" s="194">
        <v>42545</v>
      </c>
      <c r="RE89">
        <v>-1</v>
      </c>
      <c r="RF89" t="s">
        <v>1163</v>
      </c>
      <c r="RG89">
        <v>0</v>
      </c>
      <c r="RH89" s="241"/>
      <c r="RI89">
        <v>0</v>
      </c>
      <c r="RJ89" s="137">
        <v>0</v>
      </c>
      <c r="RK89" s="137">
        <v>0</v>
      </c>
      <c r="RL89" s="188">
        <v>0</v>
      </c>
      <c r="RM89" s="188">
        <v>0</v>
      </c>
      <c r="RN89" s="188">
        <v>0</v>
      </c>
      <c r="RO89" s="188">
        <v>0</v>
      </c>
      <c r="RP89" s="188">
        <v>0</v>
      </c>
      <c r="RQ89" s="188">
        <v>0</v>
      </c>
      <c r="RR89" s="188">
        <v>0</v>
      </c>
      <c r="RS89" s="188">
        <v>0</v>
      </c>
      <c r="RT89" s="188">
        <v>0</v>
      </c>
      <c r="RU89" s="188">
        <v>0</v>
      </c>
      <c r="RV89" s="188">
        <v>0</v>
      </c>
      <c r="RW89" s="188">
        <v>0</v>
      </c>
      <c r="RY89">
        <f t="shared" si="212"/>
        <v>1</v>
      </c>
      <c r="RZ89">
        <v>-1</v>
      </c>
      <c r="SA89">
        <v>-1</v>
      </c>
      <c r="SB89">
        <v>1</v>
      </c>
      <c r="SC89">
        <v>-1</v>
      </c>
      <c r="SD89">
        <v>3</v>
      </c>
      <c r="SE89">
        <f t="shared" si="213"/>
        <v>1</v>
      </c>
      <c r="SF89">
        <f t="shared" si="214"/>
        <v>-1</v>
      </c>
      <c r="SG89">
        <v>1</v>
      </c>
      <c r="SH89">
        <f t="shared" si="215"/>
        <v>0</v>
      </c>
      <c r="SI89">
        <f t="shared" si="179"/>
        <v>0</v>
      </c>
      <c r="SJ89">
        <f t="shared" si="254"/>
        <v>1</v>
      </c>
      <c r="SK89">
        <f t="shared" si="216"/>
        <v>0</v>
      </c>
      <c r="SL89">
        <v>0</v>
      </c>
      <c r="SM89" s="194">
        <v>42545</v>
      </c>
      <c r="SN89">
        <f t="shared" si="217"/>
        <v>-1</v>
      </c>
      <c r="SO89" t="str">
        <f t="shared" si="180"/>
        <v>TRUE</v>
      </c>
      <c r="SP89">
        <f>VLOOKUP($A89,'FuturesInfo (3)'!$A$2:$V$80,22)</f>
        <v>0</v>
      </c>
      <c r="SQ89" s="241"/>
      <c r="SR89">
        <f t="shared" si="218"/>
        <v>0</v>
      </c>
      <c r="SS89" s="137">
        <f>VLOOKUP($A89,'FuturesInfo (3)'!$A$2:$O$80,15)*SP89</f>
        <v>0</v>
      </c>
      <c r="ST89" s="137">
        <f>VLOOKUP($A89,'FuturesInfo (3)'!$A$2:$O$80,15)*SR89</f>
        <v>0</v>
      </c>
      <c r="SU89" s="188">
        <f t="shared" si="175"/>
        <v>0</v>
      </c>
      <c r="SV89" s="188">
        <f t="shared" si="181"/>
        <v>0</v>
      </c>
      <c r="SW89" s="188">
        <f t="shared" si="219"/>
        <v>0</v>
      </c>
      <c r="SX89" s="188">
        <f t="shared" si="220"/>
        <v>0</v>
      </c>
      <c r="SY89" s="188">
        <f t="shared" si="263"/>
        <v>0</v>
      </c>
      <c r="SZ89" s="188">
        <f t="shared" si="221"/>
        <v>0</v>
      </c>
      <c r="TA89" s="188">
        <f t="shared" si="255"/>
        <v>0</v>
      </c>
      <c r="TB89" s="188">
        <f t="shared" si="222"/>
        <v>0</v>
      </c>
      <c r="TC89" s="188">
        <f>IF(IF(sym!$Q78=SG89,1,0)=1,ABS(SS89*SL89),-ABS(SS89*SL89))</f>
        <v>0</v>
      </c>
      <c r="TD89" s="188">
        <f>IF(IF(sym!$P78=SG89,1,0)=1,ABS(SS89*SL89),-ABS(SS89*SL89))</f>
        <v>0</v>
      </c>
      <c r="TE89" s="188">
        <f t="shared" si="260"/>
        <v>0</v>
      </c>
      <c r="TF89" s="188">
        <f t="shared" si="223"/>
        <v>0</v>
      </c>
      <c r="TH89">
        <f t="shared" si="224"/>
        <v>1</v>
      </c>
      <c r="TI89" s="228">
        <v>-1</v>
      </c>
      <c r="TJ89" s="228">
        <v>-1</v>
      </c>
      <c r="TK89" s="228">
        <v>1</v>
      </c>
      <c r="TL89" s="203">
        <v>-1</v>
      </c>
      <c r="TM89" s="229">
        <v>-18</v>
      </c>
      <c r="TN89">
        <f t="shared" si="225"/>
        <v>1</v>
      </c>
      <c r="TO89">
        <f t="shared" si="226"/>
        <v>1</v>
      </c>
      <c r="TP89" s="203"/>
      <c r="TQ89">
        <f t="shared" si="227"/>
        <v>0</v>
      </c>
      <c r="TR89">
        <f t="shared" si="182"/>
        <v>0</v>
      </c>
      <c r="TS89">
        <f t="shared" si="256"/>
        <v>0</v>
      </c>
      <c r="TT89">
        <f t="shared" si="228"/>
        <v>0</v>
      </c>
      <c r="TU89" s="237"/>
      <c r="TV89" s="194">
        <v>42545</v>
      </c>
      <c r="TW89">
        <f t="shared" si="229"/>
        <v>1</v>
      </c>
      <c r="TX89" t="str">
        <f t="shared" si="183"/>
        <v>TRUE</v>
      </c>
      <c r="TY89">
        <f>VLOOKUP($A89,'FuturesInfo (3)'!$A$2:$V$80,22)</f>
        <v>0</v>
      </c>
      <c r="TZ89" s="241"/>
      <c r="UA89">
        <f t="shared" si="230"/>
        <v>0</v>
      </c>
      <c r="UB89" s="137">
        <f>VLOOKUP($A89,'FuturesInfo (3)'!$A$2:$O$80,15)*TY89</f>
        <v>0</v>
      </c>
      <c r="UC89" s="137">
        <f>VLOOKUP($A89,'FuturesInfo (3)'!$A$2:$O$80,15)*UA89</f>
        <v>0</v>
      </c>
      <c r="UD89" s="188">
        <f t="shared" si="176"/>
        <v>0</v>
      </c>
      <c r="UE89" s="188">
        <f t="shared" si="184"/>
        <v>0</v>
      </c>
      <c r="UF89" s="188">
        <f t="shared" si="231"/>
        <v>0</v>
      </c>
      <c r="UG89" s="188">
        <f t="shared" si="232"/>
        <v>0</v>
      </c>
      <c r="UH89" s="188">
        <f t="shared" si="264"/>
        <v>0</v>
      </c>
      <c r="UI89" s="188">
        <f t="shared" si="233"/>
        <v>0</v>
      </c>
      <c r="UJ89" s="188">
        <f t="shared" si="257"/>
        <v>0</v>
      </c>
      <c r="UK89" s="188">
        <f t="shared" si="234"/>
        <v>0</v>
      </c>
      <c r="UL89" s="188">
        <f>IF(IF(sym!$Q78=TP89,1,0)=1,ABS(UB89*TU89),-ABS(UB89*TU89))</f>
        <v>0</v>
      </c>
      <c r="UM89" s="188">
        <f>IF(IF(sym!$P78=TP89,1,0)=1,ABS(UB89*TU89),-ABS(UB89*TU89))</f>
        <v>0</v>
      </c>
      <c r="UN89" s="188">
        <f t="shared" si="261"/>
        <v>0</v>
      </c>
      <c r="UO89" s="188">
        <f t="shared" si="235"/>
        <v>0</v>
      </c>
      <c r="UQ89">
        <f t="shared" si="236"/>
        <v>0</v>
      </c>
      <c r="UR89" s="228"/>
      <c r="US89" s="228"/>
      <c r="UT89" s="228"/>
      <c r="UU89" s="203"/>
      <c r="UV89" s="229"/>
      <c r="UW89">
        <f t="shared" si="237"/>
        <v>1</v>
      </c>
      <c r="UX89">
        <f t="shared" si="238"/>
        <v>0</v>
      </c>
      <c r="UY89" s="203"/>
      <c r="UZ89">
        <f t="shared" si="239"/>
        <v>1</v>
      </c>
      <c r="VA89">
        <f t="shared" si="185"/>
        <v>1</v>
      </c>
      <c r="VB89">
        <f t="shared" si="258"/>
        <v>0</v>
      </c>
      <c r="VC89">
        <f t="shared" si="240"/>
        <v>1</v>
      </c>
      <c r="VD89" s="237"/>
      <c r="VE89" s="194"/>
      <c r="VF89">
        <f t="shared" si="241"/>
        <v>-1</v>
      </c>
      <c r="VG89" t="str">
        <f t="shared" si="186"/>
        <v>FALSE</v>
      </c>
      <c r="VH89">
        <f>VLOOKUP($A89,'FuturesInfo (3)'!$A$2:$V$80,22)</f>
        <v>0</v>
      </c>
      <c r="VI89" s="241"/>
      <c r="VJ89">
        <f t="shared" si="242"/>
        <v>0</v>
      </c>
      <c r="VK89" s="137">
        <f>VLOOKUP($A89,'FuturesInfo (3)'!$A$2:$O$80,15)*VH89</f>
        <v>0</v>
      </c>
      <c r="VL89" s="137">
        <f>VLOOKUP($A89,'FuturesInfo (3)'!$A$2:$O$80,15)*VJ89</f>
        <v>0</v>
      </c>
      <c r="VM89" s="188">
        <f t="shared" si="177"/>
        <v>0</v>
      </c>
      <c r="VN89" s="188">
        <f t="shared" si="187"/>
        <v>0</v>
      </c>
      <c r="VO89" s="188">
        <f t="shared" si="243"/>
        <v>0</v>
      </c>
      <c r="VP89" s="188">
        <f t="shared" si="244"/>
        <v>0</v>
      </c>
      <c r="VQ89" s="188">
        <f t="shared" si="265"/>
        <v>0</v>
      </c>
      <c r="VR89" s="188">
        <f t="shared" si="245"/>
        <v>0</v>
      </c>
      <c r="VS89" s="188">
        <f t="shared" si="259"/>
        <v>0</v>
      </c>
      <c r="VT89" s="188">
        <f t="shared" si="246"/>
        <v>0</v>
      </c>
      <c r="VU89" s="188">
        <f>IF(IF(sym!$Q78=UY89,1,0)=1,ABS(VK89*VD89),-ABS(VK89*VD89))</f>
        <v>0</v>
      </c>
      <c r="VV89" s="188">
        <f>IF(IF(sym!$P78=UY89,1,0)=1,ABS(VK89*VD89),-ABS(VK89*VD89))</f>
        <v>0</v>
      </c>
      <c r="VW89" s="188">
        <f t="shared" si="262"/>
        <v>0</v>
      </c>
      <c r="VX89" s="188">
        <f t="shared" si="247"/>
        <v>0</v>
      </c>
    </row>
    <row r="90" spans="1:596" s="4" customFormat="1" x14ac:dyDescent="0.25">
      <c r="A90" s="1" t="s">
        <v>424</v>
      </c>
      <c r="B90" s="149" t="str">
        <f>'FuturesInfo (3)'!M78</f>
        <v>@YM</v>
      </c>
      <c r="C90" s="192" t="str">
        <f>VLOOKUP(A90,'FuturesInfo (3)'!$A$2:$K$80,11)</f>
        <v>index</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f t="shared" si="178"/>
        <v>1971.5756922422011</v>
      </c>
      <c r="AB90" s="188">
        <v>1971.5756922422011</v>
      </c>
      <c r="AC90" s="188">
        <v>-1971.5756922422011</v>
      </c>
      <c r="AD90" s="188">
        <v>-1971.5756922422011</v>
      </c>
      <c r="AE90" s="188">
        <v>-1971.5756922422011</v>
      </c>
      <c r="AF90" s="188">
        <f t="shared" si="188"/>
        <v>0</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f t="shared" si="189"/>
        <v>-1</v>
      </c>
      <c r="BB90" t="s">
        <v>1163</v>
      </c>
      <c r="BC90">
        <v>2</v>
      </c>
      <c r="BD90" s="241">
        <v>2</v>
      </c>
      <c r="BE90">
        <v>2</v>
      </c>
      <c r="BF90" s="137">
        <v>178660</v>
      </c>
      <c r="BG90" s="137">
        <v>178660</v>
      </c>
      <c r="BH90" s="188">
        <v>-471.23968797270538</v>
      </c>
      <c r="BI90" s="188">
        <f t="shared" si="190"/>
        <v>471.23968797270538</v>
      </c>
      <c r="BJ90" s="188">
        <v>471.23968797270538</v>
      </c>
      <c r="BK90" s="188">
        <v>-471.23968797270538</v>
      </c>
      <c r="BL90" s="188">
        <v>-471.23968797270538</v>
      </c>
      <c r="BM90" s="188">
        <v>471.23968797270538</v>
      </c>
      <c r="BN90" s="188">
        <v>-471.23968797270538</v>
      </c>
      <c r="BO90" s="188">
        <f t="shared" si="191"/>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f t="shared" si="192"/>
        <v>1</v>
      </c>
      <c r="CK90" t="s">
        <v>1163</v>
      </c>
      <c r="CL90">
        <v>2</v>
      </c>
      <c r="CM90" s="241">
        <v>2</v>
      </c>
      <c r="CN90">
        <v>2</v>
      </c>
      <c r="CO90" s="137">
        <v>178660</v>
      </c>
      <c r="CP90" s="137">
        <v>178660</v>
      </c>
      <c r="CQ90" s="188">
        <v>0</v>
      </c>
      <c r="CR90" s="188">
        <f t="shared" si="248"/>
        <v>0</v>
      </c>
      <c r="CS90" s="188">
        <v>0</v>
      </c>
      <c r="CT90" s="188">
        <v>0</v>
      </c>
      <c r="CU90" s="188">
        <v>0</v>
      </c>
      <c r="CV90" s="188">
        <v>0</v>
      </c>
      <c r="CW90" s="188">
        <v>0</v>
      </c>
      <c r="CX90" s="188">
        <f t="shared" si="193"/>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f t="shared" si="194"/>
        <v>1</v>
      </c>
      <c r="DT90" t="s">
        <v>1163</v>
      </c>
      <c r="DU90">
        <v>2</v>
      </c>
      <c r="DV90" s="241">
        <v>2</v>
      </c>
      <c r="DW90">
        <v>2</v>
      </c>
      <c r="DX90" s="137">
        <v>177620</v>
      </c>
      <c r="DY90" s="137">
        <v>177620</v>
      </c>
      <c r="DZ90" s="188">
        <v>-1033.946042763346</v>
      </c>
      <c r="EA90" s="188">
        <f t="shared" si="249"/>
        <v>-1033.946042763346</v>
      </c>
      <c r="EB90" s="188">
        <v>-1033.946042763346</v>
      </c>
      <c r="EC90" s="188">
        <v>1033.946042763346</v>
      </c>
      <c r="ED90" s="188">
        <v>1033.946042763346</v>
      </c>
      <c r="EE90" s="188">
        <v>-1033.946042763346</v>
      </c>
      <c r="EF90" s="188">
        <v>-1033.946042763346</v>
      </c>
      <c r="EG90" s="188">
        <f t="shared" si="195"/>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f t="shared" si="196"/>
        <v>-1</v>
      </c>
      <c r="FC90" t="s">
        <v>1163</v>
      </c>
      <c r="FD90">
        <v>2</v>
      </c>
      <c r="FE90" s="241">
        <v>2</v>
      </c>
      <c r="FF90">
        <v>2</v>
      </c>
      <c r="FG90" s="137">
        <v>178340</v>
      </c>
      <c r="FH90" s="137">
        <v>178340</v>
      </c>
      <c r="FI90" s="188">
        <v>-722.91859024858559</v>
      </c>
      <c r="FJ90" s="188">
        <f t="shared" si="250"/>
        <v>-722.91859024858559</v>
      </c>
      <c r="FK90" s="188">
        <v>722.91859024858559</v>
      </c>
      <c r="FL90" s="188">
        <v>-722.91859024858559</v>
      </c>
      <c r="FM90" s="188">
        <v>722.91859024858559</v>
      </c>
      <c r="FN90" s="188">
        <v>-722.91859024858559</v>
      </c>
      <c r="FO90" s="188">
        <v>-722.91859024858559</v>
      </c>
      <c r="FP90" s="188">
        <f t="shared" si="197"/>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f t="shared" si="198"/>
        <v>-1</v>
      </c>
      <c r="GL90" t="s">
        <v>1163</v>
      </c>
      <c r="GM90">
        <v>2</v>
      </c>
      <c r="GN90" s="241">
        <v>1</v>
      </c>
      <c r="GO90">
        <v>3</v>
      </c>
      <c r="GP90" s="137">
        <v>178180</v>
      </c>
      <c r="GQ90" s="137">
        <v>267270</v>
      </c>
      <c r="GR90" s="188">
        <v>159.85645396436203</v>
      </c>
      <c r="GS90" s="188">
        <f t="shared" si="251"/>
        <v>-159.85645396436203</v>
      </c>
      <c r="GT90" s="188">
        <v>-159.85645396436203</v>
      </c>
      <c r="GU90" s="188">
        <v>159.85645396436203</v>
      </c>
      <c r="GV90" s="188">
        <v>-159.85645396436203</v>
      </c>
      <c r="GW90" s="188">
        <v>159.85645396436203</v>
      </c>
      <c r="GX90" s="188">
        <v>159.85645396436203</v>
      </c>
      <c r="GY90" s="188">
        <f t="shared" si="199"/>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f t="shared" si="200"/>
        <v>-1</v>
      </c>
      <c r="HU90" t="s">
        <v>1163</v>
      </c>
      <c r="HV90">
        <v>2</v>
      </c>
      <c r="HW90">
        <v>1</v>
      </c>
      <c r="HX90">
        <v>3</v>
      </c>
      <c r="HY90" s="137">
        <v>180380</v>
      </c>
      <c r="HZ90" s="137">
        <v>270570</v>
      </c>
      <c r="IA90" s="188">
        <v>-2227.1635424910796</v>
      </c>
      <c r="IB90" s="188">
        <f t="shared" si="252"/>
        <v>-2227.1635424910796</v>
      </c>
      <c r="IC90" s="188">
        <v>2227.1635424910796</v>
      </c>
      <c r="ID90" s="188">
        <v>-2227.1635424910796</v>
      </c>
      <c r="IE90" s="188">
        <v>2227.1635424910796</v>
      </c>
      <c r="IF90" s="188">
        <v>-2227.1635424910796</v>
      </c>
      <c r="IG90" s="188">
        <v>-2227.1635424910796</v>
      </c>
      <c r="IH90" s="188">
        <f t="shared" si="201"/>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f t="shared" si="202"/>
        <v>1</v>
      </c>
      <c r="JD90" t="s">
        <v>1163</v>
      </c>
      <c r="JE90">
        <v>2</v>
      </c>
      <c r="JF90" s="241">
        <v>2</v>
      </c>
      <c r="JG90">
        <v>2</v>
      </c>
      <c r="JH90" s="137">
        <v>181470</v>
      </c>
      <c r="JI90" s="137">
        <v>181470</v>
      </c>
      <c r="JJ90" s="188">
        <v>1096.5866504041373</v>
      </c>
      <c r="JK90" s="188">
        <f t="shared" si="253"/>
        <v>1096.5866504041373</v>
      </c>
      <c r="JL90" s="188">
        <v>1096.5866504041373</v>
      </c>
      <c r="JM90" s="188">
        <v>-1096.5866504041373</v>
      </c>
      <c r="JN90" s="188">
        <v>1096.5866504041373</v>
      </c>
      <c r="JO90" s="188">
        <v>1096.5866504041373</v>
      </c>
      <c r="JP90" s="188">
        <v>1096.5866504041373</v>
      </c>
      <c r="JQ90" s="188">
        <f t="shared" si="203"/>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f t="shared" si="204"/>
        <v>1</v>
      </c>
      <c r="KM90" t="s">
        <v>1163</v>
      </c>
      <c r="KN90">
        <v>2</v>
      </c>
      <c r="KO90" s="241">
        <v>2</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f t="shared" si="205"/>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f t="shared" si="206"/>
        <v>1</v>
      </c>
      <c r="LV90" t="s">
        <v>1163</v>
      </c>
      <c r="LW90">
        <v>2</v>
      </c>
      <c r="LX90" s="241"/>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f t="shared" si="207"/>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f t="shared" si="208"/>
        <v>1</v>
      </c>
      <c r="NE90" t="s">
        <v>1163</v>
      </c>
      <c r="NF90">
        <v>2</v>
      </c>
      <c r="NG90" s="241"/>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f t="shared" si="209"/>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f t="shared" si="210"/>
        <v>1</v>
      </c>
      <c r="ON90" t="s">
        <v>1163</v>
      </c>
      <c r="OO90">
        <v>2</v>
      </c>
      <c r="OP90" s="241"/>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f t="shared" si="211"/>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v>-1</v>
      </c>
      <c r="PN90">
        <v>1</v>
      </c>
      <c r="PO90" s="203">
        <v>1</v>
      </c>
      <c r="PP90">
        <v>0</v>
      </c>
      <c r="PQ90">
        <v>1</v>
      </c>
      <c r="PR90">
        <v>0</v>
      </c>
      <c r="PS90">
        <v>1</v>
      </c>
      <c r="PT90" s="237">
        <v>1.8461204322099999E-3</v>
      </c>
      <c r="PU90" s="194">
        <v>42548</v>
      </c>
      <c r="PV90">
        <v>1</v>
      </c>
      <c r="PW90" t="s">
        <v>1163</v>
      </c>
      <c r="PX90">
        <v>2</v>
      </c>
      <c r="PY90" s="241"/>
      <c r="PZ90">
        <v>2</v>
      </c>
      <c r="QA90" s="137">
        <v>184800</v>
      </c>
      <c r="QB90" s="137">
        <v>184800</v>
      </c>
      <c r="QC90" s="188">
        <v>-341.16305587240799</v>
      </c>
      <c r="QD90" s="188">
        <v>-341.16305587240799</v>
      </c>
      <c r="QE90" s="188">
        <v>341.16305587240799</v>
      </c>
      <c r="QF90" s="188">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v>1</v>
      </c>
      <c r="QQ90" s="228">
        <v>-1</v>
      </c>
      <c r="QR90" s="228">
        <v>-1</v>
      </c>
      <c r="QS90" s="228">
        <v>1</v>
      </c>
      <c r="QT90" s="203">
        <v>-1</v>
      </c>
      <c r="QU90" s="229">
        <v>14</v>
      </c>
      <c r="QV90">
        <v>1</v>
      </c>
      <c r="QW90">
        <v>-1</v>
      </c>
      <c r="QX90">
        <v>1</v>
      </c>
      <c r="QY90">
        <v>0</v>
      </c>
      <c r="QZ90">
        <v>0</v>
      </c>
      <c r="RA90">
        <v>1</v>
      </c>
      <c r="RB90">
        <v>0</v>
      </c>
      <c r="RC90">
        <v>1.57173052951E-3</v>
      </c>
      <c r="RD90" s="194">
        <v>42548</v>
      </c>
      <c r="RE90">
        <v>-1</v>
      </c>
      <c r="RF90" t="s">
        <v>1163</v>
      </c>
      <c r="RG90">
        <v>2</v>
      </c>
      <c r="RH90" s="241"/>
      <c r="RI90">
        <v>2</v>
      </c>
      <c r="RJ90" s="137">
        <v>184800</v>
      </c>
      <c r="RK90" s="137">
        <v>184800</v>
      </c>
      <c r="RL90" s="188">
        <v>-290.45580185344801</v>
      </c>
      <c r="RM90" s="188">
        <v>290.45580185344801</v>
      </c>
      <c r="RN90" s="188">
        <v>-290.45580185344801</v>
      </c>
      <c r="RO90" s="188">
        <v>290.45580185344801</v>
      </c>
      <c r="RP90" s="188">
        <v>-290.45580185344801</v>
      </c>
      <c r="RQ90" s="188">
        <v>-290.45580185344801</v>
      </c>
      <c r="RR90" s="188">
        <v>290.45580185344801</v>
      </c>
      <c r="RS90" s="188">
        <v>-290.45580185344801</v>
      </c>
      <c r="RT90" s="188">
        <v>290.45580185344801</v>
      </c>
      <c r="RU90" s="188">
        <v>-290.45580185344801</v>
      </c>
      <c r="RV90" s="188">
        <v>-290.45580185344801</v>
      </c>
      <c r="RW90" s="188">
        <v>290.45580185344801</v>
      </c>
      <c r="RY90">
        <f t="shared" si="212"/>
        <v>1</v>
      </c>
      <c r="RZ90">
        <v>-1</v>
      </c>
      <c r="SA90">
        <v>-1</v>
      </c>
      <c r="SB90">
        <v>1</v>
      </c>
      <c r="SC90">
        <v>-1</v>
      </c>
      <c r="SD90">
        <v>15</v>
      </c>
      <c r="SE90">
        <f t="shared" si="213"/>
        <v>1</v>
      </c>
      <c r="SF90">
        <f t="shared" si="214"/>
        <v>-1</v>
      </c>
      <c r="SG90">
        <v>1</v>
      </c>
      <c r="SH90">
        <f t="shared" si="215"/>
        <v>0</v>
      </c>
      <c r="SI90">
        <f t="shared" si="179"/>
        <v>0</v>
      </c>
      <c r="SJ90">
        <f t="shared" si="254"/>
        <v>1</v>
      </c>
      <c r="SK90">
        <f t="shared" si="216"/>
        <v>0</v>
      </c>
      <c r="SL90">
        <v>2.75974025974E-3</v>
      </c>
      <c r="SM90" s="194">
        <v>42548</v>
      </c>
      <c r="SN90">
        <f t="shared" si="217"/>
        <v>-1</v>
      </c>
      <c r="SO90" t="str">
        <f t="shared" si="180"/>
        <v>TRUE</v>
      </c>
      <c r="SP90">
        <f>VLOOKUP($A90,'FuturesInfo (3)'!$A$2:$V$80,22)</f>
        <v>2</v>
      </c>
      <c r="SQ90" s="241"/>
      <c r="SR90">
        <f t="shared" si="218"/>
        <v>2</v>
      </c>
      <c r="SS90" s="137">
        <f>VLOOKUP($A90,'FuturesInfo (3)'!$A$2:$O$80,15)*SP90</f>
        <v>185310</v>
      </c>
      <c r="ST90" s="137">
        <f>VLOOKUP($A90,'FuturesInfo (3)'!$A$2:$O$80,15)*SR90</f>
        <v>185310</v>
      </c>
      <c r="SU90" s="188">
        <f t="shared" si="175"/>
        <v>-511.40746753241939</v>
      </c>
      <c r="SV90" s="188">
        <f t="shared" si="181"/>
        <v>511.40746753241939</v>
      </c>
      <c r="SW90" s="188">
        <f t="shared" si="219"/>
        <v>-511.40746753241939</v>
      </c>
      <c r="SX90" s="188">
        <f t="shared" si="220"/>
        <v>511.40746753241939</v>
      </c>
      <c r="SY90" s="188">
        <f t="shared" si="263"/>
        <v>-511.40746753241939</v>
      </c>
      <c r="SZ90" s="188">
        <f t="shared" si="221"/>
        <v>-511.40746753241939</v>
      </c>
      <c r="TA90" s="188">
        <f t="shared" si="255"/>
        <v>511.40746753241939</v>
      </c>
      <c r="TB90" s="188">
        <f t="shared" si="222"/>
        <v>-511.40746753241939</v>
      </c>
      <c r="TC90" s="188">
        <f>IF(IF(sym!$Q79=SG90,1,0)=1,ABS(SS90*SL90),-ABS(SS90*SL90))</f>
        <v>511.40746753241939</v>
      </c>
      <c r="TD90" s="188">
        <f>IF(IF(sym!$P79=SG90,1,0)=1,ABS(SS90*SL90),-ABS(SS90*SL90))</f>
        <v>-511.40746753241939</v>
      </c>
      <c r="TE90" s="188">
        <f t="shared" si="260"/>
        <v>-511.40746753241939</v>
      </c>
      <c r="TF90" s="188">
        <f t="shared" si="223"/>
        <v>511.40746753241939</v>
      </c>
      <c r="TH90">
        <f t="shared" si="224"/>
        <v>1</v>
      </c>
      <c r="TI90" s="228">
        <v>-1</v>
      </c>
      <c r="TJ90" s="228">
        <v>-1</v>
      </c>
      <c r="TK90" s="228">
        <v>1</v>
      </c>
      <c r="TL90" s="203">
        <v>-1</v>
      </c>
      <c r="TM90" s="229">
        <v>16</v>
      </c>
      <c r="TN90">
        <f t="shared" si="225"/>
        <v>1</v>
      </c>
      <c r="TO90">
        <f t="shared" si="226"/>
        <v>-1</v>
      </c>
      <c r="TP90" s="203"/>
      <c r="TQ90">
        <f t="shared" si="227"/>
        <v>0</v>
      </c>
      <c r="TR90">
        <f t="shared" si="182"/>
        <v>0</v>
      </c>
      <c r="TS90">
        <f t="shared" si="256"/>
        <v>0</v>
      </c>
      <c r="TT90">
        <f t="shared" si="228"/>
        <v>0</v>
      </c>
      <c r="TU90" s="237"/>
      <c r="TV90" s="194">
        <v>42548</v>
      </c>
      <c r="TW90">
        <f t="shared" si="229"/>
        <v>-1</v>
      </c>
      <c r="TX90" t="str">
        <f t="shared" si="183"/>
        <v>TRUE</v>
      </c>
      <c r="TY90">
        <f>VLOOKUP($A90,'FuturesInfo (3)'!$A$2:$V$80,22)</f>
        <v>2</v>
      </c>
      <c r="TZ90" s="241"/>
      <c r="UA90">
        <f t="shared" si="230"/>
        <v>2</v>
      </c>
      <c r="UB90" s="137">
        <f>VLOOKUP($A90,'FuturesInfo (3)'!$A$2:$O$80,15)*TY90</f>
        <v>185310</v>
      </c>
      <c r="UC90" s="137">
        <f>VLOOKUP($A90,'FuturesInfo (3)'!$A$2:$O$80,15)*UA90</f>
        <v>185310</v>
      </c>
      <c r="UD90" s="188">
        <f t="shared" si="176"/>
        <v>0</v>
      </c>
      <c r="UE90" s="188">
        <f t="shared" si="184"/>
        <v>0</v>
      </c>
      <c r="UF90" s="188">
        <f t="shared" si="231"/>
        <v>0</v>
      </c>
      <c r="UG90" s="188">
        <f t="shared" si="232"/>
        <v>0</v>
      </c>
      <c r="UH90" s="188">
        <f t="shared" si="264"/>
        <v>0</v>
      </c>
      <c r="UI90" s="188">
        <f t="shared" si="233"/>
        <v>0</v>
      </c>
      <c r="UJ90" s="188">
        <f t="shared" si="257"/>
        <v>0</v>
      </c>
      <c r="UK90" s="188">
        <f t="shared" si="234"/>
        <v>0</v>
      </c>
      <c r="UL90" s="188">
        <f>IF(IF(sym!$Q79=TP90,1,0)=1,ABS(UB90*TU90),-ABS(UB90*TU90))</f>
        <v>0</v>
      </c>
      <c r="UM90" s="188">
        <f>IF(IF(sym!$P79=TP90,1,0)=1,ABS(UB90*TU90),-ABS(UB90*TU90))</f>
        <v>0</v>
      </c>
      <c r="UN90" s="188">
        <f t="shared" si="261"/>
        <v>0</v>
      </c>
      <c r="UO90" s="188">
        <f t="shared" si="235"/>
        <v>0</v>
      </c>
      <c r="UQ90">
        <f t="shared" si="236"/>
        <v>0</v>
      </c>
      <c r="UR90" s="228"/>
      <c r="US90" s="228"/>
      <c r="UT90" s="228"/>
      <c r="UU90" s="203"/>
      <c r="UV90" s="229"/>
      <c r="UW90">
        <f t="shared" si="237"/>
        <v>1</v>
      </c>
      <c r="UX90">
        <f t="shared" si="238"/>
        <v>0</v>
      </c>
      <c r="UY90" s="203"/>
      <c r="UZ90">
        <f t="shared" si="239"/>
        <v>1</v>
      </c>
      <c r="VA90">
        <f t="shared" si="185"/>
        <v>1</v>
      </c>
      <c r="VB90">
        <f t="shared" si="258"/>
        <v>0</v>
      </c>
      <c r="VC90">
        <f t="shared" si="240"/>
        <v>1</v>
      </c>
      <c r="VD90" s="237"/>
      <c r="VE90" s="194"/>
      <c r="VF90">
        <f t="shared" si="241"/>
        <v>-1</v>
      </c>
      <c r="VG90" t="str">
        <f t="shared" si="186"/>
        <v>FALSE</v>
      </c>
      <c r="VH90">
        <f>VLOOKUP($A90,'FuturesInfo (3)'!$A$2:$V$80,22)</f>
        <v>2</v>
      </c>
      <c r="VI90" s="241"/>
      <c r="VJ90">
        <f t="shared" si="242"/>
        <v>2</v>
      </c>
      <c r="VK90" s="137">
        <f>VLOOKUP($A90,'FuturesInfo (3)'!$A$2:$O$80,15)*VH90</f>
        <v>185310</v>
      </c>
      <c r="VL90" s="137">
        <f>VLOOKUP($A90,'FuturesInfo (3)'!$A$2:$O$80,15)*VJ90</f>
        <v>185310</v>
      </c>
      <c r="VM90" s="188">
        <f t="shared" si="177"/>
        <v>0</v>
      </c>
      <c r="VN90" s="188">
        <f t="shared" si="187"/>
        <v>0</v>
      </c>
      <c r="VO90" s="188">
        <f t="shared" si="243"/>
        <v>0</v>
      </c>
      <c r="VP90" s="188">
        <f t="shared" si="244"/>
        <v>0</v>
      </c>
      <c r="VQ90" s="188">
        <f t="shared" si="265"/>
        <v>0</v>
      </c>
      <c r="VR90" s="188">
        <f t="shared" si="245"/>
        <v>0</v>
      </c>
      <c r="VS90" s="188">
        <f t="shared" si="259"/>
        <v>0</v>
      </c>
      <c r="VT90" s="188">
        <f t="shared" si="246"/>
        <v>0</v>
      </c>
      <c r="VU90" s="188">
        <f>IF(IF(sym!$Q79=UY90,1,0)=1,ABS(VK90*VD90),-ABS(VK90*VD90))</f>
        <v>0</v>
      </c>
      <c r="VV90" s="188">
        <f>IF(IF(sym!$P79=UY90,1,0)=1,ABS(VK90*VD90),-ABS(VK90*VD90))</f>
        <v>0</v>
      </c>
      <c r="VW90" s="188">
        <f t="shared" si="262"/>
        <v>0</v>
      </c>
      <c r="VX90" s="188">
        <f t="shared" si="247"/>
        <v>0</v>
      </c>
    </row>
    <row r="91" spans="1:596" s="4" customFormat="1" x14ac:dyDescent="0.25">
      <c r="A91" s="1" t="s">
        <v>1027</v>
      </c>
      <c r="B91" s="149" t="str">
        <f>'FuturesInfo (3)'!M79</f>
        <v>HTS</v>
      </c>
      <c r="C91" s="192" t="str">
        <f>VLOOKUP(A91,'FuturesInfo (3)'!$A$2:$K$80,11)</f>
        <v>rates</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f t="shared" si="178"/>
        <v>0</v>
      </c>
      <c r="AB91" s="188">
        <v>0</v>
      </c>
      <c r="AC91" s="188">
        <v>0</v>
      </c>
      <c r="AD91" s="188">
        <v>0</v>
      </c>
      <c r="AE91" s="188">
        <v>0</v>
      </c>
      <c r="AF91" s="188">
        <f t="shared" si="188"/>
        <v>-15</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f t="shared" si="189"/>
        <v>1</v>
      </c>
      <c r="BB91" t="s">
        <v>1163</v>
      </c>
      <c r="BC91">
        <v>13</v>
      </c>
      <c r="BD91" s="241">
        <v>1</v>
      </c>
      <c r="BE91">
        <v>16</v>
      </c>
      <c r="BF91" s="137">
        <v>2702400.1368000004</v>
      </c>
      <c r="BG91" s="137">
        <v>3326030.9376000003</v>
      </c>
      <c r="BH91" s="188">
        <v>-822.98247999219325</v>
      </c>
      <c r="BI91" s="188">
        <f t="shared" si="190"/>
        <v>822.98247999219325</v>
      </c>
      <c r="BJ91" s="188">
        <v>822.98247999219325</v>
      </c>
      <c r="BK91" s="188">
        <v>-822.98247999219325</v>
      </c>
      <c r="BL91" s="188">
        <v>822.98247999219325</v>
      </c>
      <c r="BM91" s="188">
        <v>822.98247999219325</v>
      </c>
      <c r="BN91" s="188">
        <v>-822.98247999219325</v>
      </c>
      <c r="BO91" s="188">
        <f t="shared" si="191"/>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f t="shared" si="192"/>
        <v>1</v>
      </c>
      <c r="CK91" t="s">
        <v>1163</v>
      </c>
      <c r="CL91">
        <v>13</v>
      </c>
      <c r="CM91" s="241">
        <v>2</v>
      </c>
      <c r="CN91">
        <v>10</v>
      </c>
      <c r="CO91" s="137">
        <v>2682503.1869999999</v>
      </c>
      <c r="CP91" s="137">
        <v>2063463.9899999998</v>
      </c>
      <c r="CQ91" s="188">
        <v>-1361.1240039572506</v>
      </c>
      <c r="CR91" s="188">
        <f t="shared" si="248"/>
        <v>-1361.1240039572506</v>
      </c>
      <c r="CS91" s="188">
        <v>-1361.1240039572506</v>
      </c>
      <c r="CT91" s="188">
        <v>1361.1240039572506</v>
      </c>
      <c r="CU91" s="188">
        <v>-1361.1240039572506</v>
      </c>
      <c r="CV91" s="188">
        <v>1361.1240039572506</v>
      </c>
      <c r="CW91" s="188">
        <v>-1361.1240039572506</v>
      </c>
      <c r="CX91" s="188">
        <f t="shared" si="193"/>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f t="shared" si="194"/>
        <v>1</v>
      </c>
      <c r="DT91" t="s">
        <v>1163</v>
      </c>
      <c r="DU91">
        <v>13</v>
      </c>
      <c r="DV91" s="241">
        <v>2</v>
      </c>
      <c r="DW91">
        <v>10</v>
      </c>
      <c r="DX91" s="137">
        <v>2683320.2759999996</v>
      </c>
      <c r="DY91" s="137">
        <v>2064092.5199999998</v>
      </c>
      <c r="DZ91" s="188">
        <v>-817.33788486144226</v>
      </c>
      <c r="EA91" s="188">
        <f t="shared" si="249"/>
        <v>-817.33788486144226</v>
      </c>
      <c r="EB91" s="188">
        <v>817.33788486144226</v>
      </c>
      <c r="EC91" s="188">
        <v>-817.33788486144226</v>
      </c>
      <c r="ED91" s="188">
        <v>817.33788486144226</v>
      </c>
      <c r="EE91" s="188">
        <v>817.33788486144226</v>
      </c>
      <c r="EF91" s="188">
        <v>-817.33788486144226</v>
      </c>
      <c r="EG91" s="188">
        <f t="shared" si="195"/>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f t="shared" si="196"/>
        <v>1</v>
      </c>
      <c r="FC91" t="s">
        <v>1163</v>
      </c>
      <c r="FD91">
        <v>13</v>
      </c>
      <c r="FE91" s="241">
        <v>2</v>
      </c>
      <c r="FF91">
        <v>13</v>
      </c>
      <c r="FG91" s="137">
        <v>2682077.7984000002</v>
      </c>
      <c r="FH91" s="137">
        <v>2682077.7984000002</v>
      </c>
      <c r="FI91" s="188">
        <v>1088.9475429976646</v>
      </c>
      <c r="FJ91" s="188">
        <f t="shared" si="250"/>
        <v>1088.9475429976646</v>
      </c>
      <c r="FK91" s="188">
        <v>1088.9475429976646</v>
      </c>
      <c r="FL91" s="188">
        <v>-1088.9475429976646</v>
      </c>
      <c r="FM91" s="188">
        <v>1088.9475429976646</v>
      </c>
      <c r="FN91" s="188">
        <v>-1088.9475429976646</v>
      </c>
      <c r="FO91" s="188">
        <v>1088.9475429976646</v>
      </c>
      <c r="FP91" s="188">
        <f t="shared" si="197"/>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f t="shared" si="198"/>
        <v>1</v>
      </c>
      <c r="GL91" t="s">
        <v>1163</v>
      </c>
      <c r="GM91">
        <v>13</v>
      </c>
      <c r="GN91" s="241">
        <v>1</v>
      </c>
      <c r="GO91">
        <v>16</v>
      </c>
      <c r="GP91" s="137">
        <v>2682077.7984000002</v>
      </c>
      <c r="GQ91" s="137">
        <v>3301018.8288000003</v>
      </c>
      <c r="GR91" s="188">
        <v>0</v>
      </c>
      <c r="GS91" s="188">
        <f t="shared" si="251"/>
        <v>0</v>
      </c>
      <c r="GT91" s="188">
        <v>0</v>
      </c>
      <c r="GU91" s="188">
        <v>0</v>
      </c>
      <c r="GV91" s="188">
        <v>0</v>
      </c>
      <c r="GW91" s="188">
        <v>0</v>
      </c>
      <c r="GX91" s="188">
        <v>0</v>
      </c>
      <c r="GY91" s="188">
        <f t="shared" si="199"/>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f t="shared" si="200"/>
        <v>1</v>
      </c>
      <c r="HU91" t="s">
        <v>1163</v>
      </c>
      <c r="HV91">
        <v>12</v>
      </c>
      <c r="HW91">
        <v>1</v>
      </c>
      <c r="HX91">
        <v>15</v>
      </c>
      <c r="HY91" s="137">
        <v>2506384.608</v>
      </c>
      <c r="HZ91" s="137">
        <v>3132980.76</v>
      </c>
      <c r="IA91" s="188">
        <v>-508.60077272707747</v>
      </c>
      <c r="IB91" s="188">
        <f t="shared" si="252"/>
        <v>-508.60077272707747</v>
      </c>
      <c r="IC91" s="188">
        <v>-508.60077272707747</v>
      </c>
      <c r="ID91" s="188">
        <v>508.60077272707747</v>
      </c>
      <c r="IE91" s="188">
        <v>-508.60077272707747</v>
      </c>
      <c r="IF91" s="188">
        <v>-508.60077272707747</v>
      </c>
      <c r="IG91" s="188">
        <v>-508.60077272707747</v>
      </c>
      <c r="IH91" s="188">
        <f t="shared" si="201"/>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f t="shared" si="202"/>
        <v>-1</v>
      </c>
      <c r="JD91" t="s">
        <v>1163</v>
      </c>
      <c r="JE91">
        <v>13</v>
      </c>
      <c r="JF91" s="241">
        <v>1</v>
      </c>
      <c r="JG91">
        <v>16</v>
      </c>
      <c r="JH91" s="137">
        <v>2701430.2223999999</v>
      </c>
      <c r="JI91" s="137">
        <v>3324837.1968</v>
      </c>
      <c r="JJ91" s="188">
        <v>548.29109445834786</v>
      </c>
      <c r="JK91" s="188">
        <f t="shared" si="253"/>
        <v>548.29109445834786</v>
      </c>
      <c r="JL91" s="188">
        <v>-548.29109445834786</v>
      </c>
      <c r="JM91" s="188">
        <v>548.29109445834786</v>
      </c>
      <c r="JN91" s="188">
        <v>-548.29109445834786</v>
      </c>
      <c r="JO91" s="188">
        <v>548.29109445834786</v>
      </c>
      <c r="JP91" s="188">
        <v>548.29109445834786</v>
      </c>
      <c r="JQ91" s="188">
        <f t="shared" si="203"/>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f t="shared" si="204"/>
        <v>1</v>
      </c>
      <c r="KM91" t="s">
        <v>1163</v>
      </c>
      <c r="KN91">
        <v>13</v>
      </c>
      <c r="KO91" s="24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f t="shared" si="205"/>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f t="shared" si="206"/>
        <v>1</v>
      </c>
      <c r="LV91" t="s">
        <v>1163</v>
      </c>
      <c r="LW91">
        <v>13</v>
      </c>
      <c r="LX91" s="241"/>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f t="shared" si="207"/>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f t="shared" si="208"/>
        <v>1</v>
      </c>
      <c r="NE91" t="s">
        <v>1163</v>
      </c>
      <c r="NF91">
        <v>13</v>
      </c>
      <c r="NG91" s="241"/>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f t="shared" si="209"/>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f t="shared" si="210"/>
        <v>1</v>
      </c>
      <c r="ON91" t="s">
        <v>1163</v>
      </c>
      <c r="OO91">
        <v>14</v>
      </c>
      <c r="OP91" s="241"/>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f t="shared" si="211"/>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v>-1</v>
      </c>
      <c r="PN91">
        <v>1</v>
      </c>
      <c r="PO91" s="203">
        <v>1</v>
      </c>
      <c r="PP91">
        <v>1</v>
      </c>
      <c r="PQ91">
        <v>1</v>
      </c>
      <c r="PR91">
        <v>0</v>
      </c>
      <c r="PS91">
        <v>1</v>
      </c>
      <c r="PT91" s="237">
        <v>1.0154346060099999E-4</v>
      </c>
      <c r="PU91" s="194">
        <v>42544</v>
      </c>
      <c r="PV91">
        <v>1</v>
      </c>
      <c r="PW91" t="s">
        <v>1163</v>
      </c>
      <c r="PX91">
        <v>14</v>
      </c>
      <c r="PY91" s="241"/>
      <c r="PZ91">
        <v>11</v>
      </c>
      <c r="QA91" s="137">
        <v>2899301.5799999996</v>
      </c>
      <c r="QB91" s="137">
        <v>2278022.67</v>
      </c>
      <c r="QC91" s="188">
        <v>294.40511575914701</v>
      </c>
      <c r="QD91" s="188">
        <v>-294.40511575914701</v>
      </c>
      <c r="QE91" s="188">
        <v>294.40511575914701</v>
      </c>
      <c r="QF91" s="188">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v>1</v>
      </c>
      <c r="QQ91" s="228">
        <v>-1</v>
      </c>
      <c r="QR91" s="228">
        <v>-1</v>
      </c>
      <c r="QS91" s="228">
        <v>1</v>
      </c>
      <c r="QT91" s="203">
        <v>1</v>
      </c>
      <c r="QU91" s="229">
        <v>17</v>
      </c>
      <c r="QV91">
        <v>-1</v>
      </c>
      <c r="QW91">
        <v>1</v>
      </c>
      <c r="QX91">
        <v>1</v>
      </c>
      <c r="QY91">
        <v>0</v>
      </c>
      <c r="QZ91">
        <v>1</v>
      </c>
      <c r="RA91">
        <v>0</v>
      </c>
      <c r="RB91">
        <v>1</v>
      </c>
      <c r="RC91">
        <v>6.0919890344199995E-4</v>
      </c>
      <c r="RD91" s="194">
        <v>42544</v>
      </c>
      <c r="RE91">
        <v>1</v>
      </c>
      <c r="RF91" t="s">
        <v>1163</v>
      </c>
      <c r="RG91">
        <v>14</v>
      </c>
      <c r="RH91" s="241"/>
      <c r="RI91">
        <v>11</v>
      </c>
      <c r="RJ91" s="137">
        <v>2899301.5799999996</v>
      </c>
      <c r="RK91" s="137">
        <v>2278022.67</v>
      </c>
      <c r="RL91" s="188">
        <v>-1766.2513432836577</v>
      </c>
      <c r="RM91" s="188">
        <v>1766.2513432836577</v>
      </c>
      <c r="RN91" s="188">
        <v>1766.2513432836577</v>
      </c>
      <c r="RO91" s="188">
        <v>-1766.2513432836577</v>
      </c>
      <c r="RP91" s="188">
        <v>1766.2513432836577</v>
      </c>
      <c r="RQ91" s="188">
        <v>-1766.2513432836577</v>
      </c>
      <c r="RR91" s="188">
        <v>1766.2513432836577</v>
      </c>
      <c r="RS91" s="188">
        <v>1766.2513432836577</v>
      </c>
      <c r="RT91" s="188">
        <v>-1766.2513432836577</v>
      </c>
      <c r="RU91" s="188">
        <v>1766.2513432836577</v>
      </c>
      <c r="RV91" s="188">
        <v>-1766.2513432836577</v>
      </c>
      <c r="RW91" s="188">
        <v>1766.2513432836577</v>
      </c>
      <c r="RY91">
        <f t="shared" si="212"/>
        <v>1</v>
      </c>
      <c r="RZ91">
        <v>1</v>
      </c>
      <c r="SA91">
        <v>1</v>
      </c>
      <c r="SB91">
        <v>-1</v>
      </c>
      <c r="SC91">
        <v>1</v>
      </c>
      <c r="SD91">
        <v>18</v>
      </c>
      <c r="SE91">
        <f t="shared" si="213"/>
        <v>-1</v>
      </c>
      <c r="SF91">
        <f t="shared" si="214"/>
        <v>1</v>
      </c>
      <c r="SG91">
        <v>1</v>
      </c>
      <c r="SH91">
        <f t="shared" si="215"/>
        <v>1</v>
      </c>
      <c r="SI91">
        <f t="shared" si="179"/>
        <v>1</v>
      </c>
      <c r="SJ91">
        <f t="shared" si="254"/>
        <v>0</v>
      </c>
      <c r="SK91">
        <f t="shared" si="216"/>
        <v>1</v>
      </c>
      <c r="SL91">
        <v>1.01471334348E-4</v>
      </c>
      <c r="SM91" s="194">
        <v>42544</v>
      </c>
      <c r="SN91">
        <f t="shared" si="217"/>
        <v>1</v>
      </c>
      <c r="SO91" t="str">
        <f t="shared" si="180"/>
        <v>TRUE</v>
      </c>
      <c r="SP91">
        <f>VLOOKUP($A91,'FuturesInfo (3)'!$A$2:$V$80,22)</f>
        <v>14</v>
      </c>
      <c r="SQ91" s="241"/>
      <c r="SR91">
        <f t="shared" si="218"/>
        <v>11</v>
      </c>
      <c r="SS91" s="137">
        <f>VLOOKUP($A91,'FuturesInfo (3)'!$A$2:$O$80,15)*SP91</f>
        <v>2888777.8304000003</v>
      </c>
      <c r="ST91" s="137">
        <f>VLOOKUP($A91,'FuturesInfo (3)'!$A$2:$O$80,15)*SR91</f>
        <v>2269754.0096</v>
      </c>
      <c r="SU91" s="188">
        <f t="shared" si="175"/>
        <v>293.12814108560849</v>
      </c>
      <c r="SV91" s="188">
        <f t="shared" si="181"/>
        <v>293.12814108560849</v>
      </c>
      <c r="SW91" s="188">
        <f t="shared" si="219"/>
        <v>293.12814108560849</v>
      </c>
      <c r="SX91" s="188">
        <f t="shared" si="220"/>
        <v>-293.12814108560849</v>
      </c>
      <c r="SY91" s="188">
        <f t="shared" si="263"/>
        <v>293.12814108560849</v>
      </c>
      <c r="SZ91" s="188">
        <f t="shared" si="221"/>
        <v>293.12814108560849</v>
      </c>
      <c r="TA91" s="188">
        <f t="shared" si="255"/>
        <v>-293.12814108560849</v>
      </c>
      <c r="TB91" s="188">
        <f t="shared" si="222"/>
        <v>293.12814108560849</v>
      </c>
      <c r="TC91" s="188">
        <f>IF(IF(sym!$Q80=SG91,1,0)=1,ABS(SS91*SL91),-ABS(SS91*SL91))</f>
        <v>-293.12814108560849</v>
      </c>
      <c r="TD91" s="188">
        <f>IF(IF(sym!$P80=SG91,1,0)=1,ABS(SS91*SL91),-ABS(SS91*SL91))</f>
        <v>293.12814108560849</v>
      </c>
      <c r="TE91" s="188">
        <f t="shared" si="260"/>
        <v>-293.12814108560849</v>
      </c>
      <c r="TF91" s="188">
        <f t="shared" si="223"/>
        <v>293.12814108560849</v>
      </c>
      <c r="TH91">
        <f t="shared" si="224"/>
        <v>1</v>
      </c>
      <c r="TI91" s="228">
        <v>1</v>
      </c>
      <c r="TJ91" s="228">
        <v>1</v>
      </c>
      <c r="TK91" s="228">
        <v>-1</v>
      </c>
      <c r="TL91" s="203">
        <v>1</v>
      </c>
      <c r="TM91" s="229">
        <v>19</v>
      </c>
      <c r="TN91">
        <f t="shared" si="225"/>
        <v>-1</v>
      </c>
      <c r="TO91">
        <f t="shared" si="226"/>
        <v>1</v>
      </c>
      <c r="TP91" s="203"/>
      <c r="TQ91">
        <f t="shared" si="227"/>
        <v>0</v>
      </c>
      <c r="TR91">
        <f t="shared" si="182"/>
        <v>0</v>
      </c>
      <c r="TS91">
        <f t="shared" si="256"/>
        <v>0</v>
      </c>
      <c r="TT91">
        <f t="shared" si="228"/>
        <v>0</v>
      </c>
      <c r="TU91" s="237"/>
      <c r="TV91" s="194">
        <v>42544</v>
      </c>
      <c r="TW91">
        <f t="shared" si="229"/>
        <v>1</v>
      </c>
      <c r="TX91" t="str">
        <f t="shared" si="183"/>
        <v>TRUE</v>
      </c>
      <c r="TY91">
        <f>VLOOKUP($A91,'FuturesInfo (3)'!$A$2:$V$80,22)</f>
        <v>14</v>
      </c>
      <c r="TZ91" s="241"/>
      <c r="UA91">
        <f t="shared" si="230"/>
        <v>11</v>
      </c>
      <c r="UB91" s="137">
        <f>VLOOKUP($A91,'FuturesInfo (3)'!$A$2:$O$80,15)*TY91</f>
        <v>2888777.8304000003</v>
      </c>
      <c r="UC91" s="137">
        <f>VLOOKUP($A91,'FuturesInfo (3)'!$A$2:$O$80,15)*UA91</f>
        <v>2269754.0096</v>
      </c>
      <c r="UD91" s="188">
        <f t="shared" si="176"/>
        <v>0</v>
      </c>
      <c r="UE91" s="188">
        <f t="shared" si="184"/>
        <v>0</v>
      </c>
      <c r="UF91" s="188">
        <f t="shared" si="231"/>
        <v>0</v>
      </c>
      <c r="UG91" s="188">
        <f t="shared" si="232"/>
        <v>0</v>
      </c>
      <c r="UH91" s="188">
        <f t="shared" si="264"/>
        <v>0</v>
      </c>
      <c r="UI91" s="188">
        <f t="shared" si="233"/>
        <v>0</v>
      </c>
      <c r="UJ91" s="188">
        <f t="shared" si="257"/>
        <v>0</v>
      </c>
      <c r="UK91" s="188">
        <f t="shared" si="234"/>
        <v>0</v>
      </c>
      <c r="UL91" s="188">
        <f>IF(IF(sym!$Q80=TP91,1,0)=1,ABS(UB91*TU91),-ABS(UB91*TU91))</f>
        <v>0</v>
      </c>
      <c r="UM91" s="188">
        <f>IF(IF(sym!$P80=TP91,1,0)=1,ABS(UB91*TU91),-ABS(UB91*TU91))</f>
        <v>0</v>
      </c>
      <c r="UN91" s="188">
        <f t="shared" si="261"/>
        <v>0</v>
      </c>
      <c r="UO91" s="188">
        <f t="shared" si="235"/>
        <v>0</v>
      </c>
      <c r="UQ91">
        <f t="shared" si="236"/>
        <v>0</v>
      </c>
      <c r="UR91" s="228"/>
      <c r="US91" s="228"/>
      <c r="UT91" s="228"/>
      <c r="UU91" s="203"/>
      <c r="UV91" s="229"/>
      <c r="UW91">
        <f t="shared" si="237"/>
        <v>1</v>
      </c>
      <c r="UX91">
        <f t="shared" si="238"/>
        <v>0</v>
      </c>
      <c r="UY91" s="203"/>
      <c r="UZ91">
        <f t="shared" si="239"/>
        <v>1</v>
      </c>
      <c r="VA91">
        <f t="shared" si="185"/>
        <v>1</v>
      </c>
      <c r="VB91">
        <f t="shared" si="258"/>
        <v>0</v>
      </c>
      <c r="VC91">
        <f t="shared" si="240"/>
        <v>1</v>
      </c>
      <c r="VD91" s="237"/>
      <c r="VE91" s="194"/>
      <c r="VF91">
        <f t="shared" si="241"/>
        <v>-1</v>
      </c>
      <c r="VG91" t="str">
        <f t="shared" si="186"/>
        <v>FALSE</v>
      </c>
      <c r="VH91">
        <f>VLOOKUP($A91,'FuturesInfo (3)'!$A$2:$V$80,22)</f>
        <v>14</v>
      </c>
      <c r="VI91" s="241"/>
      <c r="VJ91">
        <f t="shared" si="242"/>
        <v>11</v>
      </c>
      <c r="VK91" s="137">
        <f>VLOOKUP($A91,'FuturesInfo (3)'!$A$2:$O$80,15)*VH91</f>
        <v>2888777.8304000003</v>
      </c>
      <c r="VL91" s="137">
        <f>VLOOKUP($A91,'FuturesInfo (3)'!$A$2:$O$80,15)*VJ91</f>
        <v>2269754.0096</v>
      </c>
      <c r="VM91" s="188">
        <f t="shared" si="177"/>
        <v>0</v>
      </c>
      <c r="VN91" s="188">
        <f t="shared" si="187"/>
        <v>0</v>
      </c>
      <c r="VO91" s="188">
        <f t="shared" si="243"/>
        <v>0</v>
      </c>
      <c r="VP91" s="188">
        <f t="shared" si="244"/>
        <v>0</v>
      </c>
      <c r="VQ91" s="188">
        <f t="shared" si="265"/>
        <v>0</v>
      </c>
      <c r="VR91" s="188">
        <f t="shared" si="245"/>
        <v>0</v>
      </c>
      <c r="VS91" s="188">
        <f t="shared" si="259"/>
        <v>0</v>
      </c>
      <c r="VT91" s="188">
        <f t="shared" si="246"/>
        <v>0</v>
      </c>
      <c r="VU91" s="188">
        <f>IF(IF(sym!$Q80=UY91,1,0)=1,ABS(VK91*VD91),-ABS(VK91*VD91))</f>
        <v>0</v>
      </c>
      <c r="VV91" s="188">
        <f>IF(IF(sym!$P80=UY91,1,0)=1,ABS(VK91*VD91),-ABS(VK91*VD91))</f>
        <v>0</v>
      </c>
      <c r="VW91" s="188">
        <f t="shared" si="262"/>
        <v>0</v>
      </c>
      <c r="VX91" s="188">
        <f t="shared" si="247"/>
        <v>0</v>
      </c>
    </row>
    <row r="92" spans="1:596" s="4" customFormat="1" ht="15.75" thickBot="1" x14ac:dyDescent="0.3">
      <c r="A92" s="1" t="s">
        <v>1028</v>
      </c>
      <c r="B92" s="149" t="str">
        <f>'FuturesInfo (3)'!M80</f>
        <v>HXS</v>
      </c>
      <c r="C92" s="192" t="str">
        <f>VLOOKUP(A92,'FuturesInfo (3)'!$A$2:$K$80,11)</f>
        <v>rates</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f t="shared" si="178"/>
        <v>476.61565857825542</v>
      </c>
      <c r="AB92" s="188">
        <v>476.61565857825542</v>
      </c>
      <c r="AC92" s="188">
        <v>-476.61565857825542</v>
      </c>
      <c r="AD92" s="188">
        <v>476.61565857825542</v>
      </c>
      <c r="AE92" s="188">
        <v>476.61565857825542</v>
      </c>
      <c r="AF92" s="188">
        <f t="shared" si="188"/>
        <v>-3</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f t="shared" si="189"/>
        <v>1</v>
      </c>
      <c r="BB92" t="s">
        <v>1163</v>
      </c>
      <c r="BC92">
        <v>4</v>
      </c>
      <c r="BD92" s="242">
        <v>1</v>
      </c>
      <c r="BE92">
        <v>5</v>
      </c>
      <c r="BF92" s="137">
        <v>2363554.9760000003</v>
      </c>
      <c r="BG92" s="137">
        <v>2954443.72</v>
      </c>
      <c r="BH92" s="188">
        <v>-723.46341475330303</v>
      </c>
      <c r="BI92" s="188">
        <f t="shared" si="190"/>
        <v>723.46341475330303</v>
      </c>
      <c r="BJ92" s="188">
        <v>723.46341475330303</v>
      </c>
      <c r="BK92" s="188">
        <v>-723.46341475330303</v>
      </c>
      <c r="BL92" s="188">
        <v>723.46341475330303</v>
      </c>
      <c r="BM92" s="188">
        <v>723.46341475330303</v>
      </c>
      <c r="BN92" s="188">
        <v>-723.46341475330303</v>
      </c>
      <c r="BO92" s="188">
        <f t="shared" si="191"/>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f t="shared" si="192"/>
        <v>1</v>
      </c>
      <c r="CK92" t="s">
        <v>1163</v>
      </c>
      <c r="CL92">
        <v>4</v>
      </c>
      <c r="CM92" s="242">
        <v>1</v>
      </c>
      <c r="CN92">
        <v>5</v>
      </c>
      <c r="CO92" s="137">
        <v>2346152.84</v>
      </c>
      <c r="CP92" s="137">
        <v>2932691.05</v>
      </c>
      <c r="CQ92" s="188">
        <v>-1316.1812137905154</v>
      </c>
      <c r="CR92" s="188">
        <f t="shared" si="248"/>
        <v>-1316.1812137905154</v>
      </c>
      <c r="CS92" s="188">
        <v>-1316.1812137905154</v>
      </c>
      <c r="CT92" s="188">
        <v>1316.1812137905154</v>
      </c>
      <c r="CU92" s="188">
        <v>-1316.1812137905154</v>
      </c>
      <c r="CV92" s="188">
        <v>-1316.1812137905154</v>
      </c>
      <c r="CW92" s="188">
        <v>-1316.1812137905154</v>
      </c>
      <c r="CX92" s="188">
        <f t="shared" si="193"/>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f t="shared" si="194"/>
        <v>1</v>
      </c>
      <c r="DT92" t="s">
        <v>1163</v>
      </c>
      <c r="DU92">
        <v>4</v>
      </c>
      <c r="DV92" s="242">
        <v>1</v>
      </c>
      <c r="DW92">
        <v>5</v>
      </c>
      <c r="DX92" s="137">
        <v>2347709.1999999997</v>
      </c>
      <c r="DY92" s="137">
        <v>2934636.4999999995</v>
      </c>
      <c r="DZ92" s="188">
        <v>1557.3924376190578</v>
      </c>
      <c r="EA92" s="188">
        <f t="shared" si="249"/>
        <v>-1557.3924376190578</v>
      </c>
      <c r="EB92" s="188">
        <v>1557.3924376190578</v>
      </c>
      <c r="EC92" s="188">
        <v>-1557.3924376190578</v>
      </c>
      <c r="ED92" s="188">
        <v>1557.3924376190578</v>
      </c>
      <c r="EE92" s="188">
        <v>1557.3924376190578</v>
      </c>
      <c r="EF92" s="188">
        <v>-1557.3924376190578</v>
      </c>
      <c r="EG92" s="188">
        <f t="shared" si="195"/>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f t="shared" si="196"/>
        <v>1</v>
      </c>
      <c r="FC92" t="s">
        <v>1163</v>
      </c>
      <c r="FD92">
        <v>4</v>
      </c>
      <c r="FE92" s="242">
        <v>1</v>
      </c>
      <c r="FF92">
        <v>4</v>
      </c>
      <c r="FG92" s="137">
        <v>2347583.6159999999</v>
      </c>
      <c r="FH92" s="137">
        <v>2347583.6159999999</v>
      </c>
      <c r="FI92" s="188">
        <v>1915.4175347283208</v>
      </c>
      <c r="FJ92" s="188">
        <f t="shared" si="250"/>
        <v>1915.4175347283208</v>
      </c>
      <c r="FK92" s="188">
        <v>1915.4175347283208</v>
      </c>
      <c r="FL92" s="188">
        <v>-1915.4175347283208</v>
      </c>
      <c r="FM92" s="188">
        <v>1915.4175347283208</v>
      </c>
      <c r="FN92" s="188">
        <v>1915.4175347283208</v>
      </c>
      <c r="FO92" s="188">
        <v>1915.4175347283208</v>
      </c>
      <c r="FP92" s="188">
        <f t="shared" si="197"/>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70">
        <v>-5.0952817690699997E-5</v>
      </c>
      <c r="GJ92" s="194">
        <v>42544</v>
      </c>
      <c r="GK92">
        <f t="shared" si="198"/>
        <v>1</v>
      </c>
      <c r="GL92" t="s">
        <v>1163</v>
      </c>
      <c r="GM92">
        <v>4</v>
      </c>
      <c r="GN92" s="242">
        <v>1</v>
      </c>
      <c r="GO92">
        <v>5</v>
      </c>
      <c r="GP92" s="137">
        <v>2347464</v>
      </c>
      <c r="GQ92" s="137">
        <v>2934330</v>
      </c>
      <c r="GR92" s="188">
        <v>-119.60990522748138</v>
      </c>
      <c r="GS92" s="188">
        <f t="shared" si="251"/>
        <v>-119.60990522748138</v>
      </c>
      <c r="GT92" s="188">
        <v>-119.60990522748138</v>
      </c>
      <c r="GU92" s="188">
        <v>119.60990522748138</v>
      </c>
      <c r="GV92" s="188">
        <v>-119.60990522748138</v>
      </c>
      <c r="GW92" s="188">
        <v>-119.60990522748138</v>
      </c>
      <c r="GX92" s="188">
        <v>-119.60990522748138</v>
      </c>
      <c r="GY92" s="188">
        <f t="shared" si="199"/>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f t="shared" si="200"/>
        <v>1</v>
      </c>
      <c r="HU92" t="s">
        <v>1163</v>
      </c>
      <c r="HV92">
        <v>4</v>
      </c>
      <c r="HW92">
        <v>1</v>
      </c>
      <c r="HX92">
        <v>5</v>
      </c>
      <c r="HY92" s="137">
        <v>2376616.64</v>
      </c>
      <c r="HZ92" s="137">
        <v>2970770.8000000003</v>
      </c>
      <c r="IA92" s="188">
        <v>-363.30445452177833</v>
      </c>
      <c r="IB92" s="188">
        <f t="shared" si="252"/>
        <v>363.30445452177833</v>
      </c>
      <c r="IC92" s="188">
        <v>-363.30445452177833</v>
      </c>
      <c r="ID92" s="188">
        <v>363.30445452177833</v>
      </c>
      <c r="IE92" s="188">
        <v>-363.30445452177833</v>
      </c>
      <c r="IF92" s="188">
        <v>363.30445452177833</v>
      </c>
      <c r="IG92" s="188">
        <v>-363.30445452177833</v>
      </c>
      <c r="IH92" s="188">
        <f t="shared" si="201"/>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f t="shared" si="202"/>
        <v>1</v>
      </c>
      <c r="JD92" t="s">
        <v>1163</v>
      </c>
      <c r="JE92">
        <v>4</v>
      </c>
      <c r="JF92" s="242">
        <v>1</v>
      </c>
      <c r="JG92">
        <v>5</v>
      </c>
      <c r="JH92" s="137">
        <v>2364518.304</v>
      </c>
      <c r="JI92" s="137">
        <v>2955647.88</v>
      </c>
      <c r="JJ92" s="188">
        <v>-482.013720109578</v>
      </c>
      <c r="JK92" s="188">
        <f t="shared" si="253"/>
        <v>482.013720109578</v>
      </c>
      <c r="JL92" s="188">
        <v>-482.013720109578</v>
      </c>
      <c r="JM92" s="188">
        <v>482.013720109578</v>
      </c>
      <c r="JN92" s="188">
        <v>-482.013720109578</v>
      </c>
      <c r="JO92" s="188">
        <v>482.013720109578</v>
      </c>
      <c r="JP92" s="188">
        <v>-482.013720109578</v>
      </c>
      <c r="JQ92" s="188">
        <f t="shared" si="203"/>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f t="shared" si="204"/>
        <v>1</v>
      </c>
      <c r="KM92" t="s">
        <v>1163</v>
      </c>
      <c r="KN92">
        <v>4</v>
      </c>
      <c r="KO92" s="24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f t="shared" si="205"/>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f t="shared" si="206"/>
        <v>-1</v>
      </c>
      <c r="LV92" t="s">
        <v>1163</v>
      </c>
      <c r="LW92">
        <v>4</v>
      </c>
      <c r="LX92" s="242"/>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f t="shared" si="207"/>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f t="shared" si="208"/>
        <v>-1</v>
      </c>
      <c r="NE92" t="s">
        <v>1163</v>
      </c>
      <c r="NF92">
        <v>4</v>
      </c>
      <c r="NG92" s="242"/>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f t="shared" si="209"/>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f t="shared" si="210"/>
        <v>-1</v>
      </c>
      <c r="ON92" t="s">
        <v>1163</v>
      </c>
      <c r="OO92">
        <v>4</v>
      </c>
      <c r="OP92" s="242"/>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f t="shared" si="211"/>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v>-1</v>
      </c>
      <c r="PN92">
        <v>-1</v>
      </c>
      <c r="PO92" s="204">
        <v>-1</v>
      </c>
      <c r="PP92">
        <v>1</v>
      </c>
      <c r="PQ92">
        <v>0</v>
      </c>
      <c r="PR92">
        <v>1</v>
      </c>
      <c r="PS92">
        <v>1</v>
      </c>
      <c r="PT92" s="239">
        <v>-2.04050400449E-4</v>
      </c>
      <c r="PU92" s="194">
        <v>42557</v>
      </c>
      <c r="PV92">
        <v>-1</v>
      </c>
      <c r="PW92" t="s">
        <v>1163</v>
      </c>
      <c r="PX92">
        <v>4</v>
      </c>
      <c r="PY92" s="242"/>
      <c r="PZ92">
        <v>3</v>
      </c>
      <c r="QA92" s="137">
        <v>2355129.0399999996</v>
      </c>
      <c r="QB92" s="137">
        <v>1766346.7799999998</v>
      </c>
      <c r="QC92" s="188">
        <v>-480.56502372106883</v>
      </c>
      <c r="QD92" s="188">
        <v>480.56502372106883</v>
      </c>
      <c r="QE92" s="188">
        <v>-480.56502372106883</v>
      </c>
      <c r="QF92" s="188">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v>-1</v>
      </c>
      <c r="QQ92" s="232">
        <v>1</v>
      </c>
      <c r="QR92" s="232">
        <v>1</v>
      </c>
      <c r="QS92" s="232">
        <v>-1</v>
      </c>
      <c r="QT92" s="204">
        <v>1</v>
      </c>
      <c r="QU92" s="233">
        <v>-8</v>
      </c>
      <c r="QV92">
        <v>-1</v>
      </c>
      <c r="QW92">
        <v>-1</v>
      </c>
      <c r="QX92">
        <v>1</v>
      </c>
      <c r="QY92">
        <v>1</v>
      </c>
      <c r="QZ92">
        <v>1</v>
      </c>
      <c r="RA92">
        <v>0</v>
      </c>
      <c r="RB92">
        <v>0</v>
      </c>
      <c r="RC92">
        <v>7.1432215929399996E-4</v>
      </c>
      <c r="RD92" s="194">
        <v>42557</v>
      </c>
      <c r="RE92">
        <v>-1</v>
      </c>
      <c r="RF92" t="s">
        <v>1163</v>
      </c>
      <c r="RG92">
        <v>4</v>
      </c>
      <c r="RH92" s="242"/>
      <c r="RI92">
        <v>3</v>
      </c>
      <c r="RJ92" s="137">
        <v>2355129.0399999996</v>
      </c>
      <c r="RK92" s="137">
        <v>1766346.7799999998</v>
      </c>
      <c r="RL92" s="188">
        <v>1682.3208612688049</v>
      </c>
      <c r="RM92" s="188">
        <v>-1682.3208612688049</v>
      </c>
      <c r="RN92" s="188">
        <v>1682.3208612688049</v>
      </c>
      <c r="RO92" s="188">
        <v>-1682.3208612688049</v>
      </c>
      <c r="RP92" s="188">
        <v>-1682.3208612688049</v>
      </c>
      <c r="RQ92" s="188">
        <v>1682.3208612688049</v>
      </c>
      <c r="RR92" s="188">
        <v>-1682.3208612688049</v>
      </c>
      <c r="RS92" s="188">
        <v>-1682.3208612688049</v>
      </c>
      <c r="RT92" s="188">
        <v>-1682.3208612688049</v>
      </c>
      <c r="RU92" s="188">
        <v>1682.3208612688049</v>
      </c>
      <c r="RV92" s="188">
        <v>-1682.3208612688049</v>
      </c>
      <c r="RW92" s="188">
        <v>1682.3208612688049</v>
      </c>
      <c r="RY92">
        <f t="shared" si="212"/>
        <v>1</v>
      </c>
      <c r="RZ92">
        <v>1</v>
      </c>
      <c r="SA92">
        <v>1</v>
      </c>
      <c r="SB92">
        <v>1</v>
      </c>
      <c r="SC92">
        <v>1</v>
      </c>
      <c r="SD92">
        <v>5</v>
      </c>
      <c r="SE92">
        <f t="shared" si="213"/>
        <v>-1</v>
      </c>
      <c r="SF92">
        <f t="shared" si="214"/>
        <v>1</v>
      </c>
      <c r="SG92">
        <v>1</v>
      </c>
      <c r="SH92">
        <f t="shared" si="215"/>
        <v>1</v>
      </c>
      <c r="SI92">
        <f t="shared" si="179"/>
        <v>1</v>
      </c>
      <c r="SJ92">
        <f t="shared" si="254"/>
        <v>0</v>
      </c>
      <c r="SK92">
        <f t="shared" si="216"/>
        <v>1</v>
      </c>
      <c r="SL92">
        <v>0</v>
      </c>
      <c r="SM92" s="194">
        <v>42563</v>
      </c>
      <c r="SN92">
        <f t="shared" si="217"/>
        <v>1</v>
      </c>
      <c r="SO92" t="str">
        <f t="shared" si="180"/>
        <v>TRUE</v>
      </c>
      <c r="SP92">
        <f>VLOOKUP($A92,'FuturesInfo (3)'!$A$2:$V$80,22)</f>
        <v>4</v>
      </c>
      <c r="SQ92" s="242"/>
      <c r="SR92">
        <f t="shared" si="218"/>
        <v>3</v>
      </c>
      <c r="SS92" s="137">
        <f>VLOOKUP($A92,'FuturesInfo (3)'!$A$2:$O$80,15)*SP92</f>
        <v>2346342.4160000002</v>
      </c>
      <c r="ST92" s="137">
        <f>VLOOKUP($A92,'FuturesInfo (3)'!$A$2:$O$80,15)*SR92</f>
        <v>1759756.8120000002</v>
      </c>
      <c r="SU92" s="188">
        <f t="shared" si="175"/>
        <v>0</v>
      </c>
      <c r="SV92" s="188">
        <f t="shared" si="181"/>
        <v>0</v>
      </c>
      <c r="SW92" s="188">
        <f t="shared" si="219"/>
        <v>0</v>
      </c>
      <c r="SX92" s="188">
        <f t="shared" si="220"/>
        <v>0</v>
      </c>
      <c r="SY92" s="188">
        <f t="shared" si="263"/>
        <v>0</v>
      </c>
      <c r="SZ92" s="188">
        <f t="shared" si="221"/>
        <v>0</v>
      </c>
      <c r="TA92" s="188">
        <f t="shared" si="255"/>
        <v>0</v>
      </c>
      <c r="TB92" s="188">
        <f t="shared" si="222"/>
        <v>0</v>
      </c>
      <c r="TC92" s="188">
        <f>IF(IF(sym!$Q81=SG92,1,0)=1,ABS(SS92*SL92),-ABS(SS92*SL92))</f>
        <v>0</v>
      </c>
      <c r="TD92" s="188">
        <f>IF(IF(sym!$P81=SG92,1,0)=1,ABS(SS92*SL92),-ABS(SS92*SL92))</f>
        <v>0</v>
      </c>
      <c r="TE92" s="188">
        <f t="shared" si="260"/>
        <v>0</v>
      </c>
      <c r="TF92" s="188">
        <f t="shared" si="223"/>
        <v>0</v>
      </c>
      <c r="TH92">
        <f t="shared" si="224"/>
        <v>1</v>
      </c>
      <c r="TI92" s="232">
        <v>-1</v>
      </c>
      <c r="TJ92" s="232">
        <v>-1</v>
      </c>
      <c r="TK92" s="232">
        <v>1</v>
      </c>
      <c r="TL92" s="204">
        <v>1</v>
      </c>
      <c r="TM92" s="233">
        <v>-10</v>
      </c>
      <c r="TN92">
        <f t="shared" si="225"/>
        <v>-1</v>
      </c>
      <c r="TO92">
        <f t="shared" si="226"/>
        <v>-1</v>
      </c>
      <c r="TP92" s="204"/>
      <c r="TQ92">
        <f t="shared" si="227"/>
        <v>0</v>
      </c>
      <c r="TR92">
        <f t="shared" si="182"/>
        <v>0</v>
      </c>
      <c r="TS92">
        <f t="shared" si="256"/>
        <v>0</v>
      </c>
      <c r="TT92">
        <f t="shared" si="228"/>
        <v>0</v>
      </c>
      <c r="TU92" s="239"/>
      <c r="TV92" s="194">
        <v>42557</v>
      </c>
      <c r="TW92">
        <f t="shared" si="229"/>
        <v>-1</v>
      </c>
      <c r="TX92" t="str">
        <f t="shared" si="183"/>
        <v>TRUE</v>
      </c>
      <c r="TY92">
        <f>VLOOKUP($A92,'FuturesInfo (3)'!$A$2:$V$80,22)</f>
        <v>4</v>
      </c>
      <c r="TZ92" s="242"/>
      <c r="UA92">
        <f t="shared" si="230"/>
        <v>3</v>
      </c>
      <c r="UB92" s="137">
        <f>VLOOKUP($A92,'FuturesInfo (3)'!$A$2:$O$80,15)*TY92</f>
        <v>2346342.4160000002</v>
      </c>
      <c r="UC92" s="137">
        <f>VLOOKUP($A92,'FuturesInfo (3)'!$A$2:$O$80,15)*UA92</f>
        <v>1759756.8120000002</v>
      </c>
      <c r="UD92" s="188">
        <f t="shared" si="176"/>
        <v>0</v>
      </c>
      <c r="UE92" s="188">
        <f t="shared" si="184"/>
        <v>0</v>
      </c>
      <c r="UF92" s="188">
        <f t="shared" si="231"/>
        <v>0</v>
      </c>
      <c r="UG92" s="188">
        <f t="shared" si="232"/>
        <v>0</v>
      </c>
      <c r="UH92" s="188">
        <f t="shared" si="264"/>
        <v>0</v>
      </c>
      <c r="UI92" s="188">
        <f t="shared" si="233"/>
        <v>0</v>
      </c>
      <c r="UJ92" s="188">
        <f t="shared" si="257"/>
        <v>0</v>
      </c>
      <c r="UK92" s="188">
        <f t="shared" si="234"/>
        <v>0</v>
      </c>
      <c r="UL92" s="188">
        <f>IF(IF(sym!$Q81=TP92,1,0)=1,ABS(UB92*TU92),-ABS(UB92*TU92))</f>
        <v>0</v>
      </c>
      <c r="UM92" s="188">
        <f>IF(IF(sym!$P81=TP92,1,0)=1,ABS(UB92*TU92),-ABS(UB92*TU92))</f>
        <v>0</v>
      </c>
      <c r="UN92" s="188">
        <f t="shared" si="261"/>
        <v>0</v>
      </c>
      <c r="UO92" s="188">
        <f t="shared" si="235"/>
        <v>0</v>
      </c>
      <c r="UQ92">
        <f t="shared" si="236"/>
        <v>0</v>
      </c>
      <c r="UR92" s="232"/>
      <c r="US92" s="232"/>
      <c r="UT92" s="232"/>
      <c r="UU92" s="204"/>
      <c r="UV92" s="233"/>
      <c r="UW92">
        <f t="shared" si="237"/>
        <v>1</v>
      </c>
      <c r="UX92">
        <f t="shared" si="238"/>
        <v>0</v>
      </c>
      <c r="UY92" s="204"/>
      <c r="UZ92">
        <f t="shared" si="239"/>
        <v>1</v>
      </c>
      <c r="VA92">
        <f t="shared" si="185"/>
        <v>1</v>
      </c>
      <c r="VB92">
        <f t="shared" si="258"/>
        <v>0</v>
      </c>
      <c r="VC92">
        <f t="shared" si="240"/>
        <v>1</v>
      </c>
      <c r="VD92" s="239"/>
      <c r="VE92" s="194"/>
      <c r="VF92">
        <f t="shared" si="241"/>
        <v>-1</v>
      </c>
      <c r="VG92" t="str">
        <f t="shared" si="186"/>
        <v>FALSE</v>
      </c>
      <c r="VH92">
        <f>VLOOKUP($A92,'FuturesInfo (3)'!$A$2:$V$80,22)</f>
        <v>4</v>
      </c>
      <c r="VI92" s="242"/>
      <c r="VJ92">
        <f t="shared" si="242"/>
        <v>3</v>
      </c>
      <c r="VK92" s="137">
        <f>VLOOKUP($A92,'FuturesInfo (3)'!$A$2:$O$80,15)*VH92</f>
        <v>2346342.4160000002</v>
      </c>
      <c r="VL92" s="137">
        <f>VLOOKUP($A92,'FuturesInfo (3)'!$A$2:$O$80,15)*VJ92</f>
        <v>1759756.8120000002</v>
      </c>
      <c r="VM92" s="188">
        <f t="shared" si="177"/>
        <v>0</v>
      </c>
      <c r="VN92" s="188">
        <f t="shared" si="187"/>
        <v>0</v>
      </c>
      <c r="VO92" s="188">
        <f t="shared" si="243"/>
        <v>0</v>
      </c>
      <c r="VP92" s="188">
        <f t="shared" si="244"/>
        <v>0</v>
      </c>
      <c r="VQ92" s="188">
        <f t="shared" si="265"/>
        <v>0</v>
      </c>
      <c r="VR92" s="188">
        <f t="shared" si="245"/>
        <v>0</v>
      </c>
      <c r="VS92" s="188">
        <f t="shared" si="259"/>
        <v>0</v>
      </c>
      <c r="VT92" s="188">
        <f t="shared" si="246"/>
        <v>0</v>
      </c>
      <c r="VU92" s="188">
        <f>IF(IF(sym!$Q81=UY92,1,0)=1,ABS(VK92*VD92),-ABS(VK92*VD92))</f>
        <v>0</v>
      </c>
      <c r="VV92" s="188">
        <f>IF(IF(sym!$P81=UY92,1,0)=1,ABS(VK92*VD92),-ABS(VK92*VD92))</f>
        <v>0</v>
      </c>
      <c r="VW92" s="188">
        <f t="shared" si="262"/>
        <v>0</v>
      </c>
      <c r="VX92" s="188">
        <f t="shared" si="247"/>
        <v>0</v>
      </c>
    </row>
    <row r="94" spans="1:596"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tr">
        <f>RY12</f>
        <v>prev ACT</v>
      </c>
      <c r="RZ94">
        <f>RZ12</f>
        <v>20160719</v>
      </c>
      <c r="SC94" t="str">
        <f>SC12</f>
        <v>SEA1</v>
      </c>
      <c r="SE94" t="str">
        <f>SE12</f>
        <v>ANTI-S</v>
      </c>
      <c r="SG94" t="str">
        <f>SG12</f>
        <v>ACT</v>
      </c>
      <c r="SH94" t="str">
        <f>SH12</f>
        <v>&gt;equity</v>
      </c>
      <c r="SJ94" t="str">
        <f>SJ12</f>
        <v>ANTI-S</v>
      </c>
      <c r="SL94" t="str">
        <f t="shared" ref="SL94:SS94" si="266">SL12</f>
        <v>PctChg</v>
      </c>
      <c r="SM94" t="str">
        <f t="shared" si="266"/>
        <v>vStart</v>
      </c>
      <c r="SN94" t="str">
        <f t="shared" si="266"/>
        <v>Voting</v>
      </c>
      <c r="SO94" t="str">
        <f t="shared" si="266"/>
        <v>Submit</v>
      </c>
      <c r="SP94" t="str">
        <f t="shared" si="266"/>
        <v>c2qty</v>
      </c>
      <c r="SQ94" t="str">
        <f t="shared" si="266"/>
        <v>safef</v>
      </c>
      <c r="SR94" t="str">
        <f t="shared" si="266"/>
        <v>FIN</v>
      </c>
      <c r="SS94" t="str">
        <f t="shared" si="266"/>
        <v>value-noDPS</v>
      </c>
      <c r="SU94" s="186" t="str">
        <f>SU12</f>
        <v>PNL SIG-noDPS</v>
      </c>
      <c r="SX94" s="186" t="str">
        <f>SX12</f>
        <v>PNL ANTI-S</v>
      </c>
      <c r="SY94" s="186" t="str">
        <f>SY12</f>
        <v>PNL SEA-ADJ</v>
      </c>
      <c r="TH94" t="str">
        <f>TH12</f>
        <v>prev ACT</v>
      </c>
      <c r="TI94">
        <f>TI12</f>
        <v>20160720</v>
      </c>
      <c r="TL94" t="str">
        <f>TL12</f>
        <v>SEA1</v>
      </c>
      <c r="TN94" t="str">
        <f>TN12</f>
        <v>ANTI-S</v>
      </c>
      <c r="TP94" t="str">
        <f>TP12</f>
        <v>ACT</v>
      </c>
      <c r="TQ94" t="str">
        <f>TQ12</f>
        <v>&gt;equity</v>
      </c>
      <c r="TS94" t="str">
        <f>TS12</f>
        <v>ANTI-S</v>
      </c>
      <c r="TU94" t="str">
        <f t="shared" ref="TU94:UB94" si="267">TU12</f>
        <v>PctChg</v>
      </c>
      <c r="TV94" t="str">
        <f t="shared" si="267"/>
        <v>vStart</v>
      </c>
      <c r="TW94" t="str">
        <f t="shared" si="267"/>
        <v>Voting</v>
      </c>
      <c r="TX94" t="str">
        <f t="shared" si="267"/>
        <v>Submit</v>
      </c>
      <c r="TY94" t="str">
        <f t="shared" si="267"/>
        <v>c2qty</v>
      </c>
      <c r="TZ94" t="str">
        <f t="shared" si="267"/>
        <v>safef</v>
      </c>
      <c r="UA94" t="str">
        <f t="shared" si="267"/>
        <v>FIN</v>
      </c>
      <c r="UB94" t="str">
        <f t="shared" si="267"/>
        <v>value-noDPS</v>
      </c>
      <c r="UD94" s="186" t="str">
        <f>UD12</f>
        <v>PNL SIG-noDPS</v>
      </c>
      <c r="UG94" s="186" t="str">
        <f>UG12</f>
        <v>PNL ANTI-S</v>
      </c>
      <c r="UH94" s="186" t="str">
        <f>UH12</f>
        <v>PNL SEA-ADJ</v>
      </c>
      <c r="UQ94" t="str">
        <f>UQ12</f>
        <v>prev ACT</v>
      </c>
      <c r="UR94">
        <f>UR12</f>
        <v>20160721</v>
      </c>
      <c r="UU94" t="str">
        <f>UU12</f>
        <v>SEA1</v>
      </c>
      <c r="UW94" t="str">
        <f>UW12</f>
        <v>ANTI-S</v>
      </c>
      <c r="UY94" t="str">
        <f>UY12</f>
        <v>ACT</v>
      </c>
      <c r="UZ94" t="str">
        <f>UZ12</f>
        <v>&gt;equity</v>
      </c>
      <c r="VB94" t="str">
        <f>VB12</f>
        <v>ANTI-S</v>
      </c>
      <c r="VD94" t="str">
        <f t="shared" ref="VD94:VK94" si="268">VD12</f>
        <v>PctChg</v>
      </c>
      <c r="VE94" t="str">
        <f t="shared" si="268"/>
        <v>vStart</v>
      </c>
      <c r="VF94" t="str">
        <f t="shared" si="268"/>
        <v>Voting</v>
      </c>
      <c r="VG94" t="str">
        <f t="shared" si="268"/>
        <v>Submit</v>
      </c>
      <c r="VH94" t="str">
        <f t="shared" si="268"/>
        <v>c2qty</v>
      </c>
      <c r="VI94" t="str">
        <f t="shared" si="268"/>
        <v>safef</v>
      </c>
      <c r="VJ94" t="str">
        <f t="shared" si="268"/>
        <v>FIN</v>
      </c>
      <c r="VK94" t="str">
        <f t="shared" si="268"/>
        <v>value-noDPS</v>
      </c>
      <c r="VM94" s="186" t="str">
        <f>VM12</f>
        <v>PNL SIG-noDPS</v>
      </c>
      <c r="VP94" s="186" t="str">
        <f>VP12</f>
        <v>PNL ANTI-S</v>
      </c>
      <c r="VQ94" s="186" t="str">
        <f>VQ12</f>
        <v>PNL SEA-ADJ</v>
      </c>
    </row>
    <row r="95" spans="1:596"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62"/>
      <c r="QI95" s="262"/>
      <c r="QJ95" s="262"/>
      <c r="QK95" s="262"/>
      <c r="QL95" s="262"/>
      <c r="QM95" s="262"/>
      <c r="QN95" s="262"/>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62"/>
      <c r="RR95" s="262"/>
      <c r="RS95" s="262"/>
      <c r="RT95" s="262"/>
      <c r="RU95" s="262"/>
      <c r="RV95" s="262"/>
      <c r="RW95" s="262"/>
      <c r="RY95" s="126" t="s">
        <v>1105</v>
      </c>
      <c r="RZ95" s="185">
        <f>COUNTIF(RZ96:RZ123,1)/28</f>
        <v>0</v>
      </c>
      <c r="SA95" s="185"/>
      <c r="SB95" s="185"/>
      <c r="SC95" s="185">
        <f>COUNTIF(SC96:SC123,1)/28</f>
        <v>0.5714285714285714</v>
      </c>
      <c r="SD95" s="185"/>
      <c r="SE95" s="185">
        <f>COUNTIF(SE96:SE123,1)/28</f>
        <v>0.5714285714285714</v>
      </c>
      <c r="SF95" s="185"/>
      <c r="SG95" s="185">
        <f>COUNTIF(SG96:SG123,1)/28</f>
        <v>0</v>
      </c>
      <c r="SH95" s="183">
        <f>SUM(SH96:SH123)/28</f>
        <v>1</v>
      </c>
      <c r="SI95" s="183"/>
      <c r="SJ95" s="183">
        <f>SUM(SJ96:SJ123)/28</f>
        <v>0</v>
      </c>
      <c r="SK95" s="225"/>
      <c r="SL95" s="126"/>
      <c r="SM95" s="126"/>
      <c r="SN95" s="126"/>
      <c r="SO95" s="126"/>
      <c r="SP95" s="126"/>
      <c r="SQ95" s="179">
        <v>0.25</v>
      </c>
      <c r="SR95" s="126"/>
      <c r="SS95" s="184">
        <f>SUM(SS96:SS173)</f>
        <v>1468162.7672378626</v>
      </c>
      <c r="ST95" s="184"/>
      <c r="SU95" s="187">
        <f>SUM(SU96:SU173)</f>
        <v>0</v>
      </c>
      <c r="SV95" s="187"/>
      <c r="SW95" s="187"/>
      <c r="SX95" s="187">
        <f>SUM(SX96:SX123)</f>
        <v>0</v>
      </c>
      <c r="SY95" s="187">
        <f>SUM(SY96:SY123)</f>
        <v>0</v>
      </c>
      <c r="SZ95" s="262"/>
      <c r="TA95" s="262"/>
      <c r="TB95" s="262"/>
      <c r="TC95" s="262"/>
      <c r="TD95" s="262"/>
      <c r="TE95" s="262"/>
      <c r="TF95" s="262"/>
      <c r="TH95" s="126" t="s">
        <v>1105</v>
      </c>
      <c r="TI95" s="185">
        <f>COUNTIF(TI96:TI123,1)/28</f>
        <v>0</v>
      </c>
      <c r="TJ95" s="185"/>
      <c r="TK95" s="185"/>
      <c r="TL95" s="185">
        <f>COUNTIF(TL96:TL123,1)/28</f>
        <v>0.5714285714285714</v>
      </c>
      <c r="TM95" s="185"/>
      <c r="TN95" s="185">
        <f>COUNTIF(TN96:TN123,1)/28</f>
        <v>0.5714285714285714</v>
      </c>
      <c r="TO95" s="185"/>
      <c r="TP95" s="185">
        <f>COUNTIF(TP96:TP123,1)/28</f>
        <v>0</v>
      </c>
      <c r="TQ95" s="183">
        <f>SUM(TQ96:TQ123)/28</f>
        <v>1</v>
      </c>
      <c r="TR95" s="183"/>
      <c r="TS95" s="183">
        <f>SUM(TS96:TS123)/28</f>
        <v>0</v>
      </c>
      <c r="TT95" s="225"/>
      <c r="TU95" s="126"/>
      <c r="TV95" s="126"/>
      <c r="TW95" s="126"/>
      <c r="TX95" s="126"/>
      <c r="TY95" s="126"/>
      <c r="TZ95" s="179">
        <v>0.25</v>
      </c>
      <c r="UA95" s="126"/>
      <c r="UB95" s="184">
        <f>SUM(UB96:UB173)</f>
        <v>1468162.7672378626</v>
      </c>
      <c r="UC95" s="184"/>
      <c r="UD95" s="187">
        <f>SUM(UD96:UD173)</f>
        <v>0</v>
      </c>
      <c r="UE95" s="187"/>
      <c r="UF95" s="187"/>
      <c r="UG95" s="187">
        <f>SUM(UG96:UG123)</f>
        <v>0</v>
      </c>
      <c r="UH95" s="187">
        <f>SUM(UH96:UH123)</f>
        <v>0</v>
      </c>
      <c r="UI95" s="262"/>
      <c r="UJ95" s="262"/>
      <c r="UK95" s="262"/>
      <c r="UL95" s="262"/>
      <c r="UM95" s="262"/>
      <c r="UN95" s="262"/>
      <c r="UO95" s="262"/>
      <c r="UQ95" s="126" t="s">
        <v>1105</v>
      </c>
      <c r="UR95" s="185">
        <f>COUNTIF(UR96:UR123,1)/28</f>
        <v>0</v>
      </c>
      <c r="US95" s="185"/>
      <c r="UT95" s="185"/>
      <c r="UU95" s="185">
        <f>COUNTIF(UU96:UU123,1)/28</f>
        <v>0.5714285714285714</v>
      </c>
      <c r="UV95" s="185"/>
      <c r="UW95" s="185">
        <f>COUNTIF(UW96:UW123,1)/28</f>
        <v>0.5714285714285714</v>
      </c>
      <c r="UX95" s="185"/>
      <c r="UY95" s="185">
        <f>COUNTIF(UY96:UY123,1)/28</f>
        <v>0</v>
      </c>
      <c r="UZ95" s="183">
        <f>SUM(UZ96:UZ123)/28</f>
        <v>1</v>
      </c>
      <c r="VA95" s="183"/>
      <c r="VB95" s="183">
        <f>SUM(VB96:VB123)/28</f>
        <v>0</v>
      </c>
      <c r="VC95" s="225"/>
      <c r="VD95" s="126"/>
      <c r="VE95" s="126"/>
      <c r="VF95" s="126"/>
      <c r="VG95" s="126"/>
      <c r="VH95" s="126"/>
      <c r="VI95" s="179">
        <v>0.25</v>
      </c>
      <c r="VJ95" s="126"/>
      <c r="VK95" s="184">
        <f>SUM(VK96:VK173)</f>
        <v>1468162.7672378626</v>
      </c>
      <c r="VL95" s="184"/>
      <c r="VM95" s="187">
        <f>SUM(VM96:VM173)</f>
        <v>0</v>
      </c>
      <c r="VN95" s="187"/>
      <c r="VO95" s="187"/>
      <c r="VP95" s="187">
        <f>SUM(VP96:VP123)</f>
        <v>0</v>
      </c>
      <c r="VQ95" s="187">
        <f>SUM(VQ96:VQ123)</f>
        <v>0</v>
      </c>
      <c r="VR95" s="262"/>
      <c r="VS95" s="262"/>
      <c r="VT95" s="262"/>
      <c r="VU95" s="262"/>
      <c r="VV95" s="262"/>
      <c r="VW95" s="262"/>
      <c r="VX95" s="262"/>
    </row>
    <row r="96" spans="1:596"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f t="shared" ref="RY96:RY123" si="269">-RE96+RZ96</f>
        <v>-50</v>
      </c>
      <c r="SC96">
        <v>1</v>
      </c>
      <c r="SE96">
        <v>1</v>
      </c>
      <c r="SH96">
        <f t="shared" ref="SH96:SH101" si="270">IF(RZ96=SG96,1,0)</f>
        <v>1</v>
      </c>
      <c r="SJ96">
        <f t="shared" ref="SJ96:SJ123" si="271">IF(SG96=SE96,1,0)</f>
        <v>0</v>
      </c>
      <c r="SM96" s="115" t="s">
        <v>1099</v>
      </c>
      <c r="SN96">
        <v>50</v>
      </c>
      <c r="SO96" t="str">
        <f t="shared" ref="SO96:SO101" si="272">IF(RZ96="","FALSE","TRUE")</f>
        <v>FALSE</v>
      </c>
      <c r="SP96">
        <f>ROUND(MARGIN!$J13,0)</f>
        <v>7</v>
      </c>
      <c r="SQ96" t="e">
        <f>ROUND(IF(RZ96=SE96,SP96*(1+#REF!),SP96*(1-#REF!)),0)</f>
        <v>#REF!</v>
      </c>
      <c r="SR96">
        <f t="shared" ref="SR96:SR123" si="273">SP96</f>
        <v>7</v>
      </c>
      <c r="SS96" s="137">
        <f>SR96*10000*MARGIN!$G13/MARGIN!$D13</f>
        <v>52335.253885739992</v>
      </c>
      <c r="ST96" s="137"/>
      <c r="SU96" s="188">
        <f t="shared" ref="SU96:SU101" si="274">IF(SH96=1,ABS(SS96*SL96),-ABS(SS96*SL96))</f>
        <v>0</v>
      </c>
      <c r="SV96" s="188"/>
      <c r="SW96" s="188"/>
      <c r="SX96" s="188">
        <f t="shared" ref="SX96:SX123" si="275">IF(SJ96=1,ABS(SS96*SL96),-ABS(SS96*SL96))</f>
        <v>0</v>
      </c>
      <c r="SY96" s="188">
        <f t="shared" ref="SY96:SY101" si="276">IF(SL96=1,ABS(SU96*SM96),-ABS(SU96*SM96))</f>
        <v>0</v>
      </c>
      <c r="SZ96" s="188"/>
      <c r="TA96" s="188"/>
      <c r="TB96" s="188"/>
      <c r="TC96" s="188"/>
      <c r="TD96" s="188"/>
      <c r="TE96" s="188"/>
      <c r="TF96" s="188"/>
      <c r="TH96">
        <f t="shared" ref="TH96:TH123" si="277">-SN96+TI96</f>
        <v>-50</v>
      </c>
      <c r="TL96">
        <v>1</v>
      </c>
      <c r="TN96">
        <v>1</v>
      </c>
      <c r="TQ96">
        <f t="shared" ref="TQ96:TQ101" si="278">IF(TI96=TP96,1,0)</f>
        <v>1</v>
      </c>
      <c r="TS96">
        <f t="shared" ref="TS96:TS123" si="279">IF(TP96=TN96,1,0)</f>
        <v>0</v>
      </c>
      <c r="TV96" s="115" t="s">
        <v>1099</v>
      </c>
      <c r="TW96">
        <v>50</v>
      </c>
      <c r="TX96" t="str">
        <f t="shared" ref="TX96:TX101" si="280">IF(TI96="","FALSE","TRUE")</f>
        <v>FALSE</v>
      </c>
      <c r="TY96">
        <f>ROUND(MARGIN!$J13,0)</f>
        <v>7</v>
      </c>
      <c r="TZ96" t="e">
        <f>ROUND(IF(TI96=TN96,TY96*(1+#REF!),TY96*(1-#REF!)),0)</f>
        <v>#REF!</v>
      </c>
      <c r="UA96">
        <f t="shared" ref="UA96:UA123" si="281">TY96</f>
        <v>7</v>
      </c>
      <c r="UB96" s="137">
        <f>UA96*10000*MARGIN!$G13/MARGIN!$D13</f>
        <v>52335.253885739992</v>
      </c>
      <c r="UC96" s="137"/>
      <c r="UD96" s="188">
        <f t="shared" ref="UD96:UD101" si="282">IF(TQ96=1,ABS(UB96*TU96),-ABS(UB96*TU96))</f>
        <v>0</v>
      </c>
      <c r="UE96" s="188"/>
      <c r="UF96" s="188"/>
      <c r="UG96" s="188">
        <f t="shared" ref="UG96:UG123" si="283">IF(TS96=1,ABS(UB96*TU96),-ABS(UB96*TU96))</f>
        <v>0</v>
      </c>
      <c r="UH96" s="188">
        <f t="shared" ref="UH96:UH101" si="284">IF(TU96=1,ABS(UD96*TV96),-ABS(UD96*TV96))</f>
        <v>0</v>
      </c>
      <c r="UI96" s="188"/>
      <c r="UJ96" s="188"/>
      <c r="UK96" s="188"/>
      <c r="UL96" s="188"/>
      <c r="UM96" s="188"/>
      <c r="UN96" s="188"/>
      <c r="UO96" s="188"/>
      <c r="UQ96">
        <f t="shared" ref="UQ96:UQ123" si="285">-TW96+UR96</f>
        <v>-50</v>
      </c>
      <c r="UU96">
        <v>1</v>
      </c>
      <c r="UW96">
        <v>1</v>
      </c>
      <c r="UZ96">
        <f t="shared" ref="UZ96:UZ101" si="286">IF(UR96=UY96,1,0)</f>
        <v>1</v>
      </c>
      <c r="VB96">
        <f t="shared" ref="VB96:VB123" si="287">IF(UY96=UW96,1,0)</f>
        <v>0</v>
      </c>
      <c r="VE96" s="115" t="s">
        <v>1099</v>
      </c>
      <c r="VF96">
        <v>50</v>
      </c>
      <c r="VG96" t="str">
        <f t="shared" ref="VG96:VG101" si="288">IF(UR96="","FALSE","TRUE")</f>
        <v>FALSE</v>
      </c>
      <c r="VH96">
        <f>ROUND(MARGIN!$J13,0)</f>
        <v>7</v>
      </c>
      <c r="VI96" t="e">
        <f>ROUND(IF(UR96=UW96,VH96*(1+#REF!),VH96*(1-#REF!)),0)</f>
        <v>#REF!</v>
      </c>
      <c r="VJ96">
        <f t="shared" ref="VJ96:VJ123" si="289">VH96</f>
        <v>7</v>
      </c>
      <c r="VK96" s="137">
        <f>VJ96*10000*MARGIN!$G13/MARGIN!$D13</f>
        <v>52335.253885739992</v>
      </c>
      <c r="VL96" s="137"/>
      <c r="VM96" s="188">
        <f t="shared" ref="VM96:VM101" si="290">IF(UZ96=1,ABS(VK96*VD96),-ABS(VK96*VD96))</f>
        <v>0</v>
      </c>
      <c r="VN96" s="188"/>
      <c r="VO96" s="188"/>
      <c r="VP96" s="188">
        <f t="shared" ref="VP96:VP123" si="291">IF(VB96=1,ABS(VK96*VD96),-ABS(VK96*VD96))</f>
        <v>0</v>
      </c>
      <c r="VQ96" s="188">
        <f t="shared" ref="VQ96:VQ101" si="292">IF(VD96=1,ABS(VM96*VE96),-ABS(VM96*VE96))</f>
        <v>0</v>
      </c>
      <c r="VR96" s="188"/>
      <c r="VS96" s="188"/>
      <c r="VT96" s="188"/>
      <c r="VU96" s="188"/>
      <c r="VV96" s="188"/>
      <c r="VW96" s="188"/>
      <c r="VX96" s="188"/>
    </row>
    <row r="97" spans="1:596"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f t="shared" si="269"/>
        <v>-50</v>
      </c>
      <c r="SC97">
        <v>-1</v>
      </c>
      <c r="SE97">
        <v>-1</v>
      </c>
      <c r="SH97">
        <f t="shared" si="270"/>
        <v>1</v>
      </c>
      <c r="SJ97">
        <f t="shared" si="271"/>
        <v>0</v>
      </c>
      <c r="SM97" s="115" t="s">
        <v>1099</v>
      </c>
      <c r="SN97">
        <v>50</v>
      </c>
      <c r="SO97" t="str">
        <f t="shared" si="272"/>
        <v>FALSE</v>
      </c>
      <c r="SP97">
        <f>ROUND(MARGIN!$J14,0)</f>
        <v>4</v>
      </c>
      <c r="SQ97" t="e">
        <f>ROUND(IF(RZ97=SE97,SP97*(1+#REF!),SP97*(1-#REF!)),0)</f>
        <v>#REF!</v>
      </c>
      <c r="SR97">
        <f t="shared" si="273"/>
        <v>4</v>
      </c>
      <c r="SS97" s="137">
        <f>SR97*10000*MARGIN!$G14/MARGIN!$D14</f>
        <v>52789.692026240009</v>
      </c>
      <c r="ST97" s="137"/>
      <c r="SU97" s="188">
        <f t="shared" si="274"/>
        <v>0</v>
      </c>
      <c r="SV97" s="188"/>
      <c r="SW97" s="188"/>
      <c r="SX97" s="188">
        <f t="shared" si="275"/>
        <v>0</v>
      </c>
      <c r="SY97" s="188">
        <f t="shared" si="276"/>
        <v>0</v>
      </c>
      <c r="SZ97" s="188"/>
      <c r="TA97" s="188"/>
      <c r="TB97" s="188"/>
      <c r="TC97" s="188"/>
      <c r="TD97" s="188"/>
      <c r="TE97" s="188"/>
      <c r="TF97" s="188"/>
      <c r="TH97">
        <f t="shared" si="277"/>
        <v>-50</v>
      </c>
      <c r="TL97">
        <v>-1</v>
      </c>
      <c r="TN97">
        <v>-1</v>
      </c>
      <c r="TQ97">
        <f t="shared" si="278"/>
        <v>1</v>
      </c>
      <c r="TS97">
        <f t="shared" si="279"/>
        <v>0</v>
      </c>
      <c r="TV97" s="115" t="s">
        <v>1099</v>
      </c>
      <c r="TW97">
        <v>50</v>
      </c>
      <c r="TX97" t="str">
        <f t="shared" si="280"/>
        <v>FALSE</v>
      </c>
      <c r="TY97">
        <f>ROUND(MARGIN!$J14,0)</f>
        <v>4</v>
      </c>
      <c r="TZ97" t="e">
        <f>ROUND(IF(TI97=TN97,TY97*(1+#REF!),TY97*(1-#REF!)),0)</f>
        <v>#REF!</v>
      </c>
      <c r="UA97">
        <f t="shared" si="281"/>
        <v>4</v>
      </c>
      <c r="UB97" s="137">
        <f>UA97*10000*MARGIN!$G14/MARGIN!$D14</f>
        <v>52789.692026240009</v>
      </c>
      <c r="UC97" s="137"/>
      <c r="UD97" s="188">
        <f t="shared" si="282"/>
        <v>0</v>
      </c>
      <c r="UE97" s="188"/>
      <c r="UF97" s="188"/>
      <c r="UG97" s="188">
        <f t="shared" si="283"/>
        <v>0</v>
      </c>
      <c r="UH97" s="188">
        <f t="shared" si="284"/>
        <v>0</v>
      </c>
      <c r="UI97" s="188"/>
      <c r="UJ97" s="188"/>
      <c r="UK97" s="188"/>
      <c r="UL97" s="188"/>
      <c r="UM97" s="188"/>
      <c r="UN97" s="188"/>
      <c r="UO97" s="188"/>
      <c r="UQ97">
        <f t="shared" si="285"/>
        <v>-50</v>
      </c>
      <c r="UU97">
        <v>-1</v>
      </c>
      <c r="UW97">
        <v>-1</v>
      </c>
      <c r="UZ97">
        <f t="shared" si="286"/>
        <v>1</v>
      </c>
      <c r="VB97">
        <f t="shared" si="287"/>
        <v>0</v>
      </c>
      <c r="VE97" s="115" t="s">
        <v>1099</v>
      </c>
      <c r="VF97">
        <v>50</v>
      </c>
      <c r="VG97" t="str">
        <f t="shared" si="288"/>
        <v>FALSE</v>
      </c>
      <c r="VH97">
        <f>ROUND(MARGIN!$J14,0)</f>
        <v>4</v>
      </c>
      <c r="VI97" t="e">
        <f>ROUND(IF(UR97=UW97,VH97*(1+#REF!),VH97*(1-#REF!)),0)</f>
        <v>#REF!</v>
      </c>
      <c r="VJ97">
        <f t="shared" si="289"/>
        <v>4</v>
      </c>
      <c r="VK97" s="137">
        <f>VJ97*10000*MARGIN!$G14/MARGIN!$D14</f>
        <v>52789.692026240009</v>
      </c>
      <c r="VL97" s="137"/>
      <c r="VM97" s="188">
        <f t="shared" si="290"/>
        <v>0</v>
      </c>
      <c r="VN97" s="188"/>
      <c r="VO97" s="188"/>
      <c r="VP97" s="188">
        <f t="shared" si="291"/>
        <v>0</v>
      </c>
      <c r="VQ97" s="188">
        <f t="shared" si="292"/>
        <v>0</v>
      </c>
      <c r="VR97" s="188"/>
      <c r="VS97" s="188"/>
      <c r="VT97" s="188"/>
      <c r="VU97" s="188"/>
      <c r="VV97" s="188"/>
      <c r="VW97" s="188"/>
      <c r="VX97" s="188"/>
    </row>
    <row r="98" spans="1:596"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f t="shared" si="269"/>
        <v>-50</v>
      </c>
      <c r="SC98">
        <v>1</v>
      </c>
      <c r="SE98">
        <v>1</v>
      </c>
      <c r="SH98">
        <f t="shared" si="270"/>
        <v>1</v>
      </c>
      <c r="SJ98">
        <f t="shared" si="271"/>
        <v>0</v>
      </c>
      <c r="SM98" s="115" t="s">
        <v>1099</v>
      </c>
      <c r="SN98">
        <v>50</v>
      </c>
      <c r="SO98" t="str">
        <f t="shared" si="272"/>
        <v>FALSE</v>
      </c>
      <c r="SP98">
        <f>ROUND(MARGIN!$J15,0)</f>
        <v>7</v>
      </c>
      <c r="SQ98" t="e">
        <f>ROUND(IF(RZ98=SE98,SP98*(1+#REF!),SP98*(1-#REF!)),0)</f>
        <v>#REF!</v>
      </c>
      <c r="SR98">
        <f t="shared" si="273"/>
        <v>7</v>
      </c>
      <c r="SS98" s="137">
        <f>SR98*10000*MARGIN!$G15/MARGIN!$D15</f>
        <v>52342.129889575146</v>
      </c>
      <c r="ST98" s="137"/>
      <c r="SU98" s="188">
        <f t="shared" si="274"/>
        <v>0</v>
      </c>
      <c r="SV98" s="188"/>
      <c r="SW98" s="188"/>
      <c r="SX98" s="188">
        <f t="shared" si="275"/>
        <v>0</v>
      </c>
      <c r="SY98" s="188">
        <f t="shared" si="276"/>
        <v>0</v>
      </c>
      <c r="SZ98" s="188"/>
      <c r="TA98" s="188"/>
      <c r="TB98" s="188"/>
      <c r="TC98" s="188"/>
      <c r="TD98" s="188"/>
      <c r="TE98" s="188"/>
      <c r="TF98" s="188"/>
      <c r="TH98">
        <f t="shared" si="277"/>
        <v>-50</v>
      </c>
      <c r="TL98">
        <v>1</v>
      </c>
      <c r="TN98">
        <v>1</v>
      </c>
      <c r="TQ98">
        <f t="shared" si="278"/>
        <v>1</v>
      </c>
      <c r="TS98">
        <f t="shared" si="279"/>
        <v>0</v>
      </c>
      <c r="TV98" s="115" t="s">
        <v>1099</v>
      </c>
      <c r="TW98">
        <v>50</v>
      </c>
      <c r="TX98" t="str">
        <f t="shared" si="280"/>
        <v>FALSE</v>
      </c>
      <c r="TY98">
        <f>ROUND(MARGIN!$J15,0)</f>
        <v>7</v>
      </c>
      <c r="TZ98" t="e">
        <f>ROUND(IF(TI98=TN98,TY98*(1+#REF!),TY98*(1-#REF!)),0)</f>
        <v>#REF!</v>
      </c>
      <c r="UA98">
        <f t="shared" si="281"/>
        <v>7</v>
      </c>
      <c r="UB98" s="137">
        <f>UA98*10000*MARGIN!$G15/MARGIN!$D15</f>
        <v>52342.129889575146</v>
      </c>
      <c r="UC98" s="137"/>
      <c r="UD98" s="188">
        <f t="shared" si="282"/>
        <v>0</v>
      </c>
      <c r="UE98" s="188"/>
      <c r="UF98" s="188"/>
      <c r="UG98" s="188">
        <f t="shared" si="283"/>
        <v>0</v>
      </c>
      <c r="UH98" s="188">
        <f t="shared" si="284"/>
        <v>0</v>
      </c>
      <c r="UI98" s="188"/>
      <c r="UJ98" s="188"/>
      <c r="UK98" s="188"/>
      <c r="UL98" s="188"/>
      <c r="UM98" s="188"/>
      <c r="UN98" s="188"/>
      <c r="UO98" s="188"/>
      <c r="UQ98">
        <f t="shared" si="285"/>
        <v>-50</v>
      </c>
      <c r="UU98">
        <v>1</v>
      </c>
      <c r="UW98">
        <v>1</v>
      </c>
      <c r="UZ98">
        <f t="shared" si="286"/>
        <v>1</v>
      </c>
      <c r="VB98">
        <f t="shared" si="287"/>
        <v>0</v>
      </c>
      <c r="VE98" s="115" t="s">
        <v>1099</v>
      </c>
      <c r="VF98">
        <v>50</v>
      </c>
      <c r="VG98" t="str">
        <f t="shared" si="288"/>
        <v>FALSE</v>
      </c>
      <c r="VH98">
        <f>ROUND(MARGIN!$J15,0)</f>
        <v>7</v>
      </c>
      <c r="VI98" t="e">
        <f>ROUND(IF(UR98=UW98,VH98*(1+#REF!),VH98*(1-#REF!)),0)</f>
        <v>#REF!</v>
      </c>
      <c r="VJ98">
        <f t="shared" si="289"/>
        <v>7</v>
      </c>
      <c r="VK98" s="137">
        <f>VJ98*10000*MARGIN!$G15/MARGIN!$D15</f>
        <v>52342.129889575146</v>
      </c>
      <c r="VL98" s="137"/>
      <c r="VM98" s="188">
        <f t="shared" si="290"/>
        <v>0</v>
      </c>
      <c r="VN98" s="188"/>
      <c r="VO98" s="188"/>
      <c r="VP98" s="188">
        <f t="shared" si="291"/>
        <v>0</v>
      </c>
      <c r="VQ98" s="188">
        <f t="shared" si="292"/>
        <v>0</v>
      </c>
      <c r="VR98" s="188"/>
      <c r="VS98" s="188"/>
      <c r="VT98" s="188"/>
      <c r="VU98" s="188"/>
      <c r="VV98" s="188"/>
      <c r="VW98" s="188"/>
      <c r="VX98" s="188"/>
    </row>
    <row r="99" spans="1:596"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f t="shared" si="269"/>
        <v>-50</v>
      </c>
      <c r="SC99">
        <v>1</v>
      </c>
      <c r="SE99">
        <v>1</v>
      </c>
      <c r="SH99">
        <f t="shared" si="270"/>
        <v>1</v>
      </c>
      <c r="SJ99">
        <f t="shared" si="271"/>
        <v>0</v>
      </c>
      <c r="SM99" s="115" t="s">
        <v>1099</v>
      </c>
      <c r="SN99">
        <v>50</v>
      </c>
      <c r="SO99" t="str">
        <f t="shared" si="272"/>
        <v>FALSE</v>
      </c>
      <c r="SP99">
        <f>ROUND(MARGIN!$J16,0)</f>
        <v>7</v>
      </c>
      <c r="SQ99" t="e">
        <f>ROUND(IF(RZ99=SE99,SP99*(1+#REF!),SP99*(1-#REF!)),0)</f>
        <v>#REF!</v>
      </c>
      <c r="SR99">
        <f t="shared" si="273"/>
        <v>7</v>
      </c>
      <c r="SS99" s="137">
        <f>SR99*10000*MARGIN!$G16/MARGIN!$D16</f>
        <v>52340.425531914894</v>
      </c>
      <c r="ST99" s="137"/>
      <c r="SU99" s="188">
        <f t="shared" si="274"/>
        <v>0</v>
      </c>
      <c r="SV99" s="188"/>
      <c r="SW99" s="188"/>
      <c r="SX99" s="188">
        <f t="shared" si="275"/>
        <v>0</v>
      </c>
      <c r="SY99" s="188">
        <f t="shared" si="276"/>
        <v>0</v>
      </c>
      <c r="SZ99" s="188"/>
      <c r="TA99" s="188"/>
      <c r="TB99" s="188"/>
      <c r="TC99" s="188"/>
      <c r="TD99" s="188"/>
      <c r="TE99" s="188"/>
      <c r="TF99" s="188"/>
      <c r="TH99">
        <f t="shared" si="277"/>
        <v>-50</v>
      </c>
      <c r="TL99">
        <v>1</v>
      </c>
      <c r="TN99">
        <v>1</v>
      </c>
      <c r="TQ99">
        <f t="shared" si="278"/>
        <v>1</v>
      </c>
      <c r="TS99">
        <f t="shared" si="279"/>
        <v>0</v>
      </c>
      <c r="TV99" s="115" t="s">
        <v>1099</v>
      </c>
      <c r="TW99">
        <v>50</v>
      </c>
      <c r="TX99" t="str">
        <f t="shared" si="280"/>
        <v>FALSE</v>
      </c>
      <c r="TY99">
        <f>ROUND(MARGIN!$J16,0)</f>
        <v>7</v>
      </c>
      <c r="TZ99" t="e">
        <f>ROUND(IF(TI99=TN99,TY99*(1+#REF!),TY99*(1-#REF!)),0)</f>
        <v>#REF!</v>
      </c>
      <c r="UA99">
        <f t="shared" si="281"/>
        <v>7</v>
      </c>
      <c r="UB99" s="137">
        <f>UA99*10000*MARGIN!$G16/MARGIN!$D16</f>
        <v>52340.425531914894</v>
      </c>
      <c r="UC99" s="137"/>
      <c r="UD99" s="188">
        <f t="shared" si="282"/>
        <v>0</v>
      </c>
      <c r="UE99" s="188"/>
      <c r="UF99" s="188"/>
      <c r="UG99" s="188">
        <f t="shared" si="283"/>
        <v>0</v>
      </c>
      <c r="UH99" s="188">
        <f t="shared" si="284"/>
        <v>0</v>
      </c>
      <c r="UI99" s="188"/>
      <c r="UJ99" s="188"/>
      <c r="UK99" s="188"/>
      <c r="UL99" s="188"/>
      <c r="UM99" s="188"/>
      <c r="UN99" s="188"/>
      <c r="UO99" s="188"/>
      <c r="UQ99">
        <f t="shared" si="285"/>
        <v>-50</v>
      </c>
      <c r="UU99">
        <v>1</v>
      </c>
      <c r="UW99">
        <v>1</v>
      </c>
      <c r="UZ99">
        <f t="shared" si="286"/>
        <v>1</v>
      </c>
      <c r="VB99">
        <f t="shared" si="287"/>
        <v>0</v>
      </c>
      <c r="VE99" s="115" t="s">
        <v>1099</v>
      </c>
      <c r="VF99">
        <v>50</v>
      </c>
      <c r="VG99" t="str">
        <f t="shared" si="288"/>
        <v>FALSE</v>
      </c>
      <c r="VH99">
        <f>ROUND(MARGIN!$J16,0)</f>
        <v>7</v>
      </c>
      <c r="VI99" t="e">
        <f>ROUND(IF(UR99=UW99,VH99*(1+#REF!),VH99*(1-#REF!)),0)</f>
        <v>#REF!</v>
      </c>
      <c r="VJ99">
        <f t="shared" si="289"/>
        <v>7</v>
      </c>
      <c r="VK99" s="137">
        <f>VJ99*10000*MARGIN!$G16/MARGIN!$D16</f>
        <v>52340.425531914894</v>
      </c>
      <c r="VL99" s="137"/>
      <c r="VM99" s="188">
        <f t="shared" si="290"/>
        <v>0</v>
      </c>
      <c r="VN99" s="188"/>
      <c r="VO99" s="188"/>
      <c r="VP99" s="188">
        <f t="shared" si="291"/>
        <v>0</v>
      </c>
      <c r="VQ99" s="188">
        <f t="shared" si="292"/>
        <v>0</v>
      </c>
      <c r="VR99" s="188"/>
      <c r="VS99" s="188"/>
      <c r="VT99" s="188"/>
      <c r="VU99" s="188"/>
      <c r="VV99" s="188"/>
      <c r="VW99" s="188"/>
      <c r="VX99" s="188"/>
    </row>
    <row r="100" spans="1:596"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f t="shared" si="269"/>
        <v>-50</v>
      </c>
      <c r="SC100">
        <v>1</v>
      </c>
      <c r="SE100">
        <v>1</v>
      </c>
      <c r="SH100">
        <f t="shared" si="270"/>
        <v>1</v>
      </c>
      <c r="SJ100">
        <f t="shared" si="271"/>
        <v>0</v>
      </c>
      <c r="SM100" s="115" t="s">
        <v>1099</v>
      </c>
      <c r="SN100">
        <v>50</v>
      </c>
      <c r="SO100" t="str">
        <f t="shared" si="272"/>
        <v>FALSE</v>
      </c>
      <c r="SP100">
        <f>ROUND(MARGIN!$J17,0)</f>
        <v>7</v>
      </c>
      <c r="SQ100" t="e">
        <f>ROUND(IF(RZ100=SE100,SP100*(1+#REF!),SP100*(1-#REF!)),0)</f>
        <v>#REF!</v>
      </c>
      <c r="SR100">
        <f t="shared" si="273"/>
        <v>7</v>
      </c>
      <c r="SS100" s="137">
        <f>SR100*10000*MARGIN!$G17/MARGIN!$D17</f>
        <v>52339</v>
      </c>
      <c r="ST100" s="137"/>
      <c r="SU100" s="188">
        <f t="shared" si="274"/>
        <v>0</v>
      </c>
      <c r="SV100" s="188"/>
      <c r="SW100" s="188"/>
      <c r="SX100" s="188">
        <f t="shared" si="275"/>
        <v>0</v>
      </c>
      <c r="SY100" s="188">
        <f t="shared" si="276"/>
        <v>0</v>
      </c>
      <c r="SZ100" s="188"/>
      <c r="TA100" s="188"/>
      <c r="TB100" s="188"/>
      <c r="TC100" s="188"/>
      <c r="TD100" s="188"/>
      <c r="TE100" s="188"/>
      <c r="TF100" s="188"/>
      <c r="TH100">
        <f t="shared" si="277"/>
        <v>-50</v>
      </c>
      <c r="TL100">
        <v>1</v>
      </c>
      <c r="TN100">
        <v>1</v>
      </c>
      <c r="TQ100">
        <f t="shared" si="278"/>
        <v>1</v>
      </c>
      <c r="TS100">
        <f t="shared" si="279"/>
        <v>0</v>
      </c>
      <c r="TV100" s="115" t="s">
        <v>1099</v>
      </c>
      <c r="TW100">
        <v>50</v>
      </c>
      <c r="TX100" t="str">
        <f t="shared" si="280"/>
        <v>FALSE</v>
      </c>
      <c r="TY100">
        <f>ROUND(MARGIN!$J17,0)</f>
        <v>7</v>
      </c>
      <c r="TZ100" t="e">
        <f>ROUND(IF(TI100=TN100,TY100*(1+#REF!),TY100*(1-#REF!)),0)</f>
        <v>#REF!</v>
      </c>
      <c r="UA100">
        <f t="shared" si="281"/>
        <v>7</v>
      </c>
      <c r="UB100" s="137">
        <f>UA100*10000*MARGIN!$G17/MARGIN!$D17</f>
        <v>52339</v>
      </c>
      <c r="UC100" s="137"/>
      <c r="UD100" s="188">
        <f t="shared" si="282"/>
        <v>0</v>
      </c>
      <c r="UE100" s="188"/>
      <c r="UF100" s="188"/>
      <c r="UG100" s="188">
        <f t="shared" si="283"/>
        <v>0</v>
      </c>
      <c r="UH100" s="188">
        <f t="shared" si="284"/>
        <v>0</v>
      </c>
      <c r="UI100" s="188"/>
      <c r="UJ100" s="188"/>
      <c r="UK100" s="188"/>
      <c r="UL100" s="188"/>
      <c r="UM100" s="188"/>
      <c r="UN100" s="188"/>
      <c r="UO100" s="188"/>
      <c r="UQ100">
        <f t="shared" si="285"/>
        <v>-50</v>
      </c>
      <c r="UU100">
        <v>1</v>
      </c>
      <c r="UW100">
        <v>1</v>
      </c>
      <c r="UZ100">
        <f t="shared" si="286"/>
        <v>1</v>
      </c>
      <c r="VB100">
        <f t="shared" si="287"/>
        <v>0</v>
      </c>
      <c r="VE100" s="115" t="s">
        <v>1099</v>
      </c>
      <c r="VF100">
        <v>50</v>
      </c>
      <c r="VG100" t="str">
        <f t="shared" si="288"/>
        <v>FALSE</v>
      </c>
      <c r="VH100">
        <f>ROUND(MARGIN!$J17,0)</f>
        <v>7</v>
      </c>
      <c r="VI100" t="e">
        <f>ROUND(IF(UR100=UW100,VH100*(1+#REF!),VH100*(1-#REF!)),0)</f>
        <v>#REF!</v>
      </c>
      <c r="VJ100">
        <f t="shared" si="289"/>
        <v>7</v>
      </c>
      <c r="VK100" s="137">
        <f>VJ100*10000*MARGIN!$G17/MARGIN!$D17</f>
        <v>52339</v>
      </c>
      <c r="VL100" s="137"/>
      <c r="VM100" s="188">
        <f t="shared" si="290"/>
        <v>0</v>
      </c>
      <c r="VN100" s="188"/>
      <c r="VO100" s="188"/>
      <c r="VP100" s="188">
        <f t="shared" si="291"/>
        <v>0</v>
      </c>
      <c r="VQ100" s="188">
        <f t="shared" si="292"/>
        <v>0</v>
      </c>
      <c r="VR100" s="188"/>
      <c r="VS100" s="188"/>
      <c r="VT100" s="188"/>
      <c r="VU100" s="188"/>
      <c r="VV100" s="188"/>
      <c r="VW100" s="188"/>
      <c r="VX100" s="188"/>
    </row>
    <row r="101" spans="1:596"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f t="shared" si="269"/>
        <v>-50</v>
      </c>
      <c r="SC101">
        <v>1</v>
      </c>
      <c r="SE101">
        <v>1</v>
      </c>
      <c r="SH101">
        <f t="shared" si="270"/>
        <v>1</v>
      </c>
      <c r="SJ101">
        <f t="shared" si="271"/>
        <v>0</v>
      </c>
      <c r="SM101" s="115" t="s">
        <v>1099</v>
      </c>
      <c r="SN101">
        <v>50</v>
      </c>
      <c r="SO101" t="str">
        <f t="shared" si="272"/>
        <v>FALSE</v>
      </c>
      <c r="SP101">
        <f>ROUND(MARGIN!$J18,0)</f>
        <v>7</v>
      </c>
      <c r="SQ101" t="e">
        <f>ROUND(IF(RZ101=SE101,SP101*(1+#REF!),SP101*(1-#REF!)),0)</f>
        <v>#REF!</v>
      </c>
      <c r="SR101">
        <f t="shared" si="273"/>
        <v>7</v>
      </c>
      <c r="SS101" s="137">
        <f>SR101*10000*MARGIN!$G18/MARGIN!$D18</f>
        <v>52333.843797856047</v>
      </c>
      <c r="ST101" s="137"/>
      <c r="SU101" s="188">
        <f t="shared" si="274"/>
        <v>0</v>
      </c>
      <c r="SV101" s="188"/>
      <c r="SW101" s="188"/>
      <c r="SX101" s="188">
        <f t="shared" si="275"/>
        <v>0</v>
      </c>
      <c r="SY101" s="188">
        <f t="shared" si="276"/>
        <v>0</v>
      </c>
      <c r="SZ101" s="188"/>
      <c r="TA101" s="188"/>
      <c r="TB101" s="188"/>
      <c r="TC101" s="188"/>
      <c r="TD101" s="188"/>
      <c r="TE101" s="188"/>
      <c r="TF101" s="188"/>
      <c r="TH101">
        <f t="shared" si="277"/>
        <v>-50</v>
      </c>
      <c r="TL101">
        <v>1</v>
      </c>
      <c r="TN101">
        <v>1</v>
      </c>
      <c r="TQ101">
        <f t="shared" si="278"/>
        <v>1</v>
      </c>
      <c r="TS101">
        <f t="shared" si="279"/>
        <v>0</v>
      </c>
      <c r="TV101" s="115" t="s">
        <v>1099</v>
      </c>
      <c r="TW101">
        <v>50</v>
      </c>
      <c r="TX101" t="str">
        <f t="shared" si="280"/>
        <v>FALSE</v>
      </c>
      <c r="TY101">
        <f>ROUND(MARGIN!$J18,0)</f>
        <v>7</v>
      </c>
      <c r="TZ101" t="e">
        <f>ROUND(IF(TI101=TN101,TY101*(1+#REF!),TY101*(1-#REF!)),0)</f>
        <v>#REF!</v>
      </c>
      <c r="UA101">
        <f t="shared" si="281"/>
        <v>7</v>
      </c>
      <c r="UB101" s="137">
        <f>UA101*10000*MARGIN!$G18/MARGIN!$D18</f>
        <v>52333.843797856047</v>
      </c>
      <c r="UC101" s="137"/>
      <c r="UD101" s="188">
        <f t="shared" si="282"/>
        <v>0</v>
      </c>
      <c r="UE101" s="188"/>
      <c r="UF101" s="188"/>
      <c r="UG101" s="188">
        <f t="shared" si="283"/>
        <v>0</v>
      </c>
      <c r="UH101" s="188">
        <f t="shared" si="284"/>
        <v>0</v>
      </c>
      <c r="UI101" s="188"/>
      <c r="UJ101" s="188"/>
      <c r="UK101" s="188"/>
      <c r="UL101" s="188"/>
      <c r="UM101" s="188"/>
      <c r="UN101" s="188"/>
      <c r="UO101" s="188"/>
      <c r="UQ101">
        <f t="shared" si="285"/>
        <v>-50</v>
      </c>
      <c r="UU101">
        <v>1</v>
      </c>
      <c r="UW101">
        <v>1</v>
      </c>
      <c r="UZ101">
        <f t="shared" si="286"/>
        <v>1</v>
      </c>
      <c r="VB101">
        <f t="shared" si="287"/>
        <v>0</v>
      </c>
      <c r="VE101" s="115" t="s">
        <v>1099</v>
      </c>
      <c r="VF101">
        <v>50</v>
      </c>
      <c r="VG101" t="str">
        <f t="shared" si="288"/>
        <v>FALSE</v>
      </c>
      <c r="VH101">
        <f>ROUND(MARGIN!$J18,0)</f>
        <v>7</v>
      </c>
      <c r="VI101" t="e">
        <f>ROUND(IF(UR101=UW101,VH101*(1+#REF!),VH101*(1-#REF!)),0)</f>
        <v>#REF!</v>
      </c>
      <c r="VJ101">
        <f t="shared" si="289"/>
        <v>7</v>
      </c>
      <c r="VK101" s="137">
        <f>VJ101*10000*MARGIN!$G18/MARGIN!$D18</f>
        <v>52333.843797856047</v>
      </c>
      <c r="VL101" s="137"/>
      <c r="VM101" s="188">
        <f t="shared" si="290"/>
        <v>0</v>
      </c>
      <c r="VN101" s="188"/>
      <c r="VO101" s="188"/>
      <c r="VP101" s="188">
        <f t="shared" si="291"/>
        <v>0</v>
      </c>
      <c r="VQ101" s="188">
        <f t="shared" si="292"/>
        <v>0</v>
      </c>
      <c r="VR101" s="188"/>
      <c r="VS101" s="188"/>
      <c r="VT101" s="188"/>
      <c r="VU101" s="188"/>
      <c r="VV101" s="188"/>
      <c r="VW101" s="188"/>
      <c r="VX101" s="188"/>
    </row>
    <row r="102" spans="1:596"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f t="shared" si="269"/>
        <v>-50</v>
      </c>
      <c r="SC102">
        <v>1</v>
      </c>
      <c r="SE102">
        <v>1</v>
      </c>
      <c r="SH102">
        <f>IF(RZ102=SG102,1,0)</f>
        <v>1</v>
      </c>
      <c r="SJ102">
        <f t="shared" si="271"/>
        <v>0</v>
      </c>
      <c r="SM102" s="116" t="s">
        <v>1099</v>
      </c>
      <c r="SN102">
        <v>50</v>
      </c>
      <c r="SO102" t="str">
        <f>IF(RZ102="","FALSE","TRUE")</f>
        <v>FALSE</v>
      </c>
      <c r="SP102">
        <f>ROUND(MARGIN!$J19,0)</f>
        <v>7</v>
      </c>
      <c r="SQ102" t="e">
        <f>ROUND(IF(RZ102=SE102,SP102*(1+#REF!),SP102*(1-#REF!)),0)</f>
        <v>#REF!</v>
      </c>
      <c r="SR102">
        <f t="shared" si="273"/>
        <v>7</v>
      </c>
      <c r="SS102" s="137">
        <f>SR102*10000*MARGIN!$G19/MARGIN!$D19</f>
        <v>48903.522205206733</v>
      </c>
      <c r="ST102" s="137"/>
      <c r="SU102" s="188">
        <f>IF(SH102=1,ABS(SS102*SL102),-ABS(SS102*SL102))</f>
        <v>0</v>
      </c>
      <c r="SV102" s="188"/>
      <c r="SW102" s="188"/>
      <c r="SX102" s="188">
        <f t="shared" si="275"/>
        <v>0</v>
      </c>
      <c r="SY102" s="188">
        <f>IF(SL102=1,ABS(SU102*SM102),-ABS(SU102*SM102))</f>
        <v>0</v>
      </c>
      <c r="SZ102" s="188"/>
      <c r="TA102" s="188"/>
      <c r="TB102" s="188"/>
      <c r="TC102" s="188"/>
      <c r="TD102" s="188"/>
      <c r="TE102" s="188"/>
      <c r="TF102" s="188"/>
      <c r="TH102">
        <f t="shared" si="277"/>
        <v>-50</v>
      </c>
      <c r="TL102">
        <v>1</v>
      </c>
      <c r="TN102">
        <v>1</v>
      </c>
      <c r="TQ102">
        <f>IF(TI102=TP102,1,0)</f>
        <v>1</v>
      </c>
      <c r="TS102">
        <f t="shared" si="279"/>
        <v>0</v>
      </c>
      <c r="TV102" s="116" t="s">
        <v>1099</v>
      </c>
      <c r="TW102">
        <v>50</v>
      </c>
      <c r="TX102" t="str">
        <f>IF(TI102="","FALSE","TRUE")</f>
        <v>FALSE</v>
      </c>
      <c r="TY102">
        <f>ROUND(MARGIN!$J19,0)</f>
        <v>7</v>
      </c>
      <c r="TZ102" t="e">
        <f>ROUND(IF(TI102=TN102,TY102*(1+#REF!),TY102*(1-#REF!)),0)</f>
        <v>#REF!</v>
      </c>
      <c r="UA102">
        <f t="shared" si="281"/>
        <v>7</v>
      </c>
      <c r="UB102" s="137">
        <f>UA102*10000*MARGIN!$G19/MARGIN!$D19</f>
        <v>48903.522205206733</v>
      </c>
      <c r="UC102" s="137"/>
      <c r="UD102" s="188">
        <f>IF(TQ102=1,ABS(UB102*TU102),-ABS(UB102*TU102))</f>
        <v>0</v>
      </c>
      <c r="UE102" s="188"/>
      <c r="UF102" s="188"/>
      <c r="UG102" s="188">
        <f t="shared" si="283"/>
        <v>0</v>
      </c>
      <c r="UH102" s="188">
        <f>IF(TU102=1,ABS(UD102*TV102),-ABS(UD102*TV102))</f>
        <v>0</v>
      </c>
      <c r="UI102" s="188"/>
      <c r="UJ102" s="188"/>
      <c r="UK102" s="188"/>
      <c r="UL102" s="188"/>
      <c r="UM102" s="188"/>
      <c r="UN102" s="188"/>
      <c r="UO102" s="188"/>
      <c r="UQ102">
        <f t="shared" si="285"/>
        <v>-50</v>
      </c>
      <c r="UU102">
        <v>1</v>
      </c>
      <c r="UW102">
        <v>1</v>
      </c>
      <c r="UZ102">
        <f>IF(UR102=UY102,1,0)</f>
        <v>1</v>
      </c>
      <c r="VB102">
        <f t="shared" si="287"/>
        <v>0</v>
      </c>
      <c r="VE102" s="116" t="s">
        <v>1099</v>
      </c>
      <c r="VF102">
        <v>50</v>
      </c>
      <c r="VG102" t="str">
        <f>IF(UR102="","FALSE","TRUE")</f>
        <v>FALSE</v>
      </c>
      <c r="VH102">
        <f>ROUND(MARGIN!$J19,0)</f>
        <v>7</v>
      </c>
      <c r="VI102" t="e">
        <f>ROUND(IF(UR102=UW102,VH102*(1+#REF!),VH102*(1-#REF!)),0)</f>
        <v>#REF!</v>
      </c>
      <c r="VJ102">
        <f t="shared" si="289"/>
        <v>7</v>
      </c>
      <c r="VK102" s="137">
        <f>VJ102*10000*MARGIN!$G19/MARGIN!$D19</f>
        <v>48903.522205206733</v>
      </c>
      <c r="VL102" s="137"/>
      <c r="VM102" s="188">
        <f>IF(UZ102=1,ABS(VK102*VD102),-ABS(VK102*VD102))</f>
        <v>0</v>
      </c>
      <c r="VN102" s="188"/>
      <c r="VO102" s="188"/>
      <c r="VP102" s="188">
        <f t="shared" si="291"/>
        <v>0</v>
      </c>
      <c r="VQ102" s="188">
        <f>IF(VD102=1,ABS(VM102*VE102),-ABS(VM102*VE102))</f>
        <v>0</v>
      </c>
      <c r="VR102" s="188"/>
      <c r="VS102" s="188"/>
      <c r="VT102" s="188"/>
      <c r="VU102" s="188"/>
      <c r="VV102" s="188"/>
      <c r="VW102" s="188"/>
      <c r="VX102" s="188"/>
    </row>
    <row r="103" spans="1:596"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f t="shared" si="269"/>
        <v>-50</v>
      </c>
      <c r="SC103">
        <v>1</v>
      </c>
      <c r="SE103">
        <v>1</v>
      </c>
      <c r="SH103">
        <f t="shared" ref="SH103:SH123" si="293">IF(RZ103=SG103,1,0)</f>
        <v>1</v>
      </c>
      <c r="SJ103">
        <f t="shared" si="271"/>
        <v>0</v>
      </c>
      <c r="SM103" s="115" t="s">
        <v>1099</v>
      </c>
      <c r="SN103">
        <v>50</v>
      </c>
      <c r="SO103" t="str">
        <f t="shared" ref="SO103:SO123" si="294">IF(RZ103="","FALSE","TRUE")</f>
        <v>FALSE</v>
      </c>
      <c r="SP103">
        <f>ROUND(MARGIN!$J20,0)</f>
        <v>7</v>
      </c>
      <c r="SQ103" t="e">
        <f>ROUND(IF(RZ103=SE103,SP103*(1+#REF!),SP103*(1-#REF!)),0)</f>
        <v>#REF!</v>
      </c>
      <c r="SR103">
        <f t="shared" si="273"/>
        <v>7</v>
      </c>
      <c r="SS103" s="137">
        <f>SR103*10000*MARGIN!$G20/MARGIN!$D20</f>
        <v>53619.101418439721</v>
      </c>
      <c r="ST103" s="137"/>
      <c r="SU103" s="188">
        <f t="shared" ref="SU103:SU123" si="295">IF(SH103=1,ABS(SS103*SL103),-ABS(SS103*SL103))</f>
        <v>0</v>
      </c>
      <c r="SV103" s="188"/>
      <c r="SW103" s="188"/>
      <c r="SX103" s="188">
        <f t="shared" si="275"/>
        <v>0</v>
      </c>
      <c r="SY103" s="188">
        <f t="shared" ref="SY103:SY123" si="296">IF(SL103=1,ABS(SU103*SM103),-ABS(SU103*SM103))</f>
        <v>0</v>
      </c>
      <c r="SZ103" s="188"/>
      <c r="TA103" s="188"/>
      <c r="TB103" s="188"/>
      <c r="TC103" s="188"/>
      <c r="TD103" s="188"/>
      <c r="TE103" s="188"/>
      <c r="TF103" s="188"/>
      <c r="TH103">
        <f t="shared" si="277"/>
        <v>-50</v>
      </c>
      <c r="TL103">
        <v>1</v>
      </c>
      <c r="TN103">
        <v>1</v>
      </c>
      <c r="TQ103">
        <f t="shared" ref="TQ103:TQ123" si="297">IF(TI103=TP103,1,0)</f>
        <v>1</v>
      </c>
      <c r="TS103">
        <f t="shared" si="279"/>
        <v>0</v>
      </c>
      <c r="TV103" s="115" t="s">
        <v>1099</v>
      </c>
      <c r="TW103">
        <v>50</v>
      </c>
      <c r="TX103" t="str">
        <f t="shared" ref="TX103:TX123" si="298">IF(TI103="","FALSE","TRUE")</f>
        <v>FALSE</v>
      </c>
      <c r="TY103">
        <f>ROUND(MARGIN!$J20,0)</f>
        <v>7</v>
      </c>
      <c r="TZ103" t="e">
        <f>ROUND(IF(TI103=TN103,TY103*(1+#REF!),TY103*(1-#REF!)),0)</f>
        <v>#REF!</v>
      </c>
      <c r="UA103">
        <f t="shared" si="281"/>
        <v>7</v>
      </c>
      <c r="UB103" s="137">
        <f>UA103*10000*MARGIN!$G20/MARGIN!$D20</f>
        <v>53619.101418439721</v>
      </c>
      <c r="UC103" s="137"/>
      <c r="UD103" s="188">
        <f t="shared" ref="UD103:UD123" si="299">IF(TQ103=1,ABS(UB103*TU103),-ABS(UB103*TU103))</f>
        <v>0</v>
      </c>
      <c r="UE103" s="188"/>
      <c r="UF103" s="188"/>
      <c r="UG103" s="188">
        <f t="shared" si="283"/>
        <v>0</v>
      </c>
      <c r="UH103" s="188">
        <f t="shared" ref="UH103:UH123" si="300">IF(TU103=1,ABS(UD103*TV103),-ABS(UD103*TV103))</f>
        <v>0</v>
      </c>
      <c r="UI103" s="188"/>
      <c r="UJ103" s="188"/>
      <c r="UK103" s="188"/>
      <c r="UL103" s="188"/>
      <c r="UM103" s="188"/>
      <c r="UN103" s="188"/>
      <c r="UO103" s="188"/>
      <c r="UQ103">
        <f t="shared" si="285"/>
        <v>-50</v>
      </c>
      <c r="UU103">
        <v>1</v>
      </c>
      <c r="UW103">
        <v>1</v>
      </c>
      <c r="UZ103">
        <f t="shared" ref="UZ103:UZ123" si="301">IF(UR103=UY103,1,0)</f>
        <v>1</v>
      </c>
      <c r="VB103">
        <f t="shared" si="287"/>
        <v>0</v>
      </c>
      <c r="VE103" s="115" t="s">
        <v>1099</v>
      </c>
      <c r="VF103">
        <v>50</v>
      </c>
      <c r="VG103" t="str">
        <f t="shared" ref="VG103:VG123" si="302">IF(UR103="","FALSE","TRUE")</f>
        <v>FALSE</v>
      </c>
      <c r="VH103">
        <f>ROUND(MARGIN!$J20,0)</f>
        <v>7</v>
      </c>
      <c r="VI103" t="e">
        <f>ROUND(IF(UR103=UW103,VH103*(1+#REF!),VH103*(1-#REF!)),0)</f>
        <v>#REF!</v>
      </c>
      <c r="VJ103">
        <f t="shared" si="289"/>
        <v>7</v>
      </c>
      <c r="VK103" s="137">
        <f>VJ103*10000*MARGIN!$G20/MARGIN!$D20</f>
        <v>53619.101418439721</v>
      </c>
      <c r="VL103" s="137"/>
      <c r="VM103" s="188">
        <f t="shared" ref="VM103:VM123" si="303">IF(UZ103=1,ABS(VK103*VD103),-ABS(VK103*VD103))</f>
        <v>0</v>
      </c>
      <c r="VN103" s="188"/>
      <c r="VO103" s="188"/>
      <c r="VP103" s="188">
        <f t="shared" si="291"/>
        <v>0</v>
      </c>
      <c r="VQ103" s="188">
        <f t="shared" ref="VQ103:VQ123" si="304">IF(VD103=1,ABS(VM103*VE103),-ABS(VM103*VE103))</f>
        <v>0</v>
      </c>
      <c r="VR103" s="188"/>
      <c r="VS103" s="188"/>
      <c r="VT103" s="188"/>
      <c r="VU103" s="188"/>
      <c r="VV103" s="188"/>
      <c r="VW103" s="188"/>
      <c r="VX103" s="188"/>
    </row>
    <row r="104" spans="1:596"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f t="shared" si="269"/>
        <v>-50</v>
      </c>
      <c r="SC104">
        <v>-1</v>
      </c>
      <c r="SE104">
        <v>-1</v>
      </c>
      <c r="SH104">
        <f t="shared" si="293"/>
        <v>1</v>
      </c>
      <c r="SJ104">
        <f t="shared" si="271"/>
        <v>0</v>
      </c>
      <c r="SM104" s="116" t="s">
        <v>1099</v>
      </c>
      <c r="SN104">
        <v>50</v>
      </c>
      <c r="SO104" t="str">
        <f t="shared" si="294"/>
        <v>FALSE</v>
      </c>
      <c r="SP104">
        <f>ROUND(MARGIN!$J21,0)</f>
        <v>7</v>
      </c>
      <c r="SQ104" t="e">
        <f>ROUND(IF(RZ104=SE104,SP104*(1+#REF!),SP104*(1-#REF!)),0)</f>
        <v>#REF!</v>
      </c>
      <c r="SR104">
        <f t="shared" si="273"/>
        <v>7</v>
      </c>
      <c r="SS104" s="137">
        <f>SR104*10000*MARGIN!$G21/MARGIN!$D21</f>
        <v>48938.714893617027</v>
      </c>
      <c r="ST104" s="137"/>
      <c r="SU104" s="188">
        <f t="shared" si="295"/>
        <v>0</v>
      </c>
      <c r="SV104" s="188"/>
      <c r="SW104" s="188"/>
      <c r="SX104" s="188">
        <f t="shared" si="275"/>
        <v>0</v>
      </c>
      <c r="SY104" s="188">
        <f t="shared" si="296"/>
        <v>0</v>
      </c>
      <c r="SZ104" s="188"/>
      <c r="TA104" s="188"/>
      <c r="TB104" s="188"/>
      <c r="TC104" s="188"/>
      <c r="TD104" s="188"/>
      <c r="TE104" s="188"/>
      <c r="TF104" s="188"/>
      <c r="TH104">
        <f t="shared" si="277"/>
        <v>-50</v>
      </c>
      <c r="TL104">
        <v>-1</v>
      </c>
      <c r="TN104">
        <v>-1</v>
      </c>
      <c r="TQ104">
        <f t="shared" si="297"/>
        <v>1</v>
      </c>
      <c r="TS104">
        <f t="shared" si="279"/>
        <v>0</v>
      </c>
      <c r="TV104" s="116" t="s">
        <v>1099</v>
      </c>
      <c r="TW104">
        <v>50</v>
      </c>
      <c r="TX104" t="str">
        <f t="shared" si="298"/>
        <v>FALSE</v>
      </c>
      <c r="TY104">
        <f>ROUND(MARGIN!$J21,0)</f>
        <v>7</v>
      </c>
      <c r="TZ104" t="e">
        <f>ROUND(IF(TI104=TN104,TY104*(1+#REF!),TY104*(1-#REF!)),0)</f>
        <v>#REF!</v>
      </c>
      <c r="UA104">
        <f t="shared" si="281"/>
        <v>7</v>
      </c>
      <c r="UB104" s="137">
        <f>UA104*10000*MARGIN!$G21/MARGIN!$D21</f>
        <v>48938.714893617027</v>
      </c>
      <c r="UC104" s="137"/>
      <c r="UD104" s="188">
        <f t="shared" si="299"/>
        <v>0</v>
      </c>
      <c r="UE104" s="188"/>
      <c r="UF104" s="188"/>
      <c r="UG104" s="188">
        <f t="shared" si="283"/>
        <v>0</v>
      </c>
      <c r="UH104" s="188">
        <f t="shared" si="300"/>
        <v>0</v>
      </c>
      <c r="UI104" s="188"/>
      <c r="UJ104" s="188"/>
      <c r="UK104" s="188"/>
      <c r="UL104" s="188"/>
      <c r="UM104" s="188"/>
      <c r="UN104" s="188"/>
      <c r="UO104" s="188"/>
      <c r="UQ104">
        <f t="shared" si="285"/>
        <v>-50</v>
      </c>
      <c r="UU104">
        <v>-1</v>
      </c>
      <c r="UW104">
        <v>-1</v>
      </c>
      <c r="UZ104">
        <f t="shared" si="301"/>
        <v>1</v>
      </c>
      <c r="VB104">
        <f t="shared" si="287"/>
        <v>0</v>
      </c>
      <c r="VE104" s="116" t="s">
        <v>1099</v>
      </c>
      <c r="VF104">
        <v>50</v>
      </c>
      <c r="VG104" t="str">
        <f t="shared" si="302"/>
        <v>FALSE</v>
      </c>
      <c r="VH104">
        <f>ROUND(MARGIN!$J21,0)</f>
        <v>7</v>
      </c>
      <c r="VI104" t="e">
        <f>ROUND(IF(UR104=UW104,VH104*(1+#REF!),VH104*(1-#REF!)),0)</f>
        <v>#REF!</v>
      </c>
      <c r="VJ104">
        <f t="shared" si="289"/>
        <v>7</v>
      </c>
      <c r="VK104" s="137">
        <f>VJ104*10000*MARGIN!$G21/MARGIN!$D21</f>
        <v>48938.714893617027</v>
      </c>
      <c r="VL104" s="137"/>
      <c r="VM104" s="188">
        <f t="shared" si="303"/>
        <v>0</v>
      </c>
      <c r="VN104" s="188"/>
      <c r="VO104" s="188"/>
      <c r="VP104" s="188">
        <f t="shared" si="291"/>
        <v>0</v>
      </c>
      <c r="VQ104" s="188">
        <f t="shared" si="304"/>
        <v>0</v>
      </c>
      <c r="VR104" s="188"/>
      <c r="VS104" s="188"/>
      <c r="VT104" s="188"/>
      <c r="VU104" s="188"/>
      <c r="VV104" s="188"/>
      <c r="VW104" s="188"/>
      <c r="VX104" s="188"/>
    </row>
    <row r="105" spans="1:596"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f t="shared" si="269"/>
        <v>-50</v>
      </c>
      <c r="SC105">
        <v>1</v>
      </c>
      <c r="SE105">
        <v>1</v>
      </c>
      <c r="SH105">
        <f t="shared" si="293"/>
        <v>1</v>
      </c>
      <c r="SJ105">
        <f t="shared" si="271"/>
        <v>0</v>
      </c>
      <c r="SM105" s="116" t="s">
        <v>1099</v>
      </c>
      <c r="SN105">
        <v>50</v>
      </c>
      <c r="SO105" t="str">
        <f t="shared" si="294"/>
        <v>FALSE</v>
      </c>
      <c r="SP105">
        <f>ROUND(MARGIN!$J22,0)</f>
        <v>4</v>
      </c>
      <c r="SQ105" t="e">
        <f>ROUND(IF(RZ105=SE105,SP105*(1+#REF!),SP105*(1-#REF!)),0)</f>
        <v>#REF!</v>
      </c>
      <c r="SR105">
        <f t="shared" si="273"/>
        <v>4</v>
      </c>
      <c r="SS105" s="137">
        <f>SR105*10000*MARGIN!$G22/MARGIN!$D22</f>
        <v>52820.008700639992</v>
      </c>
      <c r="ST105" s="137"/>
      <c r="SU105" s="188">
        <f t="shared" si="295"/>
        <v>0</v>
      </c>
      <c r="SV105" s="188"/>
      <c r="SW105" s="188"/>
      <c r="SX105" s="188">
        <f t="shared" si="275"/>
        <v>0</v>
      </c>
      <c r="SY105" s="188">
        <f t="shared" si="296"/>
        <v>0</v>
      </c>
      <c r="SZ105" s="188"/>
      <c r="TA105" s="188"/>
      <c r="TB105" s="188"/>
      <c r="TC105" s="188"/>
      <c r="TD105" s="188"/>
      <c r="TE105" s="188"/>
      <c r="TF105" s="188"/>
      <c r="TH105">
        <f t="shared" si="277"/>
        <v>-50</v>
      </c>
      <c r="TL105">
        <v>1</v>
      </c>
      <c r="TN105">
        <v>1</v>
      </c>
      <c r="TQ105">
        <f t="shared" si="297"/>
        <v>1</v>
      </c>
      <c r="TS105">
        <f t="shared" si="279"/>
        <v>0</v>
      </c>
      <c r="TV105" s="116" t="s">
        <v>1099</v>
      </c>
      <c r="TW105">
        <v>50</v>
      </c>
      <c r="TX105" t="str">
        <f t="shared" si="298"/>
        <v>FALSE</v>
      </c>
      <c r="TY105">
        <f>ROUND(MARGIN!$J22,0)</f>
        <v>4</v>
      </c>
      <c r="TZ105" t="e">
        <f>ROUND(IF(TI105=TN105,TY105*(1+#REF!),TY105*(1-#REF!)),0)</f>
        <v>#REF!</v>
      </c>
      <c r="UA105">
        <f t="shared" si="281"/>
        <v>4</v>
      </c>
      <c r="UB105" s="137">
        <f>UA105*10000*MARGIN!$G22/MARGIN!$D22</f>
        <v>52820.008700639992</v>
      </c>
      <c r="UC105" s="137"/>
      <c r="UD105" s="188">
        <f t="shared" si="299"/>
        <v>0</v>
      </c>
      <c r="UE105" s="188"/>
      <c r="UF105" s="188"/>
      <c r="UG105" s="188">
        <f t="shared" si="283"/>
        <v>0</v>
      </c>
      <c r="UH105" s="188">
        <f t="shared" si="300"/>
        <v>0</v>
      </c>
      <c r="UI105" s="188"/>
      <c r="UJ105" s="188"/>
      <c r="UK105" s="188"/>
      <c r="UL105" s="188"/>
      <c r="UM105" s="188"/>
      <c r="UN105" s="188"/>
      <c r="UO105" s="188"/>
      <c r="UQ105">
        <f t="shared" si="285"/>
        <v>-50</v>
      </c>
      <c r="UU105">
        <v>1</v>
      </c>
      <c r="UW105">
        <v>1</v>
      </c>
      <c r="UZ105">
        <f t="shared" si="301"/>
        <v>1</v>
      </c>
      <c r="VB105">
        <f t="shared" si="287"/>
        <v>0</v>
      </c>
      <c r="VE105" s="116" t="s">
        <v>1099</v>
      </c>
      <c r="VF105">
        <v>50</v>
      </c>
      <c r="VG105" t="str">
        <f t="shared" si="302"/>
        <v>FALSE</v>
      </c>
      <c r="VH105">
        <f>ROUND(MARGIN!$J22,0)</f>
        <v>4</v>
      </c>
      <c r="VI105" t="e">
        <f>ROUND(IF(UR105=UW105,VH105*(1+#REF!),VH105*(1-#REF!)),0)</f>
        <v>#REF!</v>
      </c>
      <c r="VJ105">
        <f t="shared" si="289"/>
        <v>4</v>
      </c>
      <c r="VK105" s="137">
        <f>VJ105*10000*MARGIN!$G22/MARGIN!$D22</f>
        <v>52820.008700639992</v>
      </c>
      <c r="VL105" s="137"/>
      <c r="VM105" s="188">
        <f t="shared" si="303"/>
        <v>0</v>
      </c>
      <c r="VN105" s="188"/>
      <c r="VO105" s="188"/>
      <c r="VP105" s="188">
        <f t="shared" si="291"/>
        <v>0</v>
      </c>
      <c r="VQ105" s="188">
        <f t="shared" si="304"/>
        <v>0</v>
      </c>
      <c r="VR105" s="188"/>
      <c r="VS105" s="188"/>
      <c r="VT105" s="188"/>
      <c r="VU105" s="188"/>
      <c r="VV105" s="188"/>
      <c r="VW105" s="188"/>
      <c r="VX105" s="188"/>
    </row>
    <row r="106" spans="1:596"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f t="shared" si="269"/>
        <v>-50</v>
      </c>
      <c r="SC106">
        <v>1</v>
      </c>
      <c r="SE106">
        <v>1</v>
      </c>
      <c r="SH106">
        <f t="shared" si="293"/>
        <v>1</v>
      </c>
      <c r="SJ106">
        <f t="shared" si="271"/>
        <v>0</v>
      </c>
      <c r="SM106" s="116" t="s">
        <v>1099</v>
      </c>
      <c r="SN106">
        <v>50</v>
      </c>
      <c r="SO106" t="str">
        <f t="shared" si="294"/>
        <v>FALSE</v>
      </c>
      <c r="SP106">
        <f>ROUND(MARGIN!$J23,0)</f>
        <v>4</v>
      </c>
      <c r="SQ106" t="e">
        <f>ROUND(IF(RZ106=SE106,SP106*(1+#REF!),SP106*(1-#REF!)),0)</f>
        <v>#REF!</v>
      </c>
      <c r="SR106">
        <f t="shared" si="273"/>
        <v>4</v>
      </c>
      <c r="SS106" s="137">
        <f>SR106*10000*MARGIN!$G23/MARGIN!$D23</f>
        <v>52875.379939209728</v>
      </c>
      <c r="ST106" s="137"/>
      <c r="SU106" s="188">
        <f t="shared" si="295"/>
        <v>0</v>
      </c>
      <c r="SV106" s="188"/>
      <c r="SW106" s="188"/>
      <c r="SX106" s="188">
        <f t="shared" si="275"/>
        <v>0</v>
      </c>
      <c r="SY106" s="188">
        <f t="shared" si="296"/>
        <v>0</v>
      </c>
      <c r="SZ106" s="188"/>
      <c r="TA106" s="188"/>
      <c r="TB106" s="188"/>
      <c r="TC106" s="188"/>
      <c r="TD106" s="188"/>
      <c r="TE106" s="188"/>
      <c r="TF106" s="188"/>
      <c r="TH106">
        <f t="shared" si="277"/>
        <v>-50</v>
      </c>
      <c r="TL106">
        <v>1</v>
      </c>
      <c r="TN106">
        <v>1</v>
      </c>
      <c r="TQ106">
        <f t="shared" si="297"/>
        <v>1</v>
      </c>
      <c r="TS106">
        <f t="shared" si="279"/>
        <v>0</v>
      </c>
      <c r="TV106" s="116" t="s">
        <v>1099</v>
      </c>
      <c r="TW106">
        <v>50</v>
      </c>
      <c r="TX106" t="str">
        <f t="shared" si="298"/>
        <v>FALSE</v>
      </c>
      <c r="TY106">
        <f>ROUND(MARGIN!$J23,0)</f>
        <v>4</v>
      </c>
      <c r="TZ106" t="e">
        <f>ROUND(IF(TI106=TN106,TY106*(1+#REF!),TY106*(1-#REF!)),0)</f>
        <v>#REF!</v>
      </c>
      <c r="UA106">
        <f t="shared" si="281"/>
        <v>4</v>
      </c>
      <c r="UB106" s="137">
        <f>UA106*10000*MARGIN!$G23/MARGIN!$D23</f>
        <v>52875.379939209728</v>
      </c>
      <c r="UC106" s="137"/>
      <c r="UD106" s="188">
        <f t="shared" si="299"/>
        <v>0</v>
      </c>
      <c r="UE106" s="188"/>
      <c r="UF106" s="188"/>
      <c r="UG106" s="188">
        <f t="shared" si="283"/>
        <v>0</v>
      </c>
      <c r="UH106" s="188">
        <f t="shared" si="300"/>
        <v>0</v>
      </c>
      <c r="UI106" s="188"/>
      <c r="UJ106" s="188"/>
      <c r="UK106" s="188"/>
      <c r="UL106" s="188"/>
      <c r="UM106" s="188"/>
      <c r="UN106" s="188"/>
      <c r="UO106" s="188"/>
      <c r="UQ106">
        <f t="shared" si="285"/>
        <v>-50</v>
      </c>
      <c r="UU106">
        <v>1</v>
      </c>
      <c r="UW106">
        <v>1</v>
      </c>
      <c r="UZ106">
        <f t="shared" si="301"/>
        <v>1</v>
      </c>
      <c r="VB106">
        <f t="shared" si="287"/>
        <v>0</v>
      </c>
      <c r="VE106" s="116" t="s">
        <v>1099</v>
      </c>
      <c r="VF106">
        <v>50</v>
      </c>
      <c r="VG106" t="str">
        <f t="shared" si="302"/>
        <v>FALSE</v>
      </c>
      <c r="VH106">
        <f>ROUND(MARGIN!$J23,0)</f>
        <v>4</v>
      </c>
      <c r="VI106" t="e">
        <f>ROUND(IF(UR106=UW106,VH106*(1+#REF!),VH106*(1-#REF!)),0)</f>
        <v>#REF!</v>
      </c>
      <c r="VJ106">
        <f t="shared" si="289"/>
        <v>4</v>
      </c>
      <c r="VK106" s="137">
        <f>VJ106*10000*MARGIN!$G23/MARGIN!$D23</f>
        <v>52875.379939209728</v>
      </c>
      <c r="VL106" s="137"/>
      <c r="VM106" s="188">
        <f t="shared" si="303"/>
        <v>0</v>
      </c>
      <c r="VN106" s="188"/>
      <c r="VO106" s="188"/>
      <c r="VP106" s="188">
        <f t="shared" si="291"/>
        <v>0</v>
      </c>
      <c r="VQ106" s="188">
        <f t="shared" si="304"/>
        <v>0</v>
      </c>
      <c r="VR106" s="188"/>
      <c r="VS106" s="188"/>
      <c r="VT106" s="188"/>
      <c r="VU106" s="188"/>
      <c r="VV106" s="188"/>
      <c r="VW106" s="188"/>
      <c r="VX106" s="188"/>
    </row>
    <row r="107" spans="1:596"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f t="shared" si="269"/>
        <v>-50</v>
      </c>
      <c r="SC107">
        <v>1</v>
      </c>
      <c r="SE107">
        <v>1</v>
      </c>
      <c r="SH107">
        <f t="shared" si="293"/>
        <v>1</v>
      </c>
      <c r="SJ107">
        <f t="shared" si="271"/>
        <v>0</v>
      </c>
      <c r="SM107" s="115" t="s">
        <v>1099</v>
      </c>
      <c r="SN107">
        <v>50</v>
      </c>
      <c r="SO107" t="str">
        <f t="shared" si="294"/>
        <v>FALSE</v>
      </c>
      <c r="SP107">
        <f>ROUND(MARGIN!$J24,0)</f>
        <v>4</v>
      </c>
      <c r="SQ107" t="e">
        <f>ROUND(IF(RZ107=SE107,SP107*(1+#REF!),SP107*(1-#REF!)),0)</f>
        <v>#REF!</v>
      </c>
      <c r="SR107">
        <f t="shared" si="273"/>
        <v>4</v>
      </c>
      <c r="SS107" s="137">
        <f>SR107*10000*MARGIN!$G24/MARGIN!$D24</f>
        <v>52848</v>
      </c>
      <c r="ST107" s="137"/>
      <c r="SU107" s="188">
        <f t="shared" si="295"/>
        <v>0</v>
      </c>
      <c r="SV107" s="188"/>
      <c r="SW107" s="188"/>
      <c r="SX107" s="188">
        <f t="shared" si="275"/>
        <v>0</v>
      </c>
      <c r="SY107" s="188">
        <f t="shared" si="296"/>
        <v>0</v>
      </c>
      <c r="SZ107" s="188"/>
      <c r="TA107" s="188"/>
      <c r="TB107" s="188"/>
      <c r="TC107" s="188"/>
      <c r="TD107" s="188"/>
      <c r="TE107" s="188"/>
      <c r="TF107" s="188"/>
      <c r="TH107">
        <f t="shared" si="277"/>
        <v>-50</v>
      </c>
      <c r="TL107">
        <v>1</v>
      </c>
      <c r="TN107">
        <v>1</v>
      </c>
      <c r="TQ107">
        <f t="shared" si="297"/>
        <v>1</v>
      </c>
      <c r="TS107">
        <f t="shared" si="279"/>
        <v>0</v>
      </c>
      <c r="TV107" s="115" t="s">
        <v>1099</v>
      </c>
      <c r="TW107">
        <v>50</v>
      </c>
      <c r="TX107" t="str">
        <f t="shared" si="298"/>
        <v>FALSE</v>
      </c>
      <c r="TY107">
        <f>ROUND(MARGIN!$J24,0)</f>
        <v>4</v>
      </c>
      <c r="TZ107" t="e">
        <f>ROUND(IF(TI107=TN107,TY107*(1+#REF!),TY107*(1-#REF!)),0)</f>
        <v>#REF!</v>
      </c>
      <c r="UA107">
        <f t="shared" si="281"/>
        <v>4</v>
      </c>
      <c r="UB107" s="137">
        <f>UA107*10000*MARGIN!$G24/MARGIN!$D24</f>
        <v>52848</v>
      </c>
      <c r="UC107" s="137"/>
      <c r="UD107" s="188">
        <f t="shared" si="299"/>
        <v>0</v>
      </c>
      <c r="UE107" s="188"/>
      <c r="UF107" s="188"/>
      <c r="UG107" s="188">
        <f t="shared" si="283"/>
        <v>0</v>
      </c>
      <c r="UH107" s="188">
        <f t="shared" si="300"/>
        <v>0</v>
      </c>
      <c r="UI107" s="188"/>
      <c r="UJ107" s="188"/>
      <c r="UK107" s="188"/>
      <c r="UL107" s="188"/>
      <c r="UM107" s="188"/>
      <c r="UN107" s="188"/>
      <c r="UO107" s="188"/>
      <c r="UQ107">
        <f t="shared" si="285"/>
        <v>-50</v>
      </c>
      <c r="UU107">
        <v>1</v>
      </c>
      <c r="UW107">
        <v>1</v>
      </c>
      <c r="UZ107">
        <f t="shared" si="301"/>
        <v>1</v>
      </c>
      <c r="VB107">
        <f t="shared" si="287"/>
        <v>0</v>
      </c>
      <c r="VE107" s="115" t="s">
        <v>1099</v>
      </c>
      <c r="VF107">
        <v>50</v>
      </c>
      <c r="VG107" t="str">
        <f t="shared" si="302"/>
        <v>FALSE</v>
      </c>
      <c r="VH107">
        <f>ROUND(MARGIN!$J24,0)</f>
        <v>4</v>
      </c>
      <c r="VI107" t="e">
        <f>ROUND(IF(UR107=UW107,VH107*(1+#REF!),VH107*(1-#REF!)),0)</f>
        <v>#REF!</v>
      </c>
      <c r="VJ107">
        <f t="shared" si="289"/>
        <v>4</v>
      </c>
      <c r="VK107" s="137">
        <f>VJ107*10000*MARGIN!$G24/MARGIN!$D24</f>
        <v>52848</v>
      </c>
      <c r="VL107" s="137"/>
      <c r="VM107" s="188">
        <f t="shared" si="303"/>
        <v>0</v>
      </c>
      <c r="VN107" s="188"/>
      <c r="VO107" s="188"/>
      <c r="VP107" s="188">
        <f t="shared" si="291"/>
        <v>0</v>
      </c>
      <c r="VQ107" s="188">
        <f t="shared" si="304"/>
        <v>0</v>
      </c>
      <c r="VR107" s="188"/>
      <c r="VS107" s="188"/>
      <c r="VT107" s="188"/>
      <c r="VU107" s="188"/>
      <c r="VV107" s="188"/>
      <c r="VW107" s="188"/>
      <c r="VX107" s="188"/>
    </row>
    <row r="108" spans="1:596"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f t="shared" si="269"/>
        <v>-50</v>
      </c>
      <c r="SC108">
        <v>1</v>
      </c>
      <c r="SE108">
        <v>1</v>
      </c>
      <c r="SH108">
        <f t="shared" si="293"/>
        <v>1</v>
      </c>
      <c r="SJ108">
        <f t="shared" si="271"/>
        <v>0</v>
      </c>
      <c r="SM108" s="116" t="s">
        <v>1099</v>
      </c>
      <c r="SN108">
        <v>50</v>
      </c>
      <c r="SO108" t="str">
        <f t="shared" si="294"/>
        <v>FALSE</v>
      </c>
      <c r="SP108">
        <f>ROUND(MARGIN!$J25,0)</f>
        <v>4</v>
      </c>
      <c r="SQ108" t="e">
        <f>ROUND(IF(RZ108=SE108,SP108*(1+#REF!),SP108*(1-#REF!)),0)</f>
        <v>#REF!</v>
      </c>
      <c r="SR108">
        <f t="shared" si="273"/>
        <v>4</v>
      </c>
      <c r="SS108" s="137">
        <f>SR108*10000*MARGIN!$G25/MARGIN!$D25</f>
        <v>52882.275874976607</v>
      </c>
      <c r="ST108" s="137"/>
      <c r="SU108" s="188">
        <f t="shared" si="295"/>
        <v>0</v>
      </c>
      <c r="SV108" s="188"/>
      <c r="SW108" s="188"/>
      <c r="SX108" s="188">
        <f t="shared" si="275"/>
        <v>0</v>
      </c>
      <c r="SY108" s="188">
        <f t="shared" si="296"/>
        <v>0</v>
      </c>
      <c r="SZ108" s="188"/>
      <c r="TA108" s="188"/>
      <c r="TB108" s="188"/>
      <c r="TC108" s="188"/>
      <c r="TD108" s="188"/>
      <c r="TE108" s="188"/>
      <c r="TF108" s="188"/>
      <c r="TH108">
        <f t="shared" si="277"/>
        <v>-50</v>
      </c>
      <c r="TL108">
        <v>1</v>
      </c>
      <c r="TN108">
        <v>1</v>
      </c>
      <c r="TQ108">
        <f t="shared" si="297"/>
        <v>1</v>
      </c>
      <c r="TS108">
        <f t="shared" si="279"/>
        <v>0</v>
      </c>
      <c r="TV108" s="116" t="s">
        <v>1099</v>
      </c>
      <c r="TW108">
        <v>50</v>
      </c>
      <c r="TX108" t="str">
        <f t="shared" si="298"/>
        <v>FALSE</v>
      </c>
      <c r="TY108">
        <f>ROUND(MARGIN!$J25,0)</f>
        <v>4</v>
      </c>
      <c r="TZ108" t="e">
        <f>ROUND(IF(TI108=TN108,TY108*(1+#REF!),TY108*(1-#REF!)),0)</f>
        <v>#REF!</v>
      </c>
      <c r="UA108">
        <f t="shared" si="281"/>
        <v>4</v>
      </c>
      <c r="UB108" s="137">
        <f>UA108*10000*MARGIN!$G25/MARGIN!$D25</f>
        <v>52882.275874976607</v>
      </c>
      <c r="UC108" s="137"/>
      <c r="UD108" s="188">
        <f t="shared" si="299"/>
        <v>0</v>
      </c>
      <c r="UE108" s="188"/>
      <c r="UF108" s="188"/>
      <c r="UG108" s="188">
        <f t="shared" si="283"/>
        <v>0</v>
      </c>
      <c r="UH108" s="188">
        <f t="shared" si="300"/>
        <v>0</v>
      </c>
      <c r="UI108" s="188"/>
      <c r="UJ108" s="188"/>
      <c r="UK108" s="188"/>
      <c r="UL108" s="188"/>
      <c r="UM108" s="188"/>
      <c r="UN108" s="188"/>
      <c r="UO108" s="188"/>
      <c r="UQ108">
        <f t="shared" si="285"/>
        <v>-50</v>
      </c>
      <c r="UU108">
        <v>1</v>
      </c>
      <c r="UW108">
        <v>1</v>
      </c>
      <c r="UZ108">
        <f t="shared" si="301"/>
        <v>1</v>
      </c>
      <c r="VB108">
        <f t="shared" si="287"/>
        <v>0</v>
      </c>
      <c r="VE108" s="116" t="s">
        <v>1099</v>
      </c>
      <c r="VF108">
        <v>50</v>
      </c>
      <c r="VG108" t="str">
        <f t="shared" si="302"/>
        <v>FALSE</v>
      </c>
      <c r="VH108">
        <f>ROUND(MARGIN!$J25,0)</f>
        <v>4</v>
      </c>
      <c r="VI108" t="e">
        <f>ROUND(IF(UR108=UW108,VH108*(1+#REF!),VH108*(1-#REF!)),0)</f>
        <v>#REF!</v>
      </c>
      <c r="VJ108">
        <f t="shared" si="289"/>
        <v>4</v>
      </c>
      <c r="VK108" s="137">
        <f>VJ108*10000*MARGIN!$G25/MARGIN!$D25</f>
        <v>52882.275874976607</v>
      </c>
      <c r="VL108" s="137"/>
      <c r="VM108" s="188">
        <f t="shared" si="303"/>
        <v>0</v>
      </c>
      <c r="VN108" s="188"/>
      <c r="VO108" s="188"/>
      <c r="VP108" s="188">
        <f t="shared" si="291"/>
        <v>0</v>
      </c>
      <c r="VQ108" s="188">
        <f t="shared" si="304"/>
        <v>0</v>
      </c>
      <c r="VR108" s="188"/>
      <c r="VS108" s="188"/>
      <c r="VT108" s="188"/>
      <c r="VU108" s="188"/>
      <c r="VV108" s="188"/>
      <c r="VW108" s="188"/>
      <c r="VX108" s="188"/>
    </row>
    <row r="109" spans="1:596"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f t="shared" si="269"/>
        <v>-50</v>
      </c>
      <c r="SC109">
        <v>1</v>
      </c>
      <c r="SE109">
        <v>1</v>
      </c>
      <c r="SH109">
        <f t="shared" si="293"/>
        <v>1</v>
      </c>
      <c r="SJ109">
        <f t="shared" si="271"/>
        <v>0</v>
      </c>
      <c r="SM109" s="115" t="s">
        <v>1099</v>
      </c>
      <c r="SN109">
        <v>50</v>
      </c>
      <c r="SO109" t="str">
        <f t="shared" si="294"/>
        <v>FALSE</v>
      </c>
      <c r="SP109">
        <f>ROUND(MARGIN!$J26,0)</f>
        <v>4</v>
      </c>
      <c r="SQ109" t="e">
        <f>ROUND(IF(RZ109=SE109,SP109*(1+#REF!),SP109*(1-#REF!)),0)</f>
        <v>#REF!</v>
      </c>
      <c r="SR109">
        <f t="shared" si="273"/>
        <v>4</v>
      </c>
      <c r="SS109" s="137">
        <f>SR109*10000*MARGIN!$G26/MARGIN!$D26</f>
        <v>52839.203675344565</v>
      </c>
      <c r="ST109" s="137"/>
      <c r="SU109" s="188">
        <f t="shared" si="295"/>
        <v>0</v>
      </c>
      <c r="SV109" s="188"/>
      <c r="SW109" s="188"/>
      <c r="SX109" s="188">
        <f t="shared" si="275"/>
        <v>0</v>
      </c>
      <c r="SY109" s="188">
        <f t="shared" si="296"/>
        <v>0</v>
      </c>
      <c r="SZ109" s="188"/>
      <c r="TA109" s="188"/>
      <c r="TB109" s="188"/>
      <c r="TC109" s="188"/>
      <c r="TD109" s="188"/>
      <c r="TE109" s="188"/>
      <c r="TF109" s="188"/>
      <c r="TH109">
        <f t="shared" si="277"/>
        <v>-50</v>
      </c>
      <c r="TL109">
        <v>1</v>
      </c>
      <c r="TN109">
        <v>1</v>
      </c>
      <c r="TQ109">
        <f t="shared" si="297"/>
        <v>1</v>
      </c>
      <c r="TS109">
        <f t="shared" si="279"/>
        <v>0</v>
      </c>
      <c r="TV109" s="115" t="s">
        <v>1099</v>
      </c>
      <c r="TW109">
        <v>50</v>
      </c>
      <c r="TX109" t="str">
        <f t="shared" si="298"/>
        <v>FALSE</v>
      </c>
      <c r="TY109">
        <f>ROUND(MARGIN!$J26,0)</f>
        <v>4</v>
      </c>
      <c r="TZ109" t="e">
        <f>ROUND(IF(TI109=TN109,TY109*(1+#REF!),TY109*(1-#REF!)),0)</f>
        <v>#REF!</v>
      </c>
      <c r="UA109">
        <f t="shared" si="281"/>
        <v>4</v>
      </c>
      <c r="UB109" s="137">
        <f>UA109*10000*MARGIN!$G26/MARGIN!$D26</f>
        <v>52839.203675344565</v>
      </c>
      <c r="UC109" s="137"/>
      <c r="UD109" s="188">
        <f t="shared" si="299"/>
        <v>0</v>
      </c>
      <c r="UE109" s="188"/>
      <c r="UF109" s="188"/>
      <c r="UG109" s="188">
        <f t="shared" si="283"/>
        <v>0</v>
      </c>
      <c r="UH109" s="188">
        <f t="shared" si="300"/>
        <v>0</v>
      </c>
      <c r="UI109" s="188"/>
      <c r="UJ109" s="188"/>
      <c r="UK109" s="188"/>
      <c r="UL109" s="188"/>
      <c r="UM109" s="188"/>
      <c r="UN109" s="188"/>
      <c r="UO109" s="188"/>
      <c r="UQ109">
        <f t="shared" si="285"/>
        <v>-50</v>
      </c>
      <c r="UU109">
        <v>1</v>
      </c>
      <c r="UW109">
        <v>1</v>
      </c>
      <c r="UZ109">
        <f t="shared" si="301"/>
        <v>1</v>
      </c>
      <c r="VB109">
        <f t="shared" si="287"/>
        <v>0</v>
      </c>
      <c r="VE109" s="115" t="s">
        <v>1099</v>
      </c>
      <c r="VF109">
        <v>50</v>
      </c>
      <c r="VG109" t="str">
        <f t="shared" si="302"/>
        <v>FALSE</v>
      </c>
      <c r="VH109">
        <f>ROUND(MARGIN!$J26,0)</f>
        <v>4</v>
      </c>
      <c r="VI109" t="e">
        <f>ROUND(IF(UR109=UW109,VH109*(1+#REF!),VH109*(1-#REF!)),0)</f>
        <v>#REF!</v>
      </c>
      <c r="VJ109">
        <f t="shared" si="289"/>
        <v>4</v>
      </c>
      <c r="VK109" s="137">
        <f>VJ109*10000*MARGIN!$G26/MARGIN!$D26</f>
        <v>52839.203675344565</v>
      </c>
      <c r="VL109" s="137"/>
      <c r="VM109" s="188">
        <f t="shared" si="303"/>
        <v>0</v>
      </c>
      <c r="VN109" s="188"/>
      <c r="VO109" s="188"/>
      <c r="VP109" s="188">
        <f t="shared" si="291"/>
        <v>0</v>
      </c>
      <c r="VQ109" s="188">
        <f t="shared" si="304"/>
        <v>0</v>
      </c>
      <c r="VR109" s="188"/>
      <c r="VS109" s="188"/>
      <c r="VT109" s="188"/>
      <c r="VU109" s="188"/>
      <c r="VV109" s="188"/>
      <c r="VW109" s="188"/>
      <c r="VX109" s="188"/>
    </row>
    <row r="110" spans="1:596"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f t="shared" si="269"/>
        <v>-50</v>
      </c>
      <c r="SC110">
        <v>-1</v>
      </c>
      <c r="SE110">
        <v>-1</v>
      </c>
      <c r="SH110">
        <f t="shared" si="293"/>
        <v>1</v>
      </c>
      <c r="SJ110">
        <f t="shared" si="271"/>
        <v>0</v>
      </c>
      <c r="SM110" s="115" t="s">
        <v>1099</v>
      </c>
      <c r="SN110">
        <v>50</v>
      </c>
      <c r="SO110" t="str">
        <f t="shared" si="294"/>
        <v>FALSE</v>
      </c>
      <c r="SP110">
        <f>ROUND(MARGIN!$J27,0)</f>
        <v>5</v>
      </c>
      <c r="SQ110" t="e">
        <f>ROUND(IF(RZ110=SE110,SP110*(1+#REF!),SP110*(1-#REF!)),0)</f>
        <v>#REF!</v>
      </c>
      <c r="SR110">
        <f t="shared" si="273"/>
        <v>5</v>
      </c>
      <c r="SS110" s="137">
        <f>SR110*10000*MARGIN!$G27/MARGIN!$D27</f>
        <v>55072.362231899991</v>
      </c>
      <c r="ST110" s="137"/>
      <c r="SU110" s="188">
        <f t="shared" si="295"/>
        <v>0</v>
      </c>
      <c r="SV110" s="188"/>
      <c r="SW110" s="188"/>
      <c r="SX110" s="188">
        <f t="shared" si="275"/>
        <v>0</v>
      </c>
      <c r="SY110" s="188">
        <f t="shared" si="296"/>
        <v>0</v>
      </c>
      <c r="SZ110" s="188"/>
      <c r="TA110" s="188"/>
      <c r="TB110" s="188"/>
      <c r="TC110" s="188"/>
      <c r="TD110" s="188"/>
      <c r="TE110" s="188"/>
      <c r="TF110" s="188"/>
      <c r="TH110">
        <f t="shared" si="277"/>
        <v>-50</v>
      </c>
      <c r="TL110">
        <v>-1</v>
      </c>
      <c r="TN110">
        <v>-1</v>
      </c>
      <c r="TQ110">
        <f t="shared" si="297"/>
        <v>1</v>
      </c>
      <c r="TS110">
        <f t="shared" si="279"/>
        <v>0</v>
      </c>
      <c r="TV110" s="115" t="s">
        <v>1099</v>
      </c>
      <c r="TW110">
        <v>50</v>
      </c>
      <c r="TX110" t="str">
        <f t="shared" si="298"/>
        <v>FALSE</v>
      </c>
      <c r="TY110">
        <f>ROUND(MARGIN!$J27,0)</f>
        <v>5</v>
      </c>
      <c r="TZ110" t="e">
        <f>ROUND(IF(TI110=TN110,TY110*(1+#REF!),TY110*(1-#REF!)),0)</f>
        <v>#REF!</v>
      </c>
      <c r="UA110">
        <f t="shared" si="281"/>
        <v>5</v>
      </c>
      <c r="UB110" s="137">
        <f>UA110*10000*MARGIN!$G27/MARGIN!$D27</f>
        <v>55072.362231899991</v>
      </c>
      <c r="UC110" s="137"/>
      <c r="UD110" s="188">
        <f t="shared" si="299"/>
        <v>0</v>
      </c>
      <c r="UE110" s="188"/>
      <c r="UF110" s="188"/>
      <c r="UG110" s="188">
        <f t="shared" si="283"/>
        <v>0</v>
      </c>
      <c r="UH110" s="188">
        <f t="shared" si="300"/>
        <v>0</v>
      </c>
      <c r="UI110" s="188"/>
      <c r="UJ110" s="188"/>
      <c r="UK110" s="188"/>
      <c r="UL110" s="188"/>
      <c r="UM110" s="188"/>
      <c r="UN110" s="188"/>
      <c r="UO110" s="188"/>
      <c r="UQ110">
        <f t="shared" si="285"/>
        <v>-50</v>
      </c>
      <c r="UU110">
        <v>-1</v>
      </c>
      <c r="UW110">
        <v>-1</v>
      </c>
      <c r="UZ110">
        <f t="shared" si="301"/>
        <v>1</v>
      </c>
      <c r="VB110">
        <f t="shared" si="287"/>
        <v>0</v>
      </c>
      <c r="VE110" s="115" t="s">
        <v>1099</v>
      </c>
      <c r="VF110">
        <v>50</v>
      </c>
      <c r="VG110" t="str">
        <f t="shared" si="302"/>
        <v>FALSE</v>
      </c>
      <c r="VH110">
        <f>ROUND(MARGIN!$J27,0)</f>
        <v>5</v>
      </c>
      <c r="VI110" t="e">
        <f>ROUND(IF(UR110=UW110,VH110*(1+#REF!),VH110*(1-#REF!)),0)</f>
        <v>#REF!</v>
      </c>
      <c r="VJ110">
        <f t="shared" si="289"/>
        <v>5</v>
      </c>
      <c r="VK110" s="137">
        <f>VJ110*10000*MARGIN!$G27/MARGIN!$D27</f>
        <v>55072.362231899991</v>
      </c>
      <c r="VL110" s="137"/>
      <c r="VM110" s="188">
        <f t="shared" si="303"/>
        <v>0</v>
      </c>
      <c r="VN110" s="188"/>
      <c r="VO110" s="188"/>
      <c r="VP110" s="188">
        <f t="shared" si="291"/>
        <v>0</v>
      </c>
      <c r="VQ110" s="188">
        <f t="shared" si="304"/>
        <v>0</v>
      </c>
      <c r="VR110" s="188"/>
      <c r="VS110" s="188"/>
      <c r="VT110" s="188"/>
      <c r="VU110" s="188"/>
      <c r="VV110" s="188"/>
      <c r="VW110" s="188"/>
      <c r="VX110" s="188"/>
    </row>
    <row r="111" spans="1:596"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f t="shared" si="269"/>
        <v>-50</v>
      </c>
      <c r="SC111">
        <v>-1</v>
      </c>
      <c r="SE111">
        <v>-1</v>
      </c>
      <c r="SH111">
        <f t="shared" si="293"/>
        <v>1</v>
      </c>
      <c r="SJ111">
        <f t="shared" si="271"/>
        <v>0</v>
      </c>
      <c r="SM111" s="115" t="s">
        <v>1099</v>
      </c>
      <c r="SN111">
        <v>50</v>
      </c>
      <c r="SO111" t="str">
        <f t="shared" si="294"/>
        <v>FALSE</v>
      </c>
      <c r="SP111">
        <f>ROUND(MARGIN!$J28,0)</f>
        <v>5</v>
      </c>
      <c r="SQ111" t="e">
        <f>ROUND(IF(RZ111=SE111,SP111*(1+#REF!),SP111*(1-#REF!)),0)</f>
        <v>#REF!</v>
      </c>
      <c r="SR111">
        <f t="shared" si="273"/>
        <v>5</v>
      </c>
      <c r="SS111" s="137">
        <f>SR111*10000*MARGIN!$G28/MARGIN!$D28</f>
        <v>55071.843500000003</v>
      </c>
      <c r="ST111" s="137"/>
      <c r="SU111" s="188">
        <f t="shared" si="295"/>
        <v>0</v>
      </c>
      <c r="SV111" s="188"/>
      <c r="SW111" s="188"/>
      <c r="SX111" s="188">
        <f t="shared" si="275"/>
        <v>0</v>
      </c>
      <c r="SY111" s="188">
        <f t="shared" si="296"/>
        <v>0</v>
      </c>
      <c r="SZ111" s="188"/>
      <c r="TA111" s="188"/>
      <c r="TB111" s="188"/>
      <c r="TC111" s="188"/>
      <c r="TD111" s="188"/>
      <c r="TE111" s="188"/>
      <c r="TF111" s="188"/>
      <c r="TH111">
        <f t="shared" si="277"/>
        <v>-50</v>
      </c>
      <c r="TL111">
        <v>-1</v>
      </c>
      <c r="TN111">
        <v>-1</v>
      </c>
      <c r="TQ111">
        <f t="shared" si="297"/>
        <v>1</v>
      </c>
      <c r="TS111">
        <f t="shared" si="279"/>
        <v>0</v>
      </c>
      <c r="TV111" s="115" t="s">
        <v>1099</v>
      </c>
      <c r="TW111">
        <v>50</v>
      </c>
      <c r="TX111" t="str">
        <f t="shared" si="298"/>
        <v>FALSE</v>
      </c>
      <c r="TY111">
        <f>ROUND(MARGIN!$J28,0)</f>
        <v>5</v>
      </c>
      <c r="TZ111" t="e">
        <f>ROUND(IF(TI111=TN111,TY111*(1+#REF!),TY111*(1-#REF!)),0)</f>
        <v>#REF!</v>
      </c>
      <c r="UA111">
        <f t="shared" si="281"/>
        <v>5</v>
      </c>
      <c r="UB111" s="137">
        <f>UA111*10000*MARGIN!$G28/MARGIN!$D28</f>
        <v>55071.843500000003</v>
      </c>
      <c r="UC111" s="137"/>
      <c r="UD111" s="188">
        <f t="shared" si="299"/>
        <v>0</v>
      </c>
      <c r="UE111" s="188"/>
      <c r="UF111" s="188"/>
      <c r="UG111" s="188">
        <f t="shared" si="283"/>
        <v>0</v>
      </c>
      <c r="UH111" s="188">
        <f t="shared" si="300"/>
        <v>0</v>
      </c>
      <c r="UI111" s="188"/>
      <c r="UJ111" s="188"/>
      <c r="UK111" s="188"/>
      <c r="UL111" s="188"/>
      <c r="UM111" s="188"/>
      <c r="UN111" s="188"/>
      <c r="UO111" s="188"/>
      <c r="UQ111">
        <f t="shared" si="285"/>
        <v>-50</v>
      </c>
      <c r="UU111">
        <v>-1</v>
      </c>
      <c r="UW111">
        <v>-1</v>
      </c>
      <c r="UZ111">
        <f t="shared" si="301"/>
        <v>1</v>
      </c>
      <c r="VB111">
        <f t="shared" si="287"/>
        <v>0</v>
      </c>
      <c r="VE111" s="115" t="s">
        <v>1099</v>
      </c>
      <c r="VF111">
        <v>50</v>
      </c>
      <c r="VG111" t="str">
        <f t="shared" si="302"/>
        <v>FALSE</v>
      </c>
      <c r="VH111">
        <f>ROUND(MARGIN!$J28,0)</f>
        <v>5</v>
      </c>
      <c r="VI111" t="e">
        <f>ROUND(IF(UR111=UW111,VH111*(1+#REF!),VH111*(1-#REF!)),0)</f>
        <v>#REF!</v>
      </c>
      <c r="VJ111">
        <f t="shared" si="289"/>
        <v>5</v>
      </c>
      <c r="VK111" s="137">
        <f>VJ111*10000*MARGIN!$G28/MARGIN!$D28</f>
        <v>55071.843500000003</v>
      </c>
      <c r="VL111" s="137"/>
      <c r="VM111" s="188">
        <f t="shared" si="303"/>
        <v>0</v>
      </c>
      <c r="VN111" s="188"/>
      <c r="VO111" s="188"/>
      <c r="VP111" s="188">
        <f t="shared" si="291"/>
        <v>0</v>
      </c>
      <c r="VQ111" s="188">
        <f t="shared" si="304"/>
        <v>0</v>
      </c>
      <c r="VR111" s="188"/>
      <c r="VS111" s="188"/>
      <c r="VT111" s="188"/>
      <c r="VU111" s="188"/>
      <c r="VV111" s="188"/>
      <c r="VW111" s="188"/>
      <c r="VX111" s="188"/>
    </row>
    <row r="112" spans="1:596"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f t="shared" si="269"/>
        <v>-50</v>
      </c>
      <c r="SC112">
        <v>-1</v>
      </c>
      <c r="SE112">
        <v>-1</v>
      </c>
      <c r="SH112">
        <f t="shared" si="293"/>
        <v>1</v>
      </c>
      <c r="SJ112">
        <f t="shared" si="271"/>
        <v>0</v>
      </c>
      <c r="SM112" s="115" t="s">
        <v>1099</v>
      </c>
      <c r="SN112">
        <v>50</v>
      </c>
      <c r="SO112" t="str">
        <f t="shared" si="294"/>
        <v>FALSE</v>
      </c>
      <c r="SP112">
        <f>ROUND(MARGIN!$J29,0)</f>
        <v>5</v>
      </c>
      <c r="SQ112" t="e">
        <f>ROUND(IF(RZ112=SE112,SP112*(1+#REF!),SP112*(1-#REF!)),0)</f>
        <v>#REF!</v>
      </c>
      <c r="SR112">
        <f t="shared" si="273"/>
        <v>5</v>
      </c>
      <c r="SS112" s="137">
        <f>SR112*10000*MARGIN!$G29/MARGIN!$D29</f>
        <v>55072.741194486982</v>
      </c>
      <c r="ST112" s="137"/>
      <c r="SU112" s="188">
        <f t="shared" si="295"/>
        <v>0</v>
      </c>
      <c r="SV112" s="188"/>
      <c r="SW112" s="188"/>
      <c r="SX112" s="188">
        <f t="shared" si="275"/>
        <v>0</v>
      </c>
      <c r="SY112" s="188">
        <f t="shared" si="296"/>
        <v>0</v>
      </c>
      <c r="SZ112" s="188"/>
      <c r="TA112" s="188"/>
      <c r="TB112" s="188"/>
      <c r="TC112" s="188"/>
      <c r="TD112" s="188"/>
      <c r="TE112" s="188"/>
      <c r="TF112" s="188"/>
      <c r="TH112">
        <f t="shared" si="277"/>
        <v>-50</v>
      </c>
      <c r="TL112">
        <v>-1</v>
      </c>
      <c r="TN112">
        <v>-1</v>
      </c>
      <c r="TQ112">
        <f t="shared" si="297"/>
        <v>1</v>
      </c>
      <c r="TS112">
        <f t="shared" si="279"/>
        <v>0</v>
      </c>
      <c r="TV112" s="115" t="s">
        <v>1099</v>
      </c>
      <c r="TW112">
        <v>50</v>
      </c>
      <c r="TX112" t="str">
        <f t="shared" si="298"/>
        <v>FALSE</v>
      </c>
      <c r="TY112">
        <f>ROUND(MARGIN!$J29,0)</f>
        <v>5</v>
      </c>
      <c r="TZ112" t="e">
        <f>ROUND(IF(TI112=TN112,TY112*(1+#REF!),TY112*(1-#REF!)),0)</f>
        <v>#REF!</v>
      </c>
      <c r="UA112">
        <f t="shared" si="281"/>
        <v>5</v>
      </c>
      <c r="UB112" s="137">
        <f>UA112*10000*MARGIN!$G29/MARGIN!$D29</f>
        <v>55072.741194486982</v>
      </c>
      <c r="UC112" s="137"/>
      <c r="UD112" s="188">
        <f t="shared" si="299"/>
        <v>0</v>
      </c>
      <c r="UE112" s="188"/>
      <c r="UF112" s="188"/>
      <c r="UG112" s="188">
        <f t="shared" si="283"/>
        <v>0</v>
      </c>
      <c r="UH112" s="188">
        <f t="shared" si="300"/>
        <v>0</v>
      </c>
      <c r="UI112" s="188"/>
      <c r="UJ112" s="188"/>
      <c r="UK112" s="188"/>
      <c r="UL112" s="188"/>
      <c r="UM112" s="188"/>
      <c r="UN112" s="188"/>
      <c r="UO112" s="188"/>
      <c r="UQ112">
        <f t="shared" si="285"/>
        <v>-50</v>
      </c>
      <c r="UU112">
        <v>-1</v>
      </c>
      <c r="UW112">
        <v>-1</v>
      </c>
      <c r="UZ112">
        <f t="shared" si="301"/>
        <v>1</v>
      </c>
      <c r="VB112">
        <f t="shared" si="287"/>
        <v>0</v>
      </c>
      <c r="VE112" s="115" t="s">
        <v>1099</v>
      </c>
      <c r="VF112">
        <v>50</v>
      </c>
      <c r="VG112" t="str">
        <f t="shared" si="302"/>
        <v>FALSE</v>
      </c>
      <c r="VH112">
        <f>ROUND(MARGIN!$J29,0)</f>
        <v>5</v>
      </c>
      <c r="VI112" t="e">
        <f>ROUND(IF(UR112=UW112,VH112*(1+#REF!),VH112*(1-#REF!)),0)</f>
        <v>#REF!</v>
      </c>
      <c r="VJ112">
        <f t="shared" si="289"/>
        <v>5</v>
      </c>
      <c r="VK112" s="137">
        <f>VJ112*10000*MARGIN!$G29/MARGIN!$D29</f>
        <v>55072.741194486982</v>
      </c>
      <c r="VL112" s="137"/>
      <c r="VM112" s="188">
        <f t="shared" si="303"/>
        <v>0</v>
      </c>
      <c r="VN112" s="188"/>
      <c r="VO112" s="188"/>
      <c r="VP112" s="188">
        <f t="shared" si="291"/>
        <v>0</v>
      </c>
      <c r="VQ112" s="188">
        <f t="shared" si="304"/>
        <v>0</v>
      </c>
      <c r="VR112" s="188"/>
      <c r="VS112" s="188"/>
      <c r="VT112" s="188"/>
      <c r="VU112" s="188"/>
      <c r="VV112" s="188"/>
      <c r="VW112" s="188"/>
      <c r="VX112" s="188"/>
    </row>
    <row r="113" spans="1:596"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f t="shared" si="269"/>
        <v>-50</v>
      </c>
      <c r="SC113">
        <v>-1</v>
      </c>
      <c r="SE113">
        <v>-1</v>
      </c>
      <c r="SH113">
        <f t="shared" si="293"/>
        <v>1</v>
      </c>
      <c r="SJ113">
        <f t="shared" si="271"/>
        <v>0</v>
      </c>
      <c r="SM113" s="115" t="s">
        <v>1099</v>
      </c>
      <c r="SN113">
        <v>50</v>
      </c>
      <c r="SO113" t="str">
        <f t="shared" si="294"/>
        <v>FALSE</v>
      </c>
      <c r="SP113">
        <f>ROUND(MARGIN!$J30,0)</f>
        <v>5</v>
      </c>
      <c r="SQ113" t="e">
        <f>ROUND(IF(RZ113=SE113,SP113*(1+#REF!),SP113*(1-#REF!)),0)</f>
        <v>#REF!</v>
      </c>
      <c r="SR113">
        <f t="shared" si="273"/>
        <v>5</v>
      </c>
      <c r="SS113" s="137">
        <f>SR113*10000*MARGIN!$G30/MARGIN!$D30</f>
        <v>55095.451993262213</v>
      </c>
      <c r="ST113" s="137"/>
      <c r="SU113" s="188">
        <f t="shared" si="295"/>
        <v>0</v>
      </c>
      <c r="SV113" s="188"/>
      <c r="SW113" s="188"/>
      <c r="SX113" s="188">
        <f t="shared" si="275"/>
        <v>0</v>
      </c>
      <c r="SY113" s="188">
        <f t="shared" si="296"/>
        <v>0</v>
      </c>
      <c r="SZ113" s="188"/>
      <c r="TA113" s="188"/>
      <c r="TB113" s="188"/>
      <c r="TC113" s="188"/>
      <c r="TD113" s="188"/>
      <c r="TE113" s="188"/>
      <c r="TF113" s="188"/>
      <c r="TH113">
        <f t="shared" si="277"/>
        <v>-50</v>
      </c>
      <c r="TL113">
        <v>-1</v>
      </c>
      <c r="TN113">
        <v>-1</v>
      </c>
      <c r="TQ113">
        <f t="shared" si="297"/>
        <v>1</v>
      </c>
      <c r="TS113">
        <f t="shared" si="279"/>
        <v>0</v>
      </c>
      <c r="TV113" s="115" t="s">
        <v>1099</v>
      </c>
      <c r="TW113">
        <v>50</v>
      </c>
      <c r="TX113" t="str">
        <f t="shared" si="298"/>
        <v>FALSE</v>
      </c>
      <c r="TY113">
        <f>ROUND(MARGIN!$J30,0)</f>
        <v>5</v>
      </c>
      <c r="TZ113" t="e">
        <f>ROUND(IF(TI113=TN113,TY113*(1+#REF!),TY113*(1-#REF!)),0)</f>
        <v>#REF!</v>
      </c>
      <c r="UA113">
        <f t="shared" si="281"/>
        <v>5</v>
      </c>
      <c r="UB113" s="137">
        <f>UA113*10000*MARGIN!$G30/MARGIN!$D30</f>
        <v>55095.451993262213</v>
      </c>
      <c r="UC113" s="137"/>
      <c r="UD113" s="188">
        <f t="shared" si="299"/>
        <v>0</v>
      </c>
      <c r="UE113" s="188"/>
      <c r="UF113" s="188"/>
      <c r="UG113" s="188">
        <f t="shared" si="283"/>
        <v>0</v>
      </c>
      <c r="UH113" s="188">
        <f t="shared" si="300"/>
        <v>0</v>
      </c>
      <c r="UI113" s="188"/>
      <c r="UJ113" s="188"/>
      <c r="UK113" s="188"/>
      <c r="UL113" s="188"/>
      <c r="UM113" s="188"/>
      <c r="UN113" s="188"/>
      <c r="UO113" s="188"/>
      <c r="UQ113">
        <f t="shared" si="285"/>
        <v>-50</v>
      </c>
      <c r="UU113">
        <v>-1</v>
      </c>
      <c r="UW113">
        <v>-1</v>
      </c>
      <c r="UZ113">
        <f t="shared" si="301"/>
        <v>1</v>
      </c>
      <c r="VB113">
        <f t="shared" si="287"/>
        <v>0</v>
      </c>
      <c r="VE113" s="115" t="s">
        <v>1099</v>
      </c>
      <c r="VF113">
        <v>50</v>
      </c>
      <c r="VG113" t="str">
        <f t="shared" si="302"/>
        <v>FALSE</v>
      </c>
      <c r="VH113">
        <f>ROUND(MARGIN!$J30,0)</f>
        <v>5</v>
      </c>
      <c r="VI113" t="e">
        <f>ROUND(IF(UR113=UW113,VH113*(1+#REF!),VH113*(1-#REF!)),0)</f>
        <v>#REF!</v>
      </c>
      <c r="VJ113">
        <f t="shared" si="289"/>
        <v>5</v>
      </c>
      <c r="VK113" s="137">
        <f>VJ113*10000*MARGIN!$G30/MARGIN!$D30</f>
        <v>55095.451993262213</v>
      </c>
      <c r="VL113" s="137"/>
      <c r="VM113" s="188">
        <f t="shared" si="303"/>
        <v>0</v>
      </c>
      <c r="VN113" s="188"/>
      <c r="VO113" s="188"/>
      <c r="VP113" s="188">
        <f t="shared" si="291"/>
        <v>0</v>
      </c>
      <c r="VQ113" s="188">
        <f t="shared" si="304"/>
        <v>0</v>
      </c>
      <c r="VR113" s="188"/>
      <c r="VS113" s="188"/>
      <c r="VT113" s="188"/>
      <c r="VU113" s="188"/>
      <c r="VV113" s="188"/>
      <c r="VW113" s="188"/>
      <c r="VX113" s="188"/>
    </row>
    <row r="114" spans="1:596"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f t="shared" si="269"/>
        <v>-50</v>
      </c>
      <c r="SC114">
        <v>-1</v>
      </c>
      <c r="SE114">
        <v>-1</v>
      </c>
      <c r="SH114">
        <f t="shared" si="293"/>
        <v>1</v>
      </c>
      <c r="SJ114">
        <f t="shared" si="271"/>
        <v>0</v>
      </c>
      <c r="SM114" s="115" t="s">
        <v>1099</v>
      </c>
      <c r="SN114">
        <v>50</v>
      </c>
      <c r="SO114" t="str">
        <f t="shared" si="294"/>
        <v>FALSE</v>
      </c>
      <c r="SP114">
        <f>ROUND(MARGIN!$J31,0)</f>
        <v>5</v>
      </c>
      <c r="SQ114" t="e">
        <f>ROUND(IF(RZ114=SE114,SP114*(1+#REF!),SP114*(1-#REF!)),0)</f>
        <v>#REF!</v>
      </c>
      <c r="SR114">
        <f t="shared" si="273"/>
        <v>5</v>
      </c>
      <c r="SS114" s="137">
        <f>SR114*10000*MARGIN!$G31/MARGIN!$D31</f>
        <v>55091.185410334343</v>
      </c>
      <c r="ST114" s="137"/>
      <c r="SU114" s="188">
        <f t="shared" si="295"/>
        <v>0</v>
      </c>
      <c r="SV114" s="188"/>
      <c r="SW114" s="188"/>
      <c r="SX114" s="188">
        <f t="shared" si="275"/>
        <v>0</v>
      </c>
      <c r="SY114" s="188">
        <f t="shared" si="296"/>
        <v>0</v>
      </c>
      <c r="SZ114" s="188"/>
      <c r="TA114" s="188"/>
      <c r="TB114" s="188"/>
      <c r="TC114" s="188"/>
      <c r="TD114" s="188"/>
      <c r="TE114" s="188"/>
      <c r="TF114" s="188"/>
      <c r="TH114">
        <f t="shared" si="277"/>
        <v>-50</v>
      </c>
      <c r="TL114">
        <v>-1</v>
      </c>
      <c r="TN114">
        <v>-1</v>
      </c>
      <c r="TQ114">
        <f t="shared" si="297"/>
        <v>1</v>
      </c>
      <c r="TS114">
        <f t="shared" si="279"/>
        <v>0</v>
      </c>
      <c r="TV114" s="115" t="s">
        <v>1099</v>
      </c>
      <c r="TW114">
        <v>50</v>
      </c>
      <c r="TX114" t="str">
        <f t="shared" si="298"/>
        <v>FALSE</v>
      </c>
      <c r="TY114">
        <f>ROUND(MARGIN!$J31,0)</f>
        <v>5</v>
      </c>
      <c r="TZ114" t="e">
        <f>ROUND(IF(TI114=TN114,TY114*(1+#REF!),TY114*(1-#REF!)),0)</f>
        <v>#REF!</v>
      </c>
      <c r="UA114">
        <f t="shared" si="281"/>
        <v>5</v>
      </c>
      <c r="UB114" s="137">
        <f>UA114*10000*MARGIN!$G31/MARGIN!$D31</f>
        <v>55091.185410334343</v>
      </c>
      <c r="UC114" s="137"/>
      <c r="UD114" s="188">
        <f t="shared" si="299"/>
        <v>0</v>
      </c>
      <c r="UE114" s="188"/>
      <c r="UF114" s="188"/>
      <c r="UG114" s="188">
        <f t="shared" si="283"/>
        <v>0</v>
      </c>
      <c r="UH114" s="188">
        <f t="shared" si="300"/>
        <v>0</v>
      </c>
      <c r="UI114" s="188"/>
      <c r="UJ114" s="188"/>
      <c r="UK114" s="188"/>
      <c r="UL114" s="188"/>
      <c r="UM114" s="188"/>
      <c r="UN114" s="188"/>
      <c r="UO114" s="188"/>
      <c r="UQ114">
        <f t="shared" si="285"/>
        <v>-50</v>
      </c>
      <c r="UU114">
        <v>-1</v>
      </c>
      <c r="UW114">
        <v>-1</v>
      </c>
      <c r="UZ114">
        <f t="shared" si="301"/>
        <v>1</v>
      </c>
      <c r="VB114">
        <f t="shared" si="287"/>
        <v>0</v>
      </c>
      <c r="VE114" s="115" t="s">
        <v>1099</v>
      </c>
      <c r="VF114">
        <v>50</v>
      </c>
      <c r="VG114" t="str">
        <f t="shared" si="302"/>
        <v>FALSE</v>
      </c>
      <c r="VH114">
        <f>ROUND(MARGIN!$J31,0)</f>
        <v>5</v>
      </c>
      <c r="VI114" t="e">
        <f>ROUND(IF(UR114=UW114,VH114*(1+#REF!),VH114*(1-#REF!)),0)</f>
        <v>#REF!</v>
      </c>
      <c r="VJ114">
        <f t="shared" si="289"/>
        <v>5</v>
      </c>
      <c r="VK114" s="137">
        <f>VJ114*10000*MARGIN!$G31/MARGIN!$D31</f>
        <v>55091.185410334343</v>
      </c>
      <c r="VL114" s="137"/>
      <c r="VM114" s="188">
        <f t="shared" si="303"/>
        <v>0</v>
      </c>
      <c r="VN114" s="188"/>
      <c r="VO114" s="188"/>
      <c r="VP114" s="188">
        <f t="shared" si="291"/>
        <v>0</v>
      </c>
      <c r="VQ114" s="188">
        <f t="shared" si="304"/>
        <v>0</v>
      </c>
      <c r="VR114" s="188"/>
      <c r="VS114" s="188"/>
      <c r="VT114" s="188"/>
      <c r="VU114" s="188"/>
      <c r="VV114" s="188"/>
      <c r="VW114" s="188"/>
      <c r="VX114" s="188"/>
    </row>
    <row r="115" spans="1:596"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f t="shared" si="269"/>
        <v>-50</v>
      </c>
      <c r="SC115">
        <v>-1</v>
      </c>
      <c r="SE115">
        <v>-1</v>
      </c>
      <c r="SH115">
        <f t="shared" si="293"/>
        <v>1</v>
      </c>
      <c r="SJ115">
        <f t="shared" si="271"/>
        <v>0</v>
      </c>
      <c r="SM115" s="115" t="s">
        <v>1099</v>
      </c>
      <c r="SN115">
        <v>50</v>
      </c>
      <c r="SO115" t="str">
        <f t="shared" si="294"/>
        <v>FALSE</v>
      </c>
      <c r="SP115">
        <f>ROUND(MARGIN!$J32,0)</f>
        <v>5</v>
      </c>
      <c r="SQ115" t="e">
        <f>ROUND(IF(RZ115=SE115,SP115*(1+#REF!),SP115*(1-#REF!)),0)</f>
        <v>#REF!</v>
      </c>
      <c r="SR115">
        <f t="shared" si="273"/>
        <v>5</v>
      </c>
      <c r="SS115" s="137">
        <f>SR115*10000*MARGIN!$G32/MARGIN!$D32</f>
        <v>55090.076399999998</v>
      </c>
      <c r="ST115" s="137"/>
      <c r="SU115" s="188">
        <f t="shared" si="295"/>
        <v>0</v>
      </c>
      <c r="SV115" s="188"/>
      <c r="SW115" s="188"/>
      <c r="SX115" s="188">
        <f t="shared" si="275"/>
        <v>0</v>
      </c>
      <c r="SY115" s="188">
        <f t="shared" si="296"/>
        <v>0</v>
      </c>
      <c r="SZ115" s="188"/>
      <c r="TA115" s="188"/>
      <c r="TB115" s="188"/>
      <c r="TC115" s="188"/>
      <c r="TD115" s="188"/>
      <c r="TE115" s="188"/>
      <c r="TF115" s="188"/>
      <c r="TH115">
        <f t="shared" si="277"/>
        <v>-50</v>
      </c>
      <c r="TL115">
        <v>-1</v>
      </c>
      <c r="TN115">
        <v>-1</v>
      </c>
      <c r="TQ115">
        <f t="shared" si="297"/>
        <v>1</v>
      </c>
      <c r="TS115">
        <f t="shared" si="279"/>
        <v>0</v>
      </c>
      <c r="TV115" s="115" t="s">
        <v>1099</v>
      </c>
      <c r="TW115">
        <v>50</v>
      </c>
      <c r="TX115" t="str">
        <f t="shared" si="298"/>
        <v>FALSE</v>
      </c>
      <c r="TY115">
        <f>ROUND(MARGIN!$J32,0)</f>
        <v>5</v>
      </c>
      <c r="TZ115" t="e">
        <f>ROUND(IF(TI115=TN115,TY115*(1+#REF!),TY115*(1-#REF!)),0)</f>
        <v>#REF!</v>
      </c>
      <c r="UA115">
        <f t="shared" si="281"/>
        <v>5</v>
      </c>
      <c r="UB115" s="137">
        <f>UA115*10000*MARGIN!$G32/MARGIN!$D32</f>
        <v>55090.076399999998</v>
      </c>
      <c r="UC115" s="137"/>
      <c r="UD115" s="188">
        <f t="shared" si="299"/>
        <v>0</v>
      </c>
      <c r="UE115" s="188"/>
      <c r="UF115" s="188"/>
      <c r="UG115" s="188">
        <f t="shared" si="283"/>
        <v>0</v>
      </c>
      <c r="UH115" s="188">
        <f t="shared" si="300"/>
        <v>0</v>
      </c>
      <c r="UI115" s="188"/>
      <c r="UJ115" s="188"/>
      <c r="UK115" s="188"/>
      <c r="UL115" s="188"/>
      <c r="UM115" s="188"/>
      <c r="UN115" s="188"/>
      <c r="UO115" s="188"/>
      <c r="UQ115">
        <f t="shared" si="285"/>
        <v>-50</v>
      </c>
      <c r="UU115">
        <v>-1</v>
      </c>
      <c r="UW115">
        <v>-1</v>
      </c>
      <c r="UZ115">
        <f t="shared" si="301"/>
        <v>1</v>
      </c>
      <c r="VB115">
        <f t="shared" si="287"/>
        <v>0</v>
      </c>
      <c r="VE115" s="115" t="s">
        <v>1099</v>
      </c>
      <c r="VF115">
        <v>50</v>
      </c>
      <c r="VG115" t="str">
        <f t="shared" si="302"/>
        <v>FALSE</v>
      </c>
      <c r="VH115">
        <f>ROUND(MARGIN!$J32,0)</f>
        <v>5</v>
      </c>
      <c r="VI115" t="e">
        <f>ROUND(IF(UR115=UW115,VH115*(1+#REF!),VH115*(1-#REF!)),0)</f>
        <v>#REF!</v>
      </c>
      <c r="VJ115">
        <f t="shared" si="289"/>
        <v>5</v>
      </c>
      <c r="VK115" s="137">
        <f>VJ115*10000*MARGIN!$G32/MARGIN!$D32</f>
        <v>55090.076399999998</v>
      </c>
      <c r="VL115" s="137"/>
      <c r="VM115" s="188">
        <f t="shared" si="303"/>
        <v>0</v>
      </c>
      <c r="VN115" s="188"/>
      <c r="VO115" s="188"/>
      <c r="VP115" s="188">
        <f t="shared" si="291"/>
        <v>0</v>
      </c>
      <c r="VQ115" s="188">
        <f t="shared" si="304"/>
        <v>0</v>
      </c>
      <c r="VR115" s="188"/>
      <c r="VS115" s="188"/>
      <c r="VT115" s="188"/>
      <c r="VU115" s="188"/>
      <c r="VV115" s="188"/>
      <c r="VW115" s="188"/>
      <c r="VX115" s="188"/>
    </row>
    <row r="116" spans="1:596"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f t="shared" si="269"/>
        <v>-50</v>
      </c>
      <c r="SC116">
        <v>-1</v>
      </c>
      <c r="SE116">
        <v>-1</v>
      </c>
      <c r="SH116">
        <f t="shared" si="293"/>
        <v>1</v>
      </c>
      <c r="SJ116">
        <f t="shared" si="271"/>
        <v>0</v>
      </c>
      <c r="SM116" s="115" t="s">
        <v>1099</v>
      </c>
      <c r="SN116">
        <v>50</v>
      </c>
      <c r="SO116" t="str">
        <f t="shared" si="294"/>
        <v>FALSE</v>
      </c>
      <c r="SP116">
        <f>ROUND(MARGIN!$J33,0)</f>
        <v>5</v>
      </c>
      <c r="SQ116" t="e">
        <f>ROUND(IF(RZ116=SE116,SP116*(1+#REF!),SP116*(1-#REF!)),0)</f>
        <v>#REF!</v>
      </c>
      <c r="SR116">
        <f t="shared" si="273"/>
        <v>5</v>
      </c>
      <c r="SS116" s="137">
        <f>SR116*10000*MARGIN!$G33/MARGIN!$D33</f>
        <v>55074.999999999993</v>
      </c>
      <c r="ST116" s="137"/>
      <c r="SU116" s="188">
        <f t="shared" si="295"/>
        <v>0</v>
      </c>
      <c r="SV116" s="188"/>
      <c r="SW116" s="188"/>
      <c r="SX116" s="188">
        <f t="shared" si="275"/>
        <v>0</v>
      </c>
      <c r="SY116" s="188">
        <f t="shared" si="296"/>
        <v>0</v>
      </c>
      <c r="SZ116" s="188"/>
      <c r="TA116" s="188"/>
      <c r="TB116" s="188"/>
      <c r="TC116" s="188"/>
      <c r="TD116" s="188"/>
      <c r="TE116" s="188"/>
      <c r="TF116" s="188"/>
      <c r="TH116">
        <f t="shared" si="277"/>
        <v>-50</v>
      </c>
      <c r="TL116">
        <v>-1</v>
      </c>
      <c r="TN116">
        <v>-1</v>
      </c>
      <c r="TQ116">
        <f t="shared" si="297"/>
        <v>1</v>
      </c>
      <c r="TS116">
        <f t="shared" si="279"/>
        <v>0</v>
      </c>
      <c r="TV116" s="115" t="s">
        <v>1099</v>
      </c>
      <c r="TW116">
        <v>50</v>
      </c>
      <c r="TX116" t="str">
        <f t="shared" si="298"/>
        <v>FALSE</v>
      </c>
      <c r="TY116">
        <f>ROUND(MARGIN!$J33,0)</f>
        <v>5</v>
      </c>
      <c r="TZ116" t="e">
        <f>ROUND(IF(TI116=TN116,TY116*(1+#REF!),TY116*(1-#REF!)),0)</f>
        <v>#REF!</v>
      </c>
      <c r="UA116">
        <f t="shared" si="281"/>
        <v>5</v>
      </c>
      <c r="UB116" s="137">
        <f>UA116*10000*MARGIN!$G33/MARGIN!$D33</f>
        <v>55074.999999999993</v>
      </c>
      <c r="UC116" s="137"/>
      <c r="UD116" s="188">
        <f t="shared" si="299"/>
        <v>0</v>
      </c>
      <c r="UE116" s="188"/>
      <c r="UF116" s="188"/>
      <c r="UG116" s="188">
        <f t="shared" si="283"/>
        <v>0</v>
      </c>
      <c r="UH116" s="188">
        <f t="shared" si="300"/>
        <v>0</v>
      </c>
      <c r="UI116" s="188"/>
      <c r="UJ116" s="188"/>
      <c r="UK116" s="188"/>
      <c r="UL116" s="188"/>
      <c r="UM116" s="188"/>
      <c r="UN116" s="188"/>
      <c r="UO116" s="188"/>
      <c r="UQ116">
        <f t="shared" si="285"/>
        <v>-50</v>
      </c>
      <c r="UU116">
        <v>-1</v>
      </c>
      <c r="UW116">
        <v>-1</v>
      </c>
      <c r="UZ116">
        <f t="shared" si="301"/>
        <v>1</v>
      </c>
      <c r="VB116">
        <f t="shared" si="287"/>
        <v>0</v>
      </c>
      <c r="VE116" s="115" t="s">
        <v>1099</v>
      </c>
      <c r="VF116">
        <v>50</v>
      </c>
      <c r="VG116" t="str">
        <f t="shared" si="302"/>
        <v>FALSE</v>
      </c>
      <c r="VH116">
        <f>ROUND(MARGIN!$J33,0)</f>
        <v>5</v>
      </c>
      <c r="VI116" t="e">
        <f>ROUND(IF(UR116=UW116,VH116*(1+#REF!),VH116*(1-#REF!)),0)</f>
        <v>#REF!</v>
      </c>
      <c r="VJ116">
        <f t="shared" si="289"/>
        <v>5</v>
      </c>
      <c r="VK116" s="137">
        <f>VJ116*10000*MARGIN!$G33/MARGIN!$D33</f>
        <v>55074.999999999993</v>
      </c>
      <c r="VL116" s="137"/>
      <c r="VM116" s="188">
        <f t="shared" si="303"/>
        <v>0</v>
      </c>
      <c r="VN116" s="188"/>
      <c r="VO116" s="188"/>
      <c r="VP116" s="188">
        <f t="shared" si="291"/>
        <v>0</v>
      </c>
      <c r="VQ116" s="188">
        <f t="shared" si="304"/>
        <v>0</v>
      </c>
      <c r="VR116" s="188"/>
      <c r="VS116" s="188"/>
      <c r="VT116" s="188"/>
      <c r="VU116" s="188"/>
      <c r="VV116" s="188"/>
      <c r="VW116" s="188"/>
      <c r="VX116" s="188"/>
    </row>
    <row r="117" spans="1:596"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f t="shared" si="269"/>
        <v>-50</v>
      </c>
      <c r="SC117">
        <v>1</v>
      </c>
      <c r="SE117">
        <v>1</v>
      </c>
      <c r="SH117">
        <f t="shared" si="293"/>
        <v>1</v>
      </c>
      <c r="SJ117">
        <f t="shared" si="271"/>
        <v>0</v>
      </c>
      <c r="SM117" s="115" t="s">
        <v>1099</v>
      </c>
      <c r="SN117">
        <v>50</v>
      </c>
      <c r="SO117" t="str">
        <f t="shared" si="294"/>
        <v>FALSE</v>
      </c>
      <c r="SP117">
        <f>ROUND(MARGIN!$J34,0)</f>
        <v>7</v>
      </c>
      <c r="SQ117" t="e">
        <f>ROUND(IF(RZ117=SE117,SP117*(1+#REF!),SP117*(1-#REF!)),0)</f>
        <v>#REF!</v>
      </c>
      <c r="SR117">
        <f t="shared" si="273"/>
        <v>7</v>
      </c>
      <c r="SS117" s="137">
        <f>SR117*10000*MARGIN!$G34/MARGIN!$D34</f>
        <v>53599.644791315739</v>
      </c>
      <c r="ST117" s="137"/>
      <c r="SU117" s="188">
        <f t="shared" si="295"/>
        <v>0</v>
      </c>
      <c r="SV117" s="188"/>
      <c r="SW117" s="188"/>
      <c r="SX117" s="188">
        <f t="shared" si="275"/>
        <v>0</v>
      </c>
      <c r="SY117" s="188">
        <f t="shared" si="296"/>
        <v>0</v>
      </c>
      <c r="SZ117" s="188"/>
      <c r="TA117" s="188"/>
      <c r="TB117" s="188"/>
      <c r="TC117" s="188"/>
      <c r="TD117" s="188"/>
      <c r="TE117" s="188"/>
      <c r="TF117" s="188"/>
      <c r="TH117">
        <f t="shared" si="277"/>
        <v>-50</v>
      </c>
      <c r="TL117">
        <v>1</v>
      </c>
      <c r="TN117">
        <v>1</v>
      </c>
      <c r="TQ117">
        <f t="shared" si="297"/>
        <v>1</v>
      </c>
      <c r="TS117">
        <f t="shared" si="279"/>
        <v>0</v>
      </c>
      <c r="TV117" s="115" t="s">
        <v>1099</v>
      </c>
      <c r="TW117">
        <v>50</v>
      </c>
      <c r="TX117" t="str">
        <f t="shared" si="298"/>
        <v>FALSE</v>
      </c>
      <c r="TY117">
        <f>ROUND(MARGIN!$J34,0)</f>
        <v>7</v>
      </c>
      <c r="TZ117" t="e">
        <f>ROUND(IF(TI117=TN117,TY117*(1+#REF!),TY117*(1-#REF!)),0)</f>
        <v>#REF!</v>
      </c>
      <c r="UA117">
        <f t="shared" si="281"/>
        <v>7</v>
      </c>
      <c r="UB117" s="137">
        <f>UA117*10000*MARGIN!$G34/MARGIN!$D34</f>
        <v>53599.644791315739</v>
      </c>
      <c r="UC117" s="137"/>
      <c r="UD117" s="188">
        <f t="shared" si="299"/>
        <v>0</v>
      </c>
      <c r="UE117" s="188"/>
      <c r="UF117" s="188"/>
      <c r="UG117" s="188">
        <f t="shared" si="283"/>
        <v>0</v>
      </c>
      <c r="UH117" s="188">
        <f t="shared" si="300"/>
        <v>0</v>
      </c>
      <c r="UI117" s="188"/>
      <c r="UJ117" s="188"/>
      <c r="UK117" s="188"/>
      <c r="UL117" s="188"/>
      <c r="UM117" s="188"/>
      <c r="UN117" s="188"/>
      <c r="UO117" s="188"/>
      <c r="UQ117">
        <f t="shared" si="285"/>
        <v>-50</v>
      </c>
      <c r="UU117">
        <v>1</v>
      </c>
      <c r="UW117">
        <v>1</v>
      </c>
      <c r="UZ117">
        <f t="shared" si="301"/>
        <v>1</v>
      </c>
      <c r="VB117">
        <f t="shared" si="287"/>
        <v>0</v>
      </c>
      <c r="VE117" s="115" t="s">
        <v>1099</v>
      </c>
      <c r="VF117">
        <v>50</v>
      </c>
      <c r="VG117" t="str">
        <f t="shared" si="302"/>
        <v>FALSE</v>
      </c>
      <c r="VH117">
        <f>ROUND(MARGIN!$J34,0)</f>
        <v>7</v>
      </c>
      <c r="VI117" t="e">
        <f>ROUND(IF(UR117=UW117,VH117*(1+#REF!),VH117*(1-#REF!)),0)</f>
        <v>#REF!</v>
      </c>
      <c r="VJ117">
        <f t="shared" si="289"/>
        <v>7</v>
      </c>
      <c r="VK117" s="137">
        <f>VJ117*10000*MARGIN!$G34/MARGIN!$D34</f>
        <v>53599.644791315739</v>
      </c>
      <c r="VL117" s="137"/>
      <c r="VM117" s="188">
        <f t="shared" si="303"/>
        <v>0</v>
      </c>
      <c r="VN117" s="188"/>
      <c r="VO117" s="188"/>
      <c r="VP117" s="188">
        <f t="shared" si="291"/>
        <v>0</v>
      </c>
      <c r="VQ117" s="188">
        <f t="shared" si="304"/>
        <v>0</v>
      </c>
      <c r="VR117" s="188"/>
      <c r="VS117" s="188"/>
      <c r="VT117" s="188"/>
      <c r="VU117" s="188"/>
      <c r="VV117" s="188"/>
      <c r="VW117" s="188"/>
      <c r="VX117" s="188"/>
    </row>
    <row r="118" spans="1:596"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f t="shared" si="269"/>
        <v>-50</v>
      </c>
      <c r="SC118">
        <v>1</v>
      </c>
      <c r="SE118">
        <v>1</v>
      </c>
      <c r="SH118">
        <f t="shared" si="293"/>
        <v>1</v>
      </c>
      <c r="SJ118">
        <f t="shared" si="271"/>
        <v>0</v>
      </c>
      <c r="SM118" s="115" t="s">
        <v>1099</v>
      </c>
      <c r="SN118">
        <v>50</v>
      </c>
      <c r="SO118" t="str">
        <f t="shared" si="294"/>
        <v>FALSE</v>
      </c>
      <c r="SP118">
        <f>ROUND(MARGIN!$J35,0)</f>
        <v>7</v>
      </c>
      <c r="SQ118" t="e">
        <f>ROUND(IF(RZ118=SE118,SP118*(1+#REF!),SP118*(1-#REF!)),0)</f>
        <v>#REF!</v>
      </c>
      <c r="SR118">
        <f t="shared" si="273"/>
        <v>7</v>
      </c>
      <c r="SS118" s="137">
        <f>SR118*10000*MARGIN!$G35/MARGIN!$D35</f>
        <v>48965.667430282621</v>
      </c>
      <c r="ST118" s="137"/>
      <c r="SU118" s="188">
        <f t="shared" si="295"/>
        <v>0</v>
      </c>
      <c r="SV118" s="188"/>
      <c r="SW118" s="188"/>
      <c r="SX118" s="188">
        <f t="shared" si="275"/>
        <v>0</v>
      </c>
      <c r="SY118" s="188">
        <f t="shared" si="296"/>
        <v>0</v>
      </c>
      <c r="SZ118" s="188"/>
      <c r="TA118" s="188"/>
      <c r="TB118" s="188"/>
      <c r="TC118" s="188"/>
      <c r="TD118" s="188"/>
      <c r="TE118" s="188"/>
      <c r="TF118" s="188"/>
      <c r="TH118">
        <f t="shared" si="277"/>
        <v>-50</v>
      </c>
      <c r="TL118">
        <v>1</v>
      </c>
      <c r="TN118">
        <v>1</v>
      </c>
      <c r="TQ118">
        <f t="shared" si="297"/>
        <v>1</v>
      </c>
      <c r="TS118">
        <f t="shared" si="279"/>
        <v>0</v>
      </c>
      <c r="TV118" s="115" t="s">
        <v>1099</v>
      </c>
      <c r="TW118">
        <v>50</v>
      </c>
      <c r="TX118" t="str">
        <f t="shared" si="298"/>
        <v>FALSE</v>
      </c>
      <c r="TY118">
        <f>ROUND(MARGIN!$J35,0)</f>
        <v>7</v>
      </c>
      <c r="TZ118" t="e">
        <f>ROUND(IF(TI118=TN118,TY118*(1+#REF!),TY118*(1-#REF!)),0)</f>
        <v>#REF!</v>
      </c>
      <c r="UA118">
        <f t="shared" si="281"/>
        <v>7</v>
      </c>
      <c r="UB118" s="137">
        <f>UA118*10000*MARGIN!$G35/MARGIN!$D35</f>
        <v>48965.667430282621</v>
      </c>
      <c r="UC118" s="137"/>
      <c r="UD118" s="188">
        <f t="shared" si="299"/>
        <v>0</v>
      </c>
      <c r="UE118" s="188"/>
      <c r="UF118" s="188"/>
      <c r="UG118" s="188">
        <f t="shared" si="283"/>
        <v>0</v>
      </c>
      <c r="UH118" s="188">
        <f t="shared" si="300"/>
        <v>0</v>
      </c>
      <c r="UI118" s="188"/>
      <c r="UJ118" s="188"/>
      <c r="UK118" s="188"/>
      <c r="UL118" s="188"/>
      <c r="UM118" s="188"/>
      <c r="UN118" s="188"/>
      <c r="UO118" s="188"/>
      <c r="UQ118">
        <f t="shared" si="285"/>
        <v>-50</v>
      </c>
      <c r="UU118">
        <v>1</v>
      </c>
      <c r="UW118">
        <v>1</v>
      </c>
      <c r="UZ118">
        <f t="shared" si="301"/>
        <v>1</v>
      </c>
      <c r="VB118">
        <f t="shared" si="287"/>
        <v>0</v>
      </c>
      <c r="VE118" s="115" t="s">
        <v>1099</v>
      </c>
      <c r="VF118">
        <v>50</v>
      </c>
      <c r="VG118" t="str">
        <f t="shared" si="302"/>
        <v>FALSE</v>
      </c>
      <c r="VH118">
        <f>ROUND(MARGIN!$J35,0)</f>
        <v>7</v>
      </c>
      <c r="VI118" t="e">
        <f>ROUND(IF(UR118=UW118,VH118*(1+#REF!),VH118*(1-#REF!)),0)</f>
        <v>#REF!</v>
      </c>
      <c r="VJ118">
        <f t="shared" si="289"/>
        <v>7</v>
      </c>
      <c r="VK118" s="137">
        <f>VJ118*10000*MARGIN!$G35/MARGIN!$D35</f>
        <v>48965.667430282621</v>
      </c>
      <c r="VL118" s="137"/>
      <c r="VM118" s="188">
        <f t="shared" si="303"/>
        <v>0</v>
      </c>
      <c r="VN118" s="188"/>
      <c r="VO118" s="188"/>
      <c r="VP118" s="188">
        <f t="shared" si="291"/>
        <v>0</v>
      </c>
      <c r="VQ118" s="188">
        <f t="shared" si="304"/>
        <v>0</v>
      </c>
      <c r="VR118" s="188"/>
      <c r="VS118" s="188"/>
      <c r="VT118" s="188"/>
      <c r="VU118" s="188"/>
      <c r="VV118" s="188"/>
      <c r="VW118" s="188"/>
      <c r="VX118" s="188"/>
    </row>
    <row r="119" spans="1:596"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f t="shared" si="269"/>
        <v>-50</v>
      </c>
      <c r="SC119">
        <v>1</v>
      </c>
      <c r="SE119">
        <v>1</v>
      </c>
      <c r="SH119">
        <f t="shared" si="293"/>
        <v>1</v>
      </c>
      <c r="SJ119">
        <f t="shared" si="271"/>
        <v>0</v>
      </c>
      <c r="SM119" s="115" t="s">
        <v>1099</v>
      </c>
      <c r="SN119">
        <v>50</v>
      </c>
      <c r="SO119" t="str">
        <f t="shared" si="294"/>
        <v>FALSE</v>
      </c>
      <c r="SP119">
        <f>ROUND(MARGIN!$J36,0)</f>
        <v>5</v>
      </c>
      <c r="SQ119" t="e">
        <f>ROUND(IF(RZ119=SE119,SP119*(1+#REF!),SP119*(1-#REF!)),0)</f>
        <v>#REF!</v>
      </c>
      <c r="SR119">
        <f t="shared" si="273"/>
        <v>5</v>
      </c>
      <c r="SS119" s="137">
        <f>SR119*10000*MARGIN!$G36/MARGIN!$D36</f>
        <v>50644.217747520124</v>
      </c>
      <c r="ST119" s="137"/>
      <c r="SU119" s="188">
        <f t="shared" si="295"/>
        <v>0</v>
      </c>
      <c r="SV119" s="188"/>
      <c r="SW119" s="188"/>
      <c r="SX119" s="188">
        <f t="shared" si="275"/>
        <v>0</v>
      </c>
      <c r="SY119" s="188">
        <f t="shared" si="296"/>
        <v>0</v>
      </c>
      <c r="SZ119" s="188"/>
      <c r="TA119" s="188"/>
      <c r="TB119" s="188"/>
      <c r="TC119" s="188"/>
      <c r="TD119" s="188"/>
      <c r="TE119" s="188"/>
      <c r="TF119" s="188"/>
      <c r="TH119">
        <f t="shared" si="277"/>
        <v>-50</v>
      </c>
      <c r="TL119">
        <v>1</v>
      </c>
      <c r="TN119">
        <v>1</v>
      </c>
      <c r="TQ119">
        <f t="shared" si="297"/>
        <v>1</v>
      </c>
      <c r="TS119">
        <f t="shared" si="279"/>
        <v>0</v>
      </c>
      <c r="TV119" s="115" t="s">
        <v>1099</v>
      </c>
      <c r="TW119">
        <v>50</v>
      </c>
      <c r="TX119" t="str">
        <f t="shared" si="298"/>
        <v>FALSE</v>
      </c>
      <c r="TY119">
        <f>ROUND(MARGIN!$J36,0)</f>
        <v>5</v>
      </c>
      <c r="TZ119" t="e">
        <f>ROUND(IF(TI119=TN119,TY119*(1+#REF!),TY119*(1-#REF!)),0)</f>
        <v>#REF!</v>
      </c>
      <c r="UA119">
        <f t="shared" si="281"/>
        <v>5</v>
      </c>
      <c r="UB119" s="137">
        <f>UA119*10000*MARGIN!$G36/MARGIN!$D36</f>
        <v>50644.217747520124</v>
      </c>
      <c r="UC119" s="137"/>
      <c r="UD119" s="188">
        <f t="shared" si="299"/>
        <v>0</v>
      </c>
      <c r="UE119" s="188"/>
      <c r="UF119" s="188"/>
      <c r="UG119" s="188">
        <f t="shared" si="283"/>
        <v>0</v>
      </c>
      <c r="UH119" s="188">
        <f t="shared" si="300"/>
        <v>0</v>
      </c>
      <c r="UI119" s="188"/>
      <c r="UJ119" s="188"/>
      <c r="UK119" s="188"/>
      <c r="UL119" s="188"/>
      <c r="UM119" s="188"/>
      <c r="UN119" s="188"/>
      <c r="UO119" s="188"/>
      <c r="UQ119">
        <f t="shared" si="285"/>
        <v>-50</v>
      </c>
      <c r="UU119">
        <v>1</v>
      </c>
      <c r="UW119">
        <v>1</v>
      </c>
      <c r="UZ119">
        <f t="shared" si="301"/>
        <v>1</v>
      </c>
      <c r="VB119">
        <f t="shared" si="287"/>
        <v>0</v>
      </c>
      <c r="VE119" s="115" t="s">
        <v>1099</v>
      </c>
      <c r="VF119">
        <v>50</v>
      </c>
      <c r="VG119" t="str">
        <f t="shared" si="302"/>
        <v>FALSE</v>
      </c>
      <c r="VH119">
        <f>ROUND(MARGIN!$J36,0)</f>
        <v>5</v>
      </c>
      <c r="VI119" t="e">
        <f>ROUND(IF(UR119=UW119,VH119*(1+#REF!),VH119*(1-#REF!)),0)</f>
        <v>#REF!</v>
      </c>
      <c r="VJ119">
        <f t="shared" si="289"/>
        <v>5</v>
      </c>
      <c r="VK119" s="137">
        <f>VJ119*10000*MARGIN!$G36/MARGIN!$D36</f>
        <v>50644.217747520124</v>
      </c>
      <c r="VL119" s="137"/>
      <c r="VM119" s="188">
        <f t="shared" si="303"/>
        <v>0</v>
      </c>
      <c r="VN119" s="188"/>
      <c r="VO119" s="188"/>
      <c r="VP119" s="188">
        <f t="shared" si="291"/>
        <v>0</v>
      </c>
      <c r="VQ119" s="188">
        <f t="shared" si="304"/>
        <v>0</v>
      </c>
      <c r="VR119" s="188"/>
      <c r="VS119" s="188"/>
      <c r="VT119" s="188"/>
      <c r="VU119" s="188"/>
      <c r="VV119" s="188"/>
      <c r="VW119" s="188"/>
      <c r="VX119" s="188"/>
    </row>
    <row r="120" spans="1:596"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f t="shared" si="269"/>
        <v>-50</v>
      </c>
      <c r="SC120">
        <v>1</v>
      </c>
      <c r="SE120">
        <v>1</v>
      </c>
      <c r="SH120">
        <f t="shared" si="293"/>
        <v>1</v>
      </c>
      <c r="SJ120">
        <f t="shared" si="271"/>
        <v>0</v>
      </c>
      <c r="SM120" s="115" t="s">
        <v>1099</v>
      </c>
      <c r="SN120">
        <v>50</v>
      </c>
      <c r="SO120" t="str">
        <f t="shared" si="294"/>
        <v>FALSE</v>
      </c>
      <c r="SP120">
        <f>ROUND(MARGIN!$J37,0)</f>
        <v>7</v>
      </c>
      <c r="SQ120" t="e">
        <f>ROUND(IF(RZ120=SE120,SP120*(1+#REF!),SP120*(1-#REF!)),0)</f>
        <v>#REF!</v>
      </c>
      <c r="SR120">
        <f t="shared" si="273"/>
        <v>7</v>
      </c>
      <c r="SS120" s="137">
        <f>SR120*10000*MARGIN!$G37/MARGIN!$D37</f>
        <v>49178.024700000002</v>
      </c>
      <c r="ST120" s="137"/>
      <c r="SU120" s="188">
        <f t="shared" si="295"/>
        <v>0</v>
      </c>
      <c r="SV120" s="188"/>
      <c r="SW120" s="188"/>
      <c r="SX120" s="188">
        <f t="shared" si="275"/>
        <v>0</v>
      </c>
      <c r="SY120" s="188">
        <f t="shared" si="296"/>
        <v>0</v>
      </c>
      <c r="SZ120" s="188"/>
      <c r="TA120" s="188"/>
      <c r="TB120" s="188"/>
      <c r="TC120" s="188"/>
      <c r="TD120" s="188"/>
      <c r="TE120" s="188"/>
      <c r="TF120" s="188"/>
      <c r="TH120">
        <f t="shared" si="277"/>
        <v>-50</v>
      </c>
      <c r="TL120">
        <v>1</v>
      </c>
      <c r="TN120">
        <v>1</v>
      </c>
      <c r="TQ120">
        <f t="shared" si="297"/>
        <v>1</v>
      </c>
      <c r="TS120">
        <f t="shared" si="279"/>
        <v>0</v>
      </c>
      <c r="TV120" s="115" t="s">
        <v>1099</v>
      </c>
      <c r="TW120">
        <v>50</v>
      </c>
      <c r="TX120" t="str">
        <f t="shared" si="298"/>
        <v>FALSE</v>
      </c>
      <c r="TY120">
        <f>ROUND(MARGIN!$J37,0)</f>
        <v>7</v>
      </c>
      <c r="TZ120" t="e">
        <f>ROUND(IF(TI120=TN120,TY120*(1+#REF!),TY120*(1-#REF!)),0)</f>
        <v>#REF!</v>
      </c>
      <c r="UA120">
        <f t="shared" si="281"/>
        <v>7</v>
      </c>
      <c r="UB120" s="137">
        <f>UA120*10000*MARGIN!$G37/MARGIN!$D37</f>
        <v>49178.024700000002</v>
      </c>
      <c r="UC120" s="137"/>
      <c r="UD120" s="188">
        <f t="shared" si="299"/>
        <v>0</v>
      </c>
      <c r="UE120" s="188"/>
      <c r="UF120" s="188"/>
      <c r="UG120" s="188">
        <f t="shared" si="283"/>
        <v>0</v>
      </c>
      <c r="UH120" s="188">
        <f t="shared" si="300"/>
        <v>0</v>
      </c>
      <c r="UI120" s="188"/>
      <c r="UJ120" s="188"/>
      <c r="UK120" s="188"/>
      <c r="UL120" s="188"/>
      <c r="UM120" s="188"/>
      <c r="UN120" s="188"/>
      <c r="UO120" s="188"/>
      <c r="UQ120">
        <f t="shared" si="285"/>
        <v>-50</v>
      </c>
      <c r="UU120">
        <v>1</v>
      </c>
      <c r="UW120">
        <v>1</v>
      </c>
      <c r="UZ120">
        <f t="shared" si="301"/>
        <v>1</v>
      </c>
      <c r="VB120">
        <f t="shared" si="287"/>
        <v>0</v>
      </c>
      <c r="VE120" s="115" t="s">
        <v>1099</v>
      </c>
      <c r="VF120">
        <v>50</v>
      </c>
      <c r="VG120" t="str">
        <f t="shared" si="302"/>
        <v>FALSE</v>
      </c>
      <c r="VH120">
        <f>ROUND(MARGIN!$J37,0)</f>
        <v>7</v>
      </c>
      <c r="VI120" t="e">
        <f>ROUND(IF(UR120=UW120,VH120*(1+#REF!),VH120*(1-#REF!)),0)</f>
        <v>#REF!</v>
      </c>
      <c r="VJ120">
        <f t="shared" si="289"/>
        <v>7</v>
      </c>
      <c r="VK120" s="137">
        <f>VJ120*10000*MARGIN!$G37/MARGIN!$D37</f>
        <v>49178.024700000002</v>
      </c>
      <c r="VL120" s="137"/>
      <c r="VM120" s="188">
        <f t="shared" si="303"/>
        <v>0</v>
      </c>
      <c r="VN120" s="188"/>
      <c r="VO120" s="188"/>
      <c r="VP120" s="188">
        <f t="shared" si="291"/>
        <v>0</v>
      </c>
      <c r="VQ120" s="188">
        <f t="shared" si="304"/>
        <v>0</v>
      </c>
      <c r="VR120" s="188"/>
      <c r="VS120" s="188"/>
      <c r="VT120" s="188"/>
      <c r="VU120" s="188"/>
      <c r="VV120" s="188"/>
      <c r="VW120" s="188"/>
      <c r="VX120" s="188"/>
    </row>
    <row r="121" spans="1:596"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f t="shared" si="269"/>
        <v>-50</v>
      </c>
      <c r="SC121">
        <v>-1</v>
      </c>
      <c r="SE121">
        <v>-1</v>
      </c>
      <c r="SH121">
        <f t="shared" si="293"/>
        <v>1</v>
      </c>
      <c r="SJ121">
        <f t="shared" si="271"/>
        <v>0</v>
      </c>
      <c r="SM121" s="115" t="s">
        <v>1099</v>
      </c>
      <c r="SN121">
        <v>50</v>
      </c>
      <c r="SO121" t="str">
        <f t="shared" si="294"/>
        <v>FALSE</v>
      </c>
      <c r="SP121">
        <f>ROUND(MARGIN!$J38,0)</f>
        <v>5</v>
      </c>
      <c r="SQ121" t="e">
        <f>ROUND(IF(RZ121=SE121,SP121*(1+#REF!),SP121*(1-#REF!)),0)</f>
        <v>#REF!</v>
      </c>
      <c r="SR121">
        <f t="shared" si="273"/>
        <v>5</v>
      </c>
      <c r="SS121" s="137">
        <f>SR121*10000*MARGIN!$G38/MARGIN!$D38</f>
        <v>50000</v>
      </c>
      <c r="ST121" s="137"/>
      <c r="SU121" s="188">
        <f t="shared" si="295"/>
        <v>0</v>
      </c>
      <c r="SV121" s="188"/>
      <c r="SW121" s="188"/>
      <c r="SX121" s="188">
        <f t="shared" si="275"/>
        <v>0</v>
      </c>
      <c r="SY121" s="188">
        <f t="shared" si="296"/>
        <v>0</v>
      </c>
      <c r="SZ121" s="188"/>
      <c r="TA121" s="188"/>
      <c r="TB121" s="188"/>
      <c r="TC121" s="188"/>
      <c r="TD121" s="188"/>
      <c r="TE121" s="188"/>
      <c r="TF121" s="188"/>
      <c r="TH121">
        <f t="shared" si="277"/>
        <v>-50</v>
      </c>
      <c r="TL121">
        <v>-1</v>
      </c>
      <c r="TN121">
        <v>-1</v>
      </c>
      <c r="TQ121">
        <f t="shared" si="297"/>
        <v>1</v>
      </c>
      <c r="TS121">
        <f t="shared" si="279"/>
        <v>0</v>
      </c>
      <c r="TV121" s="115" t="s">
        <v>1099</v>
      </c>
      <c r="TW121">
        <v>50</v>
      </c>
      <c r="TX121" t="str">
        <f t="shared" si="298"/>
        <v>FALSE</v>
      </c>
      <c r="TY121">
        <f>ROUND(MARGIN!$J38,0)</f>
        <v>5</v>
      </c>
      <c r="TZ121" t="e">
        <f>ROUND(IF(TI121=TN121,TY121*(1+#REF!),TY121*(1-#REF!)),0)</f>
        <v>#REF!</v>
      </c>
      <c r="UA121">
        <f t="shared" si="281"/>
        <v>5</v>
      </c>
      <c r="UB121" s="137">
        <f>UA121*10000*MARGIN!$G38/MARGIN!$D38</f>
        <v>50000</v>
      </c>
      <c r="UC121" s="137"/>
      <c r="UD121" s="188">
        <f t="shared" si="299"/>
        <v>0</v>
      </c>
      <c r="UE121" s="188"/>
      <c r="UF121" s="188"/>
      <c r="UG121" s="188">
        <f t="shared" si="283"/>
        <v>0</v>
      </c>
      <c r="UH121" s="188">
        <f t="shared" si="300"/>
        <v>0</v>
      </c>
      <c r="UI121" s="188"/>
      <c r="UJ121" s="188"/>
      <c r="UK121" s="188"/>
      <c r="UL121" s="188"/>
      <c r="UM121" s="188"/>
      <c r="UN121" s="188"/>
      <c r="UO121" s="188"/>
      <c r="UQ121">
        <f t="shared" si="285"/>
        <v>-50</v>
      </c>
      <c r="UU121">
        <v>-1</v>
      </c>
      <c r="UW121">
        <v>-1</v>
      </c>
      <c r="UZ121">
        <f t="shared" si="301"/>
        <v>1</v>
      </c>
      <c r="VB121">
        <f t="shared" si="287"/>
        <v>0</v>
      </c>
      <c r="VE121" s="115" t="s">
        <v>1099</v>
      </c>
      <c r="VF121">
        <v>50</v>
      </c>
      <c r="VG121" t="str">
        <f t="shared" si="302"/>
        <v>FALSE</v>
      </c>
      <c r="VH121">
        <f>ROUND(MARGIN!$J38,0)</f>
        <v>5</v>
      </c>
      <c r="VI121" t="e">
        <f>ROUND(IF(UR121=UW121,VH121*(1+#REF!),VH121*(1-#REF!)),0)</f>
        <v>#REF!</v>
      </c>
      <c r="VJ121">
        <f t="shared" si="289"/>
        <v>5</v>
      </c>
      <c r="VK121" s="137">
        <f>VJ121*10000*MARGIN!$G38/MARGIN!$D38</f>
        <v>50000</v>
      </c>
      <c r="VL121" s="137"/>
      <c r="VM121" s="188">
        <f t="shared" si="303"/>
        <v>0</v>
      </c>
      <c r="VN121" s="188"/>
      <c r="VO121" s="188"/>
      <c r="VP121" s="188">
        <f t="shared" si="291"/>
        <v>0</v>
      </c>
      <c r="VQ121" s="188">
        <f t="shared" si="304"/>
        <v>0</v>
      </c>
      <c r="VR121" s="188"/>
      <c r="VS121" s="188"/>
      <c r="VT121" s="188"/>
      <c r="VU121" s="188"/>
      <c r="VV121" s="188"/>
      <c r="VW121" s="188"/>
      <c r="VX121" s="188"/>
    </row>
    <row r="122" spans="1:596"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f t="shared" si="269"/>
        <v>-50</v>
      </c>
      <c r="SC122">
        <v>-1</v>
      </c>
      <c r="SE122">
        <v>-1</v>
      </c>
      <c r="SH122">
        <f t="shared" si="293"/>
        <v>1</v>
      </c>
      <c r="SJ122">
        <f t="shared" si="271"/>
        <v>0</v>
      </c>
      <c r="SM122" s="116" t="s">
        <v>1099</v>
      </c>
      <c r="SN122">
        <v>50</v>
      </c>
      <c r="SO122" t="str">
        <f t="shared" si="294"/>
        <v>FALSE</v>
      </c>
      <c r="SP122">
        <f>ROUND(MARGIN!$J39,0)</f>
        <v>5</v>
      </c>
      <c r="SQ122" t="e">
        <f>ROUND(IF(RZ122=SE122,SP122*(1+#REF!),SP122*(1-#REF!)),0)</f>
        <v>#REF!</v>
      </c>
      <c r="SR122">
        <f t="shared" si="273"/>
        <v>5</v>
      </c>
      <c r="SS122" s="137">
        <f>SR122*10000*MARGIN!$G39/MARGIN!$D39</f>
        <v>50000</v>
      </c>
      <c r="ST122" s="137"/>
      <c r="SU122" s="188">
        <f t="shared" si="295"/>
        <v>0</v>
      </c>
      <c r="SV122" s="188"/>
      <c r="SW122" s="188"/>
      <c r="SX122" s="188">
        <f t="shared" si="275"/>
        <v>0</v>
      </c>
      <c r="SY122" s="188">
        <f t="shared" si="296"/>
        <v>0</v>
      </c>
      <c r="SZ122" s="188"/>
      <c r="TA122" s="188"/>
      <c r="TB122" s="188"/>
      <c r="TC122" s="188"/>
      <c r="TD122" s="188"/>
      <c r="TE122" s="188"/>
      <c r="TF122" s="188"/>
      <c r="TH122">
        <f t="shared" si="277"/>
        <v>-50</v>
      </c>
      <c r="TL122">
        <v>-1</v>
      </c>
      <c r="TN122">
        <v>-1</v>
      </c>
      <c r="TQ122">
        <f t="shared" si="297"/>
        <v>1</v>
      </c>
      <c r="TS122">
        <f t="shared" si="279"/>
        <v>0</v>
      </c>
      <c r="TV122" s="116" t="s">
        <v>1099</v>
      </c>
      <c r="TW122">
        <v>50</v>
      </c>
      <c r="TX122" t="str">
        <f t="shared" si="298"/>
        <v>FALSE</v>
      </c>
      <c r="TY122">
        <f>ROUND(MARGIN!$J39,0)</f>
        <v>5</v>
      </c>
      <c r="TZ122" t="e">
        <f>ROUND(IF(TI122=TN122,TY122*(1+#REF!),TY122*(1-#REF!)),0)</f>
        <v>#REF!</v>
      </c>
      <c r="UA122">
        <f t="shared" si="281"/>
        <v>5</v>
      </c>
      <c r="UB122" s="137">
        <f>UA122*10000*MARGIN!$G39/MARGIN!$D39</f>
        <v>50000</v>
      </c>
      <c r="UC122" s="137"/>
      <c r="UD122" s="188">
        <f t="shared" si="299"/>
        <v>0</v>
      </c>
      <c r="UE122" s="188"/>
      <c r="UF122" s="188"/>
      <c r="UG122" s="188">
        <f t="shared" si="283"/>
        <v>0</v>
      </c>
      <c r="UH122" s="188">
        <f t="shared" si="300"/>
        <v>0</v>
      </c>
      <c r="UI122" s="188"/>
      <c r="UJ122" s="188"/>
      <c r="UK122" s="188"/>
      <c r="UL122" s="188"/>
      <c r="UM122" s="188"/>
      <c r="UN122" s="188"/>
      <c r="UO122" s="188"/>
      <c r="UQ122">
        <f t="shared" si="285"/>
        <v>-50</v>
      </c>
      <c r="UU122">
        <v>-1</v>
      </c>
      <c r="UW122">
        <v>-1</v>
      </c>
      <c r="UZ122">
        <f t="shared" si="301"/>
        <v>1</v>
      </c>
      <c r="VB122">
        <f t="shared" si="287"/>
        <v>0</v>
      </c>
      <c r="VE122" s="116" t="s">
        <v>1099</v>
      </c>
      <c r="VF122">
        <v>50</v>
      </c>
      <c r="VG122" t="str">
        <f t="shared" si="302"/>
        <v>FALSE</v>
      </c>
      <c r="VH122">
        <f>ROUND(MARGIN!$J39,0)</f>
        <v>5</v>
      </c>
      <c r="VI122" t="e">
        <f>ROUND(IF(UR122=UW122,VH122*(1+#REF!),VH122*(1-#REF!)),0)</f>
        <v>#REF!</v>
      </c>
      <c r="VJ122">
        <f t="shared" si="289"/>
        <v>5</v>
      </c>
      <c r="VK122" s="137">
        <f>VJ122*10000*MARGIN!$G39/MARGIN!$D39</f>
        <v>50000</v>
      </c>
      <c r="VL122" s="137"/>
      <c r="VM122" s="188">
        <f t="shared" si="303"/>
        <v>0</v>
      </c>
      <c r="VN122" s="188"/>
      <c r="VO122" s="188"/>
      <c r="VP122" s="188">
        <f t="shared" si="291"/>
        <v>0</v>
      </c>
      <c r="VQ122" s="188">
        <f t="shared" si="304"/>
        <v>0</v>
      </c>
      <c r="VR122" s="188"/>
      <c r="VS122" s="188"/>
      <c r="VT122" s="188"/>
      <c r="VU122" s="188"/>
      <c r="VV122" s="188"/>
      <c r="VW122" s="188"/>
      <c r="VX122" s="188"/>
    </row>
    <row r="123" spans="1:596"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f t="shared" si="269"/>
        <v>-50</v>
      </c>
      <c r="SC123">
        <v>-1</v>
      </c>
      <c r="SE123">
        <v>-1</v>
      </c>
      <c r="SH123">
        <f t="shared" si="293"/>
        <v>1</v>
      </c>
      <c r="SJ123">
        <f t="shared" si="271"/>
        <v>0</v>
      </c>
      <c r="SM123" s="115" t="s">
        <v>1099</v>
      </c>
      <c r="SN123">
        <v>50</v>
      </c>
      <c r="SO123" t="str">
        <f t="shared" si="294"/>
        <v>FALSE</v>
      </c>
      <c r="SP123">
        <f>ROUND(MARGIN!$J40,0)</f>
        <v>5</v>
      </c>
      <c r="SQ123" t="e">
        <f>ROUND(IF(RZ123=SE123,SP123*(1+#REF!),SP123*(1-#REF!)),0)</f>
        <v>#REF!</v>
      </c>
      <c r="SR123">
        <f t="shared" si="273"/>
        <v>5</v>
      </c>
      <c r="SS123" s="137">
        <f>SR123*10000*MARGIN!$G40/MARGIN!$D40</f>
        <v>50000</v>
      </c>
      <c r="ST123" s="137"/>
      <c r="SU123" s="188">
        <f t="shared" si="295"/>
        <v>0</v>
      </c>
      <c r="SV123" s="188"/>
      <c r="SW123" s="188"/>
      <c r="SX123" s="188">
        <f t="shared" si="275"/>
        <v>0</v>
      </c>
      <c r="SY123" s="188">
        <f t="shared" si="296"/>
        <v>0</v>
      </c>
      <c r="SZ123" s="188"/>
      <c r="TA123" s="188"/>
      <c r="TB123" s="188"/>
      <c r="TC123" s="188"/>
      <c r="TD123" s="188"/>
      <c r="TE123" s="188"/>
      <c r="TF123" s="188"/>
      <c r="TH123">
        <f t="shared" si="277"/>
        <v>-50</v>
      </c>
      <c r="TL123">
        <v>-1</v>
      </c>
      <c r="TN123">
        <v>-1</v>
      </c>
      <c r="TQ123">
        <f t="shared" si="297"/>
        <v>1</v>
      </c>
      <c r="TS123">
        <f t="shared" si="279"/>
        <v>0</v>
      </c>
      <c r="TV123" s="115" t="s">
        <v>1099</v>
      </c>
      <c r="TW123">
        <v>50</v>
      </c>
      <c r="TX123" t="str">
        <f t="shared" si="298"/>
        <v>FALSE</v>
      </c>
      <c r="TY123">
        <f>ROUND(MARGIN!$J40,0)</f>
        <v>5</v>
      </c>
      <c r="TZ123" t="e">
        <f>ROUND(IF(TI123=TN123,TY123*(1+#REF!),TY123*(1-#REF!)),0)</f>
        <v>#REF!</v>
      </c>
      <c r="UA123">
        <f t="shared" si="281"/>
        <v>5</v>
      </c>
      <c r="UB123" s="137">
        <f>UA123*10000*MARGIN!$G40/MARGIN!$D40</f>
        <v>50000</v>
      </c>
      <c r="UC123" s="137"/>
      <c r="UD123" s="188">
        <f t="shared" si="299"/>
        <v>0</v>
      </c>
      <c r="UE123" s="188"/>
      <c r="UF123" s="188"/>
      <c r="UG123" s="188">
        <f t="shared" si="283"/>
        <v>0</v>
      </c>
      <c r="UH123" s="188">
        <f t="shared" si="300"/>
        <v>0</v>
      </c>
      <c r="UI123" s="188"/>
      <c r="UJ123" s="188"/>
      <c r="UK123" s="188"/>
      <c r="UL123" s="188"/>
      <c r="UM123" s="188"/>
      <c r="UN123" s="188"/>
      <c r="UO123" s="188"/>
      <c r="UQ123">
        <f t="shared" si="285"/>
        <v>-50</v>
      </c>
      <c r="UU123">
        <v>-1</v>
      </c>
      <c r="UW123">
        <v>-1</v>
      </c>
      <c r="UZ123">
        <f t="shared" si="301"/>
        <v>1</v>
      </c>
      <c r="VB123">
        <f t="shared" si="287"/>
        <v>0</v>
      </c>
      <c r="VE123" s="115" t="s">
        <v>1099</v>
      </c>
      <c r="VF123">
        <v>50</v>
      </c>
      <c r="VG123" t="str">
        <f t="shared" si="302"/>
        <v>FALSE</v>
      </c>
      <c r="VH123">
        <f>ROUND(MARGIN!$J40,0)</f>
        <v>5</v>
      </c>
      <c r="VI123" t="e">
        <f>ROUND(IF(UR123=UW123,VH123*(1+#REF!),VH123*(1-#REF!)),0)</f>
        <v>#REF!</v>
      </c>
      <c r="VJ123">
        <f t="shared" si="289"/>
        <v>5</v>
      </c>
      <c r="VK123" s="137">
        <f>VJ123*10000*MARGIN!$G40/MARGIN!$D40</f>
        <v>50000</v>
      </c>
      <c r="VL123" s="137"/>
      <c r="VM123" s="188">
        <f t="shared" si="303"/>
        <v>0</v>
      </c>
      <c r="VN123" s="188"/>
      <c r="VO123" s="188"/>
      <c r="VP123" s="188">
        <f t="shared" si="291"/>
        <v>0</v>
      </c>
      <c r="VQ123" s="188">
        <f t="shared" si="304"/>
        <v>0</v>
      </c>
      <c r="VR123" s="188"/>
      <c r="VS123" s="188"/>
      <c r="VT123" s="188"/>
      <c r="VU123" s="188"/>
      <c r="VV123" s="188"/>
      <c r="VW123" s="188"/>
      <c r="VX123" s="188"/>
    </row>
  </sheetData>
  <conditionalFormatting sqref="T96:T123">
    <cfRule type="colorScale" priority="992">
      <colorScale>
        <cfvo type="min"/>
        <cfvo type="percentile" val="50"/>
        <cfvo type="max"/>
        <color rgb="FFF8696B"/>
        <color rgb="FFFFEB84"/>
        <color rgb="FF63BE7B"/>
      </colorScale>
    </cfRule>
  </conditionalFormatting>
  <conditionalFormatting sqref="M14:M92">
    <cfRule type="colorScale" priority="986">
      <colorScale>
        <cfvo type="min"/>
        <cfvo type="percentile" val="50"/>
        <cfvo type="max"/>
        <color rgb="FFF8696B"/>
        <color rgb="FFFFEB84"/>
        <color rgb="FF63BE7B"/>
      </colorScale>
    </cfRule>
  </conditionalFormatting>
  <conditionalFormatting sqref="Q96:Q123 F96:L123">
    <cfRule type="colorScale" priority="994">
      <colorScale>
        <cfvo type="min"/>
        <cfvo type="percentile" val="50"/>
        <cfvo type="max"/>
        <color rgb="FFF8696B"/>
        <color rgb="FFFFEB84"/>
        <color rgb="FF63BE7B"/>
      </colorScale>
    </cfRule>
  </conditionalFormatting>
  <conditionalFormatting sqref="R96:S123">
    <cfRule type="colorScale" priority="993">
      <colorScale>
        <cfvo type="min"/>
        <cfvo type="percentile" val="50"/>
        <cfvo type="max"/>
        <color rgb="FFF8696B"/>
        <color rgb="FFFFEB84"/>
        <color rgb="FF63BE7B"/>
      </colorScale>
    </cfRule>
  </conditionalFormatting>
  <conditionalFormatting sqref="Q15:Q24 F82:G92 F15:G24 Q82:Q92 L15:L24 L82:L92">
    <cfRule type="colorScale" priority="991">
      <colorScale>
        <cfvo type="min"/>
        <cfvo type="percentile" val="50"/>
        <cfvo type="max"/>
        <color rgb="FFF8696B"/>
        <color rgb="FFFFEB84"/>
        <color rgb="FF63BE7B"/>
      </colorScale>
    </cfRule>
  </conditionalFormatting>
  <conditionalFormatting sqref="E96:E123">
    <cfRule type="colorScale" priority="990">
      <colorScale>
        <cfvo type="min"/>
        <cfvo type="percentile" val="50"/>
        <cfvo type="max"/>
        <color rgb="FFF8696B"/>
        <color rgb="FFFFEB84"/>
        <color rgb="FF63BE7B"/>
      </colorScale>
    </cfRule>
  </conditionalFormatting>
  <conditionalFormatting sqref="T14:T92">
    <cfRule type="colorScale" priority="995">
      <colorScale>
        <cfvo type="min"/>
        <cfvo type="percentile" val="50"/>
        <cfvo type="max"/>
        <color rgb="FFF8696B"/>
        <color rgb="FFFFEB84"/>
        <color rgb="FF63BE7B"/>
      </colorScale>
    </cfRule>
  </conditionalFormatting>
  <conditionalFormatting sqref="Q25:Q81 F25:G81 L25:L81">
    <cfRule type="colorScale" priority="996">
      <colorScale>
        <cfvo type="min"/>
        <cfvo type="percentile" val="50"/>
        <cfvo type="max"/>
        <color rgb="FFF8696B"/>
        <color rgb="FFFFEB84"/>
        <color rgb="FF63BE7B"/>
      </colorScale>
    </cfRule>
  </conditionalFormatting>
  <conditionalFormatting sqref="R12:S13 S14:S92">
    <cfRule type="colorScale" priority="997">
      <colorScale>
        <cfvo type="min"/>
        <cfvo type="percentile" val="50"/>
        <cfvo type="max"/>
        <color rgb="FFF8696B"/>
        <color rgb="FFFFEB84"/>
        <color rgb="FF63BE7B"/>
      </colorScale>
    </cfRule>
  </conditionalFormatting>
  <conditionalFormatting sqref="F14:G14 L14">
    <cfRule type="colorScale" priority="989">
      <colorScale>
        <cfvo type="min"/>
        <cfvo type="percentile" val="50"/>
        <cfvo type="max"/>
        <color rgb="FFF8696B"/>
        <color rgb="FFFFEB84"/>
        <color rgb="FF63BE7B"/>
      </colorScale>
    </cfRule>
  </conditionalFormatting>
  <conditionalFormatting sqref="Q14:Q92">
    <cfRule type="colorScale" priority="988">
      <colorScale>
        <cfvo type="min"/>
        <cfvo type="percentile" val="50"/>
        <cfvo type="max"/>
        <color rgb="FFF8696B"/>
        <color rgb="FFFFEB84"/>
        <color rgb="FF63BE7B"/>
      </colorScale>
    </cfRule>
  </conditionalFormatting>
  <conditionalFormatting sqref="E14:E92">
    <cfRule type="colorScale" priority="987">
      <colorScale>
        <cfvo type="min"/>
        <cfvo type="percentile" val="50"/>
        <cfvo type="max"/>
        <color rgb="FFF8696B"/>
        <color rgb="FFFFEB84"/>
        <color rgb="FF63BE7B"/>
      </colorScale>
    </cfRule>
  </conditionalFormatting>
  <conditionalFormatting sqref="U96:V123">
    <cfRule type="colorScale" priority="985">
      <colorScale>
        <cfvo type="min"/>
        <cfvo type="percentile" val="50"/>
        <cfvo type="max"/>
        <color rgb="FFF8696B"/>
        <color rgb="FFFFEB84"/>
        <color rgb="FF63BE7B"/>
      </colorScale>
    </cfRule>
  </conditionalFormatting>
  <conditionalFormatting sqref="U14:U92">
    <cfRule type="colorScale" priority="984">
      <colorScale>
        <cfvo type="min"/>
        <cfvo type="percentile" val="50"/>
        <cfvo type="max"/>
        <color rgb="FF63BE7B"/>
        <color rgb="FFFFEB84"/>
        <color rgb="FFF8696B"/>
      </colorScale>
    </cfRule>
  </conditionalFormatting>
  <conditionalFormatting sqref="M96:N123">
    <cfRule type="colorScale" priority="983">
      <colorScale>
        <cfvo type="min"/>
        <cfvo type="percentile" val="50"/>
        <cfvo type="max"/>
        <color rgb="FFF8696B"/>
        <color rgb="FFFFEB84"/>
        <color rgb="FF63BE7B"/>
      </colorScale>
    </cfRule>
  </conditionalFormatting>
  <conditionalFormatting sqref="O96:P123">
    <cfRule type="colorScale" priority="982">
      <colorScale>
        <cfvo type="min"/>
        <cfvo type="percentile" val="50"/>
        <cfvo type="max"/>
        <color rgb="FFF8696B"/>
        <color rgb="FFFFEB84"/>
        <color rgb="FF63BE7B"/>
      </colorScale>
    </cfRule>
  </conditionalFormatting>
  <conditionalFormatting sqref="U96:V123">
    <cfRule type="colorScale" priority="981">
      <colorScale>
        <cfvo type="min"/>
        <cfvo type="percentile" val="50"/>
        <cfvo type="max"/>
        <color rgb="FF63BE7B"/>
        <color rgb="FFFFEB84"/>
        <color rgb="FFF8696B"/>
      </colorScale>
    </cfRule>
  </conditionalFormatting>
  <conditionalFormatting sqref="O14:P92">
    <cfRule type="colorScale" priority="980">
      <colorScale>
        <cfvo type="min"/>
        <cfvo type="percentile" val="50"/>
        <cfvo type="max"/>
        <color rgb="FFF8696B"/>
        <color rgb="FFFFEB84"/>
        <color rgb="FF63BE7B"/>
      </colorScale>
    </cfRule>
  </conditionalFormatting>
  <conditionalFormatting sqref="Q96:Q123">
    <cfRule type="colorScale" priority="979">
      <colorScale>
        <cfvo type="min"/>
        <cfvo type="percentile" val="50"/>
        <cfvo type="max"/>
        <color rgb="FFF8696B"/>
        <color rgb="FFFFEB84"/>
        <color rgb="FF63BE7B"/>
      </colorScale>
    </cfRule>
  </conditionalFormatting>
  <conditionalFormatting sqref="Z14:Z92">
    <cfRule type="colorScale" priority="978">
      <colorScale>
        <cfvo type="min"/>
        <cfvo type="percentile" val="50"/>
        <cfvo type="max"/>
        <color rgb="FFF8696B"/>
        <color rgb="FFFFEB84"/>
        <color rgb="FF63BE7B"/>
      </colorScale>
    </cfRule>
  </conditionalFormatting>
  <conditionalFormatting sqref="Z96:AB123">
    <cfRule type="colorScale" priority="977">
      <colorScale>
        <cfvo type="min"/>
        <cfvo type="percentile" val="50"/>
        <cfvo type="max"/>
        <color rgb="FFF8696B"/>
        <color rgb="FFFFEB84"/>
        <color rgb="FF63BE7B"/>
      </colorScale>
    </cfRule>
  </conditionalFormatting>
  <conditionalFormatting sqref="AC14:AC92">
    <cfRule type="colorScale" priority="976">
      <colorScale>
        <cfvo type="min"/>
        <cfvo type="percentile" val="50"/>
        <cfvo type="max"/>
        <color rgb="FFF8696B"/>
        <color rgb="FFFFEB84"/>
        <color rgb="FF63BE7B"/>
      </colorScale>
    </cfRule>
  </conditionalFormatting>
  <conditionalFormatting sqref="AC96:AC123">
    <cfRule type="colorScale" priority="975">
      <colorScale>
        <cfvo type="min"/>
        <cfvo type="percentile" val="50"/>
        <cfvo type="max"/>
        <color rgb="FFF8696B"/>
        <color rgb="FFFFEB84"/>
        <color rgb="FF63BE7B"/>
      </colorScale>
    </cfRule>
  </conditionalFormatting>
  <conditionalFormatting sqref="K2:K10 P2:P10">
    <cfRule type="colorScale" priority="974">
      <colorScale>
        <cfvo type="min"/>
        <cfvo type="percentile" val="50"/>
        <cfvo type="max"/>
        <color rgb="FFF8696B"/>
        <color rgb="FFFFEB84"/>
        <color rgb="FF63BE7B"/>
      </colorScale>
    </cfRule>
  </conditionalFormatting>
  <conditionalFormatting sqref="Q2:Q10">
    <cfRule type="colorScale" priority="972">
      <colorScale>
        <cfvo type="min"/>
        <cfvo type="percentile" val="50"/>
        <cfvo type="max"/>
        <color rgb="FFF8696B"/>
        <color rgb="FFFFEB84"/>
        <color rgb="FF63BE7B"/>
      </colorScale>
    </cfRule>
  </conditionalFormatting>
  <conditionalFormatting sqref="J14:K92">
    <cfRule type="colorScale" priority="971">
      <colorScale>
        <cfvo type="min"/>
        <cfvo type="percentile" val="50"/>
        <cfvo type="max"/>
        <color rgb="FFF8696B"/>
        <color rgb="FFFFEB84"/>
        <color rgb="FF63BE7B"/>
      </colorScale>
    </cfRule>
  </conditionalFormatting>
  <conditionalFormatting sqref="H14:I92">
    <cfRule type="colorScale" priority="970">
      <colorScale>
        <cfvo type="min"/>
        <cfvo type="percentile" val="50"/>
        <cfvo type="max"/>
        <color rgb="FFF8696B"/>
        <color rgb="FFFFEB84"/>
        <color rgb="FF63BE7B"/>
      </colorScale>
    </cfRule>
  </conditionalFormatting>
  <conditionalFormatting sqref="N14:N92">
    <cfRule type="colorScale" priority="969">
      <colorScale>
        <cfvo type="min"/>
        <cfvo type="percentile" val="50"/>
        <cfvo type="max"/>
        <color rgb="FFF8696B"/>
        <color rgb="FFFFEB84"/>
        <color rgb="FF63BE7B"/>
      </colorScale>
    </cfRule>
  </conditionalFormatting>
  <conditionalFormatting sqref="AB14:AB92">
    <cfRule type="colorScale" priority="968">
      <colorScale>
        <cfvo type="min"/>
        <cfvo type="percentile" val="50"/>
        <cfvo type="max"/>
        <color rgb="FFF8696B"/>
        <color rgb="FFFFEB84"/>
        <color rgb="FF63BE7B"/>
      </colorScale>
    </cfRule>
  </conditionalFormatting>
  <conditionalFormatting sqref="H14:H92">
    <cfRule type="colorScale" priority="967">
      <colorScale>
        <cfvo type="min"/>
        <cfvo type="percentile" val="50"/>
        <cfvo type="max"/>
        <color rgb="FFF8696B"/>
        <color rgb="FFFFEB84"/>
        <color rgb="FF63BE7B"/>
      </colorScale>
    </cfRule>
  </conditionalFormatting>
  <conditionalFormatting sqref="F14:G92">
    <cfRule type="colorScale" priority="966">
      <colorScale>
        <cfvo type="min"/>
        <cfvo type="percentile" val="50"/>
        <cfvo type="max"/>
        <color rgb="FFF8696B"/>
        <color rgb="FFFFEB84"/>
        <color rgb="FF63BE7B"/>
      </colorScale>
    </cfRule>
  </conditionalFormatting>
  <conditionalFormatting sqref="AD14:AE92 AG14:AJ92">
    <cfRule type="colorScale" priority="965">
      <colorScale>
        <cfvo type="min"/>
        <cfvo type="percentile" val="50"/>
        <cfvo type="max"/>
        <color rgb="FFF8696B"/>
        <color rgb="FFFFEB84"/>
        <color rgb="FF63BE7B"/>
      </colorScale>
    </cfRule>
  </conditionalFormatting>
  <conditionalFormatting sqref="AD96:AJ123">
    <cfRule type="colorScale" priority="964">
      <colorScale>
        <cfvo type="min"/>
        <cfvo type="percentile" val="50"/>
        <cfvo type="max"/>
        <color rgb="FFF8696B"/>
        <color rgb="FFFFEB84"/>
        <color rgb="FF63BE7B"/>
      </colorScale>
    </cfRule>
  </conditionalFormatting>
  <conditionalFormatting sqref="R14:R92">
    <cfRule type="colorScale" priority="963">
      <colorScale>
        <cfvo type="min"/>
        <cfvo type="percentile" val="50"/>
        <cfvo type="max"/>
        <color rgb="FFF8696B"/>
        <color rgb="FFFFEB84"/>
        <color rgb="FF63BE7B"/>
      </colorScale>
    </cfRule>
  </conditionalFormatting>
  <conditionalFormatting sqref="R14:R92">
    <cfRule type="colorScale" priority="962">
      <colorScale>
        <cfvo type="min"/>
        <cfvo type="percentile" val="50"/>
        <cfvo type="max"/>
        <color rgb="FFF8696B"/>
        <color rgb="FFFFEB84"/>
        <color rgb="FF63BE7B"/>
      </colorScale>
    </cfRule>
  </conditionalFormatting>
  <conditionalFormatting sqref="U2:U10">
    <cfRule type="colorScale" priority="961">
      <colorScale>
        <cfvo type="min"/>
        <cfvo type="percentile" val="50"/>
        <cfvo type="max"/>
        <color rgb="FFF8696B"/>
        <color rgb="FFFFEB84"/>
        <color rgb="FF63BE7B"/>
      </colorScale>
    </cfRule>
  </conditionalFormatting>
  <conditionalFormatting sqref="Y2:Y10">
    <cfRule type="colorScale" priority="960">
      <colorScale>
        <cfvo type="min"/>
        <cfvo type="percentile" val="50"/>
        <cfvo type="max"/>
        <color rgb="FFF8696B"/>
        <color rgb="FFFFEB84"/>
        <color rgb="FF63BE7B"/>
      </colorScale>
    </cfRule>
  </conditionalFormatting>
  <conditionalFormatting sqref="W2:W10">
    <cfRule type="colorScale" priority="959">
      <colorScale>
        <cfvo type="min"/>
        <cfvo type="percentile" val="50"/>
        <cfvo type="max"/>
        <color rgb="FFF8696B"/>
        <color rgb="FFFFEB84"/>
        <color rgb="FF63BE7B"/>
      </colorScale>
    </cfRule>
  </conditionalFormatting>
  <conditionalFormatting sqref="AA2:AA10">
    <cfRule type="colorScale" priority="958">
      <colorScale>
        <cfvo type="min"/>
        <cfvo type="percentile" val="50"/>
        <cfvo type="max"/>
        <color rgb="FFF8696B"/>
        <color rgb="FFFFEB84"/>
        <color rgb="FF63BE7B"/>
      </colorScale>
    </cfRule>
  </conditionalFormatting>
  <conditionalFormatting sqref="BB96:BB123">
    <cfRule type="colorScale" priority="952">
      <colorScale>
        <cfvo type="min"/>
        <cfvo type="percentile" val="50"/>
        <cfvo type="max"/>
        <color rgb="FFF8696B"/>
        <color rgb="FFFFEB84"/>
        <color rgb="FF63BE7B"/>
      </colorScale>
    </cfRule>
  </conditionalFormatting>
  <conditionalFormatting sqref="AU14:AU92">
    <cfRule type="colorScale" priority="946">
      <colorScale>
        <cfvo type="min"/>
        <cfvo type="percentile" val="50"/>
        <cfvo type="max"/>
        <color rgb="FFF8696B"/>
        <color rgb="FFFFEB84"/>
        <color rgb="FF63BE7B"/>
      </colorScale>
    </cfRule>
  </conditionalFormatting>
  <conditionalFormatting sqref="AY96:AY123 AM96:AT123">
    <cfRule type="colorScale" priority="954">
      <colorScale>
        <cfvo type="min"/>
        <cfvo type="percentile" val="50"/>
        <cfvo type="max"/>
        <color rgb="FFF8696B"/>
        <color rgb="FFFFEB84"/>
        <color rgb="FF63BE7B"/>
      </colorScale>
    </cfRule>
  </conditionalFormatting>
  <conditionalFormatting sqref="AZ96:BA123">
    <cfRule type="colorScale" priority="953">
      <colorScale>
        <cfvo type="min"/>
        <cfvo type="percentile" val="50"/>
        <cfvo type="max"/>
        <color rgb="FFF8696B"/>
        <color rgb="FFFFEB84"/>
        <color rgb="FF63BE7B"/>
      </colorScale>
    </cfRule>
  </conditionalFormatting>
  <conditionalFormatting sqref="AY15:AY24 AM82:AO92 AM15:AO24 AY82:AY92 AT15:AT24 AT82:AT92">
    <cfRule type="colorScale" priority="951">
      <colorScale>
        <cfvo type="min"/>
        <cfvo type="percentile" val="50"/>
        <cfvo type="max"/>
        <color rgb="FFF8696B"/>
        <color rgb="FFFFEB84"/>
        <color rgb="FF63BE7B"/>
      </colorScale>
    </cfRule>
  </conditionalFormatting>
  <conditionalFormatting sqref="AL96:AL123">
    <cfRule type="colorScale" priority="950">
      <colorScale>
        <cfvo type="min"/>
        <cfvo type="percentile" val="50"/>
        <cfvo type="max"/>
        <color rgb="FFF8696B"/>
        <color rgb="FFFFEB84"/>
        <color rgb="FF63BE7B"/>
      </colorScale>
    </cfRule>
  </conditionalFormatting>
  <conditionalFormatting sqref="BB14:BB92">
    <cfRule type="colorScale" priority="955">
      <colorScale>
        <cfvo type="min"/>
        <cfvo type="percentile" val="50"/>
        <cfvo type="max"/>
        <color rgb="FFF8696B"/>
        <color rgb="FFFFEB84"/>
        <color rgb="FF63BE7B"/>
      </colorScale>
    </cfRule>
  </conditionalFormatting>
  <conditionalFormatting sqref="AY25:AY81 AM25:AO81 AT25:AT81">
    <cfRule type="colorScale" priority="956">
      <colorScale>
        <cfvo type="min"/>
        <cfvo type="percentile" val="50"/>
        <cfvo type="max"/>
        <color rgb="FFF8696B"/>
        <color rgb="FFFFEB84"/>
        <color rgb="FF63BE7B"/>
      </colorScale>
    </cfRule>
  </conditionalFormatting>
  <conditionalFormatting sqref="AZ12:AZ13">
    <cfRule type="colorScale" priority="957">
      <colorScale>
        <cfvo type="min"/>
        <cfvo type="percentile" val="50"/>
        <cfvo type="max"/>
        <color rgb="FFF8696B"/>
        <color rgb="FFFFEB84"/>
        <color rgb="FF63BE7B"/>
      </colorScale>
    </cfRule>
  </conditionalFormatting>
  <conditionalFormatting sqref="AM14:AO14 AT14">
    <cfRule type="colorScale" priority="949">
      <colorScale>
        <cfvo type="min"/>
        <cfvo type="percentile" val="50"/>
        <cfvo type="max"/>
        <color rgb="FFF8696B"/>
        <color rgb="FFFFEB84"/>
        <color rgb="FF63BE7B"/>
      </colorScale>
    </cfRule>
  </conditionalFormatting>
  <conditionalFormatting sqref="AY14:AY92">
    <cfRule type="colorScale" priority="948">
      <colorScale>
        <cfvo type="min"/>
        <cfvo type="percentile" val="50"/>
        <cfvo type="max"/>
        <color rgb="FFF8696B"/>
        <color rgb="FFFFEB84"/>
        <color rgb="FF63BE7B"/>
      </colorScale>
    </cfRule>
  </conditionalFormatting>
  <conditionalFormatting sqref="AL14:AL92">
    <cfRule type="colorScale" priority="947">
      <colorScale>
        <cfvo type="min"/>
        <cfvo type="percentile" val="50"/>
        <cfvo type="max"/>
        <color rgb="FFF8696B"/>
        <color rgb="FFFFEB84"/>
        <color rgb="FF63BE7B"/>
      </colorScale>
    </cfRule>
  </conditionalFormatting>
  <conditionalFormatting sqref="BC96:BD123">
    <cfRule type="colorScale" priority="945">
      <colorScale>
        <cfvo type="min"/>
        <cfvo type="percentile" val="50"/>
        <cfvo type="max"/>
        <color rgb="FFF8696B"/>
        <color rgb="FFFFEB84"/>
        <color rgb="FF63BE7B"/>
      </colorScale>
    </cfRule>
  </conditionalFormatting>
  <conditionalFormatting sqref="BC14:BC92">
    <cfRule type="colorScale" priority="944">
      <colorScale>
        <cfvo type="min"/>
        <cfvo type="percentile" val="50"/>
        <cfvo type="max"/>
        <color rgb="FF63BE7B"/>
        <color rgb="FFFFEB84"/>
        <color rgb="FFF8696B"/>
      </colorScale>
    </cfRule>
  </conditionalFormatting>
  <conditionalFormatting sqref="AU96:AV123">
    <cfRule type="colorScale" priority="943">
      <colorScale>
        <cfvo type="min"/>
        <cfvo type="percentile" val="50"/>
        <cfvo type="max"/>
        <color rgb="FFF8696B"/>
        <color rgb="FFFFEB84"/>
        <color rgb="FF63BE7B"/>
      </colorScale>
    </cfRule>
  </conditionalFormatting>
  <conditionalFormatting sqref="AW96:AX123">
    <cfRule type="colorScale" priority="942">
      <colorScale>
        <cfvo type="min"/>
        <cfvo type="percentile" val="50"/>
        <cfvo type="max"/>
        <color rgb="FFF8696B"/>
        <color rgb="FFFFEB84"/>
        <color rgb="FF63BE7B"/>
      </colorScale>
    </cfRule>
  </conditionalFormatting>
  <conditionalFormatting sqref="BC96:BD123">
    <cfRule type="colorScale" priority="941">
      <colorScale>
        <cfvo type="min"/>
        <cfvo type="percentile" val="50"/>
        <cfvo type="max"/>
        <color rgb="FF63BE7B"/>
        <color rgb="FFFFEB84"/>
        <color rgb="FFF8696B"/>
      </colorScale>
    </cfRule>
  </conditionalFormatting>
  <conditionalFormatting sqref="AW14:AX92">
    <cfRule type="colorScale" priority="940">
      <colorScale>
        <cfvo type="min"/>
        <cfvo type="percentile" val="50"/>
        <cfvo type="max"/>
        <color rgb="FFF8696B"/>
        <color rgb="FFFFEB84"/>
        <color rgb="FF63BE7B"/>
      </colorScale>
    </cfRule>
  </conditionalFormatting>
  <conditionalFormatting sqref="AY96:AY123">
    <cfRule type="colorScale" priority="939">
      <colorScale>
        <cfvo type="min"/>
        <cfvo type="percentile" val="50"/>
        <cfvo type="max"/>
        <color rgb="FFF8696B"/>
        <color rgb="FFFFEB84"/>
        <color rgb="FF63BE7B"/>
      </colorScale>
    </cfRule>
  </conditionalFormatting>
  <conditionalFormatting sqref="BH14:BH92">
    <cfRule type="colorScale" priority="938">
      <colorScale>
        <cfvo type="min"/>
        <cfvo type="percentile" val="50"/>
        <cfvo type="max"/>
        <color rgb="FFF8696B"/>
        <color rgb="FFFFEB84"/>
        <color rgb="FF63BE7B"/>
      </colorScale>
    </cfRule>
  </conditionalFormatting>
  <conditionalFormatting sqref="BH96:BJ123">
    <cfRule type="colorScale" priority="937">
      <colorScale>
        <cfvo type="min"/>
        <cfvo type="percentile" val="50"/>
        <cfvo type="max"/>
        <color rgb="FFF8696B"/>
        <color rgb="FFFFEB84"/>
        <color rgb="FF63BE7B"/>
      </colorScale>
    </cfRule>
  </conditionalFormatting>
  <conditionalFormatting sqref="BK14:BK92">
    <cfRule type="colorScale" priority="936">
      <colorScale>
        <cfvo type="min"/>
        <cfvo type="percentile" val="50"/>
        <cfvo type="max"/>
        <color rgb="FFF8696B"/>
        <color rgb="FFFFEB84"/>
        <color rgb="FF63BE7B"/>
      </colorScale>
    </cfRule>
  </conditionalFormatting>
  <conditionalFormatting sqref="BK96:BK123">
    <cfRule type="colorScale" priority="935">
      <colorScale>
        <cfvo type="min"/>
        <cfvo type="percentile" val="50"/>
        <cfvo type="max"/>
        <color rgb="FFF8696B"/>
        <color rgb="FFFFEB84"/>
        <color rgb="FF63BE7B"/>
      </colorScale>
    </cfRule>
  </conditionalFormatting>
  <conditionalFormatting sqref="AS2:AS10 AX2:AX10">
    <cfRule type="colorScale" priority="934">
      <colorScale>
        <cfvo type="min"/>
        <cfvo type="percentile" val="50"/>
        <cfvo type="max"/>
        <color rgb="FFF8696B"/>
        <color rgb="FFFFEB84"/>
        <color rgb="FF63BE7B"/>
      </colorScale>
    </cfRule>
  </conditionalFormatting>
  <conditionalFormatting sqref="AY2:AY10">
    <cfRule type="colorScale" priority="932">
      <colorScale>
        <cfvo type="min"/>
        <cfvo type="percentile" val="50"/>
        <cfvo type="max"/>
        <color rgb="FFF8696B"/>
        <color rgb="FFFFEB84"/>
        <color rgb="FF63BE7B"/>
      </colorScale>
    </cfRule>
  </conditionalFormatting>
  <conditionalFormatting sqref="AR14:AS92">
    <cfRule type="colorScale" priority="931">
      <colorScale>
        <cfvo type="min"/>
        <cfvo type="percentile" val="50"/>
        <cfvo type="max"/>
        <color rgb="FFF8696B"/>
        <color rgb="FFFFEB84"/>
        <color rgb="FF63BE7B"/>
      </colorScale>
    </cfRule>
  </conditionalFormatting>
  <conditionalFormatting sqref="AP14:AQ92">
    <cfRule type="colorScale" priority="930">
      <colorScale>
        <cfvo type="min"/>
        <cfvo type="percentile" val="50"/>
        <cfvo type="max"/>
        <color rgb="FFF8696B"/>
        <color rgb="FFFFEB84"/>
        <color rgb="FF63BE7B"/>
      </colorScale>
    </cfRule>
  </conditionalFormatting>
  <conditionalFormatting sqref="AV14:AV92">
    <cfRule type="colorScale" priority="929">
      <colorScale>
        <cfvo type="min"/>
        <cfvo type="percentile" val="50"/>
        <cfvo type="max"/>
        <color rgb="FFF8696B"/>
        <color rgb="FFFFEB84"/>
        <color rgb="FF63BE7B"/>
      </colorScale>
    </cfRule>
  </conditionalFormatting>
  <conditionalFormatting sqref="BJ14:BJ92">
    <cfRule type="colorScale" priority="928">
      <colorScale>
        <cfvo type="min"/>
        <cfvo type="percentile" val="50"/>
        <cfvo type="max"/>
        <color rgb="FFF8696B"/>
        <color rgb="FFFFEB84"/>
        <color rgb="FF63BE7B"/>
      </colorScale>
    </cfRule>
  </conditionalFormatting>
  <conditionalFormatting sqref="AP14:AP92">
    <cfRule type="colorScale" priority="927">
      <colorScale>
        <cfvo type="min"/>
        <cfvo type="percentile" val="50"/>
        <cfvo type="max"/>
        <color rgb="FFF8696B"/>
        <color rgb="FFFFEB84"/>
        <color rgb="FF63BE7B"/>
      </colorScale>
    </cfRule>
  </conditionalFormatting>
  <conditionalFormatting sqref="AM14:AO92">
    <cfRule type="colorScale" priority="926">
      <colorScale>
        <cfvo type="min"/>
        <cfvo type="percentile" val="50"/>
        <cfvo type="max"/>
        <color rgb="FFF8696B"/>
        <color rgb="FFFFEB84"/>
        <color rgb="FF63BE7B"/>
      </colorScale>
    </cfRule>
  </conditionalFormatting>
  <conditionalFormatting sqref="BL14:BM92">
    <cfRule type="colorScale" priority="925">
      <colorScale>
        <cfvo type="min"/>
        <cfvo type="percentile" val="50"/>
        <cfvo type="max"/>
        <color rgb="FFF8696B"/>
        <color rgb="FFFFEB84"/>
        <color rgb="FF63BE7B"/>
      </colorScale>
    </cfRule>
  </conditionalFormatting>
  <conditionalFormatting sqref="BL96:BM123">
    <cfRule type="colorScale" priority="924">
      <colorScale>
        <cfvo type="min"/>
        <cfvo type="percentile" val="50"/>
        <cfvo type="max"/>
        <color rgb="FFF8696B"/>
        <color rgb="FFFFEB84"/>
        <color rgb="FF63BE7B"/>
      </colorScale>
    </cfRule>
  </conditionalFormatting>
  <conditionalFormatting sqref="AZ14:AZ92">
    <cfRule type="colorScale" priority="923">
      <colorScale>
        <cfvo type="min"/>
        <cfvo type="percentile" val="50"/>
        <cfvo type="max"/>
        <color rgb="FFF8696B"/>
        <color rgb="FFFFEB84"/>
        <color rgb="FF63BE7B"/>
      </colorScale>
    </cfRule>
  </conditionalFormatting>
  <conditionalFormatting sqref="AZ14:AZ92">
    <cfRule type="colorScale" priority="922">
      <colorScale>
        <cfvo type="min"/>
        <cfvo type="percentile" val="50"/>
        <cfvo type="max"/>
        <color rgb="FFF8696B"/>
        <color rgb="FFFFEB84"/>
        <color rgb="FF63BE7B"/>
      </colorScale>
    </cfRule>
  </conditionalFormatting>
  <conditionalFormatting sqref="BC2:BC10">
    <cfRule type="colorScale" priority="921">
      <colorScale>
        <cfvo type="min"/>
        <cfvo type="percentile" val="50"/>
        <cfvo type="max"/>
        <color rgb="FFF8696B"/>
        <color rgb="FFFFEB84"/>
        <color rgb="FF63BE7B"/>
      </colorScale>
    </cfRule>
  </conditionalFormatting>
  <conditionalFormatting sqref="BG2:BG10">
    <cfRule type="colorScale" priority="920">
      <colorScale>
        <cfvo type="min"/>
        <cfvo type="percentile" val="50"/>
        <cfvo type="max"/>
        <color rgb="FFF8696B"/>
        <color rgb="FFFFEB84"/>
        <color rgb="FF63BE7B"/>
      </colorScale>
    </cfRule>
  </conditionalFormatting>
  <conditionalFormatting sqref="BE2:BE10">
    <cfRule type="colorScale" priority="919">
      <colorScale>
        <cfvo type="min"/>
        <cfvo type="percentile" val="50"/>
        <cfvo type="max"/>
        <color rgb="FFF8696B"/>
        <color rgb="FFFFEB84"/>
        <color rgb="FF63BE7B"/>
      </colorScale>
    </cfRule>
  </conditionalFormatting>
  <conditionalFormatting sqref="BI2:BI10">
    <cfRule type="colorScale" priority="918">
      <colorScale>
        <cfvo type="min"/>
        <cfvo type="percentile" val="50"/>
        <cfvo type="max"/>
        <color rgb="FFF8696B"/>
        <color rgb="FFFFEB84"/>
        <color rgb="FF63BE7B"/>
      </colorScale>
    </cfRule>
  </conditionalFormatting>
  <conditionalFormatting sqref="BN14:BN92">
    <cfRule type="colorScale" priority="877">
      <colorScale>
        <cfvo type="min"/>
        <cfvo type="percentile" val="50"/>
        <cfvo type="max"/>
        <color rgb="FFF8696B"/>
        <color rgb="FFFFEB84"/>
        <color rgb="FF63BE7B"/>
      </colorScale>
    </cfRule>
  </conditionalFormatting>
  <conditionalFormatting sqref="BN96:BO123">
    <cfRule type="colorScale" priority="876">
      <colorScale>
        <cfvo type="min"/>
        <cfvo type="percentile" val="50"/>
        <cfvo type="max"/>
        <color rgb="FFF8696B"/>
        <color rgb="FFFFEB84"/>
        <color rgb="FF63BE7B"/>
      </colorScale>
    </cfRule>
  </conditionalFormatting>
  <conditionalFormatting sqref="N2:N10 L2:L10">
    <cfRule type="colorScale" priority="2484">
      <colorScale>
        <cfvo type="min"/>
        <cfvo type="percentile" val="50"/>
        <cfvo type="max"/>
        <color rgb="FFF8696B"/>
        <color rgb="FFFFEB84"/>
        <color rgb="FF63BE7B"/>
      </colorScale>
    </cfRule>
  </conditionalFormatting>
  <conditionalFormatting sqref="AV2:AV10 AT2:AT10">
    <cfRule type="colorScale" priority="2486">
      <colorScale>
        <cfvo type="min"/>
        <cfvo type="percentile" val="50"/>
        <cfvo type="max"/>
        <color rgb="FFF8696B"/>
        <color rgb="FFFFEB84"/>
        <color rgb="FF63BE7B"/>
      </colorScale>
    </cfRule>
  </conditionalFormatting>
  <conditionalFormatting sqref="CK96:CK123">
    <cfRule type="colorScale" priority="869">
      <colorScale>
        <cfvo type="min"/>
        <cfvo type="percentile" val="50"/>
        <cfvo type="max"/>
        <color rgb="FFF8696B"/>
        <color rgb="FFFFEB84"/>
        <color rgb="FF63BE7B"/>
      </colorScale>
    </cfRule>
  </conditionalFormatting>
  <conditionalFormatting sqref="CD14:CD92">
    <cfRule type="colorScale" priority="863">
      <colorScale>
        <cfvo type="min"/>
        <cfvo type="percentile" val="50"/>
        <cfvo type="max"/>
        <color rgb="FFF8696B"/>
        <color rgb="FFFFEB84"/>
        <color rgb="FF63BE7B"/>
      </colorScale>
    </cfRule>
  </conditionalFormatting>
  <conditionalFormatting sqref="CH96:CH123 BV96:CC123">
    <cfRule type="colorScale" priority="871">
      <colorScale>
        <cfvo type="min"/>
        <cfvo type="percentile" val="50"/>
        <cfvo type="max"/>
        <color rgb="FFF8696B"/>
        <color rgb="FFFFEB84"/>
        <color rgb="FF63BE7B"/>
      </colorScale>
    </cfRule>
  </conditionalFormatting>
  <conditionalFormatting sqref="CI96:CJ123">
    <cfRule type="colorScale" priority="870">
      <colorScale>
        <cfvo type="min"/>
        <cfvo type="percentile" val="50"/>
        <cfvo type="max"/>
        <color rgb="FFF8696B"/>
        <color rgb="FFFFEB84"/>
        <color rgb="FF63BE7B"/>
      </colorScale>
    </cfRule>
  </conditionalFormatting>
  <conditionalFormatting sqref="CH15:CH24 BV82:BX92 BV15:BX24 CH82:CH92 CC15:CC24 CC82:CC92">
    <cfRule type="colorScale" priority="868">
      <colorScale>
        <cfvo type="min"/>
        <cfvo type="percentile" val="50"/>
        <cfvo type="max"/>
        <color rgb="FFF8696B"/>
        <color rgb="FFFFEB84"/>
        <color rgb="FF63BE7B"/>
      </colorScale>
    </cfRule>
  </conditionalFormatting>
  <conditionalFormatting sqref="BU96:BU123">
    <cfRule type="colorScale" priority="867">
      <colorScale>
        <cfvo type="min"/>
        <cfvo type="percentile" val="50"/>
        <cfvo type="max"/>
        <color rgb="FFF8696B"/>
        <color rgb="FFFFEB84"/>
        <color rgb="FF63BE7B"/>
      </colorScale>
    </cfRule>
  </conditionalFormatting>
  <conditionalFormatting sqref="CK14:CK92">
    <cfRule type="colorScale" priority="872">
      <colorScale>
        <cfvo type="min"/>
        <cfvo type="percentile" val="50"/>
        <cfvo type="max"/>
        <color rgb="FFF8696B"/>
        <color rgb="FFFFEB84"/>
        <color rgb="FF63BE7B"/>
      </colorScale>
    </cfRule>
  </conditionalFormatting>
  <conditionalFormatting sqref="CH25:CH81 BV25:BX81 CC25:CC81">
    <cfRule type="colorScale" priority="873">
      <colorScale>
        <cfvo type="min"/>
        <cfvo type="percentile" val="50"/>
        <cfvo type="max"/>
        <color rgb="FFF8696B"/>
        <color rgb="FFFFEB84"/>
        <color rgb="FF63BE7B"/>
      </colorScale>
    </cfRule>
  </conditionalFormatting>
  <conditionalFormatting sqref="CI12:CI13">
    <cfRule type="colorScale" priority="874">
      <colorScale>
        <cfvo type="min"/>
        <cfvo type="percentile" val="50"/>
        <cfvo type="max"/>
        <color rgb="FFF8696B"/>
        <color rgb="FFFFEB84"/>
        <color rgb="FF63BE7B"/>
      </colorScale>
    </cfRule>
  </conditionalFormatting>
  <conditionalFormatting sqref="BV14:BX14 CC14">
    <cfRule type="colorScale" priority="866">
      <colorScale>
        <cfvo type="min"/>
        <cfvo type="percentile" val="50"/>
        <cfvo type="max"/>
        <color rgb="FFF8696B"/>
        <color rgb="FFFFEB84"/>
        <color rgb="FF63BE7B"/>
      </colorScale>
    </cfRule>
  </conditionalFormatting>
  <conditionalFormatting sqref="CH14:CH92">
    <cfRule type="colorScale" priority="865">
      <colorScale>
        <cfvo type="min"/>
        <cfvo type="percentile" val="50"/>
        <cfvo type="max"/>
        <color rgb="FFF8696B"/>
        <color rgb="FFFFEB84"/>
        <color rgb="FF63BE7B"/>
      </colorScale>
    </cfRule>
  </conditionalFormatting>
  <conditionalFormatting sqref="BU14:BU92">
    <cfRule type="colorScale" priority="864">
      <colorScale>
        <cfvo type="min"/>
        <cfvo type="percentile" val="50"/>
        <cfvo type="max"/>
        <color rgb="FFF8696B"/>
        <color rgb="FFFFEB84"/>
        <color rgb="FF63BE7B"/>
      </colorScale>
    </cfRule>
  </conditionalFormatting>
  <conditionalFormatting sqref="CL96:CM123">
    <cfRule type="colorScale" priority="862">
      <colorScale>
        <cfvo type="min"/>
        <cfvo type="percentile" val="50"/>
        <cfvo type="max"/>
        <color rgb="FFF8696B"/>
        <color rgb="FFFFEB84"/>
        <color rgb="FF63BE7B"/>
      </colorScale>
    </cfRule>
  </conditionalFormatting>
  <conditionalFormatting sqref="CL14:CL92">
    <cfRule type="colorScale" priority="861">
      <colorScale>
        <cfvo type="min"/>
        <cfvo type="percentile" val="50"/>
        <cfvo type="max"/>
        <color rgb="FF63BE7B"/>
        <color rgb="FFFFEB84"/>
        <color rgb="FFF8696B"/>
      </colorScale>
    </cfRule>
  </conditionalFormatting>
  <conditionalFormatting sqref="CD96:CE123">
    <cfRule type="colorScale" priority="860">
      <colorScale>
        <cfvo type="min"/>
        <cfvo type="percentile" val="50"/>
        <cfvo type="max"/>
        <color rgb="FFF8696B"/>
        <color rgb="FFFFEB84"/>
        <color rgb="FF63BE7B"/>
      </colorScale>
    </cfRule>
  </conditionalFormatting>
  <conditionalFormatting sqref="CF96:CG123">
    <cfRule type="colorScale" priority="859">
      <colorScale>
        <cfvo type="min"/>
        <cfvo type="percentile" val="50"/>
        <cfvo type="max"/>
        <color rgb="FFF8696B"/>
        <color rgb="FFFFEB84"/>
        <color rgb="FF63BE7B"/>
      </colorScale>
    </cfRule>
  </conditionalFormatting>
  <conditionalFormatting sqref="CL96:CM123">
    <cfRule type="colorScale" priority="858">
      <colorScale>
        <cfvo type="min"/>
        <cfvo type="percentile" val="50"/>
        <cfvo type="max"/>
        <color rgb="FF63BE7B"/>
        <color rgb="FFFFEB84"/>
        <color rgb="FFF8696B"/>
      </colorScale>
    </cfRule>
  </conditionalFormatting>
  <conditionalFormatting sqref="CF14:CG92">
    <cfRule type="colorScale" priority="857">
      <colorScale>
        <cfvo type="min"/>
        <cfvo type="percentile" val="50"/>
        <cfvo type="max"/>
        <color rgb="FFF8696B"/>
        <color rgb="FFFFEB84"/>
        <color rgb="FF63BE7B"/>
      </colorScale>
    </cfRule>
  </conditionalFormatting>
  <conditionalFormatting sqref="CH96:CH123">
    <cfRule type="colorScale" priority="856">
      <colorScale>
        <cfvo type="min"/>
        <cfvo type="percentile" val="50"/>
        <cfvo type="max"/>
        <color rgb="FFF8696B"/>
        <color rgb="FFFFEB84"/>
        <color rgb="FF63BE7B"/>
      </colorScale>
    </cfRule>
  </conditionalFormatting>
  <conditionalFormatting sqref="CQ14:CQ92">
    <cfRule type="colorScale" priority="855">
      <colorScale>
        <cfvo type="min"/>
        <cfvo type="percentile" val="50"/>
        <cfvo type="max"/>
        <color rgb="FFF8696B"/>
        <color rgb="FFFFEB84"/>
        <color rgb="FF63BE7B"/>
      </colorScale>
    </cfRule>
  </conditionalFormatting>
  <conditionalFormatting sqref="CQ96:CS123">
    <cfRule type="colorScale" priority="854">
      <colorScale>
        <cfvo type="min"/>
        <cfvo type="percentile" val="50"/>
        <cfvo type="max"/>
        <color rgb="FFF8696B"/>
        <color rgb="FFFFEB84"/>
        <color rgb="FF63BE7B"/>
      </colorScale>
    </cfRule>
  </conditionalFormatting>
  <conditionalFormatting sqref="CT14:CT92">
    <cfRule type="colorScale" priority="853">
      <colorScale>
        <cfvo type="min"/>
        <cfvo type="percentile" val="50"/>
        <cfvo type="max"/>
        <color rgb="FFF8696B"/>
        <color rgb="FFFFEB84"/>
        <color rgb="FF63BE7B"/>
      </colorScale>
    </cfRule>
  </conditionalFormatting>
  <conditionalFormatting sqref="CT96:CT123">
    <cfRule type="colorScale" priority="852">
      <colorScale>
        <cfvo type="min"/>
        <cfvo type="percentile" val="50"/>
        <cfvo type="max"/>
        <color rgb="FFF8696B"/>
        <color rgb="FFFFEB84"/>
        <color rgb="FF63BE7B"/>
      </colorScale>
    </cfRule>
  </conditionalFormatting>
  <conditionalFormatting sqref="CB2:CB10 CG2:CG10">
    <cfRule type="colorScale" priority="851">
      <colorScale>
        <cfvo type="min"/>
        <cfvo type="percentile" val="50"/>
        <cfvo type="max"/>
        <color rgb="FFF8696B"/>
        <color rgb="FFFFEB84"/>
        <color rgb="FF63BE7B"/>
      </colorScale>
    </cfRule>
  </conditionalFormatting>
  <conditionalFormatting sqref="CH2:CH10">
    <cfRule type="colorScale" priority="850">
      <colorScale>
        <cfvo type="min"/>
        <cfvo type="percentile" val="50"/>
        <cfvo type="max"/>
        <color rgb="FFF8696B"/>
        <color rgb="FFFFEB84"/>
        <color rgb="FF63BE7B"/>
      </colorScale>
    </cfRule>
  </conditionalFormatting>
  <conditionalFormatting sqref="CA14:CB92">
    <cfRule type="colorScale" priority="849">
      <colorScale>
        <cfvo type="min"/>
        <cfvo type="percentile" val="50"/>
        <cfvo type="max"/>
        <color rgb="FFF8696B"/>
        <color rgb="FFFFEB84"/>
        <color rgb="FF63BE7B"/>
      </colorScale>
    </cfRule>
  </conditionalFormatting>
  <conditionalFormatting sqref="BY14:BZ92">
    <cfRule type="colorScale" priority="848">
      <colorScale>
        <cfvo type="min"/>
        <cfvo type="percentile" val="50"/>
        <cfvo type="max"/>
        <color rgb="FFF8696B"/>
        <color rgb="FFFFEB84"/>
        <color rgb="FF63BE7B"/>
      </colorScale>
    </cfRule>
  </conditionalFormatting>
  <conditionalFormatting sqref="CE14:CE92">
    <cfRule type="colorScale" priority="847">
      <colorScale>
        <cfvo type="min"/>
        <cfvo type="percentile" val="50"/>
        <cfvo type="max"/>
        <color rgb="FFF8696B"/>
        <color rgb="FFFFEB84"/>
        <color rgb="FF63BE7B"/>
      </colorScale>
    </cfRule>
  </conditionalFormatting>
  <conditionalFormatting sqref="CS14:CS92">
    <cfRule type="colorScale" priority="846">
      <colorScale>
        <cfvo type="min"/>
        <cfvo type="percentile" val="50"/>
        <cfvo type="max"/>
        <color rgb="FFF8696B"/>
        <color rgb="FFFFEB84"/>
        <color rgb="FF63BE7B"/>
      </colorScale>
    </cfRule>
  </conditionalFormatting>
  <conditionalFormatting sqref="BY14:BY92">
    <cfRule type="colorScale" priority="845">
      <colorScale>
        <cfvo type="min"/>
        <cfvo type="percentile" val="50"/>
        <cfvo type="max"/>
        <color rgb="FFF8696B"/>
        <color rgb="FFFFEB84"/>
        <color rgb="FF63BE7B"/>
      </colorScale>
    </cfRule>
  </conditionalFormatting>
  <conditionalFormatting sqref="BV14:BX92">
    <cfRule type="colorScale" priority="844">
      <colorScale>
        <cfvo type="min"/>
        <cfvo type="percentile" val="50"/>
        <cfvo type="max"/>
        <color rgb="FFF8696B"/>
        <color rgb="FFFFEB84"/>
        <color rgb="FF63BE7B"/>
      </colorScale>
    </cfRule>
  </conditionalFormatting>
  <conditionalFormatting sqref="CU14:CV92">
    <cfRule type="colorScale" priority="843">
      <colorScale>
        <cfvo type="min"/>
        <cfvo type="percentile" val="50"/>
        <cfvo type="max"/>
        <color rgb="FFF8696B"/>
        <color rgb="FFFFEB84"/>
        <color rgb="FF63BE7B"/>
      </colorScale>
    </cfRule>
  </conditionalFormatting>
  <conditionalFormatting sqref="CU96:CV123">
    <cfRule type="colorScale" priority="842">
      <colorScale>
        <cfvo type="min"/>
        <cfvo type="percentile" val="50"/>
        <cfvo type="max"/>
        <color rgb="FFF8696B"/>
        <color rgb="FFFFEB84"/>
        <color rgb="FF63BE7B"/>
      </colorScale>
    </cfRule>
  </conditionalFormatting>
  <conditionalFormatting sqref="CI14:CI92">
    <cfRule type="colorScale" priority="841">
      <colorScale>
        <cfvo type="min"/>
        <cfvo type="percentile" val="50"/>
        <cfvo type="max"/>
        <color rgb="FFF8696B"/>
        <color rgb="FFFFEB84"/>
        <color rgb="FF63BE7B"/>
      </colorScale>
    </cfRule>
  </conditionalFormatting>
  <conditionalFormatting sqref="CI14:CI92">
    <cfRule type="colorScale" priority="840">
      <colorScale>
        <cfvo type="min"/>
        <cfvo type="percentile" val="50"/>
        <cfvo type="max"/>
        <color rgb="FFF8696B"/>
        <color rgb="FFFFEB84"/>
        <color rgb="FF63BE7B"/>
      </colorScale>
    </cfRule>
  </conditionalFormatting>
  <conditionalFormatting sqref="CL2:CL10">
    <cfRule type="colorScale" priority="839">
      <colorScale>
        <cfvo type="min"/>
        <cfvo type="percentile" val="50"/>
        <cfvo type="max"/>
        <color rgb="FFF8696B"/>
        <color rgb="FFFFEB84"/>
        <color rgb="FF63BE7B"/>
      </colorScale>
    </cfRule>
  </conditionalFormatting>
  <conditionalFormatting sqref="CP2:CP10">
    <cfRule type="colorScale" priority="838">
      <colorScale>
        <cfvo type="min"/>
        <cfvo type="percentile" val="50"/>
        <cfvo type="max"/>
        <color rgb="FFF8696B"/>
        <color rgb="FFFFEB84"/>
        <color rgb="FF63BE7B"/>
      </colorScale>
    </cfRule>
  </conditionalFormatting>
  <conditionalFormatting sqref="CN2:CN10">
    <cfRule type="colorScale" priority="837">
      <colorScale>
        <cfvo type="min"/>
        <cfvo type="percentile" val="50"/>
        <cfvo type="max"/>
        <color rgb="FFF8696B"/>
        <color rgb="FFFFEB84"/>
        <color rgb="FF63BE7B"/>
      </colorScale>
    </cfRule>
  </conditionalFormatting>
  <conditionalFormatting sqref="CR2:CR10">
    <cfRule type="colorScale" priority="836">
      <colorScale>
        <cfvo type="min"/>
        <cfvo type="percentile" val="50"/>
        <cfvo type="max"/>
        <color rgb="FFF8696B"/>
        <color rgb="FFFFEB84"/>
        <color rgb="FF63BE7B"/>
      </colorScale>
    </cfRule>
  </conditionalFormatting>
  <conditionalFormatting sqref="CW14:CW92">
    <cfRule type="colorScale" priority="835">
      <colorScale>
        <cfvo type="min"/>
        <cfvo type="percentile" val="50"/>
        <cfvo type="max"/>
        <color rgb="FFF8696B"/>
        <color rgb="FFFFEB84"/>
        <color rgb="FF63BE7B"/>
      </colorScale>
    </cfRule>
  </conditionalFormatting>
  <conditionalFormatting sqref="CW96:CX123">
    <cfRule type="colorScale" priority="834">
      <colorScale>
        <cfvo type="min"/>
        <cfvo type="percentile" val="50"/>
        <cfvo type="max"/>
        <color rgb="FFF8696B"/>
        <color rgb="FFFFEB84"/>
        <color rgb="FF63BE7B"/>
      </colorScale>
    </cfRule>
  </conditionalFormatting>
  <conditionalFormatting sqref="CE2:CE10 CC2:CC10">
    <cfRule type="colorScale" priority="875">
      <colorScale>
        <cfvo type="min"/>
        <cfvo type="percentile" val="50"/>
        <cfvo type="max"/>
        <color rgb="FFF8696B"/>
        <color rgb="FFFFEB84"/>
        <color rgb="FF63BE7B"/>
      </colorScale>
    </cfRule>
  </conditionalFormatting>
  <conditionalFormatting sqref="BP14:BS92">
    <cfRule type="colorScale" priority="833">
      <colorScale>
        <cfvo type="min"/>
        <cfvo type="percentile" val="50"/>
        <cfvo type="max"/>
        <color rgb="FFF8696B"/>
        <color rgb="FFFFEB84"/>
        <color rgb="FF63BE7B"/>
      </colorScale>
    </cfRule>
  </conditionalFormatting>
  <conditionalFormatting sqref="BP96:BS123">
    <cfRule type="colorScale" priority="832">
      <colorScale>
        <cfvo type="min"/>
        <cfvo type="percentile" val="50"/>
        <cfvo type="max"/>
        <color rgb="FFF8696B"/>
        <color rgb="FFFFEB84"/>
        <color rgb="FF63BE7B"/>
      </colorScale>
    </cfRule>
  </conditionalFormatting>
  <conditionalFormatting sqref="CY14:DB92">
    <cfRule type="colorScale" priority="831">
      <colorScale>
        <cfvo type="min"/>
        <cfvo type="percentile" val="50"/>
        <cfvo type="max"/>
        <color rgb="FFF8696B"/>
        <color rgb="FFFFEB84"/>
        <color rgb="FF63BE7B"/>
      </colorScale>
    </cfRule>
  </conditionalFormatting>
  <conditionalFormatting sqref="CY96:DB123">
    <cfRule type="colorScale" priority="830">
      <colorScale>
        <cfvo type="min"/>
        <cfvo type="percentile" val="50"/>
        <cfvo type="max"/>
        <color rgb="FFF8696B"/>
        <color rgb="FFFFEB84"/>
        <color rgb="FF63BE7B"/>
      </colorScale>
    </cfRule>
  </conditionalFormatting>
  <conditionalFormatting sqref="DT96:DT123">
    <cfRule type="colorScale" priority="823">
      <colorScale>
        <cfvo type="min"/>
        <cfvo type="percentile" val="50"/>
        <cfvo type="max"/>
        <color rgb="FFF8696B"/>
        <color rgb="FFFFEB84"/>
        <color rgb="FF63BE7B"/>
      </colorScale>
    </cfRule>
  </conditionalFormatting>
  <conditionalFormatting sqref="DM14:DM92">
    <cfRule type="colorScale" priority="817">
      <colorScale>
        <cfvo type="min"/>
        <cfvo type="percentile" val="50"/>
        <cfvo type="max"/>
        <color rgb="FFF8696B"/>
        <color rgb="FFFFEB84"/>
        <color rgb="FF63BE7B"/>
      </colorScale>
    </cfRule>
  </conditionalFormatting>
  <conditionalFormatting sqref="DQ96:DQ123 DE96:DL123">
    <cfRule type="colorScale" priority="825">
      <colorScale>
        <cfvo type="min"/>
        <cfvo type="percentile" val="50"/>
        <cfvo type="max"/>
        <color rgb="FFF8696B"/>
        <color rgb="FFFFEB84"/>
        <color rgb="FF63BE7B"/>
      </colorScale>
    </cfRule>
  </conditionalFormatting>
  <conditionalFormatting sqref="DR96:DS123">
    <cfRule type="colorScale" priority="824">
      <colorScale>
        <cfvo type="min"/>
        <cfvo type="percentile" val="50"/>
        <cfvo type="max"/>
        <color rgb="FFF8696B"/>
        <color rgb="FFFFEB84"/>
        <color rgb="FF63BE7B"/>
      </colorScale>
    </cfRule>
  </conditionalFormatting>
  <conditionalFormatting sqref="DQ15:DQ24 DE82:DG92 DE15:DG24 DQ82:DQ92 DL15:DL24 DL82:DL92">
    <cfRule type="colorScale" priority="822">
      <colorScale>
        <cfvo type="min"/>
        <cfvo type="percentile" val="50"/>
        <cfvo type="max"/>
        <color rgb="FFF8696B"/>
        <color rgb="FFFFEB84"/>
        <color rgb="FF63BE7B"/>
      </colorScale>
    </cfRule>
  </conditionalFormatting>
  <conditionalFormatting sqref="DD96:DD123">
    <cfRule type="colorScale" priority="821">
      <colorScale>
        <cfvo type="min"/>
        <cfvo type="percentile" val="50"/>
        <cfvo type="max"/>
        <color rgb="FFF8696B"/>
        <color rgb="FFFFEB84"/>
        <color rgb="FF63BE7B"/>
      </colorScale>
    </cfRule>
  </conditionalFormatting>
  <conditionalFormatting sqref="DT14:DT92">
    <cfRule type="colorScale" priority="826">
      <colorScale>
        <cfvo type="min"/>
        <cfvo type="percentile" val="50"/>
        <cfvo type="max"/>
        <color rgb="FFF8696B"/>
        <color rgb="FFFFEB84"/>
        <color rgb="FF63BE7B"/>
      </colorScale>
    </cfRule>
  </conditionalFormatting>
  <conditionalFormatting sqref="DQ25:DQ81 DE25:DG81 DL25:DL81">
    <cfRule type="colorScale" priority="827">
      <colorScale>
        <cfvo type="min"/>
        <cfvo type="percentile" val="50"/>
        <cfvo type="max"/>
        <color rgb="FFF8696B"/>
        <color rgb="FFFFEB84"/>
        <color rgb="FF63BE7B"/>
      </colorScale>
    </cfRule>
  </conditionalFormatting>
  <conditionalFormatting sqref="DR12:DR13">
    <cfRule type="colorScale" priority="828">
      <colorScale>
        <cfvo type="min"/>
        <cfvo type="percentile" val="50"/>
        <cfvo type="max"/>
        <color rgb="FFF8696B"/>
        <color rgb="FFFFEB84"/>
        <color rgb="FF63BE7B"/>
      </colorScale>
    </cfRule>
  </conditionalFormatting>
  <conditionalFormatting sqref="DE14:DG14 DL14">
    <cfRule type="colorScale" priority="820">
      <colorScale>
        <cfvo type="min"/>
        <cfvo type="percentile" val="50"/>
        <cfvo type="max"/>
        <color rgb="FFF8696B"/>
        <color rgb="FFFFEB84"/>
        <color rgb="FF63BE7B"/>
      </colorScale>
    </cfRule>
  </conditionalFormatting>
  <conditionalFormatting sqref="DQ14:DQ92">
    <cfRule type="colorScale" priority="819">
      <colorScale>
        <cfvo type="min"/>
        <cfvo type="percentile" val="50"/>
        <cfvo type="max"/>
        <color rgb="FFF8696B"/>
        <color rgb="FFFFEB84"/>
        <color rgb="FF63BE7B"/>
      </colorScale>
    </cfRule>
  </conditionalFormatting>
  <conditionalFormatting sqref="DD14:DD92">
    <cfRule type="colorScale" priority="818">
      <colorScale>
        <cfvo type="min"/>
        <cfvo type="percentile" val="50"/>
        <cfvo type="max"/>
        <color rgb="FFF8696B"/>
        <color rgb="FFFFEB84"/>
        <color rgb="FF63BE7B"/>
      </colorScale>
    </cfRule>
  </conditionalFormatting>
  <conditionalFormatting sqref="DU96:DV123">
    <cfRule type="colorScale" priority="816">
      <colorScale>
        <cfvo type="min"/>
        <cfvo type="percentile" val="50"/>
        <cfvo type="max"/>
        <color rgb="FFF8696B"/>
        <color rgb="FFFFEB84"/>
        <color rgb="FF63BE7B"/>
      </colorScale>
    </cfRule>
  </conditionalFormatting>
  <conditionalFormatting sqref="DU14:DU92">
    <cfRule type="colorScale" priority="815">
      <colorScale>
        <cfvo type="min"/>
        <cfvo type="percentile" val="50"/>
        <cfvo type="max"/>
        <color rgb="FF63BE7B"/>
        <color rgb="FFFFEB84"/>
        <color rgb="FFF8696B"/>
      </colorScale>
    </cfRule>
  </conditionalFormatting>
  <conditionalFormatting sqref="DM96:DN123">
    <cfRule type="colorScale" priority="814">
      <colorScale>
        <cfvo type="min"/>
        <cfvo type="percentile" val="50"/>
        <cfvo type="max"/>
        <color rgb="FFF8696B"/>
        <color rgb="FFFFEB84"/>
        <color rgb="FF63BE7B"/>
      </colorScale>
    </cfRule>
  </conditionalFormatting>
  <conditionalFormatting sqref="DO96:DP123">
    <cfRule type="colorScale" priority="813">
      <colorScale>
        <cfvo type="min"/>
        <cfvo type="percentile" val="50"/>
        <cfvo type="max"/>
        <color rgb="FFF8696B"/>
        <color rgb="FFFFEB84"/>
        <color rgb="FF63BE7B"/>
      </colorScale>
    </cfRule>
  </conditionalFormatting>
  <conditionalFormatting sqref="DU96:DV123">
    <cfRule type="colorScale" priority="812">
      <colorScale>
        <cfvo type="min"/>
        <cfvo type="percentile" val="50"/>
        <cfvo type="max"/>
        <color rgb="FF63BE7B"/>
        <color rgb="FFFFEB84"/>
        <color rgb="FFF8696B"/>
      </colorScale>
    </cfRule>
  </conditionalFormatting>
  <conditionalFormatting sqref="DO14:DP92">
    <cfRule type="colorScale" priority="811">
      <colorScale>
        <cfvo type="min"/>
        <cfvo type="percentile" val="50"/>
        <cfvo type="max"/>
        <color rgb="FFF8696B"/>
        <color rgb="FFFFEB84"/>
        <color rgb="FF63BE7B"/>
      </colorScale>
    </cfRule>
  </conditionalFormatting>
  <conditionalFormatting sqref="DQ96:DQ123">
    <cfRule type="colorScale" priority="810">
      <colorScale>
        <cfvo type="min"/>
        <cfvo type="percentile" val="50"/>
        <cfvo type="max"/>
        <color rgb="FFF8696B"/>
        <color rgb="FFFFEB84"/>
        <color rgb="FF63BE7B"/>
      </colorScale>
    </cfRule>
  </conditionalFormatting>
  <conditionalFormatting sqref="DZ14:DZ92">
    <cfRule type="colorScale" priority="809">
      <colorScale>
        <cfvo type="min"/>
        <cfvo type="percentile" val="50"/>
        <cfvo type="max"/>
        <color rgb="FFF8696B"/>
        <color rgb="FFFFEB84"/>
        <color rgb="FF63BE7B"/>
      </colorScale>
    </cfRule>
  </conditionalFormatting>
  <conditionalFormatting sqref="DZ96:EB123">
    <cfRule type="colorScale" priority="808">
      <colorScale>
        <cfvo type="min"/>
        <cfvo type="percentile" val="50"/>
        <cfvo type="max"/>
        <color rgb="FFF8696B"/>
        <color rgb="FFFFEB84"/>
        <color rgb="FF63BE7B"/>
      </colorScale>
    </cfRule>
  </conditionalFormatting>
  <conditionalFormatting sqref="EC14:EC92">
    <cfRule type="colorScale" priority="807">
      <colorScale>
        <cfvo type="min"/>
        <cfvo type="percentile" val="50"/>
        <cfvo type="max"/>
        <color rgb="FFF8696B"/>
        <color rgb="FFFFEB84"/>
        <color rgb="FF63BE7B"/>
      </colorScale>
    </cfRule>
  </conditionalFormatting>
  <conditionalFormatting sqref="EC96:EC123">
    <cfRule type="colorScale" priority="806">
      <colorScale>
        <cfvo type="min"/>
        <cfvo type="percentile" val="50"/>
        <cfvo type="max"/>
        <color rgb="FFF8696B"/>
        <color rgb="FFFFEB84"/>
        <color rgb="FF63BE7B"/>
      </colorScale>
    </cfRule>
  </conditionalFormatting>
  <conditionalFormatting sqref="DK2:DK10 DP2:DP10">
    <cfRule type="colorScale" priority="805">
      <colorScale>
        <cfvo type="min"/>
        <cfvo type="percentile" val="50"/>
        <cfvo type="max"/>
        <color rgb="FFF8696B"/>
        <color rgb="FFFFEB84"/>
        <color rgb="FF63BE7B"/>
      </colorScale>
    </cfRule>
  </conditionalFormatting>
  <conditionalFormatting sqref="DQ2:DQ10">
    <cfRule type="colorScale" priority="804">
      <colorScale>
        <cfvo type="min"/>
        <cfvo type="percentile" val="50"/>
        <cfvo type="max"/>
        <color rgb="FFF8696B"/>
        <color rgb="FFFFEB84"/>
        <color rgb="FF63BE7B"/>
      </colorScale>
    </cfRule>
  </conditionalFormatting>
  <conditionalFormatting sqref="DJ14:DK92">
    <cfRule type="colorScale" priority="803">
      <colorScale>
        <cfvo type="min"/>
        <cfvo type="percentile" val="50"/>
        <cfvo type="max"/>
        <color rgb="FFF8696B"/>
        <color rgb="FFFFEB84"/>
        <color rgb="FF63BE7B"/>
      </colorScale>
    </cfRule>
  </conditionalFormatting>
  <conditionalFormatting sqref="DH14:DI92">
    <cfRule type="colorScale" priority="802">
      <colorScale>
        <cfvo type="min"/>
        <cfvo type="percentile" val="50"/>
        <cfvo type="max"/>
        <color rgb="FFF8696B"/>
        <color rgb="FFFFEB84"/>
        <color rgb="FF63BE7B"/>
      </colorScale>
    </cfRule>
  </conditionalFormatting>
  <conditionalFormatting sqref="DN14:DN92">
    <cfRule type="colorScale" priority="801">
      <colorScale>
        <cfvo type="min"/>
        <cfvo type="percentile" val="50"/>
        <cfvo type="max"/>
        <color rgb="FFF8696B"/>
        <color rgb="FFFFEB84"/>
        <color rgb="FF63BE7B"/>
      </colorScale>
    </cfRule>
  </conditionalFormatting>
  <conditionalFormatting sqref="EB14:EB92">
    <cfRule type="colorScale" priority="800">
      <colorScale>
        <cfvo type="min"/>
        <cfvo type="percentile" val="50"/>
        <cfvo type="max"/>
        <color rgb="FFF8696B"/>
        <color rgb="FFFFEB84"/>
        <color rgb="FF63BE7B"/>
      </colorScale>
    </cfRule>
  </conditionalFormatting>
  <conditionalFormatting sqref="DH14:DH92">
    <cfRule type="colorScale" priority="799">
      <colorScale>
        <cfvo type="min"/>
        <cfvo type="percentile" val="50"/>
        <cfvo type="max"/>
        <color rgb="FFF8696B"/>
        <color rgb="FFFFEB84"/>
        <color rgb="FF63BE7B"/>
      </colorScale>
    </cfRule>
  </conditionalFormatting>
  <conditionalFormatting sqref="DE14:DG92">
    <cfRule type="colorScale" priority="798">
      <colorScale>
        <cfvo type="min"/>
        <cfvo type="percentile" val="50"/>
        <cfvo type="max"/>
        <color rgb="FFF8696B"/>
        <color rgb="FFFFEB84"/>
        <color rgb="FF63BE7B"/>
      </colorScale>
    </cfRule>
  </conditionalFormatting>
  <conditionalFormatting sqref="ED14:EE92">
    <cfRule type="colorScale" priority="797">
      <colorScale>
        <cfvo type="min"/>
        <cfvo type="percentile" val="50"/>
        <cfvo type="max"/>
        <color rgb="FFF8696B"/>
        <color rgb="FFFFEB84"/>
        <color rgb="FF63BE7B"/>
      </colorScale>
    </cfRule>
  </conditionalFormatting>
  <conditionalFormatting sqref="ED96:EE123">
    <cfRule type="colorScale" priority="796">
      <colorScale>
        <cfvo type="min"/>
        <cfvo type="percentile" val="50"/>
        <cfvo type="max"/>
        <color rgb="FFF8696B"/>
        <color rgb="FFFFEB84"/>
        <color rgb="FF63BE7B"/>
      </colorScale>
    </cfRule>
  </conditionalFormatting>
  <conditionalFormatting sqref="DR14:DR92">
    <cfRule type="colorScale" priority="795">
      <colorScale>
        <cfvo type="min"/>
        <cfvo type="percentile" val="50"/>
        <cfvo type="max"/>
        <color rgb="FFF8696B"/>
        <color rgb="FFFFEB84"/>
        <color rgb="FF63BE7B"/>
      </colorScale>
    </cfRule>
  </conditionalFormatting>
  <conditionalFormatting sqref="DR14:DR92">
    <cfRule type="colorScale" priority="794">
      <colorScale>
        <cfvo type="min"/>
        <cfvo type="percentile" val="50"/>
        <cfvo type="max"/>
        <color rgb="FFF8696B"/>
        <color rgb="FFFFEB84"/>
        <color rgb="FF63BE7B"/>
      </colorScale>
    </cfRule>
  </conditionalFormatting>
  <conditionalFormatting sqref="DU2:DU10">
    <cfRule type="colorScale" priority="793">
      <colorScale>
        <cfvo type="min"/>
        <cfvo type="percentile" val="50"/>
        <cfvo type="max"/>
        <color rgb="FFF8696B"/>
        <color rgb="FFFFEB84"/>
        <color rgb="FF63BE7B"/>
      </colorScale>
    </cfRule>
  </conditionalFormatting>
  <conditionalFormatting sqref="DY2:DY10">
    <cfRule type="colorScale" priority="792">
      <colorScale>
        <cfvo type="min"/>
        <cfvo type="percentile" val="50"/>
        <cfvo type="max"/>
        <color rgb="FFF8696B"/>
        <color rgb="FFFFEB84"/>
        <color rgb="FF63BE7B"/>
      </colorScale>
    </cfRule>
  </conditionalFormatting>
  <conditionalFormatting sqref="DW2:DW10">
    <cfRule type="colorScale" priority="791">
      <colorScale>
        <cfvo type="min"/>
        <cfvo type="percentile" val="50"/>
        <cfvo type="max"/>
        <color rgb="FFF8696B"/>
        <color rgb="FFFFEB84"/>
        <color rgb="FF63BE7B"/>
      </colorScale>
    </cfRule>
  </conditionalFormatting>
  <conditionalFormatting sqref="EA2:EA10">
    <cfRule type="colorScale" priority="790">
      <colorScale>
        <cfvo type="min"/>
        <cfvo type="percentile" val="50"/>
        <cfvo type="max"/>
        <color rgb="FFF8696B"/>
        <color rgb="FFFFEB84"/>
        <color rgb="FF63BE7B"/>
      </colorScale>
    </cfRule>
  </conditionalFormatting>
  <conditionalFormatting sqref="EF14:EF92">
    <cfRule type="colorScale" priority="789">
      <colorScale>
        <cfvo type="min"/>
        <cfvo type="percentile" val="50"/>
        <cfvo type="max"/>
        <color rgb="FFF8696B"/>
        <color rgb="FFFFEB84"/>
        <color rgb="FF63BE7B"/>
      </colorScale>
    </cfRule>
  </conditionalFormatting>
  <conditionalFormatting sqref="EF96:EG123">
    <cfRule type="colorScale" priority="788">
      <colorScale>
        <cfvo type="min"/>
        <cfvo type="percentile" val="50"/>
        <cfvo type="max"/>
        <color rgb="FFF8696B"/>
        <color rgb="FFFFEB84"/>
        <color rgb="FF63BE7B"/>
      </colorScale>
    </cfRule>
  </conditionalFormatting>
  <conditionalFormatting sqref="DN2:DN10 DL2:DL10">
    <cfRule type="colorScale" priority="829">
      <colorScale>
        <cfvo type="min"/>
        <cfvo type="percentile" val="50"/>
        <cfvo type="max"/>
        <color rgb="FFF8696B"/>
        <color rgb="FFFFEB84"/>
        <color rgb="FF63BE7B"/>
      </colorScale>
    </cfRule>
  </conditionalFormatting>
  <conditionalFormatting sqref="EH14:EK92">
    <cfRule type="colorScale" priority="787">
      <colorScale>
        <cfvo type="min"/>
        <cfvo type="percentile" val="50"/>
        <cfvo type="max"/>
        <color rgb="FFF8696B"/>
        <color rgb="FFFFEB84"/>
        <color rgb="FF63BE7B"/>
      </colorScale>
    </cfRule>
  </conditionalFormatting>
  <conditionalFormatting sqref="EH96:EK123">
    <cfRule type="colorScale" priority="786">
      <colorScale>
        <cfvo type="min"/>
        <cfvo type="percentile" val="50"/>
        <cfvo type="max"/>
        <color rgb="FFF8696B"/>
        <color rgb="FFFFEB84"/>
        <color rgb="FF63BE7B"/>
      </colorScale>
    </cfRule>
  </conditionalFormatting>
  <conditionalFormatting sqref="FC96:FC123">
    <cfRule type="colorScale" priority="779">
      <colorScale>
        <cfvo type="min"/>
        <cfvo type="percentile" val="50"/>
        <cfvo type="max"/>
        <color rgb="FFF8696B"/>
        <color rgb="FFFFEB84"/>
        <color rgb="FF63BE7B"/>
      </colorScale>
    </cfRule>
  </conditionalFormatting>
  <conditionalFormatting sqref="EV14:EV92">
    <cfRule type="colorScale" priority="773">
      <colorScale>
        <cfvo type="min"/>
        <cfvo type="percentile" val="50"/>
        <cfvo type="max"/>
        <color rgb="FFF8696B"/>
        <color rgb="FFFFEB84"/>
        <color rgb="FF63BE7B"/>
      </colorScale>
    </cfRule>
  </conditionalFormatting>
  <conditionalFormatting sqref="EZ96:EZ123 EN96:EU123">
    <cfRule type="colorScale" priority="781">
      <colorScale>
        <cfvo type="min"/>
        <cfvo type="percentile" val="50"/>
        <cfvo type="max"/>
        <color rgb="FFF8696B"/>
        <color rgb="FFFFEB84"/>
        <color rgb="FF63BE7B"/>
      </colorScale>
    </cfRule>
  </conditionalFormatting>
  <conditionalFormatting sqref="FA96:FB123">
    <cfRule type="colorScale" priority="780">
      <colorScale>
        <cfvo type="min"/>
        <cfvo type="percentile" val="50"/>
        <cfvo type="max"/>
        <color rgb="FFF8696B"/>
        <color rgb="FFFFEB84"/>
        <color rgb="FF63BE7B"/>
      </colorScale>
    </cfRule>
  </conditionalFormatting>
  <conditionalFormatting sqref="EZ15:EZ24 EN82:EP92 EN15:EP24 EZ82:EZ92 EU15:EU24 EU82:EU92">
    <cfRule type="colorScale" priority="778">
      <colorScale>
        <cfvo type="min"/>
        <cfvo type="percentile" val="50"/>
        <cfvo type="max"/>
        <color rgb="FFF8696B"/>
        <color rgb="FFFFEB84"/>
        <color rgb="FF63BE7B"/>
      </colorScale>
    </cfRule>
  </conditionalFormatting>
  <conditionalFormatting sqref="EM96:EM123">
    <cfRule type="colorScale" priority="777">
      <colorScale>
        <cfvo type="min"/>
        <cfvo type="percentile" val="50"/>
        <cfvo type="max"/>
        <color rgb="FFF8696B"/>
        <color rgb="FFFFEB84"/>
        <color rgb="FF63BE7B"/>
      </colorScale>
    </cfRule>
  </conditionalFormatting>
  <conditionalFormatting sqref="FC14:FC92">
    <cfRule type="colorScale" priority="782">
      <colorScale>
        <cfvo type="min"/>
        <cfvo type="percentile" val="50"/>
        <cfvo type="max"/>
        <color rgb="FFF8696B"/>
        <color rgb="FFFFEB84"/>
        <color rgb="FF63BE7B"/>
      </colorScale>
    </cfRule>
  </conditionalFormatting>
  <conditionalFormatting sqref="EZ25:EZ81 EN25:EP81 EU25:EU81">
    <cfRule type="colorScale" priority="783">
      <colorScale>
        <cfvo type="min"/>
        <cfvo type="percentile" val="50"/>
        <cfvo type="max"/>
        <color rgb="FFF8696B"/>
        <color rgb="FFFFEB84"/>
        <color rgb="FF63BE7B"/>
      </colorScale>
    </cfRule>
  </conditionalFormatting>
  <conditionalFormatting sqref="FA12:FA13">
    <cfRule type="colorScale" priority="784">
      <colorScale>
        <cfvo type="min"/>
        <cfvo type="percentile" val="50"/>
        <cfvo type="max"/>
        <color rgb="FFF8696B"/>
        <color rgb="FFFFEB84"/>
        <color rgb="FF63BE7B"/>
      </colorScale>
    </cfRule>
  </conditionalFormatting>
  <conditionalFormatting sqref="EN14:EP14 EU14">
    <cfRule type="colorScale" priority="776">
      <colorScale>
        <cfvo type="min"/>
        <cfvo type="percentile" val="50"/>
        <cfvo type="max"/>
        <color rgb="FFF8696B"/>
        <color rgb="FFFFEB84"/>
        <color rgb="FF63BE7B"/>
      </colorScale>
    </cfRule>
  </conditionalFormatting>
  <conditionalFormatting sqref="EZ14:EZ92">
    <cfRule type="colorScale" priority="775">
      <colorScale>
        <cfvo type="min"/>
        <cfvo type="percentile" val="50"/>
        <cfvo type="max"/>
        <color rgb="FFF8696B"/>
        <color rgb="FFFFEB84"/>
        <color rgb="FF63BE7B"/>
      </colorScale>
    </cfRule>
  </conditionalFormatting>
  <conditionalFormatting sqref="EM14:EM92">
    <cfRule type="colorScale" priority="774">
      <colorScale>
        <cfvo type="min"/>
        <cfvo type="percentile" val="50"/>
        <cfvo type="max"/>
        <color rgb="FFF8696B"/>
        <color rgb="FFFFEB84"/>
        <color rgb="FF63BE7B"/>
      </colorScale>
    </cfRule>
  </conditionalFormatting>
  <conditionalFormatting sqref="FD96:FE123">
    <cfRule type="colorScale" priority="772">
      <colorScale>
        <cfvo type="min"/>
        <cfvo type="percentile" val="50"/>
        <cfvo type="max"/>
        <color rgb="FFF8696B"/>
        <color rgb="FFFFEB84"/>
        <color rgb="FF63BE7B"/>
      </colorScale>
    </cfRule>
  </conditionalFormatting>
  <conditionalFormatting sqref="FD14:FD92">
    <cfRule type="colorScale" priority="771">
      <colorScale>
        <cfvo type="min"/>
        <cfvo type="percentile" val="50"/>
        <cfvo type="max"/>
        <color rgb="FF63BE7B"/>
        <color rgb="FFFFEB84"/>
        <color rgb="FFF8696B"/>
      </colorScale>
    </cfRule>
  </conditionalFormatting>
  <conditionalFormatting sqref="EV96:EW123">
    <cfRule type="colorScale" priority="770">
      <colorScale>
        <cfvo type="min"/>
        <cfvo type="percentile" val="50"/>
        <cfvo type="max"/>
        <color rgb="FFF8696B"/>
        <color rgb="FFFFEB84"/>
        <color rgb="FF63BE7B"/>
      </colorScale>
    </cfRule>
  </conditionalFormatting>
  <conditionalFormatting sqref="EX96:EY123">
    <cfRule type="colorScale" priority="769">
      <colorScale>
        <cfvo type="min"/>
        <cfvo type="percentile" val="50"/>
        <cfvo type="max"/>
        <color rgb="FFF8696B"/>
        <color rgb="FFFFEB84"/>
        <color rgb="FF63BE7B"/>
      </colorScale>
    </cfRule>
  </conditionalFormatting>
  <conditionalFormatting sqref="FD96:FE123">
    <cfRule type="colorScale" priority="768">
      <colorScale>
        <cfvo type="min"/>
        <cfvo type="percentile" val="50"/>
        <cfvo type="max"/>
        <color rgb="FF63BE7B"/>
        <color rgb="FFFFEB84"/>
        <color rgb="FFF8696B"/>
      </colorScale>
    </cfRule>
  </conditionalFormatting>
  <conditionalFormatting sqref="EX14:EY92">
    <cfRule type="colorScale" priority="767">
      <colorScale>
        <cfvo type="min"/>
        <cfvo type="percentile" val="50"/>
        <cfvo type="max"/>
        <color rgb="FFF8696B"/>
        <color rgb="FFFFEB84"/>
        <color rgb="FF63BE7B"/>
      </colorScale>
    </cfRule>
  </conditionalFormatting>
  <conditionalFormatting sqref="EZ96:EZ123">
    <cfRule type="colorScale" priority="766">
      <colorScale>
        <cfvo type="min"/>
        <cfvo type="percentile" val="50"/>
        <cfvo type="max"/>
        <color rgb="FFF8696B"/>
        <color rgb="FFFFEB84"/>
        <color rgb="FF63BE7B"/>
      </colorScale>
    </cfRule>
  </conditionalFormatting>
  <conditionalFormatting sqref="FI14:FI92">
    <cfRule type="colorScale" priority="765">
      <colorScale>
        <cfvo type="min"/>
        <cfvo type="percentile" val="50"/>
        <cfvo type="max"/>
        <color rgb="FFF8696B"/>
        <color rgb="FFFFEB84"/>
        <color rgb="FF63BE7B"/>
      </colorScale>
    </cfRule>
  </conditionalFormatting>
  <conditionalFormatting sqref="FI96:FK123">
    <cfRule type="colorScale" priority="764">
      <colorScale>
        <cfvo type="min"/>
        <cfvo type="percentile" val="50"/>
        <cfvo type="max"/>
        <color rgb="FFF8696B"/>
        <color rgb="FFFFEB84"/>
        <color rgb="FF63BE7B"/>
      </colorScale>
    </cfRule>
  </conditionalFormatting>
  <conditionalFormatting sqref="FL14:FL92">
    <cfRule type="colorScale" priority="763">
      <colorScale>
        <cfvo type="min"/>
        <cfvo type="percentile" val="50"/>
        <cfvo type="max"/>
        <color rgb="FFF8696B"/>
        <color rgb="FFFFEB84"/>
        <color rgb="FF63BE7B"/>
      </colorScale>
    </cfRule>
  </conditionalFormatting>
  <conditionalFormatting sqref="FL96:FL123">
    <cfRule type="colorScale" priority="762">
      <colorScale>
        <cfvo type="min"/>
        <cfvo type="percentile" val="50"/>
        <cfvo type="max"/>
        <color rgb="FFF8696B"/>
        <color rgb="FFFFEB84"/>
        <color rgb="FF63BE7B"/>
      </colorScale>
    </cfRule>
  </conditionalFormatting>
  <conditionalFormatting sqref="ET2:ET10 EY2:EY10">
    <cfRule type="colorScale" priority="761">
      <colorScale>
        <cfvo type="min"/>
        <cfvo type="percentile" val="50"/>
        <cfvo type="max"/>
        <color rgb="FFF8696B"/>
        <color rgb="FFFFEB84"/>
        <color rgb="FF63BE7B"/>
      </colorScale>
    </cfRule>
  </conditionalFormatting>
  <conditionalFormatting sqref="EZ2:EZ10">
    <cfRule type="colorScale" priority="760">
      <colorScale>
        <cfvo type="min"/>
        <cfvo type="percentile" val="50"/>
        <cfvo type="max"/>
        <color rgb="FFF8696B"/>
        <color rgb="FFFFEB84"/>
        <color rgb="FF63BE7B"/>
      </colorScale>
    </cfRule>
  </conditionalFormatting>
  <conditionalFormatting sqref="ES14:ET92">
    <cfRule type="colorScale" priority="759">
      <colorScale>
        <cfvo type="min"/>
        <cfvo type="percentile" val="50"/>
        <cfvo type="max"/>
        <color rgb="FFF8696B"/>
        <color rgb="FFFFEB84"/>
        <color rgb="FF63BE7B"/>
      </colorScale>
    </cfRule>
  </conditionalFormatting>
  <conditionalFormatting sqref="EQ14:ER92">
    <cfRule type="colorScale" priority="758">
      <colorScale>
        <cfvo type="min"/>
        <cfvo type="percentile" val="50"/>
        <cfvo type="max"/>
        <color rgb="FFF8696B"/>
        <color rgb="FFFFEB84"/>
        <color rgb="FF63BE7B"/>
      </colorScale>
    </cfRule>
  </conditionalFormatting>
  <conditionalFormatting sqref="EW14:EW92">
    <cfRule type="colorScale" priority="757">
      <colorScale>
        <cfvo type="min"/>
        <cfvo type="percentile" val="50"/>
        <cfvo type="max"/>
        <color rgb="FFF8696B"/>
        <color rgb="FFFFEB84"/>
        <color rgb="FF63BE7B"/>
      </colorScale>
    </cfRule>
  </conditionalFormatting>
  <conditionalFormatting sqref="FK14:FK92">
    <cfRule type="colorScale" priority="756">
      <colorScale>
        <cfvo type="min"/>
        <cfvo type="percentile" val="50"/>
        <cfvo type="max"/>
        <color rgb="FFF8696B"/>
        <color rgb="FFFFEB84"/>
        <color rgb="FF63BE7B"/>
      </colorScale>
    </cfRule>
  </conditionalFormatting>
  <conditionalFormatting sqref="EQ14:EQ92">
    <cfRule type="colorScale" priority="755">
      <colorScale>
        <cfvo type="min"/>
        <cfvo type="percentile" val="50"/>
        <cfvo type="max"/>
        <color rgb="FFF8696B"/>
        <color rgb="FFFFEB84"/>
        <color rgb="FF63BE7B"/>
      </colorScale>
    </cfRule>
  </conditionalFormatting>
  <conditionalFormatting sqref="EN14:EP92">
    <cfRule type="colorScale" priority="754">
      <colorScale>
        <cfvo type="min"/>
        <cfvo type="percentile" val="50"/>
        <cfvo type="max"/>
        <color rgb="FFF8696B"/>
        <color rgb="FFFFEB84"/>
        <color rgb="FF63BE7B"/>
      </colorScale>
    </cfRule>
  </conditionalFormatting>
  <conditionalFormatting sqref="FM14:FN92">
    <cfRule type="colorScale" priority="753">
      <colorScale>
        <cfvo type="min"/>
        <cfvo type="percentile" val="50"/>
        <cfvo type="max"/>
        <color rgb="FFF8696B"/>
        <color rgb="FFFFEB84"/>
        <color rgb="FF63BE7B"/>
      </colorScale>
    </cfRule>
  </conditionalFormatting>
  <conditionalFormatting sqref="FM96:FN123">
    <cfRule type="colorScale" priority="752">
      <colorScale>
        <cfvo type="min"/>
        <cfvo type="percentile" val="50"/>
        <cfvo type="max"/>
        <color rgb="FFF8696B"/>
        <color rgb="FFFFEB84"/>
        <color rgb="FF63BE7B"/>
      </colorScale>
    </cfRule>
  </conditionalFormatting>
  <conditionalFormatting sqref="FA14:FA92">
    <cfRule type="colorScale" priority="751">
      <colorScale>
        <cfvo type="min"/>
        <cfvo type="percentile" val="50"/>
        <cfvo type="max"/>
        <color rgb="FFF8696B"/>
        <color rgb="FFFFEB84"/>
        <color rgb="FF63BE7B"/>
      </colorScale>
    </cfRule>
  </conditionalFormatting>
  <conditionalFormatting sqref="FA14:FA92">
    <cfRule type="colorScale" priority="750">
      <colorScale>
        <cfvo type="min"/>
        <cfvo type="percentile" val="50"/>
        <cfvo type="max"/>
        <color rgb="FFF8696B"/>
        <color rgb="FFFFEB84"/>
        <color rgb="FF63BE7B"/>
      </colorScale>
    </cfRule>
  </conditionalFormatting>
  <conditionalFormatting sqref="FD2:FD10">
    <cfRule type="colorScale" priority="749">
      <colorScale>
        <cfvo type="min"/>
        <cfvo type="percentile" val="50"/>
        <cfvo type="max"/>
        <color rgb="FFF8696B"/>
        <color rgb="FFFFEB84"/>
        <color rgb="FF63BE7B"/>
      </colorScale>
    </cfRule>
  </conditionalFormatting>
  <conditionalFormatting sqref="FH2:FH10">
    <cfRule type="colorScale" priority="748">
      <colorScale>
        <cfvo type="min"/>
        <cfvo type="percentile" val="50"/>
        <cfvo type="max"/>
        <color rgb="FFF8696B"/>
        <color rgb="FFFFEB84"/>
        <color rgb="FF63BE7B"/>
      </colorScale>
    </cfRule>
  </conditionalFormatting>
  <conditionalFormatting sqref="FF2:FF10">
    <cfRule type="colorScale" priority="747">
      <colorScale>
        <cfvo type="min"/>
        <cfvo type="percentile" val="50"/>
        <cfvo type="max"/>
        <color rgb="FFF8696B"/>
        <color rgb="FFFFEB84"/>
        <color rgb="FF63BE7B"/>
      </colorScale>
    </cfRule>
  </conditionalFormatting>
  <conditionalFormatting sqref="FJ2:FJ10">
    <cfRule type="colorScale" priority="746">
      <colorScale>
        <cfvo type="min"/>
        <cfvo type="percentile" val="50"/>
        <cfvo type="max"/>
        <color rgb="FFF8696B"/>
        <color rgb="FFFFEB84"/>
        <color rgb="FF63BE7B"/>
      </colorScale>
    </cfRule>
  </conditionalFormatting>
  <conditionalFormatting sqref="FO14:FO92">
    <cfRule type="colorScale" priority="745">
      <colorScale>
        <cfvo type="min"/>
        <cfvo type="percentile" val="50"/>
        <cfvo type="max"/>
        <color rgb="FFF8696B"/>
        <color rgb="FFFFEB84"/>
        <color rgb="FF63BE7B"/>
      </colorScale>
    </cfRule>
  </conditionalFormatting>
  <conditionalFormatting sqref="FO96:FP123">
    <cfRule type="colorScale" priority="744">
      <colorScale>
        <cfvo type="min"/>
        <cfvo type="percentile" val="50"/>
        <cfvo type="max"/>
        <color rgb="FFF8696B"/>
        <color rgb="FFFFEB84"/>
        <color rgb="FF63BE7B"/>
      </colorScale>
    </cfRule>
  </conditionalFormatting>
  <conditionalFormatting sqref="EW2:EW10 EU2:EU10 EV10">
    <cfRule type="colorScale" priority="785">
      <colorScale>
        <cfvo type="min"/>
        <cfvo type="percentile" val="50"/>
        <cfvo type="max"/>
        <color rgb="FFF8696B"/>
        <color rgb="FFFFEB84"/>
        <color rgb="FF63BE7B"/>
      </colorScale>
    </cfRule>
  </conditionalFormatting>
  <conditionalFormatting sqref="FQ14:FT92">
    <cfRule type="colorScale" priority="743">
      <colorScale>
        <cfvo type="min"/>
        <cfvo type="percentile" val="50"/>
        <cfvo type="max"/>
        <color rgb="FFF8696B"/>
        <color rgb="FFFFEB84"/>
        <color rgb="FF63BE7B"/>
      </colorScale>
    </cfRule>
  </conditionalFormatting>
  <conditionalFormatting sqref="FQ96:FT123">
    <cfRule type="colorScale" priority="742">
      <colorScale>
        <cfvo type="min"/>
        <cfvo type="percentile" val="50"/>
        <cfvo type="max"/>
        <color rgb="FFF8696B"/>
        <color rgb="FFFFEB84"/>
        <color rgb="FF63BE7B"/>
      </colorScale>
    </cfRule>
  </conditionalFormatting>
  <conditionalFormatting sqref="GL96:GL123">
    <cfRule type="colorScale" priority="735">
      <colorScale>
        <cfvo type="min"/>
        <cfvo type="percentile" val="50"/>
        <cfvo type="max"/>
        <color rgb="FFF8696B"/>
        <color rgb="FFFFEB84"/>
        <color rgb="FF63BE7B"/>
      </colorScale>
    </cfRule>
  </conditionalFormatting>
  <conditionalFormatting sqref="GE14:GE92">
    <cfRule type="colorScale" priority="729">
      <colorScale>
        <cfvo type="min"/>
        <cfvo type="percentile" val="50"/>
        <cfvo type="max"/>
        <color rgb="FFF8696B"/>
        <color rgb="FFFFEB84"/>
        <color rgb="FF63BE7B"/>
      </colorScale>
    </cfRule>
  </conditionalFormatting>
  <conditionalFormatting sqref="GI96:GI123 FW96:GD123">
    <cfRule type="colorScale" priority="737">
      <colorScale>
        <cfvo type="min"/>
        <cfvo type="percentile" val="50"/>
        <cfvo type="max"/>
        <color rgb="FFF8696B"/>
        <color rgb="FFFFEB84"/>
        <color rgb="FF63BE7B"/>
      </colorScale>
    </cfRule>
  </conditionalFormatting>
  <conditionalFormatting sqref="GJ96:GK123">
    <cfRule type="colorScale" priority="736">
      <colorScale>
        <cfvo type="min"/>
        <cfvo type="percentile" val="50"/>
        <cfvo type="max"/>
        <color rgb="FFF8696B"/>
        <color rgb="FFFFEB84"/>
        <color rgb="FF63BE7B"/>
      </colorScale>
    </cfRule>
  </conditionalFormatting>
  <conditionalFormatting sqref="GI15:GI24 FW82:FY92 FW15:FY24 GI82:GI92 GD15:GD24 GD82:GD92">
    <cfRule type="colorScale" priority="734">
      <colorScale>
        <cfvo type="min"/>
        <cfvo type="percentile" val="50"/>
        <cfvo type="max"/>
        <color rgb="FFF8696B"/>
        <color rgb="FFFFEB84"/>
        <color rgb="FF63BE7B"/>
      </colorScale>
    </cfRule>
  </conditionalFormatting>
  <conditionalFormatting sqref="FV96:FV123">
    <cfRule type="colorScale" priority="733">
      <colorScale>
        <cfvo type="min"/>
        <cfvo type="percentile" val="50"/>
        <cfvo type="max"/>
        <color rgb="FFF8696B"/>
        <color rgb="FFFFEB84"/>
        <color rgb="FF63BE7B"/>
      </colorScale>
    </cfRule>
  </conditionalFormatting>
  <conditionalFormatting sqref="GL14:GL92">
    <cfRule type="colorScale" priority="738">
      <colorScale>
        <cfvo type="min"/>
        <cfvo type="percentile" val="50"/>
        <cfvo type="max"/>
        <color rgb="FFF8696B"/>
        <color rgb="FFFFEB84"/>
        <color rgb="FF63BE7B"/>
      </colorScale>
    </cfRule>
  </conditionalFormatting>
  <conditionalFormatting sqref="GI25:GI81 FW25:FY81 GD25:GD81">
    <cfRule type="colorScale" priority="739">
      <colorScale>
        <cfvo type="min"/>
        <cfvo type="percentile" val="50"/>
        <cfvo type="max"/>
        <color rgb="FFF8696B"/>
        <color rgb="FFFFEB84"/>
        <color rgb="FF63BE7B"/>
      </colorScale>
    </cfRule>
  </conditionalFormatting>
  <conditionalFormatting sqref="GJ12:GJ13">
    <cfRule type="colorScale" priority="740">
      <colorScale>
        <cfvo type="min"/>
        <cfvo type="percentile" val="50"/>
        <cfvo type="max"/>
        <color rgb="FFF8696B"/>
        <color rgb="FFFFEB84"/>
        <color rgb="FF63BE7B"/>
      </colorScale>
    </cfRule>
  </conditionalFormatting>
  <conditionalFormatting sqref="FW14:FY14 GD14">
    <cfRule type="colorScale" priority="732">
      <colorScale>
        <cfvo type="min"/>
        <cfvo type="percentile" val="50"/>
        <cfvo type="max"/>
        <color rgb="FFF8696B"/>
        <color rgb="FFFFEB84"/>
        <color rgb="FF63BE7B"/>
      </colorScale>
    </cfRule>
  </conditionalFormatting>
  <conditionalFormatting sqref="GI14:GI92">
    <cfRule type="colorScale" priority="731">
      <colorScale>
        <cfvo type="min"/>
        <cfvo type="percentile" val="50"/>
        <cfvo type="max"/>
        <color rgb="FFF8696B"/>
        <color rgb="FFFFEB84"/>
        <color rgb="FF63BE7B"/>
      </colorScale>
    </cfRule>
  </conditionalFormatting>
  <conditionalFormatting sqref="FV14:FV92">
    <cfRule type="colorScale" priority="730">
      <colorScale>
        <cfvo type="min"/>
        <cfvo type="percentile" val="50"/>
        <cfvo type="max"/>
        <color rgb="FFF8696B"/>
        <color rgb="FFFFEB84"/>
        <color rgb="FF63BE7B"/>
      </colorScale>
    </cfRule>
  </conditionalFormatting>
  <conditionalFormatting sqref="GM96:GN123">
    <cfRule type="colorScale" priority="728">
      <colorScale>
        <cfvo type="min"/>
        <cfvo type="percentile" val="50"/>
        <cfvo type="max"/>
        <color rgb="FFF8696B"/>
        <color rgb="FFFFEB84"/>
        <color rgb="FF63BE7B"/>
      </colorScale>
    </cfRule>
  </conditionalFormatting>
  <conditionalFormatting sqref="GM14:GM92">
    <cfRule type="colorScale" priority="727">
      <colorScale>
        <cfvo type="min"/>
        <cfvo type="percentile" val="50"/>
        <cfvo type="max"/>
        <color rgb="FF63BE7B"/>
        <color rgb="FFFFEB84"/>
        <color rgb="FFF8696B"/>
      </colorScale>
    </cfRule>
  </conditionalFormatting>
  <conditionalFormatting sqref="GE96:GF123">
    <cfRule type="colorScale" priority="726">
      <colorScale>
        <cfvo type="min"/>
        <cfvo type="percentile" val="50"/>
        <cfvo type="max"/>
        <color rgb="FFF8696B"/>
        <color rgb="FFFFEB84"/>
        <color rgb="FF63BE7B"/>
      </colorScale>
    </cfRule>
  </conditionalFormatting>
  <conditionalFormatting sqref="GG96:GH123">
    <cfRule type="colorScale" priority="725">
      <colorScale>
        <cfvo type="min"/>
        <cfvo type="percentile" val="50"/>
        <cfvo type="max"/>
        <color rgb="FFF8696B"/>
        <color rgb="FFFFEB84"/>
        <color rgb="FF63BE7B"/>
      </colorScale>
    </cfRule>
  </conditionalFormatting>
  <conditionalFormatting sqref="GM96:GN123">
    <cfRule type="colorScale" priority="724">
      <colorScale>
        <cfvo type="min"/>
        <cfvo type="percentile" val="50"/>
        <cfvo type="max"/>
        <color rgb="FF63BE7B"/>
        <color rgb="FFFFEB84"/>
        <color rgb="FFF8696B"/>
      </colorScale>
    </cfRule>
  </conditionalFormatting>
  <conditionalFormatting sqref="GG14:GH92">
    <cfRule type="colorScale" priority="723">
      <colorScale>
        <cfvo type="min"/>
        <cfvo type="percentile" val="50"/>
        <cfvo type="max"/>
        <color rgb="FFF8696B"/>
        <color rgb="FFFFEB84"/>
        <color rgb="FF63BE7B"/>
      </colorScale>
    </cfRule>
  </conditionalFormatting>
  <conditionalFormatting sqref="GI96:GI123">
    <cfRule type="colorScale" priority="722">
      <colorScale>
        <cfvo type="min"/>
        <cfvo type="percentile" val="50"/>
        <cfvo type="max"/>
        <color rgb="FFF8696B"/>
        <color rgb="FFFFEB84"/>
        <color rgb="FF63BE7B"/>
      </colorScale>
    </cfRule>
  </conditionalFormatting>
  <conditionalFormatting sqref="GR14:GR92">
    <cfRule type="colorScale" priority="721">
      <colorScale>
        <cfvo type="min"/>
        <cfvo type="percentile" val="50"/>
        <cfvo type="max"/>
        <color rgb="FFF8696B"/>
        <color rgb="FFFFEB84"/>
        <color rgb="FF63BE7B"/>
      </colorScale>
    </cfRule>
  </conditionalFormatting>
  <conditionalFormatting sqref="GR96:GT123">
    <cfRule type="colorScale" priority="720">
      <colorScale>
        <cfvo type="min"/>
        <cfvo type="percentile" val="50"/>
        <cfvo type="max"/>
        <color rgb="FFF8696B"/>
        <color rgb="FFFFEB84"/>
        <color rgb="FF63BE7B"/>
      </colorScale>
    </cfRule>
  </conditionalFormatting>
  <conditionalFormatting sqref="GU14:GU92">
    <cfRule type="colorScale" priority="719">
      <colorScale>
        <cfvo type="min"/>
        <cfvo type="percentile" val="50"/>
        <cfvo type="max"/>
        <color rgb="FFF8696B"/>
        <color rgb="FFFFEB84"/>
        <color rgb="FF63BE7B"/>
      </colorScale>
    </cfRule>
  </conditionalFormatting>
  <conditionalFormatting sqref="GU96:GU123">
    <cfRule type="colorScale" priority="718">
      <colorScale>
        <cfvo type="min"/>
        <cfvo type="percentile" val="50"/>
        <cfvo type="max"/>
        <color rgb="FFF8696B"/>
        <color rgb="FFFFEB84"/>
        <color rgb="FF63BE7B"/>
      </colorScale>
    </cfRule>
  </conditionalFormatting>
  <conditionalFormatting sqref="GC2:GC10 GH2:GH10">
    <cfRule type="colorScale" priority="717">
      <colorScale>
        <cfvo type="min"/>
        <cfvo type="percentile" val="50"/>
        <cfvo type="max"/>
        <color rgb="FFF8696B"/>
        <color rgb="FFFFEB84"/>
        <color rgb="FF63BE7B"/>
      </colorScale>
    </cfRule>
  </conditionalFormatting>
  <conditionalFormatting sqref="GI2:GI10">
    <cfRule type="colorScale" priority="716">
      <colorScale>
        <cfvo type="min"/>
        <cfvo type="percentile" val="50"/>
        <cfvo type="max"/>
        <color rgb="FFF8696B"/>
        <color rgb="FFFFEB84"/>
        <color rgb="FF63BE7B"/>
      </colorScale>
    </cfRule>
  </conditionalFormatting>
  <conditionalFormatting sqref="GB14:GC92">
    <cfRule type="colorScale" priority="715">
      <colorScale>
        <cfvo type="min"/>
        <cfvo type="percentile" val="50"/>
        <cfvo type="max"/>
        <color rgb="FFF8696B"/>
        <color rgb="FFFFEB84"/>
        <color rgb="FF63BE7B"/>
      </colorScale>
    </cfRule>
  </conditionalFormatting>
  <conditionalFormatting sqref="FZ14:GA92">
    <cfRule type="colorScale" priority="714">
      <colorScale>
        <cfvo type="min"/>
        <cfvo type="percentile" val="50"/>
        <cfvo type="max"/>
        <color rgb="FFF8696B"/>
        <color rgb="FFFFEB84"/>
        <color rgb="FF63BE7B"/>
      </colorScale>
    </cfRule>
  </conditionalFormatting>
  <conditionalFormatting sqref="GF14:GF92">
    <cfRule type="colorScale" priority="713">
      <colorScale>
        <cfvo type="min"/>
        <cfvo type="percentile" val="50"/>
        <cfvo type="max"/>
        <color rgb="FFF8696B"/>
        <color rgb="FFFFEB84"/>
        <color rgb="FF63BE7B"/>
      </colorScale>
    </cfRule>
  </conditionalFormatting>
  <conditionalFormatting sqref="GT14:GT92">
    <cfRule type="colorScale" priority="712">
      <colorScale>
        <cfvo type="min"/>
        <cfvo type="percentile" val="50"/>
        <cfvo type="max"/>
        <color rgb="FFF8696B"/>
        <color rgb="FFFFEB84"/>
        <color rgb="FF63BE7B"/>
      </colorScale>
    </cfRule>
  </conditionalFormatting>
  <conditionalFormatting sqref="FZ14:FZ92">
    <cfRule type="colorScale" priority="711">
      <colorScale>
        <cfvo type="min"/>
        <cfvo type="percentile" val="50"/>
        <cfvo type="max"/>
        <color rgb="FFF8696B"/>
        <color rgb="FFFFEB84"/>
        <color rgb="FF63BE7B"/>
      </colorScale>
    </cfRule>
  </conditionalFormatting>
  <conditionalFormatting sqref="FW14:FY92">
    <cfRule type="colorScale" priority="710">
      <colorScale>
        <cfvo type="min"/>
        <cfvo type="percentile" val="50"/>
        <cfvo type="max"/>
        <color rgb="FFF8696B"/>
        <color rgb="FFFFEB84"/>
        <color rgb="FF63BE7B"/>
      </colorScale>
    </cfRule>
  </conditionalFormatting>
  <conditionalFormatting sqref="GV14:GW92">
    <cfRule type="colorScale" priority="709">
      <colorScale>
        <cfvo type="min"/>
        <cfvo type="percentile" val="50"/>
        <cfvo type="max"/>
        <color rgb="FFF8696B"/>
        <color rgb="FFFFEB84"/>
        <color rgb="FF63BE7B"/>
      </colorScale>
    </cfRule>
  </conditionalFormatting>
  <conditionalFormatting sqref="GV96:GW123">
    <cfRule type="colorScale" priority="708">
      <colorScale>
        <cfvo type="min"/>
        <cfvo type="percentile" val="50"/>
        <cfvo type="max"/>
        <color rgb="FFF8696B"/>
        <color rgb="FFFFEB84"/>
        <color rgb="FF63BE7B"/>
      </colorScale>
    </cfRule>
  </conditionalFormatting>
  <conditionalFormatting sqref="GJ14:GJ92">
    <cfRule type="colorScale" priority="707">
      <colorScale>
        <cfvo type="min"/>
        <cfvo type="percentile" val="50"/>
        <cfvo type="max"/>
        <color rgb="FFF8696B"/>
        <color rgb="FFFFEB84"/>
        <color rgb="FF63BE7B"/>
      </colorScale>
    </cfRule>
  </conditionalFormatting>
  <conditionalFormatting sqref="GJ14:GJ92">
    <cfRule type="colorScale" priority="706">
      <colorScale>
        <cfvo type="min"/>
        <cfvo type="percentile" val="50"/>
        <cfvo type="max"/>
        <color rgb="FFF8696B"/>
        <color rgb="FFFFEB84"/>
        <color rgb="FF63BE7B"/>
      </colorScale>
    </cfRule>
  </conditionalFormatting>
  <conditionalFormatting sqref="GM2:GM10">
    <cfRule type="colorScale" priority="705">
      <colorScale>
        <cfvo type="min"/>
        <cfvo type="percentile" val="50"/>
        <cfvo type="max"/>
        <color rgb="FFF8696B"/>
        <color rgb="FFFFEB84"/>
        <color rgb="FF63BE7B"/>
      </colorScale>
    </cfRule>
  </conditionalFormatting>
  <conditionalFormatting sqref="GQ2:GQ10">
    <cfRule type="colorScale" priority="704">
      <colorScale>
        <cfvo type="min"/>
        <cfvo type="percentile" val="50"/>
        <cfvo type="max"/>
        <color rgb="FFF8696B"/>
        <color rgb="FFFFEB84"/>
        <color rgb="FF63BE7B"/>
      </colorScale>
    </cfRule>
  </conditionalFormatting>
  <conditionalFormatting sqref="GO2:GO10">
    <cfRule type="colorScale" priority="703">
      <colorScale>
        <cfvo type="min"/>
        <cfvo type="percentile" val="50"/>
        <cfvo type="max"/>
        <color rgb="FFF8696B"/>
        <color rgb="FFFFEB84"/>
        <color rgb="FF63BE7B"/>
      </colorScale>
    </cfRule>
  </conditionalFormatting>
  <conditionalFormatting sqref="GS2:GS10">
    <cfRule type="colorScale" priority="702">
      <colorScale>
        <cfvo type="min"/>
        <cfvo type="percentile" val="50"/>
        <cfvo type="max"/>
        <color rgb="FFF8696B"/>
        <color rgb="FFFFEB84"/>
        <color rgb="FF63BE7B"/>
      </colorScale>
    </cfRule>
  </conditionalFormatting>
  <conditionalFormatting sqref="GX14:GX92">
    <cfRule type="colorScale" priority="701">
      <colorScale>
        <cfvo type="min"/>
        <cfvo type="percentile" val="50"/>
        <cfvo type="max"/>
        <color rgb="FFF8696B"/>
        <color rgb="FFFFEB84"/>
        <color rgb="FF63BE7B"/>
      </colorScale>
    </cfRule>
  </conditionalFormatting>
  <conditionalFormatting sqref="GX96:GY123">
    <cfRule type="colorScale" priority="700">
      <colorScale>
        <cfvo type="min"/>
        <cfvo type="percentile" val="50"/>
        <cfvo type="max"/>
        <color rgb="FFF8696B"/>
        <color rgb="FFFFEB84"/>
        <color rgb="FF63BE7B"/>
      </colorScale>
    </cfRule>
  </conditionalFormatting>
  <conditionalFormatting sqref="GF2:GF10 GD2:GD10">
    <cfRule type="colorScale" priority="741">
      <colorScale>
        <cfvo type="min"/>
        <cfvo type="percentile" val="50"/>
        <cfvo type="max"/>
        <color rgb="FFF8696B"/>
        <color rgb="FFFFEB84"/>
        <color rgb="FF63BE7B"/>
      </colorScale>
    </cfRule>
  </conditionalFormatting>
  <conditionalFormatting sqref="GZ14:HC92">
    <cfRule type="colorScale" priority="699">
      <colorScale>
        <cfvo type="min"/>
        <cfvo type="percentile" val="50"/>
        <cfvo type="max"/>
        <color rgb="FFF8696B"/>
        <color rgb="FFFFEB84"/>
        <color rgb="FF63BE7B"/>
      </colorScale>
    </cfRule>
  </conditionalFormatting>
  <conditionalFormatting sqref="GZ96:HC123">
    <cfRule type="colorScale" priority="698">
      <colorScale>
        <cfvo type="min"/>
        <cfvo type="percentile" val="50"/>
        <cfvo type="max"/>
        <color rgb="FFF8696B"/>
        <color rgb="FFFFEB84"/>
        <color rgb="FF63BE7B"/>
      </colorScale>
    </cfRule>
  </conditionalFormatting>
  <conditionalFormatting sqref="HU96:HU123">
    <cfRule type="colorScale" priority="691">
      <colorScale>
        <cfvo type="min"/>
        <cfvo type="percentile" val="50"/>
        <cfvo type="max"/>
        <color rgb="FFF8696B"/>
        <color rgb="FFFFEB84"/>
        <color rgb="FF63BE7B"/>
      </colorScale>
    </cfRule>
  </conditionalFormatting>
  <conditionalFormatting sqref="HN14:HN92">
    <cfRule type="colorScale" priority="685">
      <colorScale>
        <cfvo type="min"/>
        <cfvo type="percentile" val="50"/>
        <cfvo type="max"/>
        <color rgb="FFF8696B"/>
        <color rgb="FFFFEB84"/>
        <color rgb="FF63BE7B"/>
      </colorScale>
    </cfRule>
  </conditionalFormatting>
  <conditionalFormatting sqref="HR96:HR123 HF96:HM123">
    <cfRule type="colorScale" priority="693">
      <colorScale>
        <cfvo type="min"/>
        <cfvo type="percentile" val="50"/>
        <cfvo type="max"/>
        <color rgb="FFF8696B"/>
        <color rgb="FFFFEB84"/>
        <color rgb="FF63BE7B"/>
      </colorScale>
    </cfRule>
  </conditionalFormatting>
  <conditionalFormatting sqref="HS96:HT123">
    <cfRule type="colorScale" priority="692">
      <colorScale>
        <cfvo type="min"/>
        <cfvo type="percentile" val="50"/>
        <cfvo type="max"/>
        <color rgb="FFF8696B"/>
        <color rgb="FFFFEB84"/>
        <color rgb="FF63BE7B"/>
      </colorScale>
    </cfRule>
  </conditionalFormatting>
  <conditionalFormatting sqref="HR15:HR24 HF82:HH92 HF15:HH24 HR82:HR92 HM15:HM24 HM82:HM92">
    <cfRule type="colorScale" priority="690">
      <colorScale>
        <cfvo type="min"/>
        <cfvo type="percentile" val="50"/>
        <cfvo type="max"/>
        <color rgb="FFF8696B"/>
        <color rgb="FFFFEB84"/>
        <color rgb="FF63BE7B"/>
      </colorScale>
    </cfRule>
  </conditionalFormatting>
  <conditionalFormatting sqref="HE96:HE123">
    <cfRule type="colorScale" priority="689">
      <colorScale>
        <cfvo type="min"/>
        <cfvo type="percentile" val="50"/>
        <cfvo type="max"/>
        <color rgb="FFF8696B"/>
        <color rgb="FFFFEB84"/>
        <color rgb="FF63BE7B"/>
      </colorScale>
    </cfRule>
  </conditionalFormatting>
  <conditionalFormatting sqref="HU14:HU92">
    <cfRule type="colorScale" priority="694">
      <colorScale>
        <cfvo type="min"/>
        <cfvo type="percentile" val="50"/>
        <cfvo type="max"/>
        <color rgb="FFF8696B"/>
        <color rgb="FFFFEB84"/>
        <color rgb="FF63BE7B"/>
      </colorScale>
    </cfRule>
  </conditionalFormatting>
  <conditionalFormatting sqref="HR25:HR81 HF25:HH81 HM25:HM81">
    <cfRule type="colorScale" priority="695">
      <colorScale>
        <cfvo type="min"/>
        <cfvo type="percentile" val="50"/>
        <cfvo type="max"/>
        <color rgb="FFF8696B"/>
        <color rgb="FFFFEB84"/>
        <color rgb="FF63BE7B"/>
      </colorScale>
    </cfRule>
  </conditionalFormatting>
  <conditionalFormatting sqref="HS12:HS13">
    <cfRule type="colorScale" priority="696">
      <colorScale>
        <cfvo type="min"/>
        <cfvo type="percentile" val="50"/>
        <cfvo type="max"/>
        <color rgb="FFF8696B"/>
        <color rgb="FFFFEB84"/>
        <color rgb="FF63BE7B"/>
      </colorScale>
    </cfRule>
  </conditionalFormatting>
  <conditionalFormatting sqref="HF14:HH14 HM14">
    <cfRule type="colorScale" priority="688">
      <colorScale>
        <cfvo type="min"/>
        <cfvo type="percentile" val="50"/>
        <cfvo type="max"/>
        <color rgb="FFF8696B"/>
        <color rgb="FFFFEB84"/>
        <color rgb="FF63BE7B"/>
      </colorScale>
    </cfRule>
  </conditionalFormatting>
  <conditionalFormatting sqref="HR14:HR92">
    <cfRule type="colorScale" priority="687">
      <colorScale>
        <cfvo type="min"/>
        <cfvo type="percentile" val="50"/>
        <cfvo type="max"/>
        <color rgb="FFF8696B"/>
        <color rgb="FFFFEB84"/>
        <color rgb="FF63BE7B"/>
      </colorScale>
    </cfRule>
  </conditionalFormatting>
  <conditionalFormatting sqref="HE14:HE92">
    <cfRule type="colorScale" priority="686">
      <colorScale>
        <cfvo type="min"/>
        <cfvo type="percentile" val="50"/>
        <cfvo type="max"/>
        <color rgb="FFF8696B"/>
        <color rgb="FFFFEB84"/>
        <color rgb="FF63BE7B"/>
      </colorScale>
    </cfRule>
  </conditionalFormatting>
  <conditionalFormatting sqref="HV96:HW123">
    <cfRule type="colorScale" priority="684">
      <colorScale>
        <cfvo type="min"/>
        <cfvo type="percentile" val="50"/>
        <cfvo type="max"/>
        <color rgb="FFF8696B"/>
        <color rgb="FFFFEB84"/>
        <color rgb="FF63BE7B"/>
      </colorScale>
    </cfRule>
  </conditionalFormatting>
  <conditionalFormatting sqref="HV14:HV92">
    <cfRule type="colorScale" priority="683">
      <colorScale>
        <cfvo type="min"/>
        <cfvo type="percentile" val="50"/>
        <cfvo type="max"/>
        <color rgb="FF63BE7B"/>
        <color rgb="FFFFEB84"/>
        <color rgb="FFF8696B"/>
      </colorScale>
    </cfRule>
  </conditionalFormatting>
  <conditionalFormatting sqref="HN96:HO123">
    <cfRule type="colorScale" priority="682">
      <colorScale>
        <cfvo type="min"/>
        <cfvo type="percentile" val="50"/>
        <cfvo type="max"/>
        <color rgb="FFF8696B"/>
        <color rgb="FFFFEB84"/>
        <color rgb="FF63BE7B"/>
      </colorScale>
    </cfRule>
  </conditionalFormatting>
  <conditionalFormatting sqref="HP96:HQ123">
    <cfRule type="colorScale" priority="681">
      <colorScale>
        <cfvo type="min"/>
        <cfvo type="percentile" val="50"/>
        <cfvo type="max"/>
        <color rgb="FFF8696B"/>
        <color rgb="FFFFEB84"/>
        <color rgb="FF63BE7B"/>
      </colorScale>
    </cfRule>
  </conditionalFormatting>
  <conditionalFormatting sqref="HV96:HW123">
    <cfRule type="colorScale" priority="680">
      <colorScale>
        <cfvo type="min"/>
        <cfvo type="percentile" val="50"/>
        <cfvo type="max"/>
        <color rgb="FF63BE7B"/>
        <color rgb="FFFFEB84"/>
        <color rgb="FFF8696B"/>
      </colorScale>
    </cfRule>
  </conditionalFormatting>
  <conditionalFormatting sqref="HP14:HQ92">
    <cfRule type="colorScale" priority="679">
      <colorScale>
        <cfvo type="min"/>
        <cfvo type="percentile" val="50"/>
        <cfvo type="max"/>
        <color rgb="FFF8696B"/>
        <color rgb="FFFFEB84"/>
        <color rgb="FF63BE7B"/>
      </colorScale>
    </cfRule>
  </conditionalFormatting>
  <conditionalFormatting sqref="HR96:HR123">
    <cfRule type="colorScale" priority="678">
      <colorScale>
        <cfvo type="min"/>
        <cfvo type="percentile" val="50"/>
        <cfvo type="max"/>
        <color rgb="FFF8696B"/>
        <color rgb="FFFFEB84"/>
        <color rgb="FF63BE7B"/>
      </colorScale>
    </cfRule>
  </conditionalFormatting>
  <conditionalFormatting sqref="IA14:IA92">
    <cfRule type="colorScale" priority="677">
      <colorScale>
        <cfvo type="min"/>
        <cfvo type="percentile" val="50"/>
        <cfvo type="max"/>
        <color rgb="FFF8696B"/>
        <color rgb="FFFFEB84"/>
        <color rgb="FF63BE7B"/>
      </colorScale>
    </cfRule>
  </conditionalFormatting>
  <conditionalFormatting sqref="IA96:IC123">
    <cfRule type="colorScale" priority="676">
      <colorScale>
        <cfvo type="min"/>
        <cfvo type="percentile" val="50"/>
        <cfvo type="max"/>
        <color rgb="FFF8696B"/>
        <color rgb="FFFFEB84"/>
        <color rgb="FF63BE7B"/>
      </colorScale>
    </cfRule>
  </conditionalFormatting>
  <conditionalFormatting sqref="ID14:ID92">
    <cfRule type="colorScale" priority="675">
      <colorScale>
        <cfvo type="min"/>
        <cfvo type="percentile" val="50"/>
        <cfvo type="max"/>
        <color rgb="FFF8696B"/>
        <color rgb="FFFFEB84"/>
        <color rgb="FF63BE7B"/>
      </colorScale>
    </cfRule>
  </conditionalFormatting>
  <conditionalFormatting sqref="ID96:ID123">
    <cfRule type="colorScale" priority="674">
      <colorScale>
        <cfvo type="min"/>
        <cfvo type="percentile" val="50"/>
        <cfvo type="max"/>
        <color rgb="FFF8696B"/>
        <color rgb="FFFFEB84"/>
        <color rgb="FF63BE7B"/>
      </colorScale>
    </cfRule>
  </conditionalFormatting>
  <conditionalFormatting sqref="HL2:HL10 HQ2:HQ10">
    <cfRule type="colorScale" priority="673">
      <colorScale>
        <cfvo type="min"/>
        <cfvo type="percentile" val="50"/>
        <cfvo type="max"/>
        <color rgb="FFF8696B"/>
        <color rgb="FFFFEB84"/>
        <color rgb="FF63BE7B"/>
      </colorScale>
    </cfRule>
  </conditionalFormatting>
  <conditionalFormatting sqref="HR2:HR10">
    <cfRule type="colorScale" priority="672">
      <colorScale>
        <cfvo type="min"/>
        <cfvo type="percentile" val="50"/>
        <cfvo type="max"/>
        <color rgb="FFF8696B"/>
        <color rgb="FFFFEB84"/>
        <color rgb="FF63BE7B"/>
      </colorScale>
    </cfRule>
  </conditionalFormatting>
  <conditionalFormatting sqref="HK14:HL92">
    <cfRule type="colorScale" priority="671">
      <colorScale>
        <cfvo type="min"/>
        <cfvo type="percentile" val="50"/>
        <cfvo type="max"/>
        <color rgb="FFF8696B"/>
        <color rgb="FFFFEB84"/>
        <color rgb="FF63BE7B"/>
      </colorScale>
    </cfRule>
  </conditionalFormatting>
  <conditionalFormatting sqref="HI14:HJ92">
    <cfRule type="colorScale" priority="670">
      <colorScale>
        <cfvo type="min"/>
        <cfvo type="percentile" val="50"/>
        <cfvo type="max"/>
        <color rgb="FFF8696B"/>
        <color rgb="FFFFEB84"/>
        <color rgb="FF63BE7B"/>
      </colorScale>
    </cfRule>
  </conditionalFormatting>
  <conditionalFormatting sqref="HO14:HO92">
    <cfRule type="colorScale" priority="669">
      <colorScale>
        <cfvo type="min"/>
        <cfvo type="percentile" val="50"/>
        <cfvo type="max"/>
        <color rgb="FFF8696B"/>
        <color rgb="FFFFEB84"/>
        <color rgb="FF63BE7B"/>
      </colorScale>
    </cfRule>
  </conditionalFormatting>
  <conditionalFormatting sqref="IC14:IC92">
    <cfRule type="colorScale" priority="668">
      <colorScale>
        <cfvo type="min"/>
        <cfvo type="percentile" val="50"/>
        <cfvo type="max"/>
        <color rgb="FFF8696B"/>
        <color rgb="FFFFEB84"/>
        <color rgb="FF63BE7B"/>
      </colorScale>
    </cfRule>
  </conditionalFormatting>
  <conditionalFormatting sqref="HI14:HI92">
    <cfRule type="colorScale" priority="667">
      <colorScale>
        <cfvo type="min"/>
        <cfvo type="percentile" val="50"/>
        <cfvo type="max"/>
        <color rgb="FFF8696B"/>
        <color rgb="FFFFEB84"/>
        <color rgb="FF63BE7B"/>
      </colorScale>
    </cfRule>
  </conditionalFormatting>
  <conditionalFormatting sqref="HF14:HH92">
    <cfRule type="colorScale" priority="666">
      <colorScale>
        <cfvo type="min"/>
        <cfvo type="percentile" val="50"/>
        <cfvo type="max"/>
        <color rgb="FFF8696B"/>
        <color rgb="FFFFEB84"/>
        <color rgb="FF63BE7B"/>
      </colorScale>
    </cfRule>
  </conditionalFormatting>
  <conditionalFormatting sqref="IE14:IF92">
    <cfRule type="colorScale" priority="665">
      <colorScale>
        <cfvo type="min"/>
        <cfvo type="percentile" val="50"/>
        <cfvo type="max"/>
        <color rgb="FFF8696B"/>
        <color rgb="FFFFEB84"/>
        <color rgb="FF63BE7B"/>
      </colorScale>
    </cfRule>
  </conditionalFormatting>
  <conditionalFormatting sqref="IE96:IF123">
    <cfRule type="colorScale" priority="664">
      <colorScale>
        <cfvo type="min"/>
        <cfvo type="percentile" val="50"/>
        <cfvo type="max"/>
        <color rgb="FFF8696B"/>
        <color rgb="FFFFEB84"/>
        <color rgb="FF63BE7B"/>
      </colorScale>
    </cfRule>
  </conditionalFormatting>
  <conditionalFormatting sqref="HS14:HS92">
    <cfRule type="colorScale" priority="663">
      <colorScale>
        <cfvo type="min"/>
        <cfvo type="percentile" val="50"/>
        <cfvo type="max"/>
        <color rgb="FFF8696B"/>
        <color rgb="FFFFEB84"/>
        <color rgb="FF63BE7B"/>
      </colorScale>
    </cfRule>
  </conditionalFormatting>
  <conditionalFormatting sqref="HS14:HS92">
    <cfRule type="colorScale" priority="662">
      <colorScale>
        <cfvo type="min"/>
        <cfvo type="percentile" val="50"/>
        <cfvo type="max"/>
        <color rgb="FFF8696B"/>
        <color rgb="FFFFEB84"/>
        <color rgb="FF63BE7B"/>
      </colorScale>
    </cfRule>
  </conditionalFormatting>
  <conditionalFormatting sqref="HV2:HV10">
    <cfRule type="colorScale" priority="661">
      <colorScale>
        <cfvo type="min"/>
        <cfvo type="percentile" val="50"/>
        <cfvo type="max"/>
        <color rgb="FFF8696B"/>
        <color rgb="FFFFEB84"/>
        <color rgb="FF63BE7B"/>
      </colorScale>
    </cfRule>
  </conditionalFormatting>
  <conditionalFormatting sqref="HZ2:HZ10">
    <cfRule type="colorScale" priority="660">
      <colorScale>
        <cfvo type="min"/>
        <cfvo type="percentile" val="50"/>
        <cfvo type="max"/>
        <color rgb="FFF8696B"/>
        <color rgb="FFFFEB84"/>
        <color rgb="FF63BE7B"/>
      </colorScale>
    </cfRule>
  </conditionalFormatting>
  <conditionalFormatting sqref="HX2:HX10">
    <cfRule type="colorScale" priority="659">
      <colorScale>
        <cfvo type="min"/>
        <cfvo type="percentile" val="50"/>
        <cfvo type="max"/>
        <color rgb="FFF8696B"/>
        <color rgb="FFFFEB84"/>
        <color rgb="FF63BE7B"/>
      </colorScale>
    </cfRule>
  </conditionalFormatting>
  <conditionalFormatting sqref="IB2:IB10">
    <cfRule type="colorScale" priority="658">
      <colorScale>
        <cfvo type="min"/>
        <cfvo type="percentile" val="50"/>
        <cfvo type="max"/>
        <color rgb="FFF8696B"/>
        <color rgb="FFFFEB84"/>
        <color rgb="FF63BE7B"/>
      </colorScale>
    </cfRule>
  </conditionalFormatting>
  <conditionalFormatting sqref="IG14:IG92">
    <cfRule type="colorScale" priority="657">
      <colorScale>
        <cfvo type="min"/>
        <cfvo type="percentile" val="50"/>
        <cfvo type="max"/>
        <color rgb="FFF8696B"/>
        <color rgb="FFFFEB84"/>
        <color rgb="FF63BE7B"/>
      </colorScale>
    </cfRule>
  </conditionalFormatting>
  <conditionalFormatting sqref="IG96:IH123">
    <cfRule type="colorScale" priority="656">
      <colorScale>
        <cfvo type="min"/>
        <cfvo type="percentile" val="50"/>
        <cfvo type="max"/>
        <color rgb="FFF8696B"/>
        <color rgb="FFFFEB84"/>
        <color rgb="FF63BE7B"/>
      </colorScale>
    </cfRule>
  </conditionalFormatting>
  <conditionalFormatting sqref="HM2:HM10">
    <cfRule type="colorScale" priority="697">
      <colorScale>
        <cfvo type="min"/>
        <cfvo type="percentile" val="50"/>
        <cfvo type="max"/>
        <color rgb="FFF8696B"/>
        <color rgb="FFFFEB84"/>
        <color rgb="FF63BE7B"/>
      </colorScale>
    </cfRule>
  </conditionalFormatting>
  <conditionalFormatting sqref="II14:IL92">
    <cfRule type="colorScale" priority="655">
      <colorScale>
        <cfvo type="min"/>
        <cfvo type="percentile" val="50"/>
        <cfvo type="max"/>
        <color rgb="FFF8696B"/>
        <color rgb="FFFFEB84"/>
        <color rgb="FF63BE7B"/>
      </colorScale>
    </cfRule>
  </conditionalFormatting>
  <conditionalFormatting sqref="II96:IL123">
    <cfRule type="colorScale" priority="654">
      <colorScale>
        <cfvo type="min"/>
        <cfvo type="percentile" val="50"/>
        <cfvo type="max"/>
        <color rgb="FFF8696B"/>
        <color rgb="FFFFEB84"/>
        <color rgb="FF63BE7B"/>
      </colorScale>
    </cfRule>
  </conditionalFormatting>
  <conditionalFormatting sqref="EV2:EV9">
    <cfRule type="colorScale" priority="653">
      <colorScale>
        <cfvo type="min"/>
        <cfvo type="percentile" val="50"/>
        <cfvo type="max"/>
        <color rgb="FFF8696B"/>
        <color rgb="FFFFEB84"/>
        <color rgb="FF63BE7B"/>
      </colorScale>
    </cfRule>
  </conditionalFormatting>
  <conditionalFormatting sqref="GE10">
    <cfRule type="colorScale" priority="652">
      <colorScale>
        <cfvo type="min"/>
        <cfvo type="percentile" val="50"/>
        <cfvo type="max"/>
        <color rgb="FFF8696B"/>
        <color rgb="FFFFEB84"/>
        <color rgb="FF63BE7B"/>
      </colorScale>
    </cfRule>
  </conditionalFormatting>
  <conditionalFormatting sqref="GE2:GE9">
    <cfRule type="colorScale" priority="651">
      <colorScale>
        <cfvo type="min"/>
        <cfvo type="percentile" val="50"/>
        <cfvo type="max"/>
        <color rgb="FFF8696B"/>
        <color rgb="FFFFEB84"/>
        <color rgb="FF63BE7B"/>
      </colorScale>
    </cfRule>
  </conditionalFormatting>
  <conditionalFormatting sqref="HN10">
    <cfRule type="colorScale" priority="650">
      <colorScale>
        <cfvo type="min"/>
        <cfvo type="percentile" val="50"/>
        <cfvo type="max"/>
        <color rgb="FFF8696B"/>
        <color rgb="FFFFEB84"/>
        <color rgb="FF63BE7B"/>
      </colorScale>
    </cfRule>
  </conditionalFormatting>
  <conditionalFormatting sqref="HN2:HN9">
    <cfRule type="colorScale" priority="649">
      <colorScale>
        <cfvo type="min"/>
        <cfvo type="percentile" val="50"/>
        <cfvo type="max"/>
        <color rgb="FFF8696B"/>
        <color rgb="FFFFEB84"/>
        <color rgb="FF63BE7B"/>
      </colorScale>
    </cfRule>
  </conditionalFormatting>
  <conditionalFormatting sqref="JD96:JD123">
    <cfRule type="colorScale" priority="642">
      <colorScale>
        <cfvo type="min"/>
        <cfvo type="percentile" val="50"/>
        <cfvo type="max"/>
        <color rgb="FFF8696B"/>
        <color rgb="FFFFEB84"/>
        <color rgb="FF63BE7B"/>
      </colorScale>
    </cfRule>
  </conditionalFormatting>
  <conditionalFormatting sqref="IW14:IW92">
    <cfRule type="colorScale" priority="636">
      <colorScale>
        <cfvo type="min"/>
        <cfvo type="percentile" val="50"/>
        <cfvo type="max"/>
        <color rgb="FFF8696B"/>
        <color rgb="FFFFEB84"/>
        <color rgb="FF63BE7B"/>
      </colorScale>
    </cfRule>
  </conditionalFormatting>
  <conditionalFormatting sqref="JA96:JA123 IO96:IV123">
    <cfRule type="colorScale" priority="644">
      <colorScale>
        <cfvo type="min"/>
        <cfvo type="percentile" val="50"/>
        <cfvo type="max"/>
        <color rgb="FFF8696B"/>
        <color rgb="FFFFEB84"/>
        <color rgb="FF63BE7B"/>
      </colorScale>
    </cfRule>
  </conditionalFormatting>
  <conditionalFormatting sqref="JB96:JC123">
    <cfRule type="colorScale" priority="643">
      <colorScale>
        <cfvo type="min"/>
        <cfvo type="percentile" val="50"/>
        <cfvo type="max"/>
        <color rgb="FFF8696B"/>
        <color rgb="FFFFEB84"/>
        <color rgb="FF63BE7B"/>
      </colorScale>
    </cfRule>
  </conditionalFormatting>
  <conditionalFormatting sqref="JA15:JA24 IO82:IQ92 IO15:IQ24 JA82:JA92 IV15:IV24 IV82:IV92">
    <cfRule type="colorScale" priority="641">
      <colorScale>
        <cfvo type="min"/>
        <cfvo type="percentile" val="50"/>
        <cfvo type="max"/>
        <color rgb="FFF8696B"/>
        <color rgb="FFFFEB84"/>
        <color rgb="FF63BE7B"/>
      </colorScale>
    </cfRule>
  </conditionalFormatting>
  <conditionalFormatting sqref="IN96:IN123">
    <cfRule type="colorScale" priority="640">
      <colorScale>
        <cfvo type="min"/>
        <cfvo type="percentile" val="50"/>
        <cfvo type="max"/>
        <color rgb="FFF8696B"/>
        <color rgb="FFFFEB84"/>
        <color rgb="FF63BE7B"/>
      </colorScale>
    </cfRule>
  </conditionalFormatting>
  <conditionalFormatting sqref="JD14:JD92">
    <cfRule type="colorScale" priority="645">
      <colorScale>
        <cfvo type="min"/>
        <cfvo type="percentile" val="50"/>
        <cfvo type="max"/>
        <color rgb="FFF8696B"/>
        <color rgb="FFFFEB84"/>
        <color rgb="FF63BE7B"/>
      </colorScale>
    </cfRule>
  </conditionalFormatting>
  <conditionalFormatting sqref="JA25:JA81 IO25:IQ81 IV25:IV81">
    <cfRule type="colorScale" priority="646">
      <colorScale>
        <cfvo type="min"/>
        <cfvo type="percentile" val="50"/>
        <cfvo type="max"/>
        <color rgb="FFF8696B"/>
        <color rgb="FFFFEB84"/>
        <color rgb="FF63BE7B"/>
      </colorScale>
    </cfRule>
  </conditionalFormatting>
  <conditionalFormatting sqref="JB12:JB13">
    <cfRule type="colorScale" priority="647">
      <colorScale>
        <cfvo type="min"/>
        <cfvo type="percentile" val="50"/>
        <cfvo type="max"/>
        <color rgb="FFF8696B"/>
        <color rgb="FFFFEB84"/>
        <color rgb="FF63BE7B"/>
      </colorScale>
    </cfRule>
  </conditionalFormatting>
  <conditionalFormatting sqref="IO14:IQ14 IV14">
    <cfRule type="colorScale" priority="639">
      <colorScale>
        <cfvo type="min"/>
        <cfvo type="percentile" val="50"/>
        <cfvo type="max"/>
        <color rgb="FFF8696B"/>
        <color rgb="FFFFEB84"/>
        <color rgb="FF63BE7B"/>
      </colorScale>
    </cfRule>
  </conditionalFormatting>
  <conditionalFormatting sqref="JA14:JA92">
    <cfRule type="colorScale" priority="638">
      <colorScale>
        <cfvo type="min"/>
        <cfvo type="percentile" val="50"/>
        <cfvo type="max"/>
        <color rgb="FFF8696B"/>
        <color rgb="FFFFEB84"/>
        <color rgb="FF63BE7B"/>
      </colorScale>
    </cfRule>
  </conditionalFormatting>
  <conditionalFormatting sqref="IN14:IN92">
    <cfRule type="colorScale" priority="637">
      <colorScale>
        <cfvo type="min"/>
        <cfvo type="percentile" val="50"/>
        <cfvo type="max"/>
        <color rgb="FFF8696B"/>
        <color rgb="FFFFEB84"/>
        <color rgb="FF63BE7B"/>
      </colorScale>
    </cfRule>
  </conditionalFormatting>
  <conditionalFormatting sqref="JE96:JF123">
    <cfRule type="colorScale" priority="635">
      <colorScale>
        <cfvo type="min"/>
        <cfvo type="percentile" val="50"/>
        <cfvo type="max"/>
        <color rgb="FFF8696B"/>
        <color rgb="FFFFEB84"/>
        <color rgb="FF63BE7B"/>
      </colorScale>
    </cfRule>
  </conditionalFormatting>
  <conditionalFormatting sqref="JE14:JE92">
    <cfRule type="colorScale" priority="634">
      <colorScale>
        <cfvo type="min"/>
        <cfvo type="percentile" val="50"/>
        <cfvo type="max"/>
        <color rgb="FF63BE7B"/>
        <color rgb="FFFFEB84"/>
        <color rgb="FFF8696B"/>
      </colorScale>
    </cfRule>
  </conditionalFormatting>
  <conditionalFormatting sqref="IW96:IX123">
    <cfRule type="colorScale" priority="633">
      <colorScale>
        <cfvo type="min"/>
        <cfvo type="percentile" val="50"/>
        <cfvo type="max"/>
        <color rgb="FFF8696B"/>
        <color rgb="FFFFEB84"/>
        <color rgb="FF63BE7B"/>
      </colorScale>
    </cfRule>
  </conditionalFormatting>
  <conditionalFormatting sqref="IY96:IZ123">
    <cfRule type="colorScale" priority="632">
      <colorScale>
        <cfvo type="min"/>
        <cfvo type="percentile" val="50"/>
        <cfvo type="max"/>
        <color rgb="FFF8696B"/>
        <color rgb="FFFFEB84"/>
        <color rgb="FF63BE7B"/>
      </colorScale>
    </cfRule>
  </conditionalFormatting>
  <conditionalFormatting sqref="JE96:JF123">
    <cfRule type="colorScale" priority="631">
      <colorScale>
        <cfvo type="min"/>
        <cfvo type="percentile" val="50"/>
        <cfvo type="max"/>
        <color rgb="FF63BE7B"/>
        <color rgb="FFFFEB84"/>
        <color rgb="FFF8696B"/>
      </colorScale>
    </cfRule>
  </conditionalFormatting>
  <conditionalFormatting sqref="IY14:IZ92">
    <cfRule type="colorScale" priority="630">
      <colorScale>
        <cfvo type="min"/>
        <cfvo type="percentile" val="50"/>
        <cfvo type="max"/>
        <color rgb="FFF8696B"/>
        <color rgb="FFFFEB84"/>
        <color rgb="FF63BE7B"/>
      </colorScale>
    </cfRule>
  </conditionalFormatting>
  <conditionalFormatting sqref="JA96:JA123">
    <cfRule type="colorScale" priority="629">
      <colorScale>
        <cfvo type="min"/>
        <cfvo type="percentile" val="50"/>
        <cfvo type="max"/>
        <color rgb="FFF8696B"/>
        <color rgb="FFFFEB84"/>
        <color rgb="FF63BE7B"/>
      </colorScale>
    </cfRule>
  </conditionalFormatting>
  <conditionalFormatting sqref="JJ14:JJ92">
    <cfRule type="colorScale" priority="628">
      <colorScale>
        <cfvo type="min"/>
        <cfvo type="percentile" val="50"/>
        <cfvo type="max"/>
        <color rgb="FFF8696B"/>
        <color rgb="FFFFEB84"/>
        <color rgb="FF63BE7B"/>
      </colorScale>
    </cfRule>
  </conditionalFormatting>
  <conditionalFormatting sqref="JJ96:JL123">
    <cfRule type="colorScale" priority="627">
      <colorScale>
        <cfvo type="min"/>
        <cfvo type="percentile" val="50"/>
        <cfvo type="max"/>
        <color rgb="FFF8696B"/>
        <color rgb="FFFFEB84"/>
        <color rgb="FF63BE7B"/>
      </colorScale>
    </cfRule>
  </conditionalFormatting>
  <conditionalFormatting sqref="JM14:JM92">
    <cfRule type="colorScale" priority="626">
      <colorScale>
        <cfvo type="min"/>
        <cfvo type="percentile" val="50"/>
        <cfvo type="max"/>
        <color rgb="FFF8696B"/>
        <color rgb="FFFFEB84"/>
        <color rgb="FF63BE7B"/>
      </colorScale>
    </cfRule>
  </conditionalFormatting>
  <conditionalFormatting sqref="JM96:JM123">
    <cfRule type="colorScale" priority="625">
      <colorScale>
        <cfvo type="min"/>
        <cfvo type="percentile" val="50"/>
        <cfvo type="max"/>
        <color rgb="FFF8696B"/>
        <color rgb="FFFFEB84"/>
        <color rgb="FF63BE7B"/>
      </colorScale>
    </cfRule>
  </conditionalFormatting>
  <conditionalFormatting sqref="IU2:IU10 IZ2:IZ10">
    <cfRule type="colorScale" priority="624">
      <colorScale>
        <cfvo type="min"/>
        <cfvo type="percentile" val="50"/>
        <cfvo type="max"/>
        <color rgb="FFF8696B"/>
        <color rgb="FFFFEB84"/>
        <color rgb="FF63BE7B"/>
      </colorScale>
    </cfRule>
  </conditionalFormatting>
  <conditionalFormatting sqref="JA2:JA10">
    <cfRule type="colorScale" priority="623">
      <colorScale>
        <cfvo type="min"/>
        <cfvo type="percentile" val="50"/>
        <cfvo type="max"/>
        <color rgb="FFF8696B"/>
        <color rgb="FFFFEB84"/>
        <color rgb="FF63BE7B"/>
      </colorScale>
    </cfRule>
  </conditionalFormatting>
  <conditionalFormatting sqref="IT14:IU92">
    <cfRule type="colorScale" priority="622">
      <colorScale>
        <cfvo type="min"/>
        <cfvo type="percentile" val="50"/>
        <cfvo type="max"/>
        <color rgb="FFF8696B"/>
        <color rgb="FFFFEB84"/>
        <color rgb="FF63BE7B"/>
      </colorScale>
    </cfRule>
  </conditionalFormatting>
  <conditionalFormatting sqref="IR14:IS92">
    <cfRule type="colorScale" priority="621">
      <colorScale>
        <cfvo type="min"/>
        <cfvo type="percentile" val="50"/>
        <cfvo type="max"/>
        <color rgb="FFF8696B"/>
        <color rgb="FFFFEB84"/>
        <color rgb="FF63BE7B"/>
      </colorScale>
    </cfRule>
  </conditionalFormatting>
  <conditionalFormatting sqref="IX14:IX92">
    <cfRule type="colorScale" priority="620">
      <colorScale>
        <cfvo type="min"/>
        <cfvo type="percentile" val="50"/>
        <cfvo type="max"/>
        <color rgb="FFF8696B"/>
        <color rgb="FFFFEB84"/>
        <color rgb="FF63BE7B"/>
      </colorScale>
    </cfRule>
  </conditionalFormatting>
  <conditionalFormatting sqref="JL14:JL92">
    <cfRule type="colorScale" priority="619">
      <colorScale>
        <cfvo type="min"/>
        <cfvo type="percentile" val="50"/>
        <cfvo type="max"/>
        <color rgb="FFF8696B"/>
        <color rgb="FFFFEB84"/>
        <color rgb="FF63BE7B"/>
      </colorScale>
    </cfRule>
  </conditionalFormatting>
  <conditionalFormatting sqref="IR14:IR92">
    <cfRule type="colorScale" priority="618">
      <colorScale>
        <cfvo type="min"/>
        <cfvo type="percentile" val="50"/>
        <cfvo type="max"/>
        <color rgb="FFF8696B"/>
        <color rgb="FFFFEB84"/>
        <color rgb="FF63BE7B"/>
      </colorScale>
    </cfRule>
  </conditionalFormatting>
  <conditionalFormatting sqref="IO14:IQ92">
    <cfRule type="colorScale" priority="617">
      <colorScale>
        <cfvo type="min"/>
        <cfvo type="percentile" val="50"/>
        <cfvo type="max"/>
        <color rgb="FFF8696B"/>
        <color rgb="FFFFEB84"/>
        <color rgb="FF63BE7B"/>
      </colorScale>
    </cfRule>
  </conditionalFormatting>
  <conditionalFormatting sqref="JN14:JO92">
    <cfRule type="colorScale" priority="616">
      <colorScale>
        <cfvo type="min"/>
        <cfvo type="percentile" val="50"/>
        <cfvo type="max"/>
        <color rgb="FFF8696B"/>
        <color rgb="FFFFEB84"/>
        <color rgb="FF63BE7B"/>
      </colorScale>
    </cfRule>
  </conditionalFormatting>
  <conditionalFormatting sqref="JN96:JO123">
    <cfRule type="colorScale" priority="615">
      <colorScale>
        <cfvo type="min"/>
        <cfvo type="percentile" val="50"/>
        <cfvo type="max"/>
        <color rgb="FFF8696B"/>
        <color rgb="FFFFEB84"/>
        <color rgb="FF63BE7B"/>
      </colorScale>
    </cfRule>
  </conditionalFormatting>
  <conditionalFormatting sqref="JB14:JB92">
    <cfRule type="colorScale" priority="614">
      <colorScale>
        <cfvo type="min"/>
        <cfvo type="percentile" val="50"/>
        <cfvo type="max"/>
        <color rgb="FFF8696B"/>
        <color rgb="FFFFEB84"/>
        <color rgb="FF63BE7B"/>
      </colorScale>
    </cfRule>
  </conditionalFormatting>
  <conditionalFormatting sqref="JB14:JB92">
    <cfRule type="colorScale" priority="613">
      <colorScale>
        <cfvo type="min"/>
        <cfvo type="percentile" val="50"/>
        <cfvo type="max"/>
        <color rgb="FFF8696B"/>
        <color rgb="FFFFEB84"/>
        <color rgb="FF63BE7B"/>
      </colorScale>
    </cfRule>
  </conditionalFormatting>
  <conditionalFormatting sqref="JE2:JE10">
    <cfRule type="colorScale" priority="612">
      <colorScale>
        <cfvo type="min"/>
        <cfvo type="percentile" val="50"/>
        <cfvo type="max"/>
        <color rgb="FFF8696B"/>
        <color rgb="FFFFEB84"/>
        <color rgb="FF63BE7B"/>
      </colorScale>
    </cfRule>
  </conditionalFormatting>
  <conditionalFormatting sqref="JI2:JI10">
    <cfRule type="colorScale" priority="611">
      <colorScale>
        <cfvo type="min"/>
        <cfvo type="percentile" val="50"/>
        <cfvo type="max"/>
        <color rgb="FFF8696B"/>
        <color rgb="FFFFEB84"/>
        <color rgb="FF63BE7B"/>
      </colorScale>
    </cfRule>
  </conditionalFormatting>
  <conditionalFormatting sqref="JG2:JG10">
    <cfRule type="colorScale" priority="610">
      <colorScale>
        <cfvo type="min"/>
        <cfvo type="percentile" val="50"/>
        <cfvo type="max"/>
        <color rgb="FFF8696B"/>
        <color rgb="FFFFEB84"/>
        <color rgb="FF63BE7B"/>
      </colorScale>
    </cfRule>
  </conditionalFormatting>
  <conditionalFormatting sqref="JK2:JK10">
    <cfRule type="colorScale" priority="609">
      <colorScale>
        <cfvo type="min"/>
        <cfvo type="percentile" val="50"/>
        <cfvo type="max"/>
        <color rgb="FFF8696B"/>
        <color rgb="FFFFEB84"/>
        <color rgb="FF63BE7B"/>
      </colorScale>
    </cfRule>
  </conditionalFormatting>
  <conditionalFormatting sqref="JP14:JP92">
    <cfRule type="colorScale" priority="608">
      <colorScale>
        <cfvo type="min"/>
        <cfvo type="percentile" val="50"/>
        <cfvo type="max"/>
        <color rgb="FFF8696B"/>
        <color rgb="FFFFEB84"/>
        <color rgb="FF63BE7B"/>
      </colorScale>
    </cfRule>
  </conditionalFormatting>
  <conditionalFormatting sqref="JP96:JQ123">
    <cfRule type="colorScale" priority="607">
      <colorScale>
        <cfvo type="min"/>
        <cfvo type="percentile" val="50"/>
        <cfvo type="max"/>
        <color rgb="FFF8696B"/>
        <color rgb="FFFFEB84"/>
        <color rgb="FF63BE7B"/>
      </colorScale>
    </cfRule>
  </conditionalFormatting>
  <conditionalFormatting sqref="IV2:IV10">
    <cfRule type="colorScale" priority="648">
      <colorScale>
        <cfvo type="min"/>
        <cfvo type="percentile" val="50"/>
        <cfvo type="max"/>
        <color rgb="FFF8696B"/>
        <color rgb="FFFFEB84"/>
        <color rgb="FF63BE7B"/>
      </colorScale>
    </cfRule>
  </conditionalFormatting>
  <conditionalFormatting sqref="JR14:JU92">
    <cfRule type="colorScale" priority="606">
      <colorScale>
        <cfvo type="min"/>
        <cfvo type="percentile" val="50"/>
        <cfvo type="max"/>
        <color rgb="FFF8696B"/>
        <color rgb="FFFFEB84"/>
        <color rgb="FF63BE7B"/>
      </colorScale>
    </cfRule>
  </conditionalFormatting>
  <conditionalFormatting sqref="JR96:JU123">
    <cfRule type="colorScale" priority="605">
      <colorScale>
        <cfvo type="min"/>
        <cfvo type="percentile" val="50"/>
        <cfvo type="max"/>
        <color rgb="FFF8696B"/>
        <color rgb="FFFFEB84"/>
        <color rgb="FF63BE7B"/>
      </colorScale>
    </cfRule>
  </conditionalFormatting>
  <conditionalFormatting sqref="IW10">
    <cfRule type="colorScale" priority="604">
      <colorScale>
        <cfvo type="min"/>
        <cfvo type="percentile" val="50"/>
        <cfvo type="max"/>
        <color rgb="FFF8696B"/>
        <color rgb="FFFFEB84"/>
        <color rgb="FF63BE7B"/>
      </colorScale>
    </cfRule>
  </conditionalFormatting>
  <conditionalFormatting sqref="IW2:IW9">
    <cfRule type="colorScale" priority="603">
      <colorScale>
        <cfvo type="min"/>
        <cfvo type="percentile" val="50"/>
        <cfvo type="max"/>
        <color rgb="FFF8696B"/>
        <color rgb="FFFFEB84"/>
        <color rgb="FF63BE7B"/>
      </colorScale>
    </cfRule>
  </conditionalFormatting>
  <conditionalFormatting sqref="KM96:KM123">
    <cfRule type="colorScale" priority="596">
      <colorScale>
        <cfvo type="min"/>
        <cfvo type="percentile" val="50"/>
        <cfvo type="max"/>
        <color rgb="FFF8696B"/>
        <color rgb="FFFFEB84"/>
        <color rgb="FF63BE7B"/>
      </colorScale>
    </cfRule>
  </conditionalFormatting>
  <conditionalFormatting sqref="KF14:KF92">
    <cfRule type="colorScale" priority="590">
      <colorScale>
        <cfvo type="min"/>
        <cfvo type="percentile" val="50"/>
        <cfvo type="max"/>
        <color rgb="FFF8696B"/>
        <color rgb="FFFFEB84"/>
        <color rgb="FF63BE7B"/>
      </colorScale>
    </cfRule>
  </conditionalFormatting>
  <conditionalFormatting sqref="KJ96:KJ123 JX96:KE123">
    <cfRule type="colorScale" priority="598">
      <colorScale>
        <cfvo type="min"/>
        <cfvo type="percentile" val="50"/>
        <cfvo type="max"/>
        <color rgb="FFF8696B"/>
        <color rgb="FFFFEB84"/>
        <color rgb="FF63BE7B"/>
      </colorScale>
    </cfRule>
  </conditionalFormatting>
  <conditionalFormatting sqref="KK96:KL123">
    <cfRule type="colorScale" priority="597">
      <colorScale>
        <cfvo type="min"/>
        <cfvo type="percentile" val="50"/>
        <cfvo type="max"/>
        <color rgb="FFF8696B"/>
        <color rgb="FFFFEB84"/>
        <color rgb="FF63BE7B"/>
      </colorScale>
    </cfRule>
  </conditionalFormatting>
  <conditionalFormatting sqref="KJ15:KJ24 JX82:JZ92 JX15:JZ24 KJ82:KJ92 KE15:KE24 KE82:KE92">
    <cfRule type="colorScale" priority="595">
      <colorScale>
        <cfvo type="min"/>
        <cfvo type="percentile" val="50"/>
        <cfvo type="max"/>
        <color rgb="FFF8696B"/>
        <color rgb="FFFFEB84"/>
        <color rgb="FF63BE7B"/>
      </colorScale>
    </cfRule>
  </conditionalFormatting>
  <conditionalFormatting sqref="JW96:JW123">
    <cfRule type="colorScale" priority="594">
      <colorScale>
        <cfvo type="min"/>
        <cfvo type="percentile" val="50"/>
        <cfvo type="max"/>
        <color rgb="FFF8696B"/>
        <color rgb="FFFFEB84"/>
        <color rgb="FF63BE7B"/>
      </colorScale>
    </cfRule>
  </conditionalFormatting>
  <conditionalFormatting sqref="KM14:KM92">
    <cfRule type="colorScale" priority="599">
      <colorScale>
        <cfvo type="min"/>
        <cfvo type="percentile" val="50"/>
        <cfvo type="max"/>
        <color rgb="FFF8696B"/>
        <color rgb="FFFFEB84"/>
        <color rgb="FF63BE7B"/>
      </colorScale>
    </cfRule>
  </conditionalFormatting>
  <conditionalFormatting sqref="KJ25:KJ81 JX25:JZ81 KE25:KE81">
    <cfRule type="colorScale" priority="600">
      <colorScale>
        <cfvo type="min"/>
        <cfvo type="percentile" val="50"/>
        <cfvo type="max"/>
        <color rgb="FFF8696B"/>
        <color rgb="FFFFEB84"/>
        <color rgb="FF63BE7B"/>
      </colorScale>
    </cfRule>
  </conditionalFormatting>
  <conditionalFormatting sqref="KK12:KK13">
    <cfRule type="colorScale" priority="601">
      <colorScale>
        <cfvo type="min"/>
        <cfvo type="percentile" val="50"/>
        <cfvo type="max"/>
        <color rgb="FFF8696B"/>
        <color rgb="FFFFEB84"/>
        <color rgb="FF63BE7B"/>
      </colorScale>
    </cfRule>
  </conditionalFormatting>
  <conditionalFormatting sqref="JX14:JZ14 KE14">
    <cfRule type="colorScale" priority="593">
      <colorScale>
        <cfvo type="min"/>
        <cfvo type="percentile" val="50"/>
        <cfvo type="max"/>
        <color rgb="FFF8696B"/>
        <color rgb="FFFFEB84"/>
        <color rgb="FF63BE7B"/>
      </colorScale>
    </cfRule>
  </conditionalFormatting>
  <conditionalFormatting sqref="KJ14:KJ92">
    <cfRule type="colorScale" priority="592">
      <colorScale>
        <cfvo type="min"/>
        <cfvo type="percentile" val="50"/>
        <cfvo type="max"/>
        <color rgb="FFF8696B"/>
        <color rgb="FFFFEB84"/>
        <color rgb="FF63BE7B"/>
      </colorScale>
    </cfRule>
  </conditionalFormatting>
  <conditionalFormatting sqref="JW14:JW92">
    <cfRule type="colorScale" priority="591">
      <colorScale>
        <cfvo type="min"/>
        <cfvo type="percentile" val="50"/>
        <cfvo type="max"/>
        <color rgb="FFF8696B"/>
        <color rgb="FFFFEB84"/>
        <color rgb="FF63BE7B"/>
      </colorScale>
    </cfRule>
  </conditionalFormatting>
  <conditionalFormatting sqref="KN96:KO123">
    <cfRule type="colorScale" priority="589">
      <colorScale>
        <cfvo type="min"/>
        <cfvo type="percentile" val="50"/>
        <cfvo type="max"/>
        <color rgb="FFF8696B"/>
        <color rgb="FFFFEB84"/>
        <color rgb="FF63BE7B"/>
      </colorScale>
    </cfRule>
  </conditionalFormatting>
  <conditionalFormatting sqref="KN14:KN92">
    <cfRule type="colorScale" priority="588">
      <colorScale>
        <cfvo type="min"/>
        <cfvo type="percentile" val="50"/>
        <cfvo type="max"/>
        <color rgb="FF63BE7B"/>
        <color rgb="FFFFEB84"/>
        <color rgb="FFF8696B"/>
      </colorScale>
    </cfRule>
  </conditionalFormatting>
  <conditionalFormatting sqref="KF96:KG123">
    <cfRule type="colorScale" priority="587">
      <colorScale>
        <cfvo type="min"/>
        <cfvo type="percentile" val="50"/>
        <cfvo type="max"/>
        <color rgb="FFF8696B"/>
        <color rgb="FFFFEB84"/>
        <color rgb="FF63BE7B"/>
      </colorScale>
    </cfRule>
  </conditionalFormatting>
  <conditionalFormatting sqref="KH96:KI123">
    <cfRule type="colorScale" priority="586">
      <colorScale>
        <cfvo type="min"/>
        <cfvo type="percentile" val="50"/>
        <cfvo type="max"/>
        <color rgb="FFF8696B"/>
        <color rgb="FFFFEB84"/>
        <color rgb="FF63BE7B"/>
      </colorScale>
    </cfRule>
  </conditionalFormatting>
  <conditionalFormatting sqref="KN96:KO123">
    <cfRule type="colorScale" priority="585">
      <colorScale>
        <cfvo type="min"/>
        <cfvo type="percentile" val="50"/>
        <cfvo type="max"/>
        <color rgb="FF63BE7B"/>
        <color rgb="FFFFEB84"/>
        <color rgb="FFF8696B"/>
      </colorScale>
    </cfRule>
  </conditionalFormatting>
  <conditionalFormatting sqref="KH14:KI92">
    <cfRule type="colorScale" priority="584">
      <colorScale>
        <cfvo type="min"/>
        <cfvo type="percentile" val="50"/>
        <cfvo type="max"/>
        <color rgb="FFF8696B"/>
        <color rgb="FFFFEB84"/>
        <color rgb="FF63BE7B"/>
      </colorScale>
    </cfRule>
  </conditionalFormatting>
  <conditionalFormatting sqref="KJ96:KJ123">
    <cfRule type="colorScale" priority="583">
      <colorScale>
        <cfvo type="min"/>
        <cfvo type="percentile" val="50"/>
        <cfvo type="max"/>
        <color rgb="FFF8696B"/>
        <color rgb="FFFFEB84"/>
        <color rgb="FF63BE7B"/>
      </colorScale>
    </cfRule>
  </conditionalFormatting>
  <conditionalFormatting sqref="KS96:KU123">
    <cfRule type="colorScale" priority="581">
      <colorScale>
        <cfvo type="min"/>
        <cfvo type="percentile" val="50"/>
        <cfvo type="max"/>
        <color rgb="FFF8696B"/>
        <color rgb="FFFFEB84"/>
        <color rgb="FF63BE7B"/>
      </colorScale>
    </cfRule>
  </conditionalFormatting>
  <conditionalFormatting sqref="KV14:KV92">
    <cfRule type="colorScale" priority="580">
      <colorScale>
        <cfvo type="min"/>
        <cfvo type="percentile" val="50"/>
        <cfvo type="max"/>
        <color rgb="FFF8696B"/>
        <color rgb="FFFFEB84"/>
        <color rgb="FF63BE7B"/>
      </colorScale>
    </cfRule>
  </conditionalFormatting>
  <conditionalFormatting sqref="KV96:KV123">
    <cfRule type="colorScale" priority="579">
      <colorScale>
        <cfvo type="min"/>
        <cfvo type="percentile" val="50"/>
        <cfvo type="max"/>
        <color rgb="FFF8696B"/>
        <color rgb="FFFFEB84"/>
        <color rgb="FF63BE7B"/>
      </colorScale>
    </cfRule>
  </conditionalFormatting>
  <conditionalFormatting sqref="KD2:KD10 KI2:KI10">
    <cfRule type="colorScale" priority="578">
      <colorScale>
        <cfvo type="min"/>
        <cfvo type="percentile" val="50"/>
        <cfvo type="max"/>
        <color rgb="FFF8696B"/>
        <color rgb="FFFFEB84"/>
        <color rgb="FF63BE7B"/>
      </colorScale>
    </cfRule>
  </conditionalFormatting>
  <conditionalFormatting sqref="KJ2:KJ10">
    <cfRule type="colorScale" priority="577">
      <colorScale>
        <cfvo type="min"/>
        <cfvo type="percentile" val="50"/>
        <cfvo type="max"/>
        <color rgb="FFF8696B"/>
        <color rgb="FFFFEB84"/>
        <color rgb="FF63BE7B"/>
      </colorScale>
    </cfRule>
  </conditionalFormatting>
  <conditionalFormatting sqref="KC14:KD92">
    <cfRule type="colorScale" priority="576">
      <colorScale>
        <cfvo type="min"/>
        <cfvo type="percentile" val="50"/>
        <cfvo type="max"/>
        <color rgb="FFF8696B"/>
        <color rgb="FFFFEB84"/>
        <color rgb="FF63BE7B"/>
      </colorScale>
    </cfRule>
  </conditionalFormatting>
  <conditionalFormatting sqref="KA14:KB92">
    <cfRule type="colorScale" priority="575">
      <colorScale>
        <cfvo type="min"/>
        <cfvo type="percentile" val="50"/>
        <cfvo type="max"/>
        <color rgb="FFF8696B"/>
        <color rgb="FFFFEB84"/>
        <color rgb="FF63BE7B"/>
      </colorScale>
    </cfRule>
  </conditionalFormatting>
  <conditionalFormatting sqref="KG14:KG92">
    <cfRule type="colorScale" priority="574">
      <colorScale>
        <cfvo type="min"/>
        <cfvo type="percentile" val="50"/>
        <cfvo type="max"/>
        <color rgb="FFF8696B"/>
        <color rgb="FFFFEB84"/>
        <color rgb="FF63BE7B"/>
      </colorScale>
    </cfRule>
  </conditionalFormatting>
  <conditionalFormatting sqref="KU14:KU92">
    <cfRule type="colorScale" priority="573">
      <colorScale>
        <cfvo type="min"/>
        <cfvo type="percentile" val="50"/>
        <cfvo type="max"/>
        <color rgb="FFF8696B"/>
        <color rgb="FFFFEB84"/>
        <color rgb="FF63BE7B"/>
      </colorScale>
    </cfRule>
  </conditionalFormatting>
  <conditionalFormatting sqref="KA14:KA92">
    <cfRule type="colorScale" priority="572">
      <colorScale>
        <cfvo type="min"/>
        <cfvo type="percentile" val="50"/>
        <cfvo type="max"/>
        <color rgb="FFF8696B"/>
        <color rgb="FFFFEB84"/>
        <color rgb="FF63BE7B"/>
      </colorScale>
    </cfRule>
  </conditionalFormatting>
  <conditionalFormatting sqref="JX14:JZ92">
    <cfRule type="colorScale" priority="571">
      <colorScale>
        <cfvo type="min"/>
        <cfvo type="percentile" val="50"/>
        <cfvo type="max"/>
        <color rgb="FFF8696B"/>
        <color rgb="FFFFEB84"/>
        <color rgb="FF63BE7B"/>
      </colorScale>
    </cfRule>
  </conditionalFormatting>
  <conditionalFormatting sqref="KW14:KX92">
    <cfRule type="colorScale" priority="570">
      <colorScale>
        <cfvo type="min"/>
        <cfvo type="percentile" val="50"/>
        <cfvo type="max"/>
        <color rgb="FFF8696B"/>
        <color rgb="FFFFEB84"/>
        <color rgb="FF63BE7B"/>
      </colorScale>
    </cfRule>
  </conditionalFormatting>
  <conditionalFormatting sqref="KW96:KX123">
    <cfRule type="colorScale" priority="569">
      <colorScale>
        <cfvo type="min"/>
        <cfvo type="percentile" val="50"/>
        <cfvo type="max"/>
        <color rgb="FFF8696B"/>
        <color rgb="FFFFEB84"/>
        <color rgb="FF63BE7B"/>
      </colorScale>
    </cfRule>
  </conditionalFormatting>
  <conditionalFormatting sqref="KK14:KK92">
    <cfRule type="colorScale" priority="568">
      <colorScale>
        <cfvo type="min"/>
        <cfvo type="percentile" val="50"/>
        <cfvo type="max"/>
        <color rgb="FFF8696B"/>
        <color rgb="FFFFEB84"/>
        <color rgb="FF63BE7B"/>
      </colorScale>
    </cfRule>
  </conditionalFormatting>
  <conditionalFormatting sqref="KK14:KK92">
    <cfRule type="colorScale" priority="567">
      <colorScale>
        <cfvo type="min"/>
        <cfvo type="percentile" val="50"/>
        <cfvo type="max"/>
        <color rgb="FFF8696B"/>
        <color rgb="FFFFEB84"/>
        <color rgb="FF63BE7B"/>
      </colorScale>
    </cfRule>
  </conditionalFormatting>
  <conditionalFormatting sqref="KN2:KN10">
    <cfRule type="colorScale" priority="566">
      <colorScale>
        <cfvo type="min"/>
        <cfvo type="percentile" val="50"/>
        <cfvo type="max"/>
        <color rgb="FFF8696B"/>
        <color rgb="FFFFEB84"/>
        <color rgb="FF63BE7B"/>
      </colorScale>
    </cfRule>
  </conditionalFormatting>
  <conditionalFormatting sqref="KR2:KR10">
    <cfRule type="colorScale" priority="565">
      <colorScale>
        <cfvo type="min"/>
        <cfvo type="percentile" val="50"/>
        <cfvo type="max"/>
        <color rgb="FFF8696B"/>
        <color rgb="FFFFEB84"/>
        <color rgb="FF63BE7B"/>
      </colorScale>
    </cfRule>
  </conditionalFormatting>
  <conditionalFormatting sqref="KP2:KP10">
    <cfRule type="colorScale" priority="564">
      <colorScale>
        <cfvo type="min"/>
        <cfvo type="percentile" val="50"/>
        <cfvo type="max"/>
        <color rgb="FFF8696B"/>
        <color rgb="FFFFEB84"/>
        <color rgb="FF63BE7B"/>
      </colorScale>
    </cfRule>
  </conditionalFormatting>
  <conditionalFormatting sqref="KT2:KT10">
    <cfRule type="colorScale" priority="563">
      <colorScale>
        <cfvo type="min"/>
        <cfvo type="percentile" val="50"/>
        <cfvo type="max"/>
        <color rgb="FFF8696B"/>
        <color rgb="FFFFEB84"/>
        <color rgb="FF63BE7B"/>
      </colorScale>
    </cfRule>
  </conditionalFormatting>
  <conditionalFormatting sqref="KY14:KY92">
    <cfRule type="colorScale" priority="562">
      <colorScale>
        <cfvo type="min"/>
        <cfvo type="percentile" val="50"/>
        <cfvo type="max"/>
        <color rgb="FFF8696B"/>
        <color rgb="FFFFEB84"/>
        <color rgb="FF63BE7B"/>
      </colorScale>
    </cfRule>
  </conditionalFormatting>
  <conditionalFormatting sqref="KY96:KZ123">
    <cfRule type="colorScale" priority="561">
      <colorScale>
        <cfvo type="min"/>
        <cfvo type="percentile" val="50"/>
        <cfvo type="max"/>
        <color rgb="FFF8696B"/>
        <color rgb="FFFFEB84"/>
        <color rgb="FF63BE7B"/>
      </colorScale>
    </cfRule>
  </conditionalFormatting>
  <conditionalFormatting sqref="KE2:KE10">
    <cfRule type="colorScale" priority="602">
      <colorScale>
        <cfvo type="min"/>
        <cfvo type="percentile" val="50"/>
        <cfvo type="max"/>
        <color rgb="FFF8696B"/>
        <color rgb="FFFFEB84"/>
        <color rgb="FF63BE7B"/>
      </colorScale>
    </cfRule>
  </conditionalFormatting>
  <conditionalFormatting sqref="LA14:LD92">
    <cfRule type="colorScale" priority="560">
      <colorScale>
        <cfvo type="min"/>
        <cfvo type="percentile" val="50"/>
        <cfvo type="max"/>
        <color rgb="FFF8696B"/>
        <color rgb="FFFFEB84"/>
        <color rgb="FF63BE7B"/>
      </colorScale>
    </cfRule>
  </conditionalFormatting>
  <conditionalFormatting sqref="LA96:LD123">
    <cfRule type="colorScale" priority="559">
      <colorScale>
        <cfvo type="min"/>
        <cfvo type="percentile" val="50"/>
        <cfvo type="max"/>
        <color rgb="FFF8696B"/>
        <color rgb="FFFFEB84"/>
        <color rgb="FF63BE7B"/>
      </colorScale>
    </cfRule>
  </conditionalFormatting>
  <conditionalFormatting sqref="KF10">
    <cfRule type="colorScale" priority="558">
      <colorScale>
        <cfvo type="min"/>
        <cfvo type="percentile" val="50"/>
        <cfvo type="max"/>
        <color rgb="FFF8696B"/>
        <color rgb="FFFFEB84"/>
        <color rgb="FF63BE7B"/>
      </colorScale>
    </cfRule>
  </conditionalFormatting>
  <conditionalFormatting sqref="KF2:KF9">
    <cfRule type="colorScale" priority="557">
      <colorScale>
        <cfvo type="min"/>
        <cfvo type="percentile" val="50"/>
        <cfvo type="max"/>
        <color rgb="FFF8696B"/>
        <color rgb="FFFFEB84"/>
        <color rgb="FF63BE7B"/>
      </colorScale>
    </cfRule>
  </conditionalFormatting>
  <conditionalFormatting sqref="HO2:HO10">
    <cfRule type="colorScale" priority="556">
      <colorScale>
        <cfvo type="min"/>
        <cfvo type="percentile" val="50"/>
        <cfvo type="max"/>
        <color rgb="FF63BE7B"/>
        <color rgb="FFFFEB84"/>
        <color rgb="FFF8696B"/>
      </colorScale>
    </cfRule>
  </conditionalFormatting>
  <conditionalFormatting sqref="IX2:IX10">
    <cfRule type="colorScale" priority="555">
      <colorScale>
        <cfvo type="min"/>
        <cfvo type="percentile" val="50"/>
        <cfvo type="max"/>
        <color rgb="FF63BE7B"/>
        <color rgb="FFFFEB84"/>
        <color rgb="FFF8696B"/>
      </colorScale>
    </cfRule>
  </conditionalFormatting>
  <conditionalFormatting sqref="KG2:KG10">
    <cfRule type="colorScale" priority="554">
      <colorScale>
        <cfvo type="min"/>
        <cfvo type="percentile" val="50"/>
        <cfvo type="max"/>
        <color rgb="FF63BE7B"/>
        <color rgb="FFFFEB84"/>
        <color rgb="FFF8696B"/>
      </colorScale>
    </cfRule>
  </conditionalFormatting>
  <conditionalFormatting sqref="LV96:LV123">
    <cfRule type="colorScale" priority="547">
      <colorScale>
        <cfvo type="min"/>
        <cfvo type="percentile" val="50"/>
        <cfvo type="max"/>
        <color rgb="FFF8696B"/>
        <color rgb="FFFFEB84"/>
        <color rgb="FF63BE7B"/>
      </colorScale>
    </cfRule>
  </conditionalFormatting>
  <conditionalFormatting sqref="LO14:LO92">
    <cfRule type="colorScale" priority="541">
      <colorScale>
        <cfvo type="min"/>
        <cfvo type="percentile" val="50"/>
        <cfvo type="max"/>
        <color rgb="FFF8696B"/>
        <color rgb="FFFFEB84"/>
        <color rgb="FF63BE7B"/>
      </colorScale>
    </cfRule>
  </conditionalFormatting>
  <conditionalFormatting sqref="LS96:LS123 LG96:LN123">
    <cfRule type="colorScale" priority="549">
      <colorScale>
        <cfvo type="min"/>
        <cfvo type="percentile" val="50"/>
        <cfvo type="max"/>
        <color rgb="FFF8696B"/>
        <color rgb="FFFFEB84"/>
        <color rgb="FF63BE7B"/>
      </colorScale>
    </cfRule>
  </conditionalFormatting>
  <conditionalFormatting sqref="LT96:LU123">
    <cfRule type="colorScale" priority="548">
      <colorScale>
        <cfvo type="min"/>
        <cfvo type="percentile" val="50"/>
        <cfvo type="max"/>
        <color rgb="FFF8696B"/>
        <color rgb="FFFFEB84"/>
        <color rgb="FF63BE7B"/>
      </colorScale>
    </cfRule>
  </conditionalFormatting>
  <conditionalFormatting sqref="LS15:LS24 LG82:LI92 LG15:LI24 LS82:LS92 LN15:LN24 LN82:LN92">
    <cfRule type="colorScale" priority="546">
      <colorScale>
        <cfvo type="min"/>
        <cfvo type="percentile" val="50"/>
        <cfvo type="max"/>
        <color rgb="FFF8696B"/>
        <color rgb="FFFFEB84"/>
        <color rgb="FF63BE7B"/>
      </colorScale>
    </cfRule>
  </conditionalFormatting>
  <conditionalFormatting sqref="LF96:LF123">
    <cfRule type="colorScale" priority="545">
      <colorScale>
        <cfvo type="min"/>
        <cfvo type="percentile" val="50"/>
        <cfvo type="max"/>
        <color rgb="FFF8696B"/>
        <color rgb="FFFFEB84"/>
        <color rgb="FF63BE7B"/>
      </colorScale>
    </cfRule>
  </conditionalFormatting>
  <conditionalFormatting sqref="LV14:LV92">
    <cfRule type="colorScale" priority="550">
      <colorScale>
        <cfvo type="min"/>
        <cfvo type="percentile" val="50"/>
        <cfvo type="max"/>
        <color rgb="FFF8696B"/>
        <color rgb="FFFFEB84"/>
        <color rgb="FF63BE7B"/>
      </colorScale>
    </cfRule>
  </conditionalFormatting>
  <conditionalFormatting sqref="LS25:LS81 LG25:LI81 LN25:LN81">
    <cfRule type="colorScale" priority="551">
      <colorScale>
        <cfvo type="min"/>
        <cfvo type="percentile" val="50"/>
        <cfvo type="max"/>
        <color rgb="FFF8696B"/>
        <color rgb="FFFFEB84"/>
        <color rgb="FF63BE7B"/>
      </colorScale>
    </cfRule>
  </conditionalFormatting>
  <conditionalFormatting sqref="LT12:LT13">
    <cfRule type="colorScale" priority="552">
      <colorScale>
        <cfvo type="min"/>
        <cfvo type="percentile" val="50"/>
        <cfvo type="max"/>
        <color rgb="FFF8696B"/>
        <color rgb="FFFFEB84"/>
        <color rgb="FF63BE7B"/>
      </colorScale>
    </cfRule>
  </conditionalFormatting>
  <conditionalFormatting sqref="LG14:LI14 LN14">
    <cfRule type="colorScale" priority="544">
      <colorScale>
        <cfvo type="min"/>
        <cfvo type="percentile" val="50"/>
        <cfvo type="max"/>
        <color rgb="FFF8696B"/>
        <color rgb="FFFFEB84"/>
        <color rgb="FF63BE7B"/>
      </colorScale>
    </cfRule>
  </conditionalFormatting>
  <conditionalFormatting sqref="LS14:LS92">
    <cfRule type="colorScale" priority="543">
      <colorScale>
        <cfvo type="min"/>
        <cfvo type="percentile" val="50"/>
        <cfvo type="max"/>
        <color rgb="FFF8696B"/>
        <color rgb="FFFFEB84"/>
        <color rgb="FF63BE7B"/>
      </colorScale>
    </cfRule>
  </conditionalFormatting>
  <conditionalFormatting sqref="LF14:LF92">
    <cfRule type="colorScale" priority="542">
      <colorScale>
        <cfvo type="min"/>
        <cfvo type="percentile" val="50"/>
        <cfvo type="max"/>
        <color rgb="FFF8696B"/>
        <color rgb="FFFFEB84"/>
        <color rgb="FF63BE7B"/>
      </colorScale>
    </cfRule>
  </conditionalFormatting>
  <conditionalFormatting sqref="LW96:LX123">
    <cfRule type="colorScale" priority="540">
      <colorScale>
        <cfvo type="min"/>
        <cfvo type="percentile" val="50"/>
        <cfvo type="max"/>
        <color rgb="FFF8696B"/>
        <color rgb="FFFFEB84"/>
        <color rgb="FF63BE7B"/>
      </colorScale>
    </cfRule>
  </conditionalFormatting>
  <conditionalFormatting sqref="LW14:LW92">
    <cfRule type="colorScale" priority="539">
      <colorScale>
        <cfvo type="min"/>
        <cfvo type="percentile" val="50"/>
        <cfvo type="max"/>
        <color rgb="FF63BE7B"/>
        <color rgb="FFFFEB84"/>
        <color rgb="FFF8696B"/>
      </colorScale>
    </cfRule>
  </conditionalFormatting>
  <conditionalFormatting sqref="LO96:LP123">
    <cfRule type="colorScale" priority="538">
      <colorScale>
        <cfvo type="min"/>
        <cfvo type="percentile" val="50"/>
        <cfvo type="max"/>
        <color rgb="FFF8696B"/>
        <color rgb="FFFFEB84"/>
        <color rgb="FF63BE7B"/>
      </colorScale>
    </cfRule>
  </conditionalFormatting>
  <conditionalFormatting sqref="LQ96:LR123">
    <cfRule type="colorScale" priority="537">
      <colorScale>
        <cfvo type="min"/>
        <cfvo type="percentile" val="50"/>
        <cfvo type="max"/>
        <color rgb="FFF8696B"/>
        <color rgb="FFFFEB84"/>
        <color rgb="FF63BE7B"/>
      </colorScale>
    </cfRule>
  </conditionalFormatting>
  <conditionalFormatting sqref="LW96:LX123">
    <cfRule type="colorScale" priority="536">
      <colorScale>
        <cfvo type="min"/>
        <cfvo type="percentile" val="50"/>
        <cfvo type="max"/>
        <color rgb="FF63BE7B"/>
        <color rgb="FFFFEB84"/>
        <color rgb="FFF8696B"/>
      </colorScale>
    </cfRule>
  </conditionalFormatting>
  <conditionalFormatting sqref="LQ14:LR92">
    <cfRule type="colorScale" priority="535">
      <colorScale>
        <cfvo type="min"/>
        <cfvo type="percentile" val="50"/>
        <cfvo type="max"/>
        <color rgb="FFF8696B"/>
        <color rgb="FFFFEB84"/>
        <color rgb="FF63BE7B"/>
      </colorScale>
    </cfRule>
  </conditionalFormatting>
  <conditionalFormatting sqref="LS96:LS123">
    <cfRule type="colorScale" priority="534">
      <colorScale>
        <cfvo type="min"/>
        <cfvo type="percentile" val="50"/>
        <cfvo type="max"/>
        <color rgb="FFF8696B"/>
        <color rgb="FFFFEB84"/>
        <color rgb="FF63BE7B"/>
      </colorScale>
    </cfRule>
  </conditionalFormatting>
  <conditionalFormatting sqref="MB96:MD123">
    <cfRule type="colorScale" priority="532">
      <colorScale>
        <cfvo type="min"/>
        <cfvo type="percentile" val="50"/>
        <cfvo type="max"/>
        <color rgb="FFF8696B"/>
        <color rgb="FFFFEB84"/>
        <color rgb="FF63BE7B"/>
      </colorScale>
    </cfRule>
  </conditionalFormatting>
  <conditionalFormatting sqref="ME14:ME92">
    <cfRule type="colorScale" priority="531">
      <colorScale>
        <cfvo type="min"/>
        <cfvo type="percentile" val="50"/>
        <cfvo type="max"/>
        <color rgb="FFF8696B"/>
        <color rgb="FFFFEB84"/>
        <color rgb="FF63BE7B"/>
      </colorScale>
    </cfRule>
  </conditionalFormatting>
  <conditionalFormatting sqref="ME96:ME123">
    <cfRule type="colorScale" priority="530">
      <colorScale>
        <cfvo type="min"/>
        <cfvo type="percentile" val="50"/>
        <cfvo type="max"/>
        <color rgb="FFF8696B"/>
        <color rgb="FFFFEB84"/>
        <color rgb="FF63BE7B"/>
      </colorScale>
    </cfRule>
  </conditionalFormatting>
  <conditionalFormatting sqref="LM2:LM10 LR2:LR10">
    <cfRule type="colorScale" priority="529">
      <colorScale>
        <cfvo type="min"/>
        <cfvo type="percentile" val="50"/>
        <cfvo type="max"/>
        <color rgb="FFF8696B"/>
        <color rgb="FFFFEB84"/>
        <color rgb="FF63BE7B"/>
      </colorScale>
    </cfRule>
  </conditionalFormatting>
  <conditionalFormatting sqref="LS2:LS10">
    <cfRule type="colorScale" priority="528">
      <colorScale>
        <cfvo type="min"/>
        <cfvo type="percentile" val="50"/>
        <cfvo type="max"/>
        <color rgb="FFF8696B"/>
        <color rgb="FFFFEB84"/>
        <color rgb="FF63BE7B"/>
      </colorScale>
    </cfRule>
  </conditionalFormatting>
  <conditionalFormatting sqref="LL14:LM92">
    <cfRule type="colorScale" priority="527">
      <colorScale>
        <cfvo type="min"/>
        <cfvo type="percentile" val="50"/>
        <cfvo type="max"/>
        <color rgb="FFF8696B"/>
        <color rgb="FFFFEB84"/>
        <color rgb="FF63BE7B"/>
      </colorScale>
    </cfRule>
  </conditionalFormatting>
  <conditionalFormatting sqref="LJ14:LK92">
    <cfRule type="colorScale" priority="526">
      <colorScale>
        <cfvo type="min"/>
        <cfvo type="percentile" val="50"/>
        <cfvo type="max"/>
        <color rgb="FFF8696B"/>
        <color rgb="FFFFEB84"/>
        <color rgb="FF63BE7B"/>
      </colorScale>
    </cfRule>
  </conditionalFormatting>
  <conditionalFormatting sqref="LP14:LP92">
    <cfRule type="colorScale" priority="525">
      <colorScale>
        <cfvo type="min"/>
        <cfvo type="percentile" val="50"/>
        <cfvo type="max"/>
        <color rgb="FFF8696B"/>
        <color rgb="FFFFEB84"/>
        <color rgb="FF63BE7B"/>
      </colorScale>
    </cfRule>
  </conditionalFormatting>
  <conditionalFormatting sqref="MD14:MD92">
    <cfRule type="colorScale" priority="524">
      <colorScale>
        <cfvo type="min"/>
        <cfvo type="percentile" val="50"/>
        <cfvo type="max"/>
        <color rgb="FFF8696B"/>
        <color rgb="FFFFEB84"/>
        <color rgb="FF63BE7B"/>
      </colorScale>
    </cfRule>
  </conditionalFormatting>
  <conditionalFormatting sqref="LJ14:LJ92">
    <cfRule type="colorScale" priority="523">
      <colorScale>
        <cfvo type="min"/>
        <cfvo type="percentile" val="50"/>
        <cfvo type="max"/>
        <color rgb="FFF8696B"/>
        <color rgb="FFFFEB84"/>
        <color rgb="FF63BE7B"/>
      </colorScale>
    </cfRule>
  </conditionalFormatting>
  <conditionalFormatting sqref="LG14:LI92">
    <cfRule type="colorScale" priority="522">
      <colorScale>
        <cfvo type="min"/>
        <cfvo type="percentile" val="50"/>
        <cfvo type="max"/>
        <color rgb="FFF8696B"/>
        <color rgb="FFFFEB84"/>
        <color rgb="FF63BE7B"/>
      </colorScale>
    </cfRule>
  </conditionalFormatting>
  <conditionalFormatting sqref="MF14:MG92">
    <cfRule type="colorScale" priority="521">
      <colorScale>
        <cfvo type="min"/>
        <cfvo type="percentile" val="50"/>
        <cfvo type="max"/>
        <color rgb="FFF8696B"/>
        <color rgb="FFFFEB84"/>
        <color rgb="FF63BE7B"/>
      </colorScale>
    </cfRule>
  </conditionalFormatting>
  <conditionalFormatting sqref="MF96:MG123">
    <cfRule type="colorScale" priority="520">
      <colorScale>
        <cfvo type="min"/>
        <cfvo type="percentile" val="50"/>
        <cfvo type="max"/>
        <color rgb="FFF8696B"/>
        <color rgb="FFFFEB84"/>
        <color rgb="FF63BE7B"/>
      </colorScale>
    </cfRule>
  </conditionalFormatting>
  <conditionalFormatting sqref="LT14:LT92">
    <cfRule type="colorScale" priority="519">
      <colorScale>
        <cfvo type="min"/>
        <cfvo type="percentile" val="50"/>
        <cfvo type="max"/>
        <color rgb="FFF8696B"/>
        <color rgb="FFFFEB84"/>
        <color rgb="FF63BE7B"/>
      </colorScale>
    </cfRule>
  </conditionalFormatting>
  <conditionalFormatting sqref="LT14:LT92">
    <cfRule type="colorScale" priority="518">
      <colorScale>
        <cfvo type="min"/>
        <cfvo type="percentile" val="50"/>
        <cfvo type="max"/>
        <color rgb="FFF8696B"/>
        <color rgb="FFFFEB84"/>
        <color rgb="FF63BE7B"/>
      </colorScale>
    </cfRule>
  </conditionalFormatting>
  <conditionalFormatting sqref="LW2:LW10">
    <cfRule type="colorScale" priority="517">
      <colorScale>
        <cfvo type="min"/>
        <cfvo type="percentile" val="50"/>
        <cfvo type="max"/>
        <color rgb="FFF8696B"/>
        <color rgb="FFFFEB84"/>
        <color rgb="FF63BE7B"/>
      </colorScale>
    </cfRule>
  </conditionalFormatting>
  <conditionalFormatting sqref="MA2:MA10">
    <cfRule type="colorScale" priority="516">
      <colorScale>
        <cfvo type="min"/>
        <cfvo type="percentile" val="50"/>
        <cfvo type="max"/>
        <color rgb="FFF8696B"/>
        <color rgb="FFFFEB84"/>
        <color rgb="FF63BE7B"/>
      </colorScale>
    </cfRule>
  </conditionalFormatting>
  <conditionalFormatting sqref="LY2:LY10">
    <cfRule type="colorScale" priority="515">
      <colorScale>
        <cfvo type="min"/>
        <cfvo type="percentile" val="50"/>
        <cfvo type="max"/>
        <color rgb="FFF8696B"/>
        <color rgb="FFFFEB84"/>
        <color rgb="FF63BE7B"/>
      </colorScale>
    </cfRule>
  </conditionalFormatting>
  <conditionalFormatting sqref="MC2:MC10">
    <cfRule type="colorScale" priority="514">
      <colorScale>
        <cfvo type="min"/>
        <cfvo type="percentile" val="50"/>
        <cfvo type="max"/>
        <color rgb="FFF8696B"/>
        <color rgb="FFFFEB84"/>
        <color rgb="FF63BE7B"/>
      </colorScale>
    </cfRule>
  </conditionalFormatting>
  <conditionalFormatting sqref="MH14:MH92">
    <cfRule type="colorScale" priority="513">
      <colorScale>
        <cfvo type="min"/>
        <cfvo type="percentile" val="50"/>
        <cfvo type="max"/>
        <color rgb="FFF8696B"/>
        <color rgb="FFFFEB84"/>
        <color rgb="FF63BE7B"/>
      </colorScale>
    </cfRule>
  </conditionalFormatting>
  <conditionalFormatting sqref="MH96:MI123">
    <cfRule type="colorScale" priority="512">
      <colorScale>
        <cfvo type="min"/>
        <cfvo type="percentile" val="50"/>
        <cfvo type="max"/>
        <color rgb="FFF8696B"/>
        <color rgb="FFFFEB84"/>
        <color rgb="FF63BE7B"/>
      </colorScale>
    </cfRule>
  </conditionalFormatting>
  <conditionalFormatting sqref="LN2:LN10">
    <cfRule type="colorScale" priority="553">
      <colorScale>
        <cfvo type="min"/>
        <cfvo type="percentile" val="50"/>
        <cfvo type="max"/>
        <color rgb="FFF8696B"/>
        <color rgb="FFFFEB84"/>
        <color rgb="FF63BE7B"/>
      </colorScale>
    </cfRule>
  </conditionalFormatting>
  <conditionalFormatting sqref="MJ14:MM92">
    <cfRule type="colorScale" priority="511">
      <colorScale>
        <cfvo type="min"/>
        <cfvo type="percentile" val="50"/>
        <cfvo type="max"/>
        <color rgb="FFF8696B"/>
        <color rgb="FFFFEB84"/>
        <color rgb="FF63BE7B"/>
      </colorScale>
    </cfRule>
  </conditionalFormatting>
  <conditionalFormatting sqref="MJ96:MM123">
    <cfRule type="colorScale" priority="510">
      <colorScale>
        <cfvo type="min"/>
        <cfvo type="percentile" val="50"/>
        <cfvo type="max"/>
        <color rgb="FFF8696B"/>
        <color rgb="FFFFEB84"/>
        <color rgb="FF63BE7B"/>
      </colorScale>
    </cfRule>
  </conditionalFormatting>
  <conditionalFormatting sqref="LO10">
    <cfRule type="colorScale" priority="509">
      <colorScale>
        <cfvo type="min"/>
        <cfvo type="percentile" val="50"/>
        <cfvo type="max"/>
        <color rgb="FFF8696B"/>
        <color rgb="FFFFEB84"/>
        <color rgb="FF63BE7B"/>
      </colorScale>
    </cfRule>
  </conditionalFormatting>
  <conditionalFormatting sqref="LO2:LO9">
    <cfRule type="colorScale" priority="508">
      <colorScale>
        <cfvo type="min"/>
        <cfvo type="percentile" val="50"/>
        <cfvo type="max"/>
        <color rgb="FFF8696B"/>
        <color rgb="FFFFEB84"/>
        <color rgb="FF63BE7B"/>
      </colorScale>
    </cfRule>
  </conditionalFormatting>
  <conditionalFormatting sqref="LP2:LP10">
    <cfRule type="colorScale" priority="507">
      <colorScale>
        <cfvo type="min"/>
        <cfvo type="percentile" val="50"/>
        <cfvo type="max"/>
        <color rgb="FF63BE7B"/>
        <color rgb="FFFFEB84"/>
        <color rgb="FFF8696B"/>
      </colorScale>
    </cfRule>
  </conditionalFormatting>
  <conditionalFormatting sqref="MC14:MC92">
    <cfRule type="colorScale" priority="504">
      <colorScale>
        <cfvo type="min"/>
        <cfvo type="percentile" val="50"/>
        <cfvo type="max"/>
        <color rgb="FFF8696B"/>
        <color rgb="FFFFEB84"/>
        <color rgb="FF63BE7B"/>
      </colorScale>
    </cfRule>
  </conditionalFormatting>
  <conditionalFormatting sqref="NE96:NE123">
    <cfRule type="colorScale" priority="497">
      <colorScale>
        <cfvo type="min"/>
        <cfvo type="percentile" val="50"/>
        <cfvo type="max"/>
        <color rgb="FFF8696B"/>
        <color rgb="FFFFEB84"/>
        <color rgb="FF63BE7B"/>
      </colorScale>
    </cfRule>
  </conditionalFormatting>
  <conditionalFormatting sqref="NB96:NB123 MP96:MW123">
    <cfRule type="colorScale" priority="499">
      <colorScale>
        <cfvo type="min"/>
        <cfvo type="percentile" val="50"/>
        <cfvo type="max"/>
        <color rgb="FFF8696B"/>
        <color rgb="FFFFEB84"/>
        <color rgb="FF63BE7B"/>
      </colorScale>
    </cfRule>
  </conditionalFormatting>
  <conditionalFormatting sqref="NC96:ND123">
    <cfRule type="colorScale" priority="498">
      <colorScale>
        <cfvo type="min"/>
        <cfvo type="percentile" val="50"/>
        <cfvo type="max"/>
        <color rgb="FFF8696B"/>
        <color rgb="FFFFEB84"/>
        <color rgb="FF63BE7B"/>
      </colorScale>
    </cfRule>
  </conditionalFormatting>
  <conditionalFormatting sqref="NB15:NB24 MP82:MR92 MP15:MR24 NB82:NB92 MW15:MW24 MW82:MW92">
    <cfRule type="colorScale" priority="496">
      <colorScale>
        <cfvo type="min"/>
        <cfvo type="percentile" val="50"/>
        <cfvo type="max"/>
        <color rgb="FFF8696B"/>
        <color rgb="FFFFEB84"/>
        <color rgb="FF63BE7B"/>
      </colorScale>
    </cfRule>
  </conditionalFormatting>
  <conditionalFormatting sqref="MO96:MO123">
    <cfRule type="colorScale" priority="495">
      <colorScale>
        <cfvo type="min"/>
        <cfvo type="percentile" val="50"/>
        <cfvo type="max"/>
        <color rgb="FFF8696B"/>
        <color rgb="FFFFEB84"/>
        <color rgb="FF63BE7B"/>
      </colorScale>
    </cfRule>
  </conditionalFormatting>
  <conditionalFormatting sqref="NE14:NE92">
    <cfRule type="colorScale" priority="500">
      <colorScale>
        <cfvo type="min"/>
        <cfvo type="percentile" val="50"/>
        <cfvo type="max"/>
        <color rgb="FFF8696B"/>
        <color rgb="FFFFEB84"/>
        <color rgb="FF63BE7B"/>
      </colorScale>
    </cfRule>
  </conditionalFormatting>
  <conditionalFormatting sqref="NB25:NB81 MP25:MR81 MW25:MW81">
    <cfRule type="colorScale" priority="501">
      <colorScale>
        <cfvo type="min"/>
        <cfvo type="percentile" val="50"/>
        <cfvo type="max"/>
        <color rgb="FFF8696B"/>
        <color rgb="FFFFEB84"/>
        <color rgb="FF63BE7B"/>
      </colorScale>
    </cfRule>
  </conditionalFormatting>
  <conditionalFormatting sqref="NC12:NC13">
    <cfRule type="colorScale" priority="502">
      <colorScale>
        <cfvo type="min"/>
        <cfvo type="percentile" val="50"/>
        <cfvo type="max"/>
        <color rgb="FFF8696B"/>
        <color rgb="FFFFEB84"/>
        <color rgb="FF63BE7B"/>
      </colorScale>
    </cfRule>
  </conditionalFormatting>
  <conditionalFormatting sqref="MP14:MR14 MW14">
    <cfRule type="colorScale" priority="494">
      <colorScale>
        <cfvo type="min"/>
        <cfvo type="percentile" val="50"/>
        <cfvo type="max"/>
        <color rgb="FFF8696B"/>
        <color rgb="FFFFEB84"/>
        <color rgb="FF63BE7B"/>
      </colorScale>
    </cfRule>
  </conditionalFormatting>
  <conditionalFormatting sqref="NB14:NB92">
    <cfRule type="colorScale" priority="493">
      <colorScale>
        <cfvo type="min"/>
        <cfvo type="percentile" val="50"/>
        <cfvo type="max"/>
        <color rgb="FFF8696B"/>
        <color rgb="FFFFEB84"/>
        <color rgb="FF63BE7B"/>
      </colorScale>
    </cfRule>
  </conditionalFormatting>
  <conditionalFormatting sqref="MO14:MO92">
    <cfRule type="colorScale" priority="492">
      <colorScale>
        <cfvo type="min"/>
        <cfvo type="percentile" val="50"/>
        <cfvo type="max"/>
        <color rgb="FFF8696B"/>
        <color rgb="FFFFEB84"/>
        <color rgb="FF63BE7B"/>
      </colorScale>
    </cfRule>
  </conditionalFormatting>
  <conditionalFormatting sqref="NF96:NG123">
    <cfRule type="colorScale" priority="490">
      <colorScale>
        <cfvo type="min"/>
        <cfvo type="percentile" val="50"/>
        <cfvo type="max"/>
        <color rgb="FFF8696B"/>
        <color rgb="FFFFEB84"/>
        <color rgb="FF63BE7B"/>
      </colorScale>
    </cfRule>
  </conditionalFormatting>
  <conditionalFormatting sqref="NF14:NF92">
    <cfRule type="colorScale" priority="489">
      <colorScale>
        <cfvo type="min"/>
        <cfvo type="percentile" val="50"/>
        <cfvo type="max"/>
        <color rgb="FF63BE7B"/>
        <color rgb="FFFFEB84"/>
        <color rgb="FFF8696B"/>
      </colorScale>
    </cfRule>
  </conditionalFormatting>
  <conditionalFormatting sqref="MX96:MY123">
    <cfRule type="colorScale" priority="488">
      <colorScale>
        <cfvo type="min"/>
        <cfvo type="percentile" val="50"/>
        <cfvo type="max"/>
        <color rgb="FFF8696B"/>
        <color rgb="FFFFEB84"/>
        <color rgb="FF63BE7B"/>
      </colorScale>
    </cfRule>
  </conditionalFormatting>
  <conditionalFormatting sqref="MZ96:NA123">
    <cfRule type="colorScale" priority="487">
      <colorScale>
        <cfvo type="min"/>
        <cfvo type="percentile" val="50"/>
        <cfvo type="max"/>
        <color rgb="FFF8696B"/>
        <color rgb="FFFFEB84"/>
        <color rgb="FF63BE7B"/>
      </colorScale>
    </cfRule>
  </conditionalFormatting>
  <conditionalFormatting sqref="NF96:NG123">
    <cfRule type="colorScale" priority="486">
      <colorScale>
        <cfvo type="min"/>
        <cfvo type="percentile" val="50"/>
        <cfvo type="max"/>
        <color rgb="FF63BE7B"/>
        <color rgb="FFFFEB84"/>
        <color rgb="FFF8696B"/>
      </colorScale>
    </cfRule>
  </conditionalFormatting>
  <conditionalFormatting sqref="MZ14:NA92">
    <cfRule type="colorScale" priority="485">
      <colorScale>
        <cfvo type="min"/>
        <cfvo type="percentile" val="50"/>
        <cfvo type="max"/>
        <color rgb="FFF8696B"/>
        <color rgb="FFFFEB84"/>
        <color rgb="FF63BE7B"/>
      </colorScale>
    </cfRule>
  </conditionalFormatting>
  <conditionalFormatting sqref="NB96:NB123">
    <cfRule type="colorScale" priority="484">
      <colorScale>
        <cfvo type="min"/>
        <cfvo type="percentile" val="50"/>
        <cfvo type="max"/>
        <color rgb="FFF8696B"/>
        <color rgb="FFFFEB84"/>
        <color rgb="FF63BE7B"/>
      </colorScale>
    </cfRule>
  </conditionalFormatting>
  <conditionalFormatting sqref="NK96:NM123">
    <cfRule type="colorScale" priority="482">
      <colorScale>
        <cfvo type="min"/>
        <cfvo type="percentile" val="50"/>
        <cfvo type="max"/>
        <color rgb="FFF8696B"/>
        <color rgb="FFFFEB84"/>
        <color rgb="FF63BE7B"/>
      </colorScale>
    </cfRule>
  </conditionalFormatting>
  <conditionalFormatting sqref="NN14:NN92">
    <cfRule type="colorScale" priority="481">
      <colorScale>
        <cfvo type="min"/>
        <cfvo type="percentile" val="50"/>
        <cfvo type="max"/>
        <color rgb="FFF8696B"/>
        <color rgb="FFFFEB84"/>
        <color rgb="FF63BE7B"/>
      </colorScale>
    </cfRule>
  </conditionalFormatting>
  <conditionalFormatting sqref="NN96:NN123">
    <cfRule type="colorScale" priority="480">
      <colorScale>
        <cfvo type="min"/>
        <cfvo type="percentile" val="50"/>
        <cfvo type="max"/>
        <color rgb="FFF8696B"/>
        <color rgb="FFFFEB84"/>
        <color rgb="FF63BE7B"/>
      </colorScale>
    </cfRule>
  </conditionalFormatting>
  <conditionalFormatting sqref="MV2:MV10 NA2:NA10">
    <cfRule type="colorScale" priority="479">
      <colorScale>
        <cfvo type="min"/>
        <cfvo type="percentile" val="50"/>
        <cfvo type="max"/>
        <color rgb="FFF8696B"/>
        <color rgb="FFFFEB84"/>
        <color rgb="FF63BE7B"/>
      </colorScale>
    </cfRule>
  </conditionalFormatting>
  <conditionalFormatting sqref="NB2:NB10">
    <cfRule type="colorScale" priority="478">
      <colorScale>
        <cfvo type="min"/>
        <cfvo type="percentile" val="50"/>
        <cfvo type="max"/>
        <color rgb="FFF8696B"/>
        <color rgb="FFFFEB84"/>
        <color rgb="FF63BE7B"/>
      </colorScale>
    </cfRule>
  </conditionalFormatting>
  <conditionalFormatting sqref="MU14:MV92">
    <cfRule type="colorScale" priority="477">
      <colorScale>
        <cfvo type="min"/>
        <cfvo type="percentile" val="50"/>
        <cfvo type="max"/>
        <color rgb="FFF8696B"/>
        <color rgb="FFFFEB84"/>
        <color rgb="FF63BE7B"/>
      </colorScale>
    </cfRule>
  </conditionalFormatting>
  <conditionalFormatting sqref="MS14:MT92">
    <cfRule type="colorScale" priority="476">
      <colorScale>
        <cfvo type="min"/>
        <cfvo type="percentile" val="50"/>
        <cfvo type="max"/>
        <color rgb="FFF8696B"/>
        <color rgb="FFFFEB84"/>
        <color rgb="FF63BE7B"/>
      </colorScale>
    </cfRule>
  </conditionalFormatting>
  <conditionalFormatting sqref="MY14:MY92">
    <cfRule type="colorScale" priority="475">
      <colorScale>
        <cfvo type="min"/>
        <cfvo type="percentile" val="50"/>
        <cfvo type="max"/>
        <color rgb="FFF8696B"/>
        <color rgb="FFFFEB84"/>
        <color rgb="FF63BE7B"/>
      </colorScale>
    </cfRule>
  </conditionalFormatting>
  <conditionalFormatting sqref="NM14:NM92">
    <cfRule type="colorScale" priority="474">
      <colorScale>
        <cfvo type="min"/>
        <cfvo type="percentile" val="50"/>
        <cfvo type="max"/>
        <color rgb="FFF8696B"/>
        <color rgb="FFFFEB84"/>
        <color rgb="FF63BE7B"/>
      </colorScale>
    </cfRule>
  </conditionalFormatting>
  <conditionalFormatting sqref="MS14:MS92">
    <cfRule type="colorScale" priority="473">
      <colorScale>
        <cfvo type="min"/>
        <cfvo type="percentile" val="50"/>
        <cfvo type="max"/>
        <color rgb="FFF8696B"/>
        <color rgb="FFFFEB84"/>
        <color rgb="FF63BE7B"/>
      </colorScale>
    </cfRule>
  </conditionalFormatting>
  <conditionalFormatting sqref="MP14:MR92">
    <cfRule type="colorScale" priority="472">
      <colorScale>
        <cfvo type="min"/>
        <cfvo type="percentile" val="50"/>
        <cfvo type="max"/>
        <color rgb="FFF8696B"/>
        <color rgb="FFFFEB84"/>
        <color rgb="FF63BE7B"/>
      </colorScale>
    </cfRule>
  </conditionalFormatting>
  <conditionalFormatting sqref="NO14:NP92">
    <cfRule type="colorScale" priority="471">
      <colorScale>
        <cfvo type="min"/>
        <cfvo type="percentile" val="50"/>
        <cfvo type="max"/>
        <color rgb="FFF8696B"/>
        <color rgb="FFFFEB84"/>
        <color rgb="FF63BE7B"/>
      </colorScale>
    </cfRule>
  </conditionalFormatting>
  <conditionalFormatting sqref="NO96:NP123">
    <cfRule type="colorScale" priority="470">
      <colorScale>
        <cfvo type="min"/>
        <cfvo type="percentile" val="50"/>
        <cfvo type="max"/>
        <color rgb="FFF8696B"/>
        <color rgb="FFFFEB84"/>
        <color rgb="FF63BE7B"/>
      </colorScale>
    </cfRule>
  </conditionalFormatting>
  <conditionalFormatting sqref="NC14:NC92">
    <cfRule type="colorScale" priority="469">
      <colorScale>
        <cfvo type="min"/>
        <cfvo type="percentile" val="50"/>
        <cfvo type="max"/>
        <color rgb="FFF8696B"/>
        <color rgb="FFFFEB84"/>
        <color rgb="FF63BE7B"/>
      </colorScale>
    </cfRule>
  </conditionalFormatting>
  <conditionalFormatting sqref="NC14:NC92">
    <cfRule type="colorScale" priority="468">
      <colorScale>
        <cfvo type="min"/>
        <cfvo type="percentile" val="50"/>
        <cfvo type="max"/>
        <color rgb="FFF8696B"/>
        <color rgb="FFFFEB84"/>
        <color rgb="FF63BE7B"/>
      </colorScale>
    </cfRule>
  </conditionalFormatting>
  <conditionalFormatting sqref="NF2:NF10">
    <cfRule type="colorScale" priority="467">
      <colorScale>
        <cfvo type="min"/>
        <cfvo type="percentile" val="50"/>
        <cfvo type="max"/>
        <color rgb="FFF8696B"/>
        <color rgb="FFFFEB84"/>
        <color rgb="FF63BE7B"/>
      </colorScale>
    </cfRule>
  </conditionalFormatting>
  <conditionalFormatting sqref="NJ2:NJ10">
    <cfRule type="colorScale" priority="466">
      <colorScale>
        <cfvo type="min"/>
        <cfvo type="percentile" val="50"/>
        <cfvo type="max"/>
        <color rgb="FFF8696B"/>
        <color rgb="FFFFEB84"/>
        <color rgb="FF63BE7B"/>
      </colorScale>
    </cfRule>
  </conditionalFormatting>
  <conditionalFormatting sqref="NH2:NH10">
    <cfRule type="colorScale" priority="465">
      <colorScale>
        <cfvo type="min"/>
        <cfvo type="percentile" val="50"/>
        <cfvo type="max"/>
        <color rgb="FFF8696B"/>
        <color rgb="FFFFEB84"/>
        <color rgb="FF63BE7B"/>
      </colorScale>
    </cfRule>
  </conditionalFormatting>
  <conditionalFormatting sqref="NL2:NL10">
    <cfRule type="colorScale" priority="464">
      <colorScale>
        <cfvo type="min"/>
        <cfvo type="percentile" val="50"/>
        <cfvo type="max"/>
        <color rgb="FFF8696B"/>
        <color rgb="FFFFEB84"/>
        <color rgb="FF63BE7B"/>
      </colorScale>
    </cfRule>
  </conditionalFormatting>
  <conditionalFormatting sqref="NQ14:NQ92">
    <cfRule type="colorScale" priority="463">
      <colorScale>
        <cfvo type="min"/>
        <cfvo type="percentile" val="50"/>
        <cfvo type="max"/>
        <color rgb="FFF8696B"/>
        <color rgb="FFFFEB84"/>
        <color rgb="FF63BE7B"/>
      </colorScale>
    </cfRule>
  </conditionalFormatting>
  <conditionalFormatting sqref="NQ96:NR123">
    <cfRule type="colorScale" priority="462">
      <colorScale>
        <cfvo type="min"/>
        <cfvo type="percentile" val="50"/>
        <cfvo type="max"/>
        <color rgb="FFF8696B"/>
        <color rgb="FFFFEB84"/>
        <color rgb="FF63BE7B"/>
      </colorScale>
    </cfRule>
  </conditionalFormatting>
  <conditionalFormatting sqref="MW10">
    <cfRule type="colorScale" priority="503">
      <colorScale>
        <cfvo type="min"/>
        <cfvo type="percentile" val="50"/>
        <cfvo type="max"/>
        <color rgb="FFF8696B"/>
        <color rgb="FFFFEB84"/>
        <color rgb="FF63BE7B"/>
      </colorScale>
    </cfRule>
  </conditionalFormatting>
  <conditionalFormatting sqref="NS14:NV92">
    <cfRule type="colorScale" priority="461">
      <colorScale>
        <cfvo type="min"/>
        <cfvo type="percentile" val="50"/>
        <cfvo type="max"/>
        <color rgb="FFF8696B"/>
        <color rgb="FFFFEB84"/>
        <color rgb="FF63BE7B"/>
      </colorScale>
    </cfRule>
  </conditionalFormatting>
  <conditionalFormatting sqref="NS96:NV123">
    <cfRule type="colorScale" priority="460">
      <colorScale>
        <cfvo type="min"/>
        <cfvo type="percentile" val="50"/>
        <cfvo type="max"/>
        <color rgb="FFF8696B"/>
        <color rgb="FFFFEB84"/>
        <color rgb="FF63BE7B"/>
      </colorScale>
    </cfRule>
  </conditionalFormatting>
  <conditionalFormatting sqref="MX10">
    <cfRule type="colorScale" priority="459">
      <colorScale>
        <cfvo type="min"/>
        <cfvo type="percentile" val="50"/>
        <cfvo type="max"/>
        <color rgb="FFF8696B"/>
        <color rgb="FFFFEB84"/>
        <color rgb="FF63BE7B"/>
      </colorScale>
    </cfRule>
  </conditionalFormatting>
  <conditionalFormatting sqref="MX2:MX9">
    <cfRule type="colorScale" priority="458">
      <colorScale>
        <cfvo type="min"/>
        <cfvo type="percentile" val="50"/>
        <cfvo type="max"/>
        <color rgb="FFF8696B"/>
        <color rgb="FFFFEB84"/>
        <color rgb="FF63BE7B"/>
      </colorScale>
    </cfRule>
  </conditionalFormatting>
  <conditionalFormatting sqref="NL14:NL92">
    <cfRule type="colorScale" priority="456">
      <colorScale>
        <cfvo type="min"/>
        <cfvo type="percentile" val="50"/>
        <cfvo type="max"/>
        <color rgb="FFF8696B"/>
        <color rgb="FFFFEB84"/>
        <color rgb="FF63BE7B"/>
      </colorScale>
    </cfRule>
  </conditionalFormatting>
  <conditionalFormatting sqref="AA14:AA92">
    <cfRule type="colorScale" priority="444">
      <colorScale>
        <cfvo type="min"/>
        <cfvo type="percentile" val="50"/>
        <cfvo type="max"/>
        <color rgb="FFF8696B"/>
        <color rgb="FFFFEB84"/>
        <color rgb="FF63BE7B"/>
      </colorScale>
    </cfRule>
  </conditionalFormatting>
  <conditionalFormatting sqref="BI14:BI92">
    <cfRule type="colorScale" priority="443">
      <colorScale>
        <cfvo type="min"/>
        <cfvo type="percentile" val="50"/>
        <cfvo type="max"/>
        <color rgb="FFF8696B"/>
        <color rgb="FFFFEB84"/>
        <color rgb="FF63BE7B"/>
      </colorScale>
    </cfRule>
  </conditionalFormatting>
  <conditionalFormatting sqref="CR14:CR92">
    <cfRule type="colorScale" priority="442">
      <colorScale>
        <cfvo type="min"/>
        <cfvo type="percentile" val="50"/>
        <cfvo type="max"/>
        <color rgb="FFF8696B"/>
        <color rgb="FFFFEB84"/>
        <color rgb="FF63BE7B"/>
      </colorScale>
    </cfRule>
  </conditionalFormatting>
  <conditionalFormatting sqref="EA14:EA92">
    <cfRule type="colorScale" priority="441">
      <colorScale>
        <cfvo type="min"/>
        <cfvo type="percentile" val="50"/>
        <cfvo type="max"/>
        <color rgb="FFF8696B"/>
        <color rgb="FFFFEB84"/>
        <color rgb="FF63BE7B"/>
      </colorScale>
    </cfRule>
  </conditionalFormatting>
  <conditionalFormatting sqref="FJ14:FJ92">
    <cfRule type="colorScale" priority="440">
      <colorScale>
        <cfvo type="min"/>
        <cfvo type="percentile" val="50"/>
        <cfvo type="max"/>
        <color rgb="FFF8696B"/>
        <color rgb="FFFFEB84"/>
        <color rgb="FF63BE7B"/>
      </colorScale>
    </cfRule>
  </conditionalFormatting>
  <conditionalFormatting sqref="GS14:GS92">
    <cfRule type="colorScale" priority="439">
      <colorScale>
        <cfvo type="min"/>
        <cfvo type="percentile" val="50"/>
        <cfvo type="max"/>
        <color rgb="FFF8696B"/>
        <color rgb="FFFFEB84"/>
        <color rgb="FF63BE7B"/>
      </colorScale>
    </cfRule>
  </conditionalFormatting>
  <conditionalFormatting sqref="IB14:IB92">
    <cfRule type="colorScale" priority="438">
      <colorScale>
        <cfvo type="min"/>
        <cfvo type="percentile" val="50"/>
        <cfvo type="max"/>
        <color rgb="FFF8696B"/>
        <color rgb="FFFFEB84"/>
        <color rgb="FF63BE7B"/>
      </colorScale>
    </cfRule>
  </conditionalFormatting>
  <conditionalFormatting sqref="JK14:JK92">
    <cfRule type="colorScale" priority="437">
      <colorScale>
        <cfvo type="min"/>
        <cfvo type="percentile" val="50"/>
        <cfvo type="max"/>
        <color rgb="FFF8696B"/>
        <color rgb="FFFFEB84"/>
        <color rgb="FF63BE7B"/>
      </colorScale>
    </cfRule>
  </conditionalFormatting>
  <conditionalFormatting sqref="KT14:KT92">
    <cfRule type="colorScale" priority="436">
      <colorScale>
        <cfvo type="min"/>
        <cfvo type="percentile" val="50"/>
        <cfvo type="max"/>
        <color rgb="FFF8696B"/>
        <color rgb="FFFFEB84"/>
        <color rgb="FF63BE7B"/>
      </colorScale>
    </cfRule>
  </conditionalFormatting>
  <conditionalFormatting sqref="AF14:AF92">
    <cfRule type="colorScale" priority="428">
      <colorScale>
        <cfvo type="min"/>
        <cfvo type="percentile" val="50"/>
        <cfvo type="max"/>
        <color rgb="FFF8696B"/>
        <color rgb="FFFFEB84"/>
        <color rgb="FF63BE7B"/>
      </colorScale>
    </cfRule>
  </conditionalFormatting>
  <conditionalFormatting sqref="ON96:ON123">
    <cfRule type="colorScale" priority="421">
      <colorScale>
        <cfvo type="min"/>
        <cfvo type="percentile" val="50"/>
        <cfvo type="max"/>
        <color rgb="FFF8696B"/>
        <color rgb="FFFFEB84"/>
        <color rgb="FF63BE7B"/>
      </colorScale>
    </cfRule>
  </conditionalFormatting>
  <conditionalFormatting sqref="OK96:OK123 NY96:OF123">
    <cfRule type="colorScale" priority="423">
      <colorScale>
        <cfvo type="min"/>
        <cfvo type="percentile" val="50"/>
        <cfvo type="max"/>
        <color rgb="FFF8696B"/>
        <color rgb="FFFFEB84"/>
        <color rgb="FF63BE7B"/>
      </colorScale>
    </cfRule>
  </conditionalFormatting>
  <conditionalFormatting sqref="OL96:OM123">
    <cfRule type="colorScale" priority="422">
      <colorScale>
        <cfvo type="min"/>
        <cfvo type="percentile" val="50"/>
        <cfvo type="max"/>
        <color rgb="FFF8696B"/>
        <color rgb="FFFFEB84"/>
        <color rgb="FF63BE7B"/>
      </colorScale>
    </cfRule>
  </conditionalFormatting>
  <conditionalFormatting sqref="OK15:OK24 NY82:OA92 NY15:OA24 OK82:OK92 OF15:OF24 OF82:OF92">
    <cfRule type="colorScale" priority="420">
      <colorScale>
        <cfvo type="min"/>
        <cfvo type="percentile" val="50"/>
        <cfvo type="max"/>
        <color rgb="FFF8696B"/>
        <color rgb="FFFFEB84"/>
        <color rgb="FF63BE7B"/>
      </colorScale>
    </cfRule>
  </conditionalFormatting>
  <conditionalFormatting sqref="NX96:NX123">
    <cfRule type="colorScale" priority="419">
      <colorScale>
        <cfvo type="min"/>
        <cfvo type="percentile" val="50"/>
        <cfvo type="max"/>
        <color rgb="FFF8696B"/>
        <color rgb="FFFFEB84"/>
        <color rgb="FF63BE7B"/>
      </colorScale>
    </cfRule>
  </conditionalFormatting>
  <conditionalFormatting sqref="ON14:ON92">
    <cfRule type="colorScale" priority="424">
      <colorScale>
        <cfvo type="min"/>
        <cfvo type="percentile" val="50"/>
        <cfvo type="max"/>
        <color rgb="FFF8696B"/>
        <color rgb="FFFFEB84"/>
        <color rgb="FF63BE7B"/>
      </colorScale>
    </cfRule>
  </conditionalFormatting>
  <conditionalFormatting sqref="OK25:OK81 NY25:OA81 OF25:OF81">
    <cfRule type="colorScale" priority="425">
      <colorScale>
        <cfvo type="min"/>
        <cfvo type="percentile" val="50"/>
        <cfvo type="max"/>
        <color rgb="FFF8696B"/>
        <color rgb="FFFFEB84"/>
        <color rgb="FF63BE7B"/>
      </colorScale>
    </cfRule>
  </conditionalFormatting>
  <conditionalFormatting sqref="OL12:OL13">
    <cfRule type="colorScale" priority="426">
      <colorScale>
        <cfvo type="min"/>
        <cfvo type="percentile" val="50"/>
        <cfvo type="max"/>
        <color rgb="FFF8696B"/>
        <color rgb="FFFFEB84"/>
        <color rgb="FF63BE7B"/>
      </colorScale>
    </cfRule>
  </conditionalFormatting>
  <conditionalFormatting sqref="NY14:OA14 OF14">
    <cfRule type="colorScale" priority="418">
      <colorScale>
        <cfvo type="min"/>
        <cfvo type="percentile" val="50"/>
        <cfvo type="max"/>
        <color rgb="FFF8696B"/>
        <color rgb="FFFFEB84"/>
        <color rgb="FF63BE7B"/>
      </colorScale>
    </cfRule>
  </conditionalFormatting>
  <conditionalFormatting sqref="OK14:OK92">
    <cfRule type="colorScale" priority="417">
      <colorScale>
        <cfvo type="min"/>
        <cfvo type="percentile" val="50"/>
        <cfvo type="max"/>
        <color rgb="FFF8696B"/>
        <color rgb="FFFFEB84"/>
        <color rgb="FF63BE7B"/>
      </colorScale>
    </cfRule>
  </conditionalFormatting>
  <conditionalFormatting sqref="NX14:NX92">
    <cfRule type="colorScale" priority="416">
      <colorScale>
        <cfvo type="min"/>
        <cfvo type="percentile" val="50"/>
        <cfvo type="max"/>
        <color rgb="FFF8696B"/>
        <color rgb="FFFFEB84"/>
        <color rgb="FF63BE7B"/>
      </colorScale>
    </cfRule>
  </conditionalFormatting>
  <conditionalFormatting sqref="OO96:OP123">
    <cfRule type="colorScale" priority="414">
      <colorScale>
        <cfvo type="min"/>
        <cfvo type="percentile" val="50"/>
        <cfvo type="max"/>
        <color rgb="FFF8696B"/>
        <color rgb="FFFFEB84"/>
        <color rgb="FF63BE7B"/>
      </colorScale>
    </cfRule>
  </conditionalFormatting>
  <conditionalFormatting sqref="OO14:OO92">
    <cfRule type="colorScale" priority="413">
      <colorScale>
        <cfvo type="min"/>
        <cfvo type="percentile" val="50"/>
        <cfvo type="max"/>
        <color rgb="FF63BE7B"/>
        <color rgb="FFFFEB84"/>
        <color rgb="FFF8696B"/>
      </colorScale>
    </cfRule>
  </conditionalFormatting>
  <conditionalFormatting sqref="OG96:OH123">
    <cfRule type="colorScale" priority="412">
      <colorScale>
        <cfvo type="min"/>
        <cfvo type="percentile" val="50"/>
        <cfvo type="max"/>
        <color rgb="FFF8696B"/>
        <color rgb="FFFFEB84"/>
        <color rgb="FF63BE7B"/>
      </colorScale>
    </cfRule>
  </conditionalFormatting>
  <conditionalFormatting sqref="OI96:OJ123">
    <cfRule type="colorScale" priority="411">
      <colorScale>
        <cfvo type="min"/>
        <cfvo type="percentile" val="50"/>
        <cfvo type="max"/>
        <color rgb="FFF8696B"/>
        <color rgb="FFFFEB84"/>
        <color rgb="FF63BE7B"/>
      </colorScale>
    </cfRule>
  </conditionalFormatting>
  <conditionalFormatting sqref="OO96:OP123">
    <cfRule type="colorScale" priority="410">
      <colorScale>
        <cfvo type="min"/>
        <cfvo type="percentile" val="50"/>
        <cfvo type="max"/>
        <color rgb="FF63BE7B"/>
        <color rgb="FFFFEB84"/>
        <color rgb="FFF8696B"/>
      </colorScale>
    </cfRule>
  </conditionalFormatting>
  <conditionalFormatting sqref="OI14:OJ92">
    <cfRule type="colorScale" priority="409">
      <colorScale>
        <cfvo type="min"/>
        <cfvo type="percentile" val="50"/>
        <cfvo type="max"/>
        <color rgb="FFF8696B"/>
        <color rgb="FFFFEB84"/>
        <color rgb="FF63BE7B"/>
      </colorScale>
    </cfRule>
  </conditionalFormatting>
  <conditionalFormatting sqref="OK96:OK123">
    <cfRule type="colorScale" priority="408">
      <colorScale>
        <cfvo type="min"/>
        <cfvo type="percentile" val="50"/>
        <cfvo type="max"/>
        <color rgb="FFF8696B"/>
        <color rgb="FFFFEB84"/>
        <color rgb="FF63BE7B"/>
      </colorScale>
    </cfRule>
  </conditionalFormatting>
  <conditionalFormatting sqref="OT96:OV123">
    <cfRule type="colorScale" priority="406">
      <colorScale>
        <cfvo type="min"/>
        <cfvo type="percentile" val="50"/>
        <cfvo type="max"/>
        <color rgb="FFF8696B"/>
        <color rgb="FFFFEB84"/>
        <color rgb="FF63BE7B"/>
      </colorScale>
    </cfRule>
  </conditionalFormatting>
  <conditionalFormatting sqref="OW14:OW92">
    <cfRule type="colorScale" priority="405">
      <colorScale>
        <cfvo type="min"/>
        <cfvo type="percentile" val="50"/>
        <cfvo type="max"/>
        <color rgb="FFF8696B"/>
        <color rgb="FFFFEB84"/>
        <color rgb="FF63BE7B"/>
      </colorScale>
    </cfRule>
  </conditionalFormatting>
  <conditionalFormatting sqref="OW96:OW123">
    <cfRule type="colorScale" priority="404">
      <colorScale>
        <cfvo type="min"/>
        <cfvo type="percentile" val="50"/>
        <cfvo type="max"/>
        <color rgb="FFF8696B"/>
        <color rgb="FFFFEB84"/>
        <color rgb="FF63BE7B"/>
      </colorScale>
    </cfRule>
  </conditionalFormatting>
  <conditionalFormatting sqref="OE2:OE10 OJ2:OJ10">
    <cfRule type="colorScale" priority="403">
      <colorScale>
        <cfvo type="min"/>
        <cfvo type="percentile" val="50"/>
        <cfvo type="max"/>
        <color rgb="FFF8696B"/>
        <color rgb="FFFFEB84"/>
        <color rgb="FF63BE7B"/>
      </colorScale>
    </cfRule>
  </conditionalFormatting>
  <conditionalFormatting sqref="OK2:OK10">
    <cfRule type="colorScale" priority="402">
      <colorScale>
        <cfvo type="min"/>
        <cfvo type="percentile" val="50"/>
        <cfvo type="max"/>
        <color rgb="FFF8696B"/>
        <color rgb="FFFFEB84"/>
        <color rgb="FF63BE7B"/>
      </colorScale>
    </cfRule>
  </conditionalFormatting>
  <conditionalFormatting sqref="OD14:OE92">
    <cfRule type="colorScale" priority="401">
      <colorScale>
        <cfvo type="min"/>
        <cfvo type="percentile" val="50"/>
        <cfvo type="max"/>
        <color rgb="FFF8696B"/>
        <color rgb="FFFFEB84"/>
        <color rgb="FF63BE7B"/>
      </colorScale>
    </cfRule>
  </conditionalFormatting>
  <conditionalFormatting sqref="OB14:OC92">
    <cfRule type="colorScale" priority="400">
      <colorScale>
        <cfvo type="min"/>
        <cfvo type="percentile" val="50"/>
        <cfvo type="max"/>
        <color rgb="FFF8696B"/>
        <color rgb="FFFFEB84"/>
        <color rgb="FF63BE7B"/>
      </colorScale>
    </cfRule>
  </conditionalFormatting>
  <conditionalFormatting sqref="OH14:OH92">
    <cfRule type="colorScale" priority="399">
      <colorScale>
        <cfvo type="min"/>
        <cfvo type="percentile" val="50"/>
        <cfvo type="max"/>
        <color rgb="FFF8696B"/>
        <color rgb="FFFFEB84"/>
        <color rgb="FF63BE7B"/>
      </colorScale>
    </cfRule>
  </conditionalFormatting>
  <conditionalFormatting sqref="OV14:OV92">
    <cfRule type="colorScale" priority="398">
      <colorScale>
        <cfvo type="min"/>
        <cfvo type="percentile" val="50"/>
        <cfvo type="max"/>
        <color rgb="FFF8696B"/>
        <color rgb="FFFFEB84"/>
        <color rgb="FF63BE7B"/>
      </colorScale>
    </cfRule>
  </conditionalFormatting>
  <conditionalFormatting sqref="OB14:OB92">
    <cfRule type="colorScale" priority="397">
      <colorScale>
        <cfvo type="min"/>
        <cfvo type="percentile" val="50"/>
        <cfvo type="max"/>
        <color rgb="FFF8696B"/>
        <color rgb="FFFFEB84"/>
        <color rgb="FF63BE7B"/>
      </colorScale>
    </cfRule>
  </conditionalFormatting>
  <conditionalFormatting sqref="NY14:OA92">
    <cfRule type="colorScale" priority="396">
      <colorScale>
        <cfvo type="min"/>
        <cfvo type="percentile" val="50"/>
        <cfvo type="max"/>
        <color rgb="FFF8696B"/>
        <color rgb="FFFFEB84"/>
        <color rgb="FF63BE7B"/>
      </colorScale>
    </cfRule>
  </conditionalFormatting>
  <conditionalFormatting sqref="OX14:OY92">
    <cfRule type="colorScale" priority="395">
      <colorScale>
        <cfvo type="min"/>
        <cfvo type="percentile" val="50"/>
        <cfvo type="max"/>
        <color rgb="FFF8696B"/>
        <color rgb="FFFFEB84"/>
        <color rgb="FF63BE7B"/>
      </colorScale>
    </cfRule>
  </conditionalFormatting>
  <conditionalFormatting sqref="OX96:OY123">
    <cfRule type="colorScale" priority="394">
      <colorScale>
        <cfvo type="min"/>
        <cfvo type="percentile" val="50"/>
        <cfvo type="max"/>
        <color rgb="FFF8696B"/>
        <color rgb="FFFFEB84"/>
        <color rgb="FF63BE7B"/>
      </colorScale>
    </cfRule>
  </conditionalFormatting>
  <conditionalFormatting sqref="OL14:OL92">
    <cfRule type="colorScale" priority="393">
      <colorScale>
        <cfvo type="min"/>
        <cfvo type="percentile" val="50"/>
        <cfvo type="max"/>
        <color rgb="FFF8696B"/>
        <color rgb="FFFFEB84"/>
        <color rgb="FF63BE7B"/>
      </colorScale>
    </cfRule>
  </conditionalFormatting>
  <conditionalFormatting sqref="OL14:OL92">
    <cfRule type="colorScale" priority="392">
      <colorScale>
        <cfvo type="min"/>
        <cfvo type="percentile" val="50"/>
        <cfvo type="max"/>
        <color rgb="FFF8696B"/>
        <color rgb="FFFFEB84"/>
        <color rgb="FF63BE7B"/>
      </colorScale>
    </cfRule>
  </conditionalFormatting>
  <conditionalFormatting sqref="OO2:OO10">
    <cfRule type="colorScale" priority="391">
      <colorScale>
        <cfvo type="min"/>
        <cfvo type="percentile" val="50"/>
        <cfvo type="max"/>
        <color rgb="FFF8696B"/>
        <color rgb="FFFFEB84"/>
        <color rgb="FF63BE7B"/>
      </colorScale>
    </cfRule>
  </conditionalFormatting>
  <conditionalFormatting sqref="OS2:OS10">
    <cfRule type="colorScale" priority="390">
      <colorScale>
        <cfvo type="min"/>
        <cfvo type="percentile" val="50"/>
        <cfvo type="max"/>
        <color rgb="FFF8696B"/>
        <color rgb="FFFFEB84"/>
        <color rgb="FF63BE7B"/>
      </colorScale>
    </cfRule>
  </conditionalFormatting>
  <conditionalFormatting sqref="OQ2:OQ10">
    <cfRule type="colorScale" priority="389">
      <colorScale>
        <cfvo type="min"/>
        <cfvo type="percentile" val="50"/>
        <cfvo type="max"/>
        <color rgb="FFF8696B"/>
        <color rgb="FFFFEB84"/>
        <color rgb="FF63BE7B"/>
      </colorScale>
    </cfRule>
  </conditionalFormatting>
  <conditionalFormatting sqref="OU2:OU10">
    <cfRule type="colorScale" priority="388">
      <colorScale>
        <cfvo type="min"/>
        <cfvo type="percentile" val="50"/>
        <cfvo type="max"/>
        <color rgb="FFF8696B"/>
        <color rgb="FFFFEB84"/>
        <color rgb="FF63BE7B"/>
      </colorScale>
    </cfRule>
  </conditionalFormatting>
  <conditionalFormatting sqref="OZ14:OZ92">
    <cfRule type="colorScale" priority="387">
      <colorScale>
        <cfvo type="min"/>
        <cfvo type="percentile" val="50"/>
        <cfvo type="max"/>
        <color rgb="FFF8696B"/>
        <color rgb="FFFFEB84"/>
        <color rgb="FF63BE7B"/>
      </colorScale>
    </cfRule>
  </conditionalFormatting>
  <conditionalFormatting sqref="OZ96:PA123">
    <cfRule type="colorScale" priority="386">
      <colorScale>
        <cfvo type="min"/>
        <cfvo type="percentile" val="50"/>
        <cfvo type="max"/>
        <color rgb="FFF8696B"/>
        <color rgb="FFFFEB84"/>
        <color rgb="FF63BE7B"/>
      </colorScale>
    </cfRule>
  </conditionalFormatting>
  <conditionalFormatting sqref="OF10">
    <cfRule type="colorScale" priority="427">
      <colorScale>
        <cfvo type="min"/>
        <cfvo type="percentile" val="50"/>
        <cfvo type="max"/>
        <color rgb="FFF8696B"/>
        <color rgb="FFFFEB84"/>
        <color rgb="FF63BE7B"/>
      </colorScale>
    </cfRule>
  </conditionalFormatting>
  <conditionalFormatting sqref="PB14:PE92">
    <cfRule type="colorScale" priority="385">
      <colorScale>
        <cfvo type="min"/>
        <cfvo type="percentile" val="50"/>
        <cfvo type="max"/>
        <color rgb="FFF8696B"/>
        <color rgb="FFFFEB84"/>
        <color rgb="FF63BE7B"/>
      </colorScale>
    </cfRule>
  </conditionalFormatting>
  <conditionalFormatting sqref="PB96:PE123">
    <cfRule type="colorScale" priority="384">
      <colorScale>
        <cfvo type="min"/>
        <cfvo type="percentile" val="50"/>
        <cfvo type="max"/>
        <color rgb="FFF8696B"/>
        <color rgb="FFFFEB84"/>
        <color rgb="FF63BE7B"/>
      </colorScale>
    </cfRule>
  </conditionalFormatting>
  <conditionalFormatting sqref="OG10">
    <cfRule type="colorScale" priority="383">
      <colorScale>
        <cfvo type="min"/>
        <cfvo type="percentile" val="50"/>
        <cfvo type="max"/>
        <color rgb="FFF8696B"/>
        <color rgb="FFFFEB84"/>
        <color rgb="FF63BE7B"/>
      </colorScale>
    </cfRule>
  </conditionalFormatting>
  <conditionalFormatting sqref="OG2:OG9">
    <cfRule type="colorScale" priority="382">
      <colorScale>
        <cfvo type="min"/>
        <cfvo type="percentile" val="50"/>
        <cfvo type="max"/>
        <color rgb="FFF8696B"/>
        <color rgb="FFFFEB84"/>
        <color rgb="FF63BE7B"/>
      </colorScale>
    </cfRule>
  </conditionalFormatting>
  <conditionalFormatting sqref="OU14:OU92">
    <cfRule type="colorScale" priority="380">
      <colorScale>
        <cfvo type="min"/>
        <cfvo type="percentile" val="50"/>
        <cfvo type="max"/>
        <color rgb="FFF8696B"/>
        <color rgb="FFFFEB84"/>
        <color rgb="FF63BE7B"/>
      </colorScale>
    </cfRule>
  </conditionalFormatting>
  <conditionalFormatting sqref="MX14:MX92">
    <cfRule type="colorScale" priority="377">
      <colorScale>
        <cfvo type="min"/>
        <cfvo type="percentile" val="50"/>
        <cfvo type="max"/>
        <color rgb="FFF8696B"/>
        <color rgb="FFFFEB84"/>
        <color rgb="FF63BE7B"/>
      </colorScale>
    </cfRule>
  </conditionalFormatting>
  <conditionalFormatting sqref="OG14:OG92">
    <cfRule type="colorScale" priority="376">
      <colorScale>
        <cfvo type="min"/>
        <cfvo type="percentile" val="50"/>
        <cfvo type="max"/>
        <color rgb="FFF8696B"/>
        <color rgb="FFFFEB84"/>
        <color rgb="FF63BE7B"/>
      </colorScale>
    </cfRule>
  </conditionalFormatting>
  <conditionalFormatting sqref="MY2:MY10">
    <cfRule type="colorScale" priority="374">
      <colorScale>
        <cfvo type="min"/>
        <cfvo type="percentile" val="50"/>
        <cfvo type="max"/>
        <color rgb="FF63BE7B"/>
        <color rgb="FFFFEB84"/>
        <color rgb="FFF8696B"/>
      </colorScale>
    </cfRule>
  </conditionalFormatting>
  <conditionalFormatting sqref="OH2:OH10">
    <cfRule type="colorScale" priority="373">
      <colorScale>
        <cfvo type="min"/>
        <cfvo type="percentile" val="50"/>
        <cfvo type="max"/>
        <color rgb="FF63BE7B"/>
        <color rgb="FFFFEB84"/>
        <color rgb="FFF8696B"/>
      </colorScale>
    </cfRule>
  </conditionalFormatting>
  <conditionalFormatting sqref="MW2:MW9">
    <cfRule type="colorScale" priority="372">
      <colorScale>
        <cfvo type="min"/>
        <cfvo type="percentile" val="50"/>
        <cfvo type="max"/>
        <color rgb="FFF8696B"/>
        <color rgb="FFFFEB84"/>
        <color rgb="FF63BE7B"/>
      </colorScale>
    </cfRule>
  </conditionalFormatting>
  <conditionalFormatting sqref="OF2:OF9">
    <cfRule type="colorScale" priority="371">
      <colorScale>
        <cfvo type="min"/>
        <cfvo type="percentile" val="50"/>
        <cfvo type="max"/>
        <color rgb="FFF8696B"/>
        <color rgb="FFFFEB84"/>
        <color rgb="FF63BE7B"/>
      </colorScale>
    </cfRule>
  </conditionalFormatting>
  <conditionalFormatting sqref="PW96:PW123">
    <cfRule type="colorScale" priority="364">
      <colorScale>
        <cfvo type="min"/>
        <cfvo type="percentile" val="50"/>
        <cfvo type="max"/>
        <color rgb="FFF8696B"/>
        <color rgb="FFFFEB84"/>
        <color rgb="FF63BE7B"/>
      </colorScale>
    </cfRule>
  </conditionalFormatting>
  <conditionalFormatting sqref="PT96:PT123 PH96:PO123">
    <cfRule type="colorScale" priority="366">
      <colorScale>
        <cfvo type="min"/>
        <cfvo type="percentile" val="50"/>
        <cfvo type="max"/>
        <color rgb="FFF8696B"/>
        <color rgb="FFFFEB84"/>
        <color rgb="FF63BE7B"/>
      </colorScale>
    </cfRule>
  </conditionalFormatting>
  <conditionalFormatting sqref="PU96:PV123">
    <cfRule type="colorScale" priority="365">
      <colorScale>
        <cfvo type="min"/>
        <cfvo type="percentile" val="50"/>
        <cfvo type="max"/>
        <color rgb="FFF8696B"/>
        <color rgb="FFFFEB84"/>
        <color rgb="FF63BE7B"/>
      </colorScale>
    </cfRule>
  </conditionalFormatting>
  <conditionalFormatting sqref="PT15:PT24 PH82:PJ92 PH15:PJ24 PT82:PT92 PO15:PO24 PO82:PO92">
    <cfRule type="colorScale" priority="363">
      <colorScale>
        <cfvo type="min"/>
        <cfvo type="percentile" val="50"/>
        <cfvo type="max"/>
        <color rgb="FFF8696B"/>
        <color rgb="FFFFEB84"/>
        <color rgb="FF63BE7B"/>
      </colorScale>
    </cfRule>
  </conditionalFormatting>
  <conditionalFormatting sqref="PG96:PG123">
    <cfRule type="colorScale" priority="362">
      <colorScale>
        <cfvo type="min"/>
        <cfvo type="percentile" val="50"/>
        <cfvo type="max"/>
        <color rgb="FFF8696B"/>
        <color rgb="FFFFEB84"/>
        <color rgb="FF63BE7B"/>
      </colorScale>
    </cfRule>
  </conditionalFormatting>
  <conditionalFormatting sqref="PW14:PW92">
    <cfRule type="colorScale" priority="367">
      <colorScale>
        <cfvo type="min"/>
        <cfvo type="percentile" val="50"/>
        <cfvo type="max"/>
        <color rgb="FFF8696B"/>
        <color rgb="FFFFEB84"/>
        <color rgb="FF63BE7B"/>
      </colorScale>
    </cfRule>
  </conditionalFormatting>
  <conditionalFormatting sqref="PT25:PT81 PH25:PJ81 PO25:PO81">
    <cfRule type="colorScale" priority="368">
      <colorScale>
        <cfvo type="min"/>
        <cfvo type="percentile" val="50"/>
        <cfvo type="max"/>
        <color rgb="FFF8696B"/>
        <color rgb="FFFFEB84"/>
        <color rgb="FF63BE7B"/>
      </colorScale>
    </cfRule>
  </conditionalFormatting>
  <conditionalFormatting sqref="PU12:PU13">
    <cfRule type="colorScale" priority="369">
      <colorScale>
        <cfvo type="min"/>
        <cfvo type="percentile" val="50"/>
        <cfvo type="max"/>
        <color rgb="FFF8696B"/>
        <color rgb="FFFFEB84"/>
        <color rgb="FF63BE7B"/>
      </colorScale>
    </cfRule>
  </conditionalFormatting>
  <conditionalFormatting sqref="PH14:PJ14 PO14">
    <cfRule type="colorScale" priority="361">
      <colorScale>
        <cfvo type="min"/>
        <cfvo type="percentile" val="50"/>
        <cfvo type="max"/>
        <color rgb="FFF8696B"/>
        <color rgb="FFFFEB84"/>
        <color rgb="FF63BE7B"/>
      </colorScale>
    </cfRule>
  </conditionalFormatting>
  <conditionalFormatting sqref="PT14:PT92">
    <cfRule type="colorScale" priority="360">
      <colorScale>
        <cfvo type="min"/>
        <cfvo type="percentile" val="50"/>
        <cfvo type="max"/>
        <color rgb="FFF8696B"/>
        <color rgb="FFFFEB84"/>
        <color rgb="FF63BE7B"/>
      </colorScale>
    </cfRule>
  </conditionalFormatting>
  <conditionalFormatting sqref="PG14:PG92">
    <cfRule type="colorScale" priority="359">
      <colorScale>
        <cfvo type="min"/>
        <cfvo type="percentile" val="50"/>
        <cfvo type="max"/>
        <color rgb="FFF8696B"/>
        <color rgb="FFFFEB84"/>
        <color rgb="FF63BE7B"/>
      </colorScale>
    </cfRule>
  </conditionalFormatting>
  <conditionalFormatting sqref="PX96:PY123">
    <cfRule type="colorScale" priority="358">
      <colorScale>
        <cfvo type="min"/>
        <cfvo type="percentile" val="50"/>
        <cfvo type="max"/>
        <color rgb="FFF8696B"/>
        <color rgb="FFFFEB84"/>
        <color rgb="FF63BE7B"/>
      </colorScale>
    </cfRule>
  </conditionalFormatting>
  <conditionalFormatting sqref="PX14:PX92">
    <cfRule type="colorScale" priority="357">
      <colorScale>
        <cfvo type="min"/>
        <cfvo type="percentile" val="50"/>
        <cfvo type="max"/>
        <color rgb="FF63BE7B"/>
        <color rgb="FFFFEB84"/>
        <color rgb="FFF8696B"/>
      </colorScale>
    </cfRule>
  </conditionalFormatting>
  <conditionalFormatting sqref="PP96:PQ123">
    <cfRule type="colorScale" priority="356">
      <colorScale>
        <cfvo type="min"/>
        <cfvo type="percentile" val="50"/>
        <cfvo type="max"/>
        <color rgb="FFF8696B"/>
        <color rgb="FFFFEB84"/>
        <color rgb="FF63BE7B"/>
      </colorScale>
    </cfRule>
  </conditionalFormatting>
  <conditionalFormatting sqref="PR96:PS123">
    <cfRule type="colorScale" priority="355">
      <colorScale>
        <cfvo type="min"/>
        <cfvo type="percentile" val="50"/>
        <cfvo type="max"/>
        <color rgb="FFF8696B"/>
        <color rgb="FFFFEB84"/>
        <color rgb="FF63BE7B"/>
      </colorScale>
    </cfRule>
  </conditionalFormatting>
  <conditionalFormatting sqref="PX96:PY123">
    <cfRule type="colorScale" priority="354">
      <colorScale>
        <cfvo type="min"/>
        <cfvo type="percentile" val="50"/>
        <cfvo type="max"/>
        <color rgb="FF63BE7B"/>
        <color rgb="FFFFEB84"/>
        <color rgb="FFF8696B"/>
      </colorScale>
    </cfRule>
  </conditionalFormatting>
  <conditionalFormatting sqref="PR14:PS92">
    <cfRule type="colorScale" priority="353">
      <colorScale>
        <cfvo type="min"/>
        <cfvo type="percentile" val="50"/>
        <cfvo type="max"/>
        <color rgb="FFF8696B"/>
        <color rgb="FFFFEB84"/>
        <color rgb="FF63BE7B"/>
      </colorScale>
    </cfRule>
  </conditionalFormatting>
  <conditionalFormatting sqref="PT96:PT123">
    <cfRule type="colorScale" priority="352">
      <colorScale>
        <cfvo type="min"/>
        <cfvo type="percentile" val="50"/>
        <cfvo type="max"/>
        <color rgb="FFF8696B"/>
        <color rgb="FFFFEB84"/>
        <color rgb="FF63BE7B"/>
      </colorScale>
    </cfRule>
  </conditionalFormatting>
  <conditionalFormatting sqref="QC96:QE123">
    <cfRule type="colorScale" priority="350">
      <colorScale>
        <cfvo type="min"/>
        <cfvo type="percentile" val="50"/>
        <cfvo type="max"/>
        <color rgb="FFF8696B"/>
        <color rgb="FFFFEB84"/>
        <color rgb="FF63BE7B"/>
      </colorScale>
    </cfRule>
  </conditionalFormatting>
  <conditionalFormatting sqref="QF14:QF92">
    <cfRule type="colorScale" priority="349">
      <colorScale>
        <cfvo type="min"/>
        <cfvo type="percentile" val="50"/>
        <cfvo type="max"/>
        <color rgb="FFF8696B"/>
        <color rgb="FFFFEB84"/>
        <color rgb="FF63BE7B"/>
      </colorScale>
    </cfRule>
  </conditionalFormatting>
  <conditionalFormatting sqref="QF96:QF123">
    <cfRule type="colorScale" priority="348">
      <colorScale>
        <cfvo type="min"/>
        <cfvo type="percentile" val="50"/>
        <cfvo type="max"/>
        <color rgb="FFF8696B"/>
        <color rgb="FFFFEB84"/>
        <color rgb="FF63BE7B"/>
      </colorScale>
    </cfRule>
  </conditionalFormatting>
  <conditionalFormatting sqref="PN2:PN10 PS2:PS10">
    <cfRule type="colorScale" priority="347">
      <colorScale>
        <cfvo type="min"/>
        <cfvo type="percentile" val="50"/>
        <cfvo type="max"/>
        <color rgb="FFF8696B"/>
        <color rgb="FFFFEB84"/>
        <color rgb="FF63BE7B"/>
      </colorScale>
    </cfRule>
  </conditionalFormatting>
  <conditionalFormatting sqref="PT2:PT10">
    <cfRule type="colorScale" priority="346">
      <colorScale>
        <cfvo type="min"/>
        <cfvo type="percentile" val="50"/>
        <cfvo type="max"/>
        <color rgb="FFF8696B"/>
        <color rgb="FFFFEB84"/>
        <color rgb="FF63BE7B"/>
      </colorScale>
    </cfRule>
  </conditionalFormatting>
  <conditionalFormatting sqref="PM14:PN92">
    <cfRule type="colorScale" priority="345">
      <colorScale>
        <cfvo type="min"/>
        <cfvo type="percentile" val="50"/>
        <cfvo type="max"/>
        <color rgb="FFF8696B"/>
        <color rgb="FFFFEB84"/>
        <color rgb="FF63BE7B"/>
      </colorScale>
    </cfRule>
  </conditionalFormatting>
  <conditionalFormatting sqref="PK14:PL92">
    <cfRule type="colorScale" priority="344">
      <colorScale>
        <cfvo type="min"/>
        <cfvo type="percentile" val="50"/>
        <cfvo type="max"/>
        <color rgb="FFF8696B"/>
        <color rgb="FFFFEB84"/>
        <color rgb="FF63BE7B"/>
      </colorScale>
    </cfRule>
  </conditionalFormatting>
  <conditionalFormatting sqref="PQ14:PQ92">
    <cfRule type="colorScale" priority="343">
      <colorScale>
        <cfvo type="min"/>
        <cfvo type="percentile" val="50"/>
        <cfvo type="max"/>
        <color rgb="FFF8696B"/>
        <color rgb="FFFFEB84"/>
        <color rgb="FF63BE7B"/>
      </colorScale>
    </cfRule>
  </conditionalFormatting>
  <conditionalFormatting sqref="QE14:QE92">
    <cfRule type="colorScale" priority="342">
      <colorScale>
        <cfvo type="min"/>
        <cfvo type="percentile" val="50"/>
        <cfvo type="max"/>
        <color rgb="FFF8696B"/>
        <color rgb="FFFFEB84"/>
        <color rgb="FF63BE7B"/>
      </colorScale>
    </cfRule>
  </conditionalFormatting>
  <conditionalFormatting sqref="PK14:PK92">
    <cfRule type="colorScale" priority="341">
      <colorScale>
        <cfvo type="min"/>
        <cfvo type="percentile" val="50"/>
        <cfvo type="max"/>
        <color rgb="FFF8696B"/>
        <color rgb="FFFFEB84"/>
        <color rgb="FF63BE7B"/>
      </colorScale>
    </cfRule>
  </conditionalFormatting>
  <conditionalFormatting sqref="PH14:PJ92">
    <cfRule type="colorScale" priority="340">
      <colorScale>
        <cfvo type="min"/>
        <cfvo type="percentile" val="50"/>
        <cfvo type="max"/>
        <color rgb="FFF8696B"/>
        <color rgb="FFFFEB84"/>
        <color rgb="FF63BE7B"/>
      </colorScale>
    </cfRule>
  </conditionalFormatting>
  <conditionalFormatting sqref="QG14:QH92">
    <cfRule type="colorScale" priority="339">
      <colorScale>
        <cfvo type="min"/>
        <cfvo type="percentile" val="50"/>
        <cfvo type="max"/>
        <color rgb="FFF8696B"/>
        <color rgb="FFFFEB84"/>
        <color rgb="FF63BE7B"/>
      </colorScale>
    </cfRule>
  </conditionalFormatting>
  <conditionalFormatting sqref="QG96:QH123">
    <cfRule type="colorScale" priority="338">
      <colorScale>
        <cfvo type="min"/>
        <cfvo type="percentile" val="50"/>
        <cfvo type="max"/>
        <color rgb="FFF8696B"/>
        <color rgb="FFFFEB84"/>
        <color rgb="FF63BE7B"/>
      </colorScale>
    </cfRule>
  </conditionalFormatting>
  <conditionalFormatting sqref="PU14:PU92">
    <cfRule type="colorScale" priority="337">
      <colorScale>
        <cfvo type="min"/>
        <cfvo type="percentile" val="50"/>
        <cfvo type="max"/>
        <color rgb="FFF8696B"/>
        <color rgb="FFFFEB84"/>
        <color rgb="FF63BE7B"/>
      </colorScale>
    </cfRule>
  </conditionalFormatting>
  <conditionalFormatting sqref="PU14:PU92">
    <cfRule type="colorScale" priority="336">
      <colorScale>
        <cfvo type="min"/>
        <cfvo type="percentile" val="50"/>
        <cfvo type="max"/>
        <color rgb="FFF8696B"/>
        <color rgb="FFFFEB84"/>
        <color rgb="FF63BE7B"/>
      </colorScale>
    </cfRule>
  </conditionalFormatting>
  <conditionalFormatting sqref="PX2:PX10">
    <cfRule type="colorScale" priority="335">
      <colorScale>
        <cfvo type="min"/>
        <cfvo type="percentile" val="50"/>
        <cfvo type="max"/>
        <color rgb="FFF8696B"/>
        <color rgb="FFFFEB84"/>
        <color rgb="FF63BE7B"/>
      </colorScale>
    </cfRule>
  </conditionalFormatting>
  <conditionalFormatting sqref="QB2:QB10">
    <cfRule type="colorScale" priority="334">
      <colorScale>
        <cfvo type="min"/>
        <cfvo type="percentile" val="50"/>
        <cfvo type="max"/>
        <color rgb="FFF8696B"/>
        <color rgb="FFFFEB84"/>
        <color rgb="FF63BE7B"/>
      </colorScale>
    </cfRule>
  </conditionalFormatting>
  <conditionalFormatting sqref="PZ2:PZ10">
    <cfRule type="colorScale" priority="333">
      <colorScale>
        <cfvo type="min"/>
        <cfvo type="percentile" val="50"/>
        <cfvo type="max"/>
        <color rgb="FFF8696B"/>
        <color rgb="FFFFEB84"/>
        <color rgb="FF63BE7B"/>
      </colorScale>
    </cfRule>
  </conditionalFormatting>
  <conditionalFormatting sqref="QD2:QD10">
    <cfRule type="colorScale" priority="332">
      <colorScale>
        <cfvo type="min"/>
        <cfvo type="percentile" val="50"/>
        <cfvo type="max"/>
        <color rgb="FFF8696B"/>
        <color rgb="FFFFEB84"/>
        <color rgb="FF63BE7B"/>
      </colorScale>
    </cfRule>
  </conditionalFormatting>
  <conditionalFormatting sqref="QI14:QI92">
    <cfRule type="colorScale" priority="331">
      <colorScale>
        <cfvo type="min"/>
        <cfvo type="percentile" val="50"/>
        <cfvo type="max"/>
        <color rgb="FFF8696B"/>
        <color rgb="FFFFEB84"/>
        <color rgb="FF63BE7B"/>
      </colorScale>
    </cfRule>
  </conditionalFormatting>
  <conditionalFormatting sqref="QI96:QJ123">
    <cfRule type="colorScale" priority="330">
      <colorScale>
        <cfvo type="min"/>
        <cfvo type="percentile" val="50"/>
        <cfvo type="max"/>
        <color rgb="FFF8696B"/>
        <color rgb="FFFFEB84"/>
        <color rgb="FF63BE7B"/>
      </colorScale>
    </cfRule>
  </conditionalFormatting>
  <conditionalFormatting sqref="QK14:QN92">
    <cfRule type="colorScale" priority="329">
      <colorScale>
        <cfvo type="min"/>
        <cfvo type="percentile" val="50"/>
        <cfvo type="max"/>
        <color rgb="FFF8696B"/>
        <color rgb="FFFFEB84"/>
        <color rgb="FF63BE7B"/>
      </colorScale>
    </cfRule>
  </conditionalFormatting>
  <conditionalFormatting sqref="QK96:QN123">
    <cfRule type="colorScale" priority="328">
      <colorScale>
        <cfvo type="min"/>
        <cfvo type="percentile" val="50"/>
        <cfvo type="max"/>
        <color rgb="FFF8696B"/>
        <color rgb="FFFFEB84"/>
        <color rgb="FF63BE7B"/>
      </colorScale>
    </cfRule>
  </conditionalFormatting>
  <conditionalFormatting sqref="PP10">
    <cfRule type="colorScale" priority="327">
      <colorScale>
        <cfvo type="min"/>
        <cfvo type="percentile" val="50"/>
        <cfvo type="max"/>
        <color rgb="FFF8696B"/>
        <color rgb="FFFFEB84"/>
        <color rgb="FF63BE7B"/>
      </colorScale>
    </cfRule>
  </conditionalFormatting>
  <conditionalFormatting sqref="PP2:PP9">
    <cfRule type="colorScale" priority="326">
      <colorScale>
        <cfvo type="min"/>
        <cfvo type="percentile" val="50"/>
        <cfvo type="max"/>
        <color rgb="FFF8696B"/>
        <color rgb="FFFFEB84"/>
        <color rgb="FF63BE7B"/>
      </colorScale>
    </cfRule>
  </conditionalFormatting>
  <conditionalFormatting sqref="QD14:QD92">
    <cfRule type="colorScale" priority="325">
      <colorScale>
        <cfvo type="min"/>
        <cfvo type="percentile" val="50"/>
        <cfvo type="max"/>
        <color rgb="FFF8696B"/>
        <color rgb="FFFFEB84"/>
        <color rgb="FF63BE7B"/>
      </colorScale>
    </cfRule>
  </conditionalFormatting>
  <conditionalFormatting sqref="QJ14:QJ92">
    <cfRule type="colorScale" priority="323">
      <colorScale>
        <cfvo type="min"/>
        <cfvo type="percentile" val="50"/>
        <cfvo type="max"/>
        <color rgb="FFF8696B"/>
        <color rgb="FFFFEB84"/>
        <color rgb="FF63BE7B"/>
      </colorScale>
    </cfRule>
  </conditionalFormatting>
  <conditionalFormatting sqref="PP14:PP92">
    <cfRule type="colorScale" priority="322">
      <colorScale>
        <cfvo type="min"/>
        <cfvo type="percentile" val="50"/>
        <cfvo type="max"/>
        <color rgb="FFF8696B"/>
        <color rgb="FFFFEB84"/>
        <color rgb="FF63BE7B"/>
      </colorScale>
    </cfRule>
  </conditionalFormatting>
  <conditionalFormatting sqref="PQ2:PQ10">
    <cfRule type="colorScale" priority="321">
      <colorScale>
        <cfvo type="min"/>
        <cfvo type="percentile" val="50"/>
        <cfvo type="max"/>
        <color rgb="FF63BE7B"/>
        <color rgb="FFFFEB84"/>
        <color rgb="FFF8696B"/>
      </colorScale>
    </cfRule>
  </conditionalFormatting>
  <conditionalFormatting sqref="RF96:RF123">
    <cfRule type="colorScale" priority="313">
      <colorScale>
        <cfvo type="min"/>
        <cfvo type="percentile" val="50"/>
        <cfvo type="max"/>
        <color rgb="FFF8696B"/>
        <color rgb="FFFFEB84"/>
        <color rgb="FF63BE7B"/>
      </colorScale>
    </cfRule>
  </conditionalFormatting>
  <conditionalFormatting sqref="RC96:RC123 QQ96:QX123">
    <cfRule type="colorScale" priority="315">
      <colorScale>
        <cfvo type="min"/>
        <cfvo type="percentile" val="50"/>
        <cfvo type="max"/>
        <color rgb="FFF8696B"/>
        <color rgb="FFFFEB84"/>
        <color rgb="FF63BE7B"/>
      </colorScale>
    </cfRule>
  </conditionalFormatting>
  <conditionalFormatting sqref="RD96:RE123">
    <cfRule type="colorScale" priority="314">
      <colorScale>
        <cfvo type="min"/>
        <cfvo type="percentile" val="50"/>
        <cfvo type="max"/>
        <color rgb="FFF8696B"/>
        <color rgb="FFFFEB84"/>
        <color rgb="FF63BE7B"/>
      </colorScale>
    </cfRule>
  </conditionalFormatting>
  <conditionalFormatting sqref="RC15:RC24 QQ82:QS92 QQ15:QS24 RC82:RC92 QX15:QX24 QX82:QX92">
    <cfRule type="colorScale" priority="312">
      <colorScale>
        <cfvo type="min"/>
        <cfvo type="percentile" val="50"/>
        <cfvo type="max"/>
        <color rgb="FFF8696B"/>
        <color rgb="FFFFEB84"/>
        <color rgb="FF63BE7B"/>
      </colorScale>
    </cfRule>
  </conditionalFormatting>
  <conditionalFormatting sqref="QP96:QP123">
    <cfRule type="colorScale" priority="311">
      <colorScale>
        <cfvo type="min"/>
        <cfvo type="percentile" val="50"/>
        <cfvo type="max"/>
        <color rgb="FFF8696B"/>
        <color rgb="FFFFEB84"/>
        <color rgb="FF63BE7B"/>
      </colorScale>
    </cfRule>
  </conditionalFormatting>
  <conditionalFormatting sqref="RF14:RF92">
    <cfRule type="colorScale" priority="316">
      <colorScale>
        <cfvo type="min"/>
        <cfvo type="percentile" val="50"/>
        <cfvo type="max"/>
        <color rgb="FFF8696B"/>
        <color rgb="FFFFEB84"/>
        <color rgb="FF63BE7B"/>
      </colorScale>
    </cfRule>
  </conditionalFormatting>
  <conditionalFormatting sqref="RC25:RC81 QQ25:QS81 QX25:QX81">
    <cfRule type="colorScale" priority="317">
      <colorScale>
        <cfvo type="min"/>
        <cfvo type="percentile" val="50"/>
        <cfvo type="max"/>
        <color rgb="FFF8696B"/>
        <color rgb="FFFFEB84"/>
        <color rgb="FF63BE7B"/>
      </colorScale>
    </cfRule>
  </conditionalFormatting>
  <conditionalFormatting sqref="RD12:RD13">
    <cfRule type="colorScale" priority="318">
      <colorScale>
        <cfvo type="min"/>
        <cfvo type="percentile" val="50"/>
        <cfvo type="max"/>
        <color rgb="FFF8696B"/>
        <color rgb="FFFFEB84"/>
        <color rgb="FF63BE7B"/>
      </colorScale>
    </cfRule>
  </conditionalFormatting>
  <conditionalFormatting sqref="QQ14:QS14 QX14">
    <cfRule type="colorScale" priority="310">
      <colorScale>
        <cfvo type="min"/>
        <cfvo type="percentile" val="50"/>
        <cfvo type="max"/>
        <color rgb="FFF8696B"/>
        <color rgb="FFFFEB84"/>
        <color rgb="FF63BE7B"/>
      </colorScale>
    </cfRule>
  </conditionalFormatting>
  <conditionalFormatting sqref="RC14:RC92">
    <cfRule type="colorScale" priority="309">
      <colorScale>
        <cfvo type="min"/>
        <cfvo type="percentile" val="50"/>
        <cfvo type="max"/>
        <color rgb="FFF8696B"/>
        <color rgb="FFFFEB84"/>
        <color rgb="FF63BE7B"/>
      </colorScale>
    </cfRule>
  </conditionalFormatting>
  <conditionalFormatting sqref="QP14:QP92">
    <cfRule type="colorScale" priority="308">
      <colorScale>
        <cfvo type="min"/>
        <cfvo type="percentile" val="50"/>
        <cfvo type="max"/>
        <color rgb="FFF8696B"/>
        <color rgb="FFFFEB84"/>
        <color rgb="FF63BE7B"/>
      </colorScale>
    </cfRule>
  </conditionalFormatting>
  <conditionalFormatting sqref="RG96:RH123">
    <cfRule type="colorScale" priority="307">
      <colorScale>
        <cfvo type="min"/>
        <cfvo type="percentile" val="50"/>
        <cfvo type="max"/>
        <color rgb="FFF8696B"/>
        <color rgb="FFFFEB84"/>
        <color rgb="FF63BE7B"/>
      </colorScale>
    </cfRule>
  </conditionalFormatting>
  <conditionalFormatting sqref="RG14:RG92">
    <cfRule type="colorScale" priority="306">
      <colorScale>
        <cfvo type="min"/>
        <cfvo type="percentile" val="50"/>
        <cfvo type="max"/>
        <color rgb="FF63BE7B"/>
        <color rgb="FFFFEB84"/>
        <color rgb="FFF8696B"/>
      </colorScale>
    </cfRule>
  </conditionalFormatting>
  <conditionalFormatting sqref="QY96:QZ123">
    <cfRule type="colorScale" priority="305">
      <colorScale>
        <cfvo type="min"/>
        <cfvo type="percentile" val="50"/>
        <cfvo type="max"/>
        <color rgb="FFF8696B"/>
        <color rgb="FFFFEB84"/>
        <color rgb="FF63BE7B"/>
      </colorScale>
    </cfRule>
  </conditionalFormatting>
  <conditionalFormatting sqref="RA96:RB123">
    <cfRule type="colorScale" priority="304">
      <colorScale>
        <cfvo type="min"/>
        <cfvo type="percentile" val="50"/>
        <cfvo type="max"/>
        <color rgb="FFF8696B"/>
        <color rgb="FFFFEB84"/>
        <color rgb="FF63BE7B"/>
      </colorScale>
    </cfRule>
  </conditionalFormatting>
  <conditionalFormatting sqref="RG96:RH123">
    <cfRule type="colorScale" priority="303">
      <colorScale>
        <cfvo type="min"/>
        <cfvo type="percentile" val="50"/>
        <cfvo type="max"/>
        <color rgb="FF63BE7B"/>
        <color rgb="FFFFEB84"/>
        <color rgb="FFF8696B"/>
      </colorScale>
    </cfRule>
  </conditionalFormatting>
  <conditionalFormatting sqref="RA14:RB92">
    <cfRule type="colorScale" priority="302">
      <colorScale>
        <cfvo type="min"/>
        <cfvo type="percentile" val="50"/>
        <cfvo type="max"/>
        <color rgb="FFF8696B"/>
        <color rgb="FFFFEB84"/>
        <color rgb="FF63BE7B"/>
      </colorScale>
    </cfRule>
  </conditionalFormatting>
  <conditionalFormatting sqref="RC96:RC123">
    <cfRule type="colorScale" priority="301">
      <colorScale>
        <cfvo type="min"/>
        <cfvo type="percentile" val="50"/>
        <cfvo type="max"/>
        <color rgb="FFF8696B"/>
        <color rgb="FFFFEB84"/>
        <color rgb="FF63BE7B"/>
      </colorScale>
    </cfRule>
  </conditionalFormatting>
  <conditionalFormatting sqref="RL96:RN123">
    <cfRule type="colorScale" priority="299">
      <colorScale>
        <cfvo type="min"/>
        <cfvo type="percentile" val="50"/>
        <cfvo type="max"/>
        <color rgb="FFF8696B"/>
        <color rgb="FFFFEB84"/>
        <color rgb="FF63BE7B"/>
      </colorScale>
    </cfRule>
  </conditionalFormatting>
  <conditionalFormatting sqref="RO14:RO92">
    <cfRule type="colorScale" priority="298">
      <colorScale>
        <cfvo type="min"/>
        <cfvo type="percentile" val="50"/>
        <cfvo type="max"/>
        <color rgb="FFF8696B"/>
        <color rgb="FFFFEB84"/>
        <color rgb="FF63BE7B"/>
      </colorScale>
    </cfRule>
  </conditionalFormatting>
  <conditionalFormatting sqref="RO96:RO123">
    <cfRule type="colorScale" priority="297">
      <colorScale>
        <cfvo type="min"/>
        <cfvo type="percentile" val="50"/>
        <cfvo type="max"/>
        <color rgb="FFF8696B"/>
        <color rgb="FFFFEB84"/>
        <color rgb="FF63BE7B"/>
      </colorScale>
    </cfRule>
  </conditionalFormatting>
  <conditionalFormatting sqref="QW2:QW10 RB2:RB10">
    <cfRule type="colorScale" priority="296">
      <colorScale>
        <cfvo type="min"/>
        <cfvo type="percentile" val="50"/>
        <cfvo type="max"/>
        <color rgb="FFF8696B"/>
        <color rgb="FFFFEB84"/>
        <color rgb="FF63BE7B"/>
      </colorScale>
    </cfRule>
  </conditionalFormatting>
  <conditionalFormatting sqref="RC2:RC10">
    <cfRule type="colorScale" priority="295">
      <colorScale>
        <cfvo type="min"/>
        <cfvo type="percentile" val="50"/>
        <cfvo type="max"/>
        <color rgb="FFF8696B"/>
        <color rgb="FFFFEB84"/>
        <color rgb="FF63BE7B"/>
      </colorScale>
    </cfRule>
  </conditionalFormatting>
  <conditionalFormatting sqref="QV14:QW92">
    <cfRule type="colorScale" priority="294">
      <colorScale>
        <cfvo type="min"/>
        <cfvo type="percentile" val="50"/>
        <cfvo type="max"/>
        <color rgb="FFF8696B"/>
        <color rgb="FFFFEB84"/>
        <color rgb="FF63BE7B"/>
      </colorScale>
    </cfRule>
  </conditionalFormatting>
  <conditionalFormatting sqref="QT14:QU92">
    <cfRule type="colorScale" priority="293">
      <colorScale>
        <cfvo type="min"/>
        <cfvo type="percentile" val="50"/>
        <cfvo type="max"/>
        <color rgb="FFF8696B"/>
        <color rgb="FFFFEB84"/>
        <color rgb="FF63BE7B"/>
      </colorScale>
    </cfRule>
  </conditionalFormatting>
  <conditionalFormatting sqref="QZ14:QZ92">
    <cfRule type="colorScale" priority="292">
      <colorScale>
        <cfvo type="min"/>
        <cfvo type="percentile" val="50"/>
        <cfvo type="max"/>
        <color rgb="FFF8696B"/>
        <color rgb="FFFFEB84"/>
        <color rgb="FF63BE7B"/>
      </colorScale>
    </cfRule>
  </conditionalFormatting>
  <conditionalFormatting sqref="RN14:RN92">
    <cfRule type="colorScale" priority="291">
      <colorScale>
        <cfvo type="min"/>
        <cfvo type="percentile" val="50"/>
        <cfvo type="max"/>
        <color rgb="FFF8696B"/>
        <color rgb="FFFFEB84"/>
        <color rgb="FF63BE7B"/>
      </colorScale>
    </cfRule>
  </conditionalFormatting>
  <conditionalFormatting sqref="QT14:QT92">
    <cfRule type="colorScale" priority="290">
      <colorScale>
        <cfvo type="min"/>
        <cfvo type="percentile" val="50"/>
        <cfvo type="max"/>
        <color rgb="FFF8696B"/>
        <color rgb="FFFFEB84"/>
        <color rgb="FF63BE7B"/>
      </colorScale>
    </cfRule>
  </conditionalFormatting>
  <conditionalFormatting sqref="QQ14:QS92">
    <cfRule type="colorScale" priority="289">
      <colorScale>
        <cfvo type="min"/>
        <cfvo type="percentile" val="50"/>
        <cfvo type="max"/>
        <color rgb="FFF8696B"/>
        <color rgb="FFFFEB84"/>
        <color rgb="FF63BE7B"/>
      </colorScale>
    </cfRule>
  </conditionalFormatting>
  <conditionalFormatting sqref="RP14:RQ92">
    <cfRule type="colorScale" priority="288">
      <colorScale>
        <cfvo type="min"/>
        <cfvo type="percentile" val="50"/>
        <cfvo type="max"/>
        <color rgb="FFF8696B"/>
        <color rgb="FFFFEB84"/>
        <color rgb="FF63BE7B"/>
      </colorScale>
    </cfRule>
  </conditionalFormatting>
  <conditionalFormatting sqref="RP96:RQ123">
    <cfRule type="colorScale" priority="287">
      <colorScale>
        <cfvo type="min"/>
        <cfvo type="percentile" val="50"/>
        <cfvo type="max"/>
        <color rgb="FFF8696B"/>
        <color rgb="FFFFEB84"/>
        <color rgb="FF63BE7B"/>
      </colorScale>
    </cfRule>
  </conditionalFormatting>
  <conditionalFormatting sqref="RD14:RD92">
    <cfRule type="colorScale" priority="286">
      <colorScale>
        <cfvo type="min"/>
        <cfvo type="percentile" val="50"/>
        <cfvo type="max"/>
        <color rgb="FFF8696B"/>
        <color rgb="FFFFEB84"/>
        <color rgb="FF63BE7B"/>
      </colorScale>
    </cfRule>
  </conditionalFormatting>
  <conditionalFormatting sqref="RD14:RD92">
    <cfRule type="colorScale" priority="285">
      <colorScale>
        <cfvo type="min"/>
        <cfvo type="percentile" val="50"/>
        <cfvo type="max"/>
        <color rgb="FFF8696B"/>
        <color rgb="FFFFEB84"/>
        <color rgb="FF63BE7B"/>
      </colorScale>
    </cfRule>
  </conditionalFormatting>
  <conditionalFormatting sqref="RG2:RG10">
    <cfRule type="colorScale" priority="284">
      <colorScale>
        <cfvo type="min"/>
        <cfvo type="percentile" val="50"/>
        <cfvo type="max"/>
        <color rgb="FFF8696B"/>
        <color rgb="FFFFEB84"/>
        <color rgb="FF63BE7B"/>
      </colorScale>
    </cfRule>
  </conditionalFormatting>
  <conditionalFormatting sqref="RK2:RK10">
    <cfRule type="colorScale" priority="283">
      <colorScale>
        <cfvo type="min"/>
        <cfvo type="percentile" val="50"/>
        <cfvo type="max"/>
        <color rgb="FFF8696B"/>
        <color rgb="FFFFEB84"/>
        <color rgb="FF63BE7B"/>
      </colorScale>
    </cfRule>
  </conditionalFormatting>
  <conditionalFormatting sqref="RI2:RI10">
    <cfRule type="colorScale" priority="282">
      <colorScale>
        <cfvo type="min"/>
        <cfvo type="percentile" val="50"/>
        <cfvo type="max"/>
        <color rgb="FFF8696B"/>
        <color rgb="FFFFEB84"/>
        <color rgb="FF63BE7B"/>
      </colorScale>
    </cfRule>
  </conditionalFormatting>
  <conditionalFormatting sqref="RM2:RM10">
    <cfRule type="colorScale" priority="281">
      <colorScale>
        <cfvo type="min"/>
        <cfvo type="percentile" val="50"/>
        <cfvo type="max"/>
        <color rgb="FFF8696B"/>
        <color rgb="FFFFEB84"/>
        <color rgb="FF63BE7B"/>
      </colorScale>
    </cfRule>
  </conditionalFormatting>
  <conditionalFormatting sqref="RR14:RR92">
    <cfRule type="colorScale" priority="280">
      <colorScale>
        <cfvo type="min"/>
        <cfvo type="percentile" val="50"/>
        <cfvo type="max"/>
        <color rgb="FFF8696B"/>
        <color rgb="FFFFEB84"/>
        <color rgb="FF63BE7B"/>
      </colorScale>
    </cfRule>
  </conditionalFormatting>
  <conditionalFormatting sqref="RR96:RS123">
    <cfRule type="colorScale" priority="279">
      <colorScale>
        <cfvo type="min"/>
        <cfvo type="percentile" val="50"/>
        <cfvo type="max"/>
        <color rgb="FFF8696B"/>
        <color rgb="FFFFEB84"/>
        <color rgb="FF63BE7B"/>
      </colorScale>
    </cfRule>
  </conditionalFormatting>
  <conditionalFormatting sqref="RT14:RW92">
    <cfRule type="colorScale" priority="278">
      <colorScale>
        <cfvo type="min"/>
        <cfvo type="percentile" val="50"/>
        <cfvo type="max"/>
        <color rgb="FFF8696B"/>
        <color rgb="FFFFEB84"/>
        <color rgb="FF63BE7B"/>
      </colorScale>
    </cfRule>
  </conditionalFormatting>
  <conditionalFormatting sqref="RT96:RW123">
    <cfRule type="colorScale" priority="277">
      <colorScale>
        <cfvo type="min"/>
        <cfvo type="percentile" val="50"/>
        <cfvo type="max"/>
        <color rgb="FFF8696B"/>
        <color rgb="FFFFEB84"/>
        <color rgb="FF63BE7B"/>
      </colorScale>
    </cfRule>
  </conditionalFormatting>
  <conditionalFormatting sqref="QY10">
    <cfRule type="colorScale" priority="276">
      <colorScale>
        <cfvo type="min"/>
        <cfvo type="percentile" val="50"/>
        <cfvo type="max"/>
        <color rgb="FFF8696B"/>
        <color rgb="FFFFEB84"/>
        <color rgb="FF63BE7B"/>
      </colorScale>
    </cfRule>
  </conditionalFormatting>
  <conditionalFormatting sqref="QY2:QY9">
    <cfRule type="colorScale" priority="275">
      <colorScale>
        <cfvo type="min"/>
        <cfvo type="percentile" val="50"/>
        <cfvo type="max"/>
        <color rgb="FFF8696B"/>
        <color rgb="FFFFEB84"/>
        <color rgb="FF63BE7B"/>
      </colorScale>
    </cfRule>
  </conditionalFormatting>
  <conditionalFormatting sqref="RM14:RM92">
    <cfRule type="colorScale" priority="274">
      <colorScale>
        <cfvo type="min"/>
        <cfvo type="percentile" val="50"/>
        <cfvo type="max"/>
        <color rgb="FFF8696B"/>
        <color rgb="FFFFEB84"/>
        <color rgb="FF63BE7B"/>
      </colorScale>
    </cfRule>
  </conditionalFormatting>
  <conditionalFormatting sqref="RS14:RS92">
    <cfRule type="colorScale" priority="272">
      <colorScale>
        <cfvo type="min"/>
        <cfvo type="percentile" val="50"/>
        <cfvo type="max"/>
        <color rgb="FFF8696B"/>
        <color rgb="FFFFEB84"/>
        <color rgb="FF63BE7B"/>
      </colorScale>
    </cfRule>
  </conditionalFormatting>
  <conditionalFormatting sqref="QY14:QY92">
    <cfRule type="colorScale" priority="271">
      <colorScale>
        <cfvo type="min"/>
        <cfvo type="percentile" val="50"/>
        <cfvo type="max"/>
        <color rgb="FFF8696B"/>
        <color rgb="FFFFEB84"/>
        <color rgb="FF63BE7B"/>
      </colorScale>
    </cfRule>
  </conditionalFormatting>
  <conditionalFormatting sqref="QZ2:QZ10">
    <cfRule type="colorScale" priority="270">
      <colorScale>
        <cfvo type="min"/>
        <cfvo type="percentile" val="50"/>
        <cfvo type="max"/>
        <color rgb="FF63BE7B"/>
        <color rgb="FFFFEB84"/>
        <color rgb="FFF8696B"/>
      </colorScale>
    </cfRule>
  </conditionalFormatting>
  <conditionalFormatting sqref="OT14:OT92">
    <cfRule type="colorScale" priority="268">
      <colorScale>
        <cfvo type="min"/>
        <cfvo type="percentile" val="50"/>
        <cfvo type="max"/>
        <color rgb="FFF8696B"/>
        <color rgb="FFFFEB84"/>
        <color rgb="FF63BE7B"/>
      </colorScale>
    </cfRule>
  </conditionalFormatting>
  <conditionalFormatting sqref="PO10">
    <cfRule type="colorScale" priority="267">
      <colorScale>
        <cfvo type="min"/>
        <cfvo type="percentile" val="50"/>
        <cfvo type="max"/>
        <color rgb="FFF8696B"/>
        <color rgb="FFFFEB84"/>
        <color rgb="FF63BE7B"/>
      </colorScale>
    </cfRule>
  </conditionalFormatting>
  <conditionalFormatting sqref="PO2:PO9">
    <cfRule type="colorScale" priority="266">
      <colorScale>
        <cfvo type="min"/>
        <cfvo type="percentile" val="50"/>
        <cfvo type="max"/>
        <color rgb="FFF8696B"/>
        <color rgb="FFFFEB84"/>
        <color rgb="FF63BE7B"/>
      </colorScale>
    </cfRule>
  </conditionalFormatting>
  <conditionalFormatting sqref="QX10">
    <cfRule type="colorScale" priority="265">
      <colorScale>
        <cfvo type="min"/>
        <cfvo type="percentile" val="50"/>
        <cfvo type="max"/>
        <color rgb="FFF8696B"/>
        <color rgb="FFFFEB84"/>
        <color rgb="FF63BE7B"/>
      </colorScale>
    </cfRule>
  </conditionalFormatting>
  <conditionalFormatting sqref="QX2:QX9">
    <cfRule type="colorScale" priority="264">
      <colorScale>
        <cfvo type="min"/>
        <cfvo type="percentile" val="50"/>
        <cfvo type="max"/>
        <color rgb="FFF8696B"/>
        <color rgb="FFFFEB84"/>
        <color rgb="FF63BE7B"/>
      </colorScale>
    </cfRule>
  </conditionalFormatting>
  <conditionalFormatting sqref="QC14:QC92">
    <cfRule type="colorScale" priority="263">
      <colorScale>
        <cfvo type="min"/>
        <cfvo type="percentile" val="50"/>
        <cfvo type="max"/>
        <color rgb="FFF8696B"/>
        <color rgb="FFFFEB84"/>
        <color rgb="FF63BE7B"/>
      </colorScale>
    </cfRule>
  </conditionalFormatting>
  <conditionalFormatting sqref="RL14:RL92">
    <cfRule type="colorScale" priority="262">
      <colorScale>
        <cfvo type="min"/>
        <cfvo type="percentile" val="50"/>
        <cfvo type="max"/>
        <color rgb="FFF8696B"/>
        <color rgb="FFFFEB84"/>
        <color rgb="FF63BE7B"/>
      </colorScale>
    </cfRule>
  </conditionalFormatting>
  <conditionalFormatting sqref="KS14:KS92">
    <cfRule type="colorScale" priority="261">
      <colorScale>
        <cfvo type="min"/>
        <cfvo type="percentile" val="50"/>
        <cfvo type="max"/>
        <color rgb="FFF8696B"/>
        <color rgb="FFFFEB84"/>
        <color rgb="FF63BE7B"/>
      </colorScale>
    </cfRule>
  </conditionalFormatting>
  <conditionalFormatting sqref="MB14:MB92">
    <cfRule type="colorScale" priority="260">
      <colorScale>
        <cfvo type="min"/>
        <cfvo type="percentile" val="50"/>
        <cfvo type="max"/>
        <color rgb="FFF8696B"/>
        <color rgb="FFFFEB84"/>
        <color rgb="FF63BE7B"/>
      </colorScale>
    </cfRule>
  </conditionalFormatting>
  <conditionalFormatting sqref="NK14:NK92">
    <cfRule type="colorScale" priority="259">
      <colorScale>
        <cfvo type="min"/>
        <cfvo type="percentile" val="50"/>
        <cfvo type="max"/>
        <color rgb="FFF8696B"/>
        <color rgb="FFFFEB84"/>
        <color rgb="FF63BE7B"/>
      </colorScale>
    </cfRule>
  </conditionalFormatting>
  <conditionalFormatting sqref="RE12">
    <cfRule type="colorScale" priority="257">
      <colorScale>
        <cfvo type="min"/>
        <cfvo type="percentile" val="50"/>
        <cfvo type="max"/>
        <color rgb="FFF8696B"/>
        <color rgb="FFFFEB84"/>
        <color rgb="FF63BE7B"/>
      </colorScale>
    </cfRule>
  </conditionalFormatting>
  <conditionalFormatting sqref="SO96:SO123">
    <cfRule type="colorScale" priority="251">
      <colorScale>
        <cfvo type="min"/>
        <cfvo type="percentile" val="50"/>
        <cfvo type="max"/>
        <color rgb="FFF8696B"/>
        <color rgb="FFFFEB84"/>
        <color rgb="FF63BE7B"/>
      </colorScale>
    </cfRule>
  </conditionalFormatting>
  <conditionalFormatting sqref="SL96:SL123 RZ96:SG123">
    <cfRule type="colorScale" priority="253">
      <colorScale>
        <cfvo type="min"/>
        <cfvo type="percentile" val="50"/>
        <cfvo type="max"/>
        <color rgb="FFF8696B"/>
        <color rgb="FFFFEB84"/>
        <color rgb="FF63BE7B"/>
      </colorScale>
    </cfRule>
  </conditionalFormatting>
  <conditionalFormatting sqref="SM96:SN123">
    <cfRule type="colorScale" priority="252">
      <colorScale>
        <cfvo type="min"/>
        <cfvo type="percentile" val="50"/>
        <cfvo type="max"/>
        <color rgb="FFF8696B"/>
        <color rgb="FFFFEB84"/>
        <color rgb="FF63BE7B"/>
      </colorScale>
    </cfRule>
  </conditionalFormatting>
  <conditionalFormatting sqref="SL15:SL24 RZ82:SB92 RZ15:SB24 SL82:SL92 SG15:SG24 SG82:SG92">
    <cfRule type="colorScale" priority="250">
      <colorScale>
        <cfvo type="min"/>
        <cfvo type="percentile" val="50"/>
        <cfvo type="max"/>
        <color rgb="FFF8696B"/>
        <color rgb="FFFFEB84"/>
        <color rgb="FF63BE7B"/>
      </colorScale>
    </cfRule>
  </conditionalFormatting>
  <conditionalFormatting sqref="RY96:RY123">
    <cfRule type="colorScale" priority="249">
      <colorScale>
        <cfvo type="min"/>
        <cfvo type="percentile" val="50"/>
        <cfvo type="max"/>
        <color rgb="FFF8696B"/>
        <color rgb="FFFFEB84"/>
        <color rgb="FF63BE7B"/>
      </colorScale>
    </cfRule>
  </conditionalFormatting>
  <conditionalFormatting sqref="SO14:SO92">
    <cfRule type="colorScale" priority="254">
      <colorScale>
        <cfvo type="min"/>
        <cfvo type="percentile" val="50"/>
        <cfvo type="max"/>
        <color rgb="FFF8696B"/>
        <color rgb="FFFFEB84"/>
        <color rgb="FF63BE7B"/>
      </colorScale>
    </cfRule>
  </conditionalFormatting>
  <conditionalFormatting sqref="SL25:SL81 RZ25:SB81 SG25:SG81">
    <cfRule type="colorScale" priority="255">
      <colorScale>
        <cfvo type="min"/>
        <cfvo type="percentile" val="50"/>
        <cfvo type="max"/>
        <color rgb="FFF8696B"/>
        <color rgb="FFFFEB84"/>
        <color rgb="FF63BE7B"/>
      </colorScale>
    </cfRule>
  </conditionalFormatting>
  <conditionalFormatting sqref="SM12:SM13">
    <cfRule type="colorScale" priority="256">
      <colorScale>
        <cfvo type="min"/>
        <cfvo type="percentile" val="50"/>
        <cfvo type="max"/>
        <color rgb="FFF8696B"/>
        <color rgb="FFFFEB84"/>
        <color rgb="FF63BE7B"/>
      </colorScale>
    </cfRule>
  </conditionalFormatting>
  <conditionalFormatting sqref="RZ14:SB14 SG14">
    <cfRule type="colorScale" priority="248">
      <colorScale>
        <cfvo type="min"/>
        <cfvo type="percentile" val="50"/>
        <cfvo type="max"/>
        <color rgb="FFF8696B"/>
        <color rgb="FFFFEB84"/>
        <color rgb="FF63BE7B"/>
      </colorScale>
    </cfRule>
  </conditionalFormatting>
  <conditionalFormatting sqref="SL14:SL92">
    <cfRule type="colorScale" priority="247">
      <colorScale>
        <cfvo type="min"/>
        <cfvo type="percentile" val="50"/>
        <cfvo type="max"/>
        <color rgb="FFF8696B"/>
        <color rgb="FFFFEB84"/>
        <color rgb="FF63BE7B"/>
      </colorScale>
    </cfRule>
  </conditionalFormatting>
  <conditionalFormatting sqref="RY14:RY92">
    <cfRule type="colorScale" priority="246">
      <colorScale>
        <cfvo type="min"/>
        <cfvo type="percentile" val="50"/>
        <cfvo type="max"/>
        <color rgb="FFF8696B"/>
        <color rgb="FFFFEB84"/>
        <color rgb="FF63BE7B"/>
      </colorScale>
    </cfRule>
  </conditionalFormatting>
  <conditionalFormatting sqref="SP96:SQ123">
    <cfRule type="colorScale" priority="245">
      <colorScale>
        <cfvo type="min"/>
        <cfvo type="percentile" val="50"/>
        <cfvo type="max"/>
        <color rgb="FFF8696B"/>
        <color rgb="FFFFEB84"/>
        <color rgb="FF63BE7B"/>
      </colorScale>
    </cfRule>
  </conditionalFormatting>
  <conditionalFormatting sqref="SP14:SP92">
    <cfRule type="colorScale" priority="244">
      <colorScale>
        <cfvo type="min"/>
        <cfvo type="percentile" val="50"/>
        <cfvo type="max"/>
        <color rgb="FF63BE7B"/>
        <color rgb="FFFFEB84"/>
        <color rgb="FFF8696B"/>
      </colorScale>
    </cfRule>
  </conditionalFormatting>
  <conditionalFormatting sqref="SH96:SI123">
    <cfRule type="colorScale" priority="243">
      <colorScale>
        <cfvo type="min"/>
        <cfvo type="percentile" val="50"/>
        <cfvo type="max"/>
        <color rgb="FFF8696B"/>
        <color rgb="FFFFEB84"/>
        <color rgb="FF63BE7B"/>
      </colorScale>
    </cfRule>
  </conditionalFormatting>
  <conditionalFormatting sqref="SJ96:SK123">
    <cfRule type="colorScale" priority="242">
      <colorScale>
        <cfvo type="min"/>
        <cfvo type="percentile" val="50"/>
        <cfvo type="max"/>
        <color rgb="FFF8696B"/>
        <color rgb="FFFFEB84"/>
        <color rgb="FF63BE7B"/>
      </colorScale>
    </cfRule>
  </conditionalFormatting>
  <conditionalFormatting sqref="SP96:SQ123">
    <cfRule type="colorScale" priority="241">
      <colorScale>
        <cfvo type="min"/>
        <cfvo type="percentile" val="50"/>
        <cfvo type="max"/>
        <color rgb="FF63BE7B"/>
        <color rgb="FFFFEB84"/>
        <color rgb="FFF8696B"/>
      </colorScale>
    </cfRule>
  </conditionalFormatting>
  <conditionalFormatting sqref="SJ14:SK92">
    <cfRule type="colorScale" priority="240">
      <colorScale>
        <cfvo type="min"/>
        <cfvo type="percentile" val="50"/>
        <cfvo type="max"/>
        <color rgb="FFF8696B"/>
        <color rgb="FFFFEB84"/>
        <color rgb="FF63BE7B"/>
      </colorScale>
    </cfRule>
  </conditionalFormatting>
  <conditionalFormatting sqref="SL96:SL123">
    <cfRule type="colorScale" priority="239">
      <colorScale>
        <cfvo type="min"/>
        <cfvo type="percentile" val="50"/>
        <cfvo type="max"/>
        <color rgb="FFF8696B"/>
        <color rgb="FFFFEB84"/>
        <color rgb="FF63BE7B"/>
      </colorScale>
    </cfRule>
  </conditionalFormatting>
  <conditionalFormatting sqref="SU96:SW123">
    <cfRule type="colorScale" priority="238">
      <colorScale>
        <cfvo type="min"/>
        <cfvo type="percentile" val="50"/>
        <cfvo type="max"/>
        <color rgb="FFF8696B"/>
        <color rgb="FFFFEB84"/>
        <color rgb="FF63BE7B"/>
      </colorScale>
    </cfRule>
  </conditionalFormatting>
  <conditionalFormatting sqref="SX14:SX92">
    <cfRule type="colorScale" priority="237">
      <colorScale>
        <cfvo type="min"/>
        <cfvo type="percentile" val="50"/>
        <cfvo type="max"/>
        <color rgb="FFF8696B"/>
        <color rgb="FFFFEB84"/>
        <color rgb="FF63BE7B"/>
      </colorScale>
    </cfRule>
  </conditionalFormatting>
  <conditionalFormatting sqref="SX96:SX123">
    <cfRule type="colorScale" priority="236">
      <colorScale>
        <cfvo type="min"/>
        <cfvo type="percentile" val="50"/>
        <cfvo type="max"/>
        <color rgb="FFF8696B"/>
        <color rgb="FFFFEB84"/>
        <color rgb="FF63BE7B"/>
      </colorScale>
    </cfRule>
  </conditionalFormatting>
  <conditionalFormatting sqref="SF2:SF10 SK2:SK10">
    <cfRule type="colorScale" priority="235">
      <colorScale>
        <cfvo type="min"/>
        <cfvo type="percentile" val="50"/>
        <cfvo type="max"/>
        <color rgb="FFF8696B"/>
        <color rgb="FFFFEB84"/>
        <color rgb="FF63BE7B"/>
      </colorScale>
    </cfRule>
  </conditionalFormatting>
  <conditionalFormatting sqref="SL2:SL10">
    <cfRule type="colorScale" priority="234">
      <colorScale>
        <cfvo type="min"/>
        <cfvo type="percentile" val="50"/>
        <cfvo type="max"/>
        <color rgb="FFF8696B"/>
        <color rgb="FFFFEB84"/>
        <color rgb="FF63BE7B"/>
      </colorScale>
    </cfRule>
  </conditionalFormatting>
  <conditionalFormatting sqref="SE14:SF92">
    <cfRule type="colorScale" priority="233">
      <colorScale>
        <cfvo type="min"/>
        <cfvo type="percentile" val="50"/>
        <cfvo type="max"/>
        <color rgb="FFF8696B"/>
        <color rgb="FFFFEB84"/>
        <color rgb="FF63BE7B"/>
      </colorScale>
    </cfRule>
  </conditionalFormatting>
  <conditionalFormatting sqref="SC14:SD92">
    <cfRule type="colorScale" priority="232">
      <colorScale>
        <cfvo type="min"/>
        <cfvo type="percentile" val="50"/>
        <cfvo type="max"/>
        <color rgb="FFF8696B"/>
        <color rgb="FFFFEB84"/>
        <color rgb="FF63BE7B"/>
      </colorScale>
    </cfRule>
  </conditionalFormatting>
  <conditionalFormatting sqref="SI14:SI92">
    <cfRule type="colorScale" priority="231">
      <colorScale>
        <cfvo type="min"/>
        <cfvo type="percentile" val="50"/>
        <cfvo type="max"/>
        <color rgb="FFF8696B"/>
        <color rgb="FFFFEB84"/>
        <color rgb="FF63BE7B"/>
      </colorScale>
    </cfRule>
  </conditionalFormatting>
  <conditionalFormatting sqref="SW14:SW92">
    <cfRule type="colorScale" priority="230">
      <colorScale>
        <cfvo type="min"/>
        <cfvo type="percentile" val="50"/>
        <cfvo type="max"/>
        <color rgb="FFF8696B"/>
        <color rgb="FFFFEB84"/>
        <color rgb="FF63BE7B"/>
      </colorScale>
    </cfRule>
  </conditionalFormatting>
  <conditionalFormatting sqref="SC14:SC92">
    <cfRule type="colorScale" priority="229">
      <colorScale>
        <cfvo type="min"/>
        <cfvo type="percentile" val="50"/>
        <cfvo type="max"/>
        <color rgb="FFF8696B"/>
        <color rgb="FFFFEB84"/>
        <color rgb="FF63BE7B"/>
      </colorScale>
    </cfRule>
  </conditionalFormatting>
  <conditionalFormatting sqref="RZ14:SB92">
    <cfRule type="colorScale" priority="228">
      <colorScale>
        <cfvo type="min"/>
        <cfvo type="percentile" val="50"/>
        <cfvo type="max"/>
        <color rgb="FFF8696B"/>
        <color rgb="FFFFEB84"/>
        <color rgb="FF63BE7B"/>
      </colorScale>
    </cfRule>
  </conditionalFormatting>
  <conditionalFormatting sqref="SY14:SZ92">
    <cfRule type="colorScale" priority="227">
      <colorScale>
        <cfvo type="min"/>
        <cfvo type="percentile" val="50"/>
        <cfvo type="max"/>
        <color rgb="FFF8696B"/>
        <color rgb="FFFFEB84"/>
        <color rgb="FF63BE7B"/>
      </colorScale>
    </cfRule>
  </conditionalFormatting>
  <conditionalFormatting sqref="SY96:SZ123">
    <cfRule type="colorScale" priority="226">
      <colorScale>
        <cfvo type="min"/>
        <cfvo type="percentile" val="50"/>
        <cfvo type="max"/>
        <color rgb="FFF8696B"/>
        <color rgb="FFFFEB84"/>
        <color rgb="FF63BE7B"/>
      </colorScale>
    </cfRule>
  </conditionalFormatting>
  <conditionalFormatting sqref="SM14:SM92">
    <cfRule type="colorScale" priority="225">
      <colorScale>
        <cfvo type="min"/>
        <cfvo type="percentile" val="50"/>
        <cfvo type="max"/>
        <color rgb="FFF8696B"/>
        <color rgb="FFFFEB84"/>
        <color rgb="FF63BE7B"/>
      </colorScale>
    </cfRule>
  </conditionalFormatting>
  <conditionalFormatting sqref="SM14:SM92">
    <cfRule type="colorScale" priority="224">
      <colorScale>
        <cfvo type="min"/>
        <cfvo type="percentile" val="50"/>
        <cfvo type="max"/>
        <color rgb="FFF8696B"/>
        <color rgb="FFFFEB84"/>
        <color rgb="FF63BE7B"/>
      </colorScale>
    </cfRule>
  </conditionalFormatting>
  <conditionalFormatting sqref="SP2:SP10">
    <cfRule type="colorScale" priority="223">
      <colorScale>
        <cfvo type="min"/>
        <cfvo type="percentile" val="50"/>
        <cfvo type="max"/>
        <color rgb="FFF8696B"/>
        <color rgb="FFFFEB84"/>
        <color rgb="FF63BE7B"/>
      </colorScale>
    </cfRule>
  </conditionalFormatting>
  <conditionalFormatting sqref="ST2:ST10">
    <cfRule type="colorScale" priority="222">
      <colorScale>
        <cfvo type="min"/>
        <cfvo type="percentile" val="50"/>
        <cfvo type="max"/>
        <color rgb="FFF8696B"/>
        <color rgb="FFFFEB84"/>
        <color rgb="FF63BE7B"/>
      </colorScale>
    </cfRule>
  </conditionalFormatting>
  <conditionalFormatting sqref="SR2:SR10">
    <cfRule type="colorScale" priority="221">
      <colorScale>
        <cfvo type="min"/>
        <cfvo type="percentile" val="50"/>
        <cfvo type="max"/>
        <color rgb="FFF8696B"/>
        <color rgb="FFFFEB84"/>
        <color rgb="FF63BE7B"/>
      </colorScale>
    </cfRule>
  </conditionalFormatting>
  <conditionalFormatting sqref="SV2:SV10">
    <cfRule type="colorScale" priority="220">
      <colorScale>
        <cfvo type="min"/>
        <cfvo type="percentile" val="50"/>
        <cfvo type="max"/>
        <color rgb="FFF8696B"/>
        <color rgb="FFFFEB84"/>
        <color rgb="FF63BE7B"/>
      </colorScale>
    </cfRule>
  </conditionalFormatting>
  <conditionalFormatting sqref="TA14:TA92">
    <cfRule type="colorScale" priority="219">
      <colorScale>
        <cfvo type="min"/>
        <cfvo type="percentile" val="50"/>
        <cfvo type="max"/>
        <color rgb="FFF8696B"/>
        <color rgb="FFFFEB84"/>
        <color rgb="FF63BE7B"/>
      </colorScale>
    </cfRule>
  </conditionalFormatting>
  <conditionalFormatting sqref="TA96:TB123">
    <cfRule type="colorScale" priority="218">
      <colorScale>
        <cfvo type="min"/>
        <cfvo type="percentile" val="50"/>
        <cfvo type="max"/>
        <color rgb="FFF8696B"/>
        <color rgb="FFFFEB84"/>
        <color rgb="FF63BE7B"/>
      </colorScale>
    </cfRule>
  </conditionalFormatting>
  <conditionalFormatting sqref="TC14:TF92">
    <cfRule type="colorScale" priority="217">
      <colorScale>
        <cfvo type="min"/>
        <cfvo type="percentile" val="50"/>
        <cfvo type="max"/>
        <color rgb="FFF8696B"/>
        <color rgb="FFFFEB84"/>
        <color rgb="FF63BE7B"/>
      </colorScale>
    </cfRule>
  </conditionalFormatting>
  <conditionalFormatting sqref="TC96:TF123">
    <cfRule type="colorScale" priority="216">
      <colorScale>
        <cfvo type="min"/>
        <cfvo type="percentile" val="50"/>
        <cfvo type="max"/>
        <color rgb="FFF8696B"/>
        <color rgb="FFFFEB84"/>
        <color rgb="FF63BE7B"/>
      </colorScale>
    </cfRule>
  </conditionalFormatting>
  <conditionalFormatting sqref="SH10">
    <cfRule type="colorScale" priority="215">
      <colorScale>
        <cfvo type="min"/>
        <cfvo type="percentile" val="50"/>
        <cfvo type="max"/>
        <color rgb="FFF8696B"/>
        <color rgb="FFFFEB84"/>
        <color rgb="FF63BE7B"/>
      </colorScale>
    </cfRule>
  </conditionalFormatting>
  <conditionalFormatting sqref="SH2:SH9">
    <cfRule type="colorScale" priority="214">
      <colorScale>
        <cfvo type="min"/>
        <cfvo type="percentile" val="50"/>
        <cfvo type="max"/>
        <color rgb="FFF8696B"/>
        <color rgb="FFFFEB84"/>
        <color rgb="FF63BE7B"/>
      </colorScale>
    </cfRule>
  </conditionalFormatting>
  <conditionalFormatting sqref="SV14:SV92">
    <cfRule type="colorScale" priority="213">
      <colorScale>
        <cfvo type="min"/>
        <cfvo type="percentile" val="50"/>
        <cfvo type="max"/>
        <color rgb="FFF8696B"/>
        <color rgb="FFFFEB84"/>
        <color rgb="FF63BE7B"/>
      </colorScale>
    </cfRule>
  </conditionalFormatting>
  <conditionalFormatting sqref="TB14:TB92">
    <cfRule type="colorScale" priority="212">
      <colorScale>
        <cfvo type="min"/>
        <cfvo type="percentile" val="50"/>
        <cfvo type="max"/>
        <color rgb="FFF8696B"/>
        <color rgb="FFFFEB84"/>
        <color rgb="FF63BE7B"/>
      </colorScale>
    </cfRule>
  </conditionalFormatting>
  <conditionalFormatting sqref="SH14:SH92">
    <cfRule type="colorScale" priority="211">
      <colorScale>
        <cfvo type="min"/>
        <cfvo type="percentile" val="50"/>
        <cfvo type="max"/>
        <color rgb="FFF8696B"/>
        <color rgb="FFFFEB84"/>
        <color rgb="FF63BE7B"/>
      </colorScale>
    </cfRule>
  </conditionalFormatting>
  <conditionalFormatting sqref="SI2:SI10">
    <cfRule type="colorScale" priority="210">
      <colorScale>
        <cfvo type="min"/>
        <cfvo type="percentile" val="50"/>
        <cfvo type="max"/>
        <color rgb="FF63BE7B"/>
        <color rgb="FFFFEB84"/>
        <color rgb="FFF8696B"/>
      </colorScale>
    </cfRule>
  </conditionalFormatting>
  <conditionalFormatting sqref="SG10">
    <cfRule type="colorScale" priority="209">
      <colorScale>
        <cfvo type="min"/>
        <cfvo type="percentile" val="50"/>
        <cfvo type="max"/>
        <color rgb="FFF8696B"/>
        <color rgb="FFFFEB84"/>
        <color rgb="FF63BE7B"/>
      </colorScale>
    </cfRule>
  </conditionalFormatting>
  <conditionalFormatting sqref="SG2:SG9">
    <cfRule type="colorScale" priority="208">
      <colorScale>
        <cfvo type="min"/>
        <cfvo type="percentile" val="50"/>
        <cfvo type="max"/>
        <color rgb="FFF8696B"/>
        <color rgb="FFFFEB84"/>
        <color rgb="FF63BE7B"/>
      </colorScale>
    </cfRule>
  </conditionalFormatting>
  <conditionalFormatting sqref="SU14:SU92">
    <cfRule type="colorScale" priority="207">
      <colorScale>
        <cfvo type="min"/>
        <cfvo type="percentile" val="50"/>
        <cfvo type="max"/>
        <color rgb="FFF8696B"/>
        <color rgb="FFFFEB84"/>
        <color rgb="FF63BE7B"/>
      </colorScale>
    </cfRule>
  </conditionalFormatting>
  <conditionalFormatting sqref="SN12">
    <cfRule type="colorScale" priority="206">
      <colorScale>
        <cfvo type="min"/>
        <cfvo type="percentile" val="50"/>
        <cfvo type="max"/>
        <color rgb="FFF8696B"/>
        <color rgb="FFFFEB84"/>
        <color rgb="FF63BE7B"/>
      </colorScale>
    </cfRule>
  </conditionalFormatting>
  <conditionalFormatting sqref="RE14:RE92">
    <cfRule type="colorScale" priority="205">
      <colorScale>
        <cfvo type="min"/>
        <cfvo type="percentile" val="50"/>
        <cfvo type="max"/>
        <color rgb="FFF8696B"/>
        <color rgb="FFFFEB84"/>
        <color rgb="FF63BE7B"/>
      </colorScale>
    </cfRule>
  </conditionalFormatting>
  <conditionalFormatting sqref="SN14:SN92">
    <cfRule type="colorScale" priority="204">
      <colorScale>
        <cfvo type="min"/>
        <cfvo type="percentile" val="50"/>
        <cfvo type="max"/>
        <color rgb="FFF8696B"/>
        <color rgb="FFFFEB84"/>
        <color rgb="FF63BE7B"/>
      </colorScale>
    </cfRule>
  </conditionalFormatting>
  <conditionalFormatting sqref="GY14:GY92">
    <cfRule type="colorScale" priority="144">
      <colorScale>
        <cfvo type="min"/>
        <cfvo type="percentile" val="50"/>
        <cfvo type="max"/>
        <color rgb="FFF8696B"/>
        <color rgb="FFFFEB84"/>
        <color rgb="FF63BE7B"/>
      </colorScale>
    </cfRule>
  </conditionalFormatting>
  <conditionalFormatting sqref="PV12">
    <cfRule type="colorScale" priority="138">
      <colorScale>
        <cfvo type="min"/>
        <cfvo type="percentile" val="50"/>
        <cfvo type="max"/>
        <color rgb="FFF8696B"/>
        <color rgb="FFFFEB84"/>
        <color rgb="FF63BE7B"/>
      </colorScale>
    </cfRule>
  </conditionalFormatting>
  <conditionalFormatting sqref="PV14:PV92">
    <cfRule type="colorScale" priority="137">
      <colorScale>
        <cfvo type="min"/>
        <cfvo type="percentile" val="50"/>
        <cfvo type="max"/>
        <color rgb="FFF8696B"/>
        <color rgb="FFFFEB84"/>
        <color rgb="FF63BE7B"/>
      </colorScale>
    </cfRule>
  </conditionalFormatting>
  <conditionalFormatting sqref="OM12">
    <cfRule type="colorScale" priority="136">
      <colorScale>
        <cfvo type="min"/>
        <cfvo type="percentile" val="50"/>
        <cfvo type="max"/>
        <color rgb="FFF8696B"/>
        <color rgb="FFFFEB84"/>
        <color rgb="FF63BE7B"/>
      </colorScale>
    </cfRule>
  </conditionalFormatting>
  <conditionalFormatting sqref="OM14:OM92">
    <cfRule type="colorScale" priority="135">
      <colorScale>
        <cfvo type="min"/>
        <cfvo type="percentile" val="50"/>
        <cfvo type="max"/>
        <color rgb="FFF8696B"/>
        <color rgb="FFFFEB84"/>
        <color rgb="FF63BE7B"/>
      </colorScale>
    </cfRule>
  </conditionalFormatting>
  <conditionalFormatting sqref="ND12">
    <cfRule type="colorScale" priority="134">
      <colorScale>
        <cfvo type="min"/>
        <cfvo type="percentile" val="50"/>
        <cfvo type="max"/>
        <color rgb="FFF8696B"/>
        <color rgb="FFFFEB84"/>
        <color rgb="FF63BE7B"/>
      </colorScale>
    </cfRule>
  </conditionalFormatting>
  <conditionalFormatting sqref="ND14:ND92">
    <cfRule type="colorScale" priority="133">
      <colorScale>
        <cfvo type="min"/>
        <cfvo type="percentile" val="50"/>
        <cfvo type="max"/>
        <color rgb="FFF8696B"/>
        <color rgb="FFFFEB84"/>
        <color rgb="FF63BE7B"/>
      </colorScale>
    </cfRule>
  </conditionalFormatting>
  <conditionalFormatting sqref="LU12">
    <cfRule type="colorScale" priority="132">
      <colorScale>
        <cfvo type="min"/>
        <cfvo type="percentile" val="50"/>
        <cfvo type="max"/>
        <color rgb="FFF8696B"/>
        <color rgb="FFFFEB84"/>
        <color rgb="FF63BE7B"/>
      </colorScale>
    </cfRule>
  </conditionalFormatting>
  <conditionalFormatting sqref="LU14:LU92">
    <cfRule type="colorScale" priority="131">
      <colorScale>
        <cfvo type="min"/>
        <cfvo type="percentile" val="50"/>
        <cfvo type="max"/>
        <color rgb="FFF8696B"/>
        <color rgb="FFFFEB84"/>
        <color rgb="FF63BE7B"/>
      </colorScale>
    </cfRule>
  </conditionalFormatting>
  <conditionalFormatting sqref="KL12">
    <cfRule type="colorScale" priority="130">
      <colorScale>
        <cfvo type="min"/>
        <cfvo type="percentile" val="50"/>
        <cfvo type="max"/>
        <color rgb="FFF8696B"/>
        <color rgb="FFFFEB84"/>
        <color rgb="FF63BE7B"/>
      </colorScale>
    </cfRule>
  </conditionalFormatting>
  <conditionalFormatting sqref="KL14:KL92">
    <cfRule type="colorScale" priority="129">
      <colorScale>
        <cfvo type="min"/>
        <cfvo type="percentile" val="50"/>
        <cfvo type="max"/>
        <color rgb="FFF8696B"/>
        <color rgb="FFFFEB84"/>
        <color rgb="FF63BE7B"/>
      </colorScale>
    </cfRule>
  </conditionalFormatting>
  <conditionalFormatting sqref="JC12">
    <cfRule type="colorScale" priority="128">
      <colorScale>
        <cfvo type="min"/>
        <cfvo type="percentile" val="50"/>
        <cfvo type="max"/>
        <color rgb="FFF8696B"/>
        <color rgb="FFFFEB84"/>
        <color rgb="FF63BE7B"/>
      </colorScale>
    </cfRule>
  </conditionalFormatting>
  <conditionalFormatting sqref="JC14:JC92">
    <cfRule type="colorScale" priority="127">
      <colorScale>
        <cfvo type="min"/>
        <cfvo type="percentile" val="50"/>
        <cfvo type="max"/>
        <color rgb="FFF8696B"/>
        <color rgb="FFFFEB84"/>
        <color rgb="FF63BE7B"/>
      </colorScale>
    </cfRule>
  </conditionalFormatting>
  <conditionalFormatting sqref="HT12">
    <cfRule type="colorScale" priority="126">
      <colorScale>
        <cfvo type="min"/>
        <cfvo type="percentile" val="50"/>
        <cfvo type="max"/>
        <color rgb="FFF8696B"/>
        <color rgb="FFFFEB84"/>
        <color rgb="FF63BE7B"/>
      </colorScale>
    </cfRule>
  </conditionalFormatting>
  <conditionalFormatting sqref="HT14:HT92">
    <cfRule type="colorScale" priority="125">
      <colorScale>
        <cfvo type="min"/>
        <cfvo type="percentile" val="50"/>
        <cfvo type="max"/>
        <color rgb="FFF8696B"/>
        <color rgb="FFFFEB84"/>
        <color rgb="FF63BE7B"/>
      </colorScale>
    </cfRule>
  </conditionalFormatting>
  <conditionalFormatting sqref="GK12">
    <cfRule type="colorScale" priority="124">
      <colorScale>
        <cfvo type="min"/>
        <cfvo type="percentile" val="50"/>
        <cfvo type="max"/>
        <color rgb="FFF8696B"/>
        <color rgb="FFFFEB84"/>
        <color rgb="FF63BE7B"/>
      </colorScale>
    </cfRule>
  </conditionalFormatting>
  <conditionalFormatting sqref="GK14:GK92">
    <cfRule type="colorScale" priority="123">
      <colorScale>
        <cfvo type="min"/>
        <cfvo type="percentile" val="50"/>
        <cfvo type="max"/>
        <color rgb="FFF8696B"/>
        <color rgb="FFFFEB84"/>
        <color rgb="FF63BE7B"/>
      </colorScale>
    </cfRule>
  </conditionalFormatting>
  <conditionalFormatting sqref="FB12">
    <cfRule type="colorScale" priority="122">
      <colorScale>
        <cfvo type="min"/>
        <cfvo type="percentile" val="50"/>
        <cfvo type="max"/>
        <color rgb="FFF8696B"/>
        <color rgb="FFFFEB84"/>
        <color rgb="FF63BE7B"/>
      </colorScale>
    </cfRule>
  </conditionalFormatting>
  <conditionalFormatting sqref="FB14:FB92">
    <cfRule type="colorScale" priority="121">
      <colorScale>
        <cfvo type="min"/>
        <cfvo type="percentile" val="50"/>
        <cfvo type="max"/>
        <color rgb="FFF8696B"/>
        <color rgb="FFFFEB84"/>
        <color rgb="FF63BE7B"/>
      </colorScale>
    </cfRule>
  </conditionalFormatting>
  <conditionalFormatting sqref="DS12">
    <cfRule type="colorScale" priority="120">
      <colorScale>
        <cfvo type="min"/>
        <cfvo type="percentile" val="50"/>
        <cfvo type="max"/>
        <color rgb="FFF8696B"/>
        <color rgb="FFFFEB84"/>
        <color rgb="FF63BE7B"/>
      </colorScale>
    </cfRule>
  </conditionalFormatting>
  <conditionalFormatting sqref="DS14:DS92">
    <cfRule type="colorScale" priority="119">
      <colorScale>
        <cfvo type="min"/>
        <cfvo type="percentile" val="50"/>
        <cfvo type="max"/>
        <color rgb="FFF8696B"/>
        <color rgb="FFFFEB84"/>
        <color rgb="FF63BE7B"/>
      </colorScale>
    </cfRule>
  </conditionalFormatting>
  <conditionalFormatting sqref="CJ12">
    <cfRule type="colorScale" priority="118">
      <colorScale>
        <cfvo type="min"/>
        <cfvo type="percentile" val="50"/>
        <cfvo type="max"/>
        <color rgb="FFF8696B"/>
        <color rgb="FFFFEB84"/>
        <color rgb="FF63BE7B"/>
      </colorScale>
    </cfRule>
  </conditionalFormatting>
  <conditionalFormatting sqref="CJ14:CJ92">
    <cfRule type="colorScale" priority="117">
      <colorScale>
        <cfvo type="min"/>
        <cfvo type="percentile" val="50"/>
        <cfvo type="max"/>
        <color rgb="FFF8696B"/>
        <color rgb="FFFFEB84"/>
        <color rgb="FF63BE7B"/>
      </colorScale>
    </cfRule>
  </conditionalFormatting>
  <conditionalFormatting sqref="BA12">
    <cfRule type="colorScale" priority="116">
      <colorScale>
        <cfvo type="min"/>
        <cfvo type="percentile" val="50"/>
        <cfvo type="max"/>
        <color rgb="FFF8696B"/>
        <color rgb="FFFFEB84"/>
        <color rgb="FF63BE7B"/>
      </colorScale>
    </cfRule>
  </conditionalFormatting>
  <conditionalFormatting sqref="BA14:BA92">
    <cfRule type="colorScale" priority="115">
      <colorScale>
        <cfvo type="min"/>
        <cfvo type="percentile" val="50"/>
        <cfvo type="max"/>
        <color rgb="FFF8696B"/>
        <color rgb="FFFFEB84"/>
        <color rgb="FF63BE7B"/>
      </colorScale>
    </cfRule>
  </conditionalFormatting>
  <conditionalFormatting sqref="PA14:PA92">
    <cfRule type="colorScale" priority="114">
      <colorScale>
        <cfvo type="min"/>
        <cfvo type="percentile" val="50"/>
        <cfvo type="max"/>
        <color rgb="FFF8696B"/>
        <color rgb="FFFFEB84"/>
        <color rgb="FF63BE7B"/>
      </colorScale>
    </cfRule>
  </conditionalFormatting>
  <conditionalFormatting sqref="NR14:NR92">
    <cfRule type="colorScale" priority="113">
      <colorScale>
        <cfvo type="min"/>
        <cfvo type="percentile" val="50"/>
        <cfvo type="max"/>
        <color rgb="FFF8696B"/>
        <color rgb="FFFFEB84"/>
        <color rgb="FF63BE7B"/>
      </colorScale>
    </cfRule>
  </conditionalFormatting>
  <conditionalFormatting sqref="MI14:MI92">
    <cfRule type="colorScale" priority="112">
      <colorScale>
        <cfvo type="min"/>
        <cfvo type="percentile" val="50"/>
        <cfvo type="max"/>
        <color rgb="FFF8696B"/>
        <color rgb="FFFFEB84"/>
        <color rgb="FF63BE7B"/>
      </colorScale>
    </cfRule>
  </conditionalFormatting>
  <conditionalFormatting sqref="KZ14:KZ92">
    <cfRule type="colorScale" priority="111">
      <colorScale>
        <cfvo type="min"/>
        <cfvo type="percentile" val="50"/>
        <cfvo type="max"/>
        <color rgb="FFF8696B"/>
        <color rgb="FFFFEB84"/>
        <color rgb="FF63BE7B"/>
      </colorScale>
    </cfRule>
  </conditionalFormatting>
  <conditionalFormatting sqref="JQ14:JQ92">
    <cfRule type="colorScale" priority="110">
      <colorScale>
        <cfvo type="min"/>
        <cfvo type="percentile" val="50"/>
        <cfvo type="max"/>
        <color rgb="FFF8696B"/>
        <color rgb="FFFFEB84"/>
        <color rgb="FF63BE7B"/>
      </colorScale>
    </cfRule>
  </conditionalFormatting>
  <conditionalFormatting sqref="IH14:IH92">
    <cfRule type="colorScale" priority="109">
      <colorScale>
        <cfvo type="min"/>
        <cfvo type="percentile" val="50"/>
        <cfvo type="max"/>
        <color rgb="FFF8696B"/>
        <color rgb="FFFFEB84"/>
        <color rgb="FF63BE7B"/>
      </colorScale>
    </cfRule>
  </conditionalFormatting>
  <conditionalFormatting sqref="FP14:FP92">
    <cfRule type="colorScale" priority="108">
      <colorScale>
        <cfvo type="min"/>
        <cfvo type="percentile" val="50"/>
        <cfvo type="max"/>
        <color rgb="FFF8696B"/>
        <color rgb="FFFFEB84"/>
        <color rgb="FF63BE7B"/>
      </colorScale>
    </cfRule>
  </conditionalFormatting>
  <conditionalFormatting sqref="EG14:EG92">
    <cfRule type="colorScale" priority="107">
      <colorScale>
        <cfvo type="min"/>
        <cfvo type="percentile" val="50"/>
        <cfvo type="max"/>
        <color rgb="FFF8696B"/>
        <color rgb="FFFFEB84"/>
        <color rgb="FF63BE7B"/>
      </colorScale>
    </cfRule>
  </conditionalFormatting>
  <conditionalFormatting sqref="CX14:CX92">
    <cfRule type="colorScale" priority="106">
      <colorScale>
        <cfvo type="min"/>
        <cfvo type="percentile" val="50"/>
        <cfvo type="max"/>
        <color rgb="FFF8696B"/>
        <color rgb="FFFFEB84"/>
        <color rgb="FF63BE7B"/>
      </colorScale>
    </cfRule>
  </conditionalFormatting>
  <conditionalFormatting sqref="BO14:BO92">
    <cfRule type="colorScale" priority="105">
      <colorScale>
        <cfvo type="min"/>
        <cfvo type="percentile" val="50"/>
        <cfvo type="max"/>
        <color rgb="FFF8696B"/>
        <color rgb="FFFFEB84"/>
        <color rgb="FF63BE7B"/>
      </colorScale>
    </cfRule>
  </conditionalFormatting>
  <conditionalFormatting sqref="TX96:TX123">
    <cfRule type="colorScale" priority="99">
      <colorScale>
        <cfvo type="min"/>
        <cfvo type="percentile" val="50"/>
        <cfvo type="max"/>
        <color rgb="FFF8696B"/>
        <color rgb="FFFFEB84"/>
        <color rgb="FF63BE7B"/>
      </colorScale>
    </cfRule>
  </conditionalFormatting>
  <conditionalFormatting sqref="TU96:TU123 TI96:TP123">
    <cfRule type="colorScale" priority="101">
      <colorScale>
        <cfvo type="min"/>
        <cfvo type="percentile" val="50"/>
        <cfvo type="max"/>
        <color rgb="FFF8696B"/>
        <color rgb="FFFFEB84"/>
        <color rgb="FF63BE7B"/>
      </colorScale>
    </cfRule>
  </conditionalFormatting>
  <conditionalFormatting sqref="TV96:TW123">
    <cfRule type="colorScale" priority="100">
      <colorScale>
        <cfvo type="min"/>
        <cfvo type="percentile" val="50"/>
        <cfvo type="max"/>
        <color rgb="FFF8696B"/>
        <color rgb="FFFFEB84"/>
        <color rgb="FF63BE7B"/>
      </colorScale>
    </cfRule>
  </conditionalFormatting>
  <conditionalFormatting sqref="TU15:TU24 TI82:TK92 TI15:TK24 TU82:TU92 TP15:TP24 TP82:TP92">
    <cfRule type="colorScale" priority="98">
      <colorScale>
        <cfvo type="min"/>
        <cfvo type="percentile" val="50"/>
        <cfvo type="max"/>
        <color rgb="FFF8696B"/>
        <color rgb="FFFFEB84"/>
        <color rgb="FF63BE7B"/>
      </colorScale>
    </cfRule>
  </conditionalFormatting>
  <conditionalFormatting sqref="TH96:TH123">
    <cfRule type="colorScale" priority="97">
      <colorScale>
        <cfvo type="min"/>
        <cfvo type="percentile" val="50"/>
        <cfvo type="max"/>
        <color rgb="FFF8696B"/>
        <color rgb="FFFFEB84"/>
        <color rgb="FF63BE7B"/>
      </colorScale>
    </cfRule>
  </conditionalFormatting>
  <conditionalFormatting sqref="TX14:TX92">
    <cfRule type="colorScale" priority="102">
      <colorScale>
        <cfvo type="min"/>
        <cfvo type="percentile" val="50"/>
        <cfvo type="max"/>
        <color rgb="FFF8696B"/>
        <color rgb="FFFFEB84"/>
        <color rgb="FF63BE7B"/>
      </colorScale>
    </cfRule>
  </conditionalFormatting>
  <conditionalFormatting sqref="TU25:TU81 TI25:TK81 TP25:TP81">
    <cfRule type="colorScale" priority="103">
      <colorScale>
        <cfvo type="min"/>
        <cfvo type="percentile" val="50"/>
        <cfvo type="max"/>
        <color rgb="FFF8696B"/>
        <color rgb="FFFFEB84"/>
        <color rgb="FF63BE7B"/>
      </colorScale>
    </cfRule>
  </conditionalFormatting>
  <conditionalFormatting sqref="TV12:TV13">
    <cfRule type="colorScale" priority="104">
      <colorScale>
        <cfvo type="min"/>
        <cfvo type="percentile" val="50"/>
        <cfvo type="max"/>
        <color rgb="FFF8696B"/>
        <color rgb="FFFFEB84"/>
        <color rgb="FF63BE7B"/>
      </colorScale>
    </cfRule>
  </conditionalFormatting>
  <conditionalFormatting sqref="TI14:TK14 TP14">
    <cfRule type="colorScale" priority="96">
      <colorScale>
        <cfvo type="min"/>
        <cfvo type="percentile" val="50"/>
        <cfvo type="max"/>
        <color rgb="FFF8696B"/>
        <color rgb="FFFFEB84"/>
        <color rgb="FF63BE7B"/>
      </colorScale>
    </cfRule>
  </conditionalFormatting>
  <conditionalFormatting sqref="TU14:TU92">
    <cfRule type="colorScale" priority="95">
      <colorScale>
        <cfvo type="min"/>
        <cfvo type="percentile" val="50"/>
        <cfvo type="max"/>
        <color rgb="FFF8696B"/>
        <color rgb="FFFFEB84"/>
        <color rgb="FF63BE7B"/>
      </colorScale>
    </cfRule>
  </conditionalFormatting>
  <conditionalFormatting sqref="TH14:TH92">
    <cfRule type="colorScale" priority="94">
      <colorScale>
        <cfvo type="min"/>
        <cfvo type="percentile" val="50"/>
        <cfvo type="max"/>
        <color rgb="FFF8696B"/>
        <color rgb="FFFFEB84"/>
        <color rgb="FF63BE7B"/>
      </colorScale>
    </cfRule>
  </conditionalFormatting>
  <conditionalFormatting sqref="TY96:TZ123">
    <cfRule type="colorScale" priority="93">
      <colorScale>
        <cfvo type="min"/>
        <cfvo type="percentile" val="50"/>
        <cfvo type="max"/>
        <color rgb="FFF8696B"/>
        <color rgb="FFFFEB84"/>
        <color rgb="FF63BE7B"/>
      </colorScale>
    </cfRule>
  </conditionalFormatting>
  <conditionalFormatting sqref="TY14:TY92">
    <cfRule type="colorScale" priority="92">
      <colorScale>
        <cfvo type="min"/>
        <cfvo type="percentile" val="50"/>
        <cfvo type="max"/>
        <color rgb="FF63BE7B"/>
        <color rgb="FFFFEB84"/>
        <color rgb="FFF8696B"/>
      </colorScale>
    </cfRule>
  </conditionalFormatting>
  <conditionalFormatting sqref="TQ96:TR123">
    <cfRule type="colorScale" priority="91">
      <colorScale>
        <cfvo type="min"/>
        <cfvo type="percentile" val="50"/>
        <cfvo type="max"/>
        <color rgb="FFF8696B"/>
        <color rgb="FFFFEB84"/>
        <color rgb="FF63BE7B"/>
      </colorScale>
    </cfRule>
  </conditionalFormatting>
  <conditionalFormatting sqref="TS96:TT123">
    <cfRule type="colorScale" priority="90">
      <colorScale>
        <cfvo type="min"/>
        <cfvo type="percentile" val="50"/>
        <cfvo type="max"/>
        <color rgb="FFF8696B"/>
        <color rgb="FFFFEB84"/>
        <color rgb="FF63BE7B"/>
      </colorScale>
    </cfRule>
  </conditionalFormatting>
  <conditionalFormatting sqref="TY96:TZ123">
    <cfRule type="colorScale" priority="89">
      <colorScale>
        <cfvo type="min"/>
        <cfvo type="percentile" val="50"/>
        <cfvo type="max"/>
        <color rgb="FF63BE7B"/>
        <color rgb="FFFFEB84"/>
        <color rgb="FFF8696B"/>
      </colorScale>
    </cfRule>
  </conditionalFormatting>
  <conditionalFormatting sqref="TS14:TT92">
    <cfRule type="colorScale" priority="88">
      <colorScale>
        <cfvo type="min"/>
        <cfvo type="percentile" val="50"/>
        <cfvo type="max"/>
        <color rgb="FFF8696B"/>
        <color rgb="FFFFEB84"/>
        <color rgb="FF63BE7B"/>
      </colorScale>
    </cfRule>
  </conditionalFormatting>
  <conditionalFormatting sqref="TU96:TU123">
    <cfRule type="colorScale" priority="87">
      <colorScale>
        <cfvo type="min"/>
        <cfvo type="percentile" val="50"/>
        <cfvo type="max"/>
        <color rgb="FFF8696B"/>
        <color rgb="FFFFEB84"/>
        <color rgb="FF63BE7B"/>
      </colorScale>
    </cfRule>
  </conditionalFormatting>
  <conditionalFormatting sqref="UD96:UF123">
    <cfRule type="colorScale" priority="86">
      <colorScale>
        <cfvo type="min"/>
        <cfvo type="percentile" val="50"/>
        <cfvo type="max"/>
        <color rgb="FFF8696B"/>
        <color rgb="FFFFEB84"/>
        <color rgb="FF63BE7B"/>
      </colorScale>
    </cfRule>
  </conditionalFormatting>
  <conditionalFormatting sqref="UG14:UG92">
    <cfRule type="colorScale" priority="85">
      <colorScale>
        <cfvo type="min"/>
        <cfvo type="percentile" val="50"/>
        <cfvo type="max"/>
        <color rgb="FFF8696B"/>
        <color rgb="FFFFEB84"/>
        <color rgb="FF63BE7B"/>
      </colorScale>
    </cfRule>
  </conditionalFormatting>
  <conditionalFormatting sqref="UG96:UG123">
    <cfRule type="colorScale" priority="84">
      <colorScale>
        <cfvo type="min"/>
        <cfvo type="percentile" val="50"/>
        <cfvo type="max"/>
        <color rgb="FFF8696B"/>
        <color rgb="FFFFEB84"/>
        <color rgb="FF63BE7B"/>
      </colorScale>
    </cfRule>
  </conditionalFormatting>
  <conditionalFormatting sqref="TO2:TO10 TT2:TT10">
    <cfRule type="colorScale" priority="83">
      <colorScale>
        <cfvo type="min"/>
        <cfvo type="percentile" val="50"/>
        <cfvo type="max"/>
        <color rgb="FFF8696B"/>
        <color rgb="FFFFEB84"/>
        <color rgb="FF63BE7B"/>
      </colorScale>
    </cfRule>
  </conditionalFormatting>
  <conditionalFormatting sqref="TU2:TU10">
    <cfRule type="colorScale" priority="82">
      <colorScale>
        <cfvo type="min"/>
        <cfvo type="percentile" val="50"/>
        <cfvo type="max"/>
        <color rgb="FFF8696B"/>
        <color rgb="FFFFEB84"/>
        <color rgb="FF63BE7B"/>
      </colorScale>
    </cfRule>
  </conditionalFormatting>
  <conditionalFormatting sqref="TN14:TO92">
    <cfRule type="colorScale" priority="81">
      <colorScale>
        <cfvo type="min"/>
        <cfvo type="percentile" val="50"/>
        <cfvo type="max"/>
        <color rgb="FFF8696B"/>
        <color rgb="FFFFEB84"/>
        <color rgb="FF63BE7B"/>
      </colorScale>
    </cfRule>
  </conditionalFormatting>
  <conditionalFormatting sqref="TL14:TM92">
    <cfRule type="colorScale" priority="80">
      <colorScale>
        <cfvo type="min"/>
        <cfvo type="percentile" val="50"/>
        <cfvo type="max"/>
        <color rgb="FFF8696B"/>
        <color rgb="FFFFEB84"/>
        <color rgb="FF63BE7B"/>
      </colorScale>
    </cfRule>
  </conditionalFormatting>
  <conditionalFormatting sqref="TR14:TR92">
    <cfRule type="colorScale" priority="79">
      <colorScale>
        <cfvo type="min"/>
        <cfvo type="percentile" val="50"/>
        <cfvo type="max"/>
        <color rgb="FFF8696B"/>
        <color rgb="FFFFEB84"/>
        <color rgb="FF63BE7B"/>
      </colorScale>
    </cfRule>
  </conditionalFormatting>
  <conditionalFormatting sqref="UF14:UF92">
    <cfRule type="colorScale" priority="78">
      <colorScale>
        <cfvo type="min"/>
        <cfvo type="percentile" val="50"/>
        <cfvo type="max"/>
        <color rgb="FFF8696B"/>
        <color rgb="FFFFEB84"/>
        <color rgb="FF63BE7B"/>
      </colorScale>
    </cfRule>
  </conditionalFormatting>
  <conditionalFormatting sqref="TL14:TL92">
    <cfRule type="colorScale" priority="77">
      <colorScale>
        <cfvo type="min"/>
        <cfvo type="percentile" val="50"/>
        <cfvo type="max"/>
        <color rgb="FFF8696B"/>
        <color rgb="FFFFEB84"/>
        <color rgb="FF63BE7B"/>
      </colorScale>
    </cfRule>
  </conditionalFormatting>
  <conditionalFormatting sqref="TI14:TK92">
    <cfRule type="colorScale" priority="76">
      <colorScale>
        <cfvo type="min"/>
        <cfvo type="percentile" val="50"/>
        <cfvo type="max"/>
        <color rgb="FFF8696B"/>
        <color rgb="FFFFEB84"/>
        <color rgb="FF63BE7B"/>
      </colorScale>
    </cfRule>
  </conditionalFormatting>
  <conditionalFormatting sqref="UH14:UI92">
    <cfRule type="colorScale" priority="75">
      <colorScale>
        <cfvo type="min"/>
        <cfvo type="percentile" val="50"/>
        <cfvo type="max"/>
        <color rgb="FFF8696B"/>
        <color rgb="FFFFEB84"/>
        <color rgb="FF63BE7B"/>
      </colorScale>
    </cfRule>
  </conditionalFormatting>
  <conditionalFormatting sqref="UH96:UI123">
    <cfRule type="colorScale" priority="74">
      <colorScale>
        <cfvo type="min"/>
        <cfvo type="percentile" val="50"/>
        <cfvo type="max"/>
        <color rgb="FFF8696B"/>
        <color rgb="FFFFEB84"/>
        <color rgb="FF63BE7B"/>
      </colorScale>
    </cfRule>
  </conditionalFormatting>
  <conditionalFormatting sqref="TV14:TV92">
    <cfRule type="colorScale" priority="73">
      <colorScale>
        <cfvo type="min"/>
        <cfvo type="percentile" val="50"/>
        <cfvo type="max"/>
        <color rgb="FFF8696B"/>
        <color rgb="FFFFEB84"/>
        <color rgb="FF63BE7B"/>
      </colorScale>
    </cfRule>
  </conditionalFormatting>
  <conditionalFormatting sqref="TV14:TV92">
    <cfRule type="colorScale" priority="72">
      <colorScale>
        <cfvo type="min"/>
        <cfvo type="percentile" val="50"/>
        <cfvo type="max"/>
        <color rgb="FFF8696B"/>
        <color rgb="FFFFEB84"/>
        <color rgb="FF63BE7B"/>
      </colorScale>
    </cfRule>
  </conditionalFormatting>
  <conditionalFormatting sqref="TY2:TY10">
    <cfRule type="colorScale" priority="71">
      <colorScale>
        <cfvo type="min"/>
        <cfvo type="percentile" val="50"/>
        <cfvo type="max"/>
        <color rgb="FFF8696B"/>
        <color rgb="FFFFEB84"/>
        <color rgb="FF63BE7B"/>
      </colorScale>
    </cfRule>
  </conditionalFormatting>
  <conditionalFormatting sqref="UC2:UC10">
    <cfRule type="colorScale" priority="70">
      <colorScale>
        <cfvo type="min"/>
        <cfvo type="percentile" val="50"/>
        <cfvo type="max"/>
        <color rgb="FFF8696B"/>
        <color rgb="FFFFEB84"/>
        <color rgb="FF63BE7B"/>
      </colorScale>
    </cfRule>
  </conditionalFormatting>
  <conditionalFormatting sqref="UA2:UA10">
    <cfRule type="colorScale" priority="69">
      <colorScale>
        <cfvo type="min"/>
        <cfvo type="percentile" val="50"/>
        <cfvo type="max"/>
        <color rgb="FFF8696B"/>
        <color rgb="FFFFEB84"/>
        <color rgb="FF63BE7B"/>
      </colorScale>
    </cfRule>
  </conditionalFormatting>
  <conditionalFormatting sqref="UE2:UE10">
    <cfRule type="colorScale" priority="68">
      <colorScale>
        <cfvo type="min"/>
        <cfvo type="percentile" val="50"/>
        <cfvo type="max"/>
        <color rgb="FFF8696B"/>
        <color rgb="FFFFEB84"/>
        <color rgb="FF63BE7B"/>
      </colorScale>
    </cfRule>
  </conditionalFormatting>
  <conditionalFormatting sqref="UJ14:UJ92">
    <cfRule type="colorScale" priority="67">
      <colorScale>
        <cfvo type="min"/>
        <cfvo type="percentile" val="50"/>
        <cfvo type="max"/>
        <color rgb="FFF8696B"/>
        <color rgb="FFFFEB84"/>
        <color rgb="FF63BE7B"/>
      </colorScale>
    </cfRule>
  </conditionalFormatting>
  <conditionalFormatting sqref="UJ96:UK123">
    <cfRule type="colorScale" priority="66">
      <colorScale>
        <cfvo type="min"/>
        <cfvo type="percentile" val="50"/>
        <cfvo type="max"/>
        <color rgb="FFF8696B"/>
        <color rgb="FFFFEB84"/>
        <color rgb="FF63BE7B"/>
      </colorScale>
    </cfRule>
  </conditionalFormatting>
  <conditionalFormatting sqref="UL14:UO92">
    <cfRule type="colorScale" priority="65">
      <colorScale>
        <cfvo type="min"/>
        <cfvo type="percentile" val="50"/>
        <cfvo type="max"/>
        <color rgb="FFF8696B"/>
        <color rgb="FFFFEB84"/>
        <color rgb="FF63BE7B"/>
      </colorScale>
    </cfRule>
  </conditionalFormatting>
  <conditionalFormatting sqref="UL96:UO123">
    <cfRule type="colorScale" priority="64">
      <colorScale>
        <cfvo type="min"/>
        <cfvo type="percentile" val="50"/>
        <cfvo type="max"/>
        <color rgb="FFF8696B"/>
        <color rgb="FFFFEB84"/>
        <color rgb="FF63BE7B"/>
      </colorScale>
    </cfRule>
  </conditionalFormatting>
  <conditionalFormatting sqref="TQ10">
    <cfRule type="colorScale" priority="63">
      <colorScale>
        <cfvo type="min"/>
        <cfvo type="percentile" val="50"/>
        <cfvo type="max"/>
        <color rgb="FFF8696B"/>
        <color rgb="FFFFEB84"/>
        <color rgb="FF63BE7B"/>
      </colorScale>
    </cfRule>
  </conditionalFormatting>
  <conditionalFormatting sqref="TQ2:TQ9">
    <cfRule type="colorScale" priority="62">
      <colorScale>
        <cfvo type="min"/>
        <cfvo type="percentile" val="50"/>
        <cfvo type="max"/>
        <color rgb="FFF8696B"/>
        <color rgb="FFFFEB84"/>
        <color rgb="FF63BE7B"/>
      </colorScale>
    </cfRule>
  </conditionalFormatting>
  <conditionalFormatting sqref="UE14:UE92">
    <cfRule type="colorScale" priority="61">
      <colorScale>
        <cfvo type="min"/>
        <cfvo type="percentile" val="50"/>
        <cfvo type="max"/>
        <color rgb="FFF8696B"/>
        <color rgb="FFFFEB84"/>
        <color rgb="FF63BE7B"/>
      </colorScale>
    </cfRule>
  </conditionalFormatting>
  <conditionalFormatting sqref="UK14:UK92">
    <cfRule type="colorScale" priority="60">
      <colorScale>
        <cfvo type="min"/>
        <cfvo type="percentile" val="50"/>
        <cfvo type="max"/>
        <color rgb="FFF8696B"/>
        <color rgb="FFFFEB84"/>
        <color rgb="FF63BE7B"/>
      </colorScale>
    </cfRule>
  </conditionalFormatting>
  <conditionalFormatting sqref="TQ14:TQ92">
    <cfRule type="colorScale" priority="59">
      <colorScale>
        <cfvo type="min"/>
        <cfvo type="percentile" val="50"/>
        <cfvo type="max"/>
        <color rgb="FFF8696B"/>
        <color rgb="FFFFEB84"/>
        <color rgb="FF63BE7B"/>
      </colorScale>
    </cfRule>
  </conditionalFormatting>
  <conditionalFormatting sqref="TR2:TR10">
    <cfRule type="colorScale" priority="58">
      <colorScale>
        <cfvo type="min"/>
        <cfvo type="percentile" val="50"/>
        <cfvo type="max"/>
        <color rgb="FF63BE7B"/>
        <color rgb="FFFFEB84"/>
        <color rgb="FFF8696B"/>
      </colorScale>
    </cfRule>
  </conditionalFormatting>
  <conditionalFormatting sqref="TP10">
    <cfRule type="colorScale" priority="57">
      <colorScale>
        <cfvo type="min"/>
        <cfvo type="percentile" val="50"/>
        <cfvo type="max"/>
        <color rgb="FFF8696B"/>
        <color rgb="FFFFEB84"/>
        <color rgb="FF63BE7B"/>
      </colorScale>
    </cfRule>
  </conditionalFormatting>
  <conditionalFormatting sqref="TP2:TP9">
    <cfRule type="colorScale" priority="56">
      <colorScale>
        <cfvo type="min"/>
        <cfvo type="percentile" val="50"/>
        <cfvo type="max"/>
        <color rgb="FFF8696B"/>
        <color rgb="FFFFEB84"/>
        <color rgb="FF63BE7B"/>
      </colorScale>
    </cfRule>
  </conditionalFormatting>
  <conditionalFormatting sqref="UD14:UD92">
    <cfRule type="colorScale" priority="55">
      <colorScale>
        <cfvo type="min"/>
        <cfvo type="percentile" val="50"/>
        <cfvo type="max"/>
        <color rgb="FFF8696B"/>
        <color rgb="FFFFEB84"/>
        <color rgb="FF63BE7B"/>
      </colorScale>
    </cfRule>
  </conditionalFormatting>
  <conditionalFormatting sqref="TW12">
    <cfRule type="colorScale" priority="54">
      <colorScale>
        <cfvo type="min"/>
        <cfvo type="percentile" val="50"/>
        <cfvo type="max"/>
        <color rgb="FFF8696B"/>
        <color rgb="FFFFEB84"/>
        <color rgb="FF63BE7B"/>
      </colorScale>
    </cfRule>
  </conditionalFormatting>
  <conditionalFormatting sqref="TW14:TW92">
    <cfRule type="colorScale" priority="53">
      <colorScale>
        <cfvo type="min"/>
        <cfvo type="percentile" val="50"/>
        <cfvo type="max"/>
        <color rgb="FFF8696B"/>
        <color rgb="FFFFEB84"/>
        <color rgb="FF63BE7B"/>
      </colorScale>
    </cfRule>
  </conditionalFormatting>
  <conditionalFormatting sqref="VG96:VG123">
    <cfRule type="colorScale" priority="47">
      <colorScale>
        <cfvo type="min"/>
        <cfvo type="percentile" val="50"/>
        <cfvo type="max"/>
        <color rgb="FFF8696B"/>
        <color rgb="FFFFEB84"/>
        <color rgb="FF63BE7B"/>
      </colorScale>
    </cfRule>
  </conditionalFormatting>
  <conditionalFormatting sqref="VD96:VD123 UR96:UY123">
    <cfRule type="colorScale" priority="49">
      <colorScale>
        <cfvo type="min"/>
        <cfvo type="percentile" val="50"/>
        <cfvo type="max"/>
        <color rgb="FFF8696B"/>
        <color rgb="FFFFEB84"/>
        <color rgb="FF63BE7B"/>
      </colorScale>
    </cfRule>
  </conditionalFormatting>
  <conditionalFormatting sqref="VE96:VF123">
    <cfRule type="colorScale" priority="48">
      <colorScale>
        <cfvo type="min"/>
        <cfvo type="percentile" val="50"/>
        <cfvo type="max"/>
        <color rgb="FFF8696B"/>
        <color rgb="FFFFEB84"/>
        <color rgb="FF63BE7B"/>
      </colorScale>
    </cfRule>
  </conditionalFormatting>
  <conditionalFormatting sqref="VD15:VD24 UR82:UT92 UR15:UT24 VD82:VD92 UY15:UY24 UY82:UY92">
    <cfRule type="colorScale" priority="46">
      <colorScale>
        <cfvo type="min"/>
        <cfvo type="percentile" val="50"/>
        <cfvo type="max"/>
        <color rgb="FFF8696B"/>
        <color rgb="FFFFEB84"/>
        <color rgb="FF63BE7B"/>
      </colorScale>
    </cfRule>
  </conditionalFormatting>
  <conditionalFormatting sqref="UQ96:UQ123">
    <cfRule type="colorScale" priority="45">
      <colorScale>
        <cfvo type="min"/>
        <cfvo type="percentile" val="50"/>
        <cfvo type="max"/>
        <color rgb="FFF8696B"/>
        <color rgb="FFFFEB84"/>
        <color rgb="FF63BE7B"/>
      </colorScale>
    </cfRule>
  </conditionalFormatting>
  <conditionalFormatting sqref="VG14:VG92">
    <cfRule type="colorScale" priority="50">
      <colorScale>
        <cfvo type="min"/>
        <cfvo type="percentile" val="50"/>
        <cfvo type="max"/>
        <color rgb="FFF8696B"/>
        <color rgb="FFFFEB84"/>
        <color rgb="FF63BE7B"/>
      </colorScale>
    </cfRule>
  </conditionalFormatting>
  <conditionalFormatting sqref="VD25:VD81 UR25:UT81 UY25:UY81">
    <cfRule type="colorScale" priority="51">
      <colorScale>
        <cfvo type="min"/>
        <cfvo type="percentile" val="50"/>
        <cfvo type="max"/>
        <color rgb="FFF8696B"/>
        <color rgb="FFFFEB84"/>
        <color rgb="FF63BE7B"/>
      </colorScale>
    </cfRule>
  </conditionalFormatting>
  <conditionalFormatting sqref="VE12:VE13">
    <cfRule type="colorScale" priority="52">
      <colorScale>
        <cfvo type="min"/>
        <cfvo type="percentile" val="50"/>
        <cfvo type="max"/>
        <color rgb="FFF8696B"/>
        <color rgb="FFFFEB84"/>
        <color rgb="FF63BE7B"/>
      </colorScale>
    </cfRule>
  </conditionalFormatting>
  <conditionalFormatting sqref="UR14:UT14 UY14">
    <cfRule type="colorScale" priority="44">
      <colorScale>
        <cfvo type="min"/>
        <cfvo type="percentile" val="50"/>
        <cfvo type="max"/>
        <color rgb="FFF8696B"/>
        <color rgb="FFFFEB84"/>
        <color rgb="FF63BE7B"/>
      </colorScale>
    </cfRule>
  </conditionalFormatting>
  <conditionalFormatting sqref="VD14:VD92">
    <cfRule type="colorScale" priority="43">
      <colorScale>
        <cfvo type="min"/>
        <cfvo type="percentile" val="50"/>
        <cfvo type="max"/>
        <color rgb="FFF8696B"/>
        <color rgb="FFFFEB84"/>
        <color rgb="FF63BE7B"/>
      </colorScale>
    </cfRule>
  </conditionalFormatting>
  <conditionalFormatting sqref="UQ14:UQ92">
    <cfRule type="colorScale" priority="42">
      <colorScale>
        <cfvo type="min"/>
        <cfvo type="percentile" val="50"/>
        <cfvo type="max"/>
        <color rgb="FFF8696B"/>
        <color rgb="FFFFEB84"/>
        <color rgb="FF63BE7B"/>
      </colorScale>
    </cfRule>
  </conditionalFormatting>
  <conditionalFormatting sqref="VH96:VI123">
    <cfRule type="colorScale" priority="41">
      <colorScale>
        <cfvo type="min"/>
        <cfvo type="percentile" val="50"/>
        <cfvo type="max"/>
        <color rgb="FFF8696B"/>
        <color rgb="FFFFEB84"/>
        <color rgb="FF63BE7B"/>
      </colorScale>
    </cfRule>
  </conditionalFormatting>
  <conditionalFormatting sqref="VH14:VH92">
    <cfRule type="colorScale" priority="40">
      <colorScale>
        <cfvo type="min"/>
        <cfvo type="percentile" val="50"/>
        <cfvo type="max"/>
        <color rgb="FF63BE7B"/>
        <color rgb="FFFFEB84"/>
        <color rgb="FFF8696B"/>
      </colorScale>
    </cfRule>
  </conditionalFormatting>
  <conditionalFormatting sqref="UZ96:VA123">
    <cfRule type="colorScale" priority="39">
      <colorScale>
        <cfvo type="min"/>
        <cfvo type="percentile" val="50"/>
        <cfvo type="max"/>
        <color rgb="FFF8696B"/>
        <color rgb="FFFFEB84"/>
        <color rgb="FF63BE7B"/>
      </colorScale>
    </cfRule>
  </conditionalFormatting>
  <conditionalFormatting sqref="VB96:VC123">
    <cfRule type="colorScale" priority="38">
      <colorScale>
        <cfvo type="min"/>
        <cfvo type="percentile" val="50"/>
        <cfvo type="max"/>
        <color rgb="FFF8696B"/>
        <color rgb="FFFFEB84"/>
        <color rgb="FF63BE7B"/>
      </colorScale>
    </cfRule>
  </conditionalFormatting>
  <conditionalFormatting sqref="VH96:VI123">
    <cfRule type="colorScale" priority="37">
      <colorScale>
        <cfvo type="min"/>
        <cfvo type="percentile" val="50"/>
        <cfvo type="max"/>
        <color rgb="FF63BE7B"/>
        <color rgb="FFFFEB84"/>
        <color rgb="FFF8696B"/>
      </colorScale>
    </cfRule>
  </conditionalFormatting>
  <conditionalFormatting sqref="VB14:VC92">
    <cfRule type="colorScale" priority="36">
      <colorScale>
        <cfvo type="min"/>
        <cfvo type="percentile" val="50"/>
        <cfvo type="max"/>
        <color rgb="FFF8696B"/>
        <color rgb="FFFFEB84"/>
        <color rgb="FF63BE7B"/>
      </colorScale>
    </cfRule>
  </conditionalFormatting>
  <conditionalFormatting sqref="VD96:VD123">
    <cfRule type="colorScale" priority="35">
      <colorScale>
        <cfvo type="min"/>
        <cfvo type="percentile" val="50"/>
        <cfvo type="max"/>
        <color rgb="FFF8696B"/>
        <color rgb="FFFFEB84"/>
        <color rgb="FF63BE7B"/>
      </colorScale>
    </cfRule>
  </conditionalFormatting>
  <conditionalFormatting sqref="VM96:VO123">
    <cfRule type="colorScale" priority="34">
      <colorScale>
        <cfvo type="min"/>
        <cfvo type="percentile" val="50"/>
        <cfvo type="max"/>
        <color rgb="FFF8696B"/>
        <color rgb="FFFFEB84"/>
        <color rgb="FF63BE7B"/>
      </colorScale>
    </cfRule>
  </conditionalFormatting>
  <conditionalFormatting sqref="VP14:VP92">
    <cfRule type="colorScale" priority="33">
      <colorScale>
        <cfvo type="min"/>
        <cfvo type="percentile" val="50"/>
        <cfvo type="max"/>
        <color rgb="FFF8696B"/>
        <color rgb="FFFFEB84"/>
        <color rgb="FF63BE7B"/>
      </colorScale>
    </cfRule>
  </conditionalFormatting>
  <conditionalFormatting sqref="VP96:VP123">
    <cfRule type="colorScale" priority="32">
      <colorScale>
        <cfvo type="min"/>
        <cfvo type="percentile" val="50"/>
        <cfvo type="max"/>
        <color rgb="FFF8696B"/>
        <color rgb="FFFFEB84"/>
        <color rgb="FF63BE7B"/>
      </colorScale>
    </cfRule>
  </conditionalFormatting>
  <conditionalFormatting sqref="UX2:UX10 VC2:VC10">
    <cfRule type="colorScale" priority="31">
      <colorScale>
        <cfvo type="min"/>
        <cfvo type="percentile" val="50"/>
        <cfvo type="max"/>
        <color rgb="FFF8696B"/>
        <color rgb="FFFFEB84"/>
        <color rgb="FF63BE7B"/>
      </colorScale>
    </cfRule>
  </conditionalFormatting>
  <conditionalFormatting sqref="VD2:VD10">
    <cfRule type="colorScale" priority="30">
      <colorScale>
        <cfvo type="min"/>
        <cfvo type="percentile" val="50"/>
        <cfvo type="max"/>
        <color rgb="FFF8696B"/>
        <color rgb="FFFFEB84"/>
        <color rgb="FF63BE7B"/>
      </colorScale>
    </cfRule>
  </conditionalFormatting>
  <conditionalFormatting sqref="UW14:UX92">
    <cfRule type="colorScale" priority="29">
      <colorScale>
        <cfvo type="min"/>
        <cfvo type="percentile" val="50"/>
        <cfvo type="max"/>
        <color rgb="FFF8696B"/>
        <color rgb="FFFFEB84"/>
        <color rgb="FF63BE7B"/>
      </colorScale>
    </cfRule>
  </conditionalFormatting>
  <conditionalFormatting sqref="UU14:UV92">
    <cfRule type="colorScale" priority="28">
      <colorScale>
        <cfvo type="min"/>
        <cfvo type="percentile" val="50"/>
        <cfvo type="max"/>
        <color rgb="FFF8696B"/>
        <color rgb="FFFFEB84"/>
        <color rgb="FF63BE7B"/>
      </colorScale>
    </cfRule>
  </conditionalFormatting>
  <conditionalFormatting sqref="VA14:VA92">
    <cfRule type="colorScale" priority="27">
      <colorScale>
        <cfvo type="min"/>
        <cfvo type="percentile" val="50"/>
        <cfvo type="max"/>
        <color rgb="FFF8696B"/>
        <color rgb="FFFFEB84"/>
        <color rgb="FF63BE7B"/>
      </colorScale>
    </cfRule>
  </conditionalFormatting>
  <conditionalFormatting sqref="VO14:VO92">
    <cfRule type="colorScale" priority="26">
      <colorScale>
        <cfvo type="min"/>
        <cfvo type="percentile" val="50"/>
        <cfvo type="max"/>
        <color rgb="FFF8696B"/>
        <color rgb="FFFFEB84"/>
        <color rgb="FF63BE7B"/>
      </colorScale>
    </cfRule>
  </conditionalFormatting>
  <conditionalFormatting sqref="UU14:UU92">
    <cfRule type="colorScale" priority="25">
      <colorScale>
        <cfvo type="min"/>
        <cfvo type="percentile" val="50"/>
        <cfvo type="max"/>
        <color rgb="FFF8696B"/>
        <color rgb="FFFFEB84"/>
        <color rgb="FF63BE7B"/>
      </colorScale>
    </cfRule>
  </conditionalFormatting>
  <conditionalFormatting sqref="UR14:UT92">
    <cfRule type="colorScale" priority="24">
      <colorScale>
        <cfvo type="min"/>
        <cfvo type="percentile" val="50"/>
        <cfvo type="max"/>
        <color rgb="FFF8696B"/>
        <color rgb="FFFFEB84"/>
        <color rgb="FF63BE7B"/>
      </colorScale>
    </cfRule>
  </conditionalFormatting>
  <conditionalFormatting sqref="VQ14:VR92">
    <cfRule type="colorScale" priority="23">
      <colorScale>
        <cfvo type="min"/>
        <cfvo type="percentile" val="50"/>
        <cfvo type="max"/>
        <color rgb="FFF8696B"/>
        <color rgb="FFFFEB84"/>
        <color rgb="FF63BE7B"/>
      </colorScale>
    </cfRule>
  </conditionalFormatting>
  <conditionalFormatting sqref="VQ96:VR123">
    <cfRule type="colorScale" priority="22">
      <colorScale>
        <cfvo type="min"/>
        <cfvo type="percentile" val="50"/>
        <cfvo type="max"/>
        <color rgb="FFF8696B"/>
        <color rgb="FFFFEB84"/>
        <color rgb="FF63BE7B"/>
      </colorScale>
    </cfRule>
  </conditionalFormatting>
  <conditionalFormatting sqref="VE14:VE92">
    <cfRule type="colorScale" priority="21">
      <colorScale>
        <cfvo type="min"/>
        <cfvo type="percentile" val="50"/>
        <cfvo type="max"/>
        <color rgb="FFF8696B"/>
        <color rgb="FFFFEB84"/>
        <color rgb="FF63BE7B"/>
      </colorScale>
    </cfRule>
  </conditionalFormatting>
  <conditionalFormatting sqref="VE14:VE92">
    <cfRule type="colorScale" priority="20">
      <colorScale>
        <cfvo type="min"/>
        <cfvo type="percentile" val="50"/>
        <cfvo type="max"/>
        <color rgb="FFF8696B"/>
        <color rgb="FFFFEB84"/>
        <color rgb="FF63BE7B"/>
      </colorScale>
    </cfRule>
  </conditionalFormatting>
  <conditionalFormatting sqref="VH2:VH10">
    <cfRule type="colorScale" priority="19">
      <colorScale>
        <cfvo type="min"/>
        <cfvo type="percentile" val="50"/>
        <cfvo type="max"/>
        <color rgb="FFF8696B"/>
        <color rgb="FFFFEB84"/>
        <color rgb="FF63BE7B"/>
      </colorScale>
    </cfRule>
  </conditionalFormatting>
  <conditionalFormatting sqref="VL2:VL10">
    <cfRule type="colorScale" priority="18">
      <colorScale>
        <cfvo type="min"/>
        <cfvo type="percentile" val="50"/>
        <cfvo type="max"/>
        <color rgb="FFF8696B"/>
        <color rgb="FFFFEB84"/>
        <color rgb="FF63BE7B"/>
      </colorScale>
    </cfRule>
  </conditionalFormatting>
  <conditionalFormatting sqref="VJ2:VJ10">
    <cfRule type="colorScale" priority="17">
      <colorScale>
        <cfvo type="min"/>
        <cfvo type="percentile" val="50"/>
        <cfvo type="max"/>
        <color rgb="FFF8696B"/>
        <color rgb="FFFFEB84"/>
        <color rgb="FF63BE7B"/>
      </colorScale>
    </cfRule>
  </conditionalFormatting>
  <conditionalFormatting sqref="VN2:VN10">
    <cfRule type="colorScale" priority="16">
      <colorScale>
        <cfvo type="min"/>
        <cfvo type="percentile" val="50"/>
        <cfvo type="max"/>
        <color rgb="FFF8696B"/>
        <color rgb="FFFFEB84"/>
        <color rgb="FF63BE7B"/>
      </colorScale>
    </cfRule>
  </conditionalFormatting>
  <conditionalFormatting sqref="VS14:VS92">
    <cfRule type="colorScale" priority="15">
      <colorScale>
        <cfvo type="min"/>
        <cfvo type="percentile" val="50"/>
        <cfvo type="max"/>
        <color rgb="FFF8696B"/>
        <color rgb="FFFFEB84"/>
        <color rgb="FF63BE7B"/>
      </colorScale>
    </cfRule>
  </conditionalFormatting>
  <conditionalFormatting sqref="VS96:VT123">
    <cfRule type="colorScale" priority="14">
      <colorScale>
        <cfvo type="min"/>
        <cfvo type="percentile" val="50"/>
        <cfvo type="max"/>
        <color rgb="FFF8696B"/>
        <color rgb="FFFFEB84"/>
        <color rgb="FF63BE7B"/>
      </colorScale>
    </cfRule>
  </conditionalFormatting>
  <conditionalFormatting sqref="VU14:VX92">
    <cfRule type="colorScale" priority="13">
      <colorScale>
        <cfvo type="min"/>
        <cfvo type="percentile" val="50"/>
        <cfvo type="max"/>
        <color rgb="FFF8696B"/>
        <color rgb="FFFFEB84"/>
        <color rgb="FF63BE7B"/>
      </colorScale>
    </cfRule>
  </conditionalFormatting>
  <conditionalFormatting sqref="VU96:VX123">
    <cfRule type="colorScale" priority="12">
      <colorScale>
        <cfvo type="min"/>
        <cfvo type="percentile" val="50"/>
        <cfvo type="max"/>
        <color rgb="FFF8696B"/>
        <color rgb="FFFFEB84"/>
        <color rgb="FF63BE7B"/>
      </colorScale>
    </cfRule>
  </conditionalFormatting>
  <conditionalFormatting sqref="UZ10">
    <cfRule type="colorScale" priority="11">
      <colorScale>
        <cfvo type="min"/>
        <cfvo type="percentile" val="50"/>
        <cfvo type="max"/>
        <color rgb="FFF8696B"/>
        <color rgb="FFFFEB84"/>
        <color rgb="FF63BE7B"/>
      </colorScale>
    </cfRule>
  </conditionalFormatting>
  <conditionalFormatting sqref="UZ2:UZ9">
    <cfRule type="colorScale" priority="10">
      <colorScale>
        <cfvo type="min"/>
        <cfvo type="percentile" val="50"/>
        <cfvo type="max"/>
        <color rgb="FFF8696B"/>
        <color rgb="FFFFEB84"/>
        <color rgb="FF63BE7B"/>
      </colorScale>
    </cfRule>
  </conditionalFormatting>
  <conditionalFormatting sqref="VN14:VN92">
    <cfRule type="colorScale" priority="9">
      <colorScale>
        <cfvo type="min"/>
        <cfvo type="percentile" val="50"/>
        <cfvo type="max"/>
        <color rgb="FFF8696B"/>
        <color rgb="FFFFEB84"/>
        <color rgb="FF63BE7B"/>
      </colorScale>
    </cfRule>
  </conditionalFormatting>
  <conditionalFormatting sqref="VT14:VT92">
    <cfRule type="colorScale" priority="8">
      <colorScale>
        <cfvo type="min"/>
        <cfvo type="percentile" val="50"/>
        <cfvo type="max"/>
        <color rgb="FFF8696B"/>
        <color rgb="FFFFEB84"/>
        <color rgb="FF63BE7B"/>
      </colorScale>
    </cfRule>
  </conditionalFormatting>
  <conditionalFormatting sqref="UZ14:UZ92">
    <cfRule type="colorScale" priority="7">
      <colorScale>
        <cfvo type="min"/>
        <cfvo type="percentile" val="50"/>
        <cfvo type="max"/>
        <color rgb="FFF8696B"/>
        <color rgb="FFFFEB84"/>
        <color rgb="FF63BE7B"/>
      </colorScale>
    </cfRule>
  </conditionalFormatting>
  <conditionalFormatting sqref="VA2:VA10">
    <cfRule type="colorScale" priority="6">
      <colorScale>
        <cfvo type="min"/>
        <cfvo type="percentile" val="50"/>
        <cfvo type="max"/>
        <color rgb="FF63BE7B"/>
        <color rgb="FFFFEB84"/>
        <color rgb="FFF8696B"/>
      </colorScale>
    </cfRule>
  </conditionalFormatting>
  <conditionalFormatting sqref="UY10">
    <cfRule type="colorScale" priority="5">
      <colorScale>
        <cfvo type="min"/>
        <cfvo type="percentile" val="50"/>
        <cfvo type="max"/>
        <color rgb="FFF8696B"/>
        <color rgb="FFFFEB84"/>
        <color rgb="FF63BE7B"/>
      </colorScale>
    </cfRule>
  </conditionalFormatting>
  <conditionalFormatting sqref="UY2:UY9">
    <cfRule type="colorScale" priority="4">
      <colorScale>
        <cfvo type="min"/>
        <cfvo type="percentile" val="50"/>
        <cfvo type="max"/>
        <color rgb="FFF8696B"/>
        <color rgb="FFFFEB84"/>
        <color rgb="FF63BE7B"/>
      </colorScale>
    </cfRule>
  </conditionalFormatting>
  <conditionalFormatting sqref="VM14:VM92">
    <cfRule type="colorScale" priority="3">
      <colorScale>
        <cfvo type="min"/>
        <cfvo type="percentile" val="50"/>
        <cfvo type="max"/>
        <color rgb="FFF8696B"/>
        <color rgb="FFFFEB84"/>
        <color rgb="FF63BE7B"/>
      </colorScale>
    </cfRule>
  </conditionalFormatting>
  <conditionalFormatting sqref="VF12">
    <cfRule type="colorScale" priority="2">
      <colorScale>
        <cfvo type="min"/>
        <cfvo type="percentile" val="50"/>
        <cfvo type="max"/>
        <color rgb="FFF8696B"/>
        <color rgb="FFFFEB84"/>
        <color rgb="FF63BE7B"/>
      </colorScale>
    </cfRule>
  </conditionalFormatting>
  <conditionalFormatting sqref="VF14:VF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1.458</v>
      </c>
      <c r="O2" s="152">
        <f>N2*I2/H2</f>
        <v>42282</v>
      </c>
      <c r="P2" s="191">
        <f>VLOOKUP($A2,[3]futuresATR!$A$2:$F$80,4)</f>
        <v>3.6252253499999998E-2</v>
      </c>
      <c r="Q2" s="151">
        <f>P2*I2/H2</f>
        <v>1051.3153514999999</v>
      </c>
      <c r="R2" s="143">
        <f>MAX(CEILING($R$1/Q2,1),1)</f>
        <v>2</v>
      </c>
      <c r="S2" s="138">
        <f t="shared" ref="S2:S33" si="0">R2*O2</f>
        <v>84564</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0.74590000000000001</v>
      </c>
      <c r="O3" s="152">
        <f t="shared" ref="O3:O66" si="4">N3*I3/H3</f>
        <v>74590</v>
      </c>
      <c r="P3" s="191">
        <f>VLOOKUP($A3,[3]futuresATR!$A$2:$F$80,4)</f>
        <v>9.92E-3</v>
      </c>
      <c r="Q3" s="151">
        <f t="shared" ref="Q3:Q11" si="5">P3*I3/H3</f>
        <v>992</v>
      </c>
      <c r="R3" s="143">
        <f>MAX(CEILING($R$1/Q3,1),1)</f>
        <v>3</v>
      </c>
      <c r="S3" s="138">
        <f>R3*O3</f>
        <v>223770</v>
      </c>
      <c r="T3" s="110">
        <f>IF(R3&gt;$T$1,$T$1,R3)</f>
        <v>3</v>
      </c>
      <c r="U3" s="110">
        <f t="shared" ref="U3:U66" si="6">T3*2*7</f>
        <v>42</v>
      </c>
      <c r="V3" s="159">
        <f t="shared" ref="V3:V66" si="7">IF(ROUND(T3*Q3/$R$1,0)&lt;1,0,T3)</f>
        <v>3</v>
      </c>
      <c r="W3" s="159">
        <f t="shared" ref="W3:W66" si="8">V3*Q3</f>
        <v>2976</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0.90785292782569227</v>
      </c>
      <c r="I4" s="112">
        <v>200</v>
      </c>
      <c r="J4" s="112">
        <v>0.01</v>
      </c>
      <c r="K4" s="112" t="s">
        <v>296</v>
      </c>
      <c r="L4" s="112" t="s">
        <v>782</v>
      </c>
      <c r="M4" s="145" t="s">
        <v>294</v>
      </c>
      <c r="N4" s="190">
        <f>VLOOKUP($A4,[3]futuresATR!$A$2:$F$80,3)</f>
        <v>448.75</v>
      </c>
      <c r="O4" s="152">
        <f t="shared" si="4"/>
        <v>98859.625</v>
      </c>
      <c r="P4" s="191">
        <f>VLOOKUP($A4,[3]futuresATR!$A$2:$F$80,4)</f>
        <v>10.517896027000001</v>
      </c>
      <c r="Q4" s="151">
        <f t="shared" si="5"/>
        <v>2317.0924947481003</v>
      </c>
      <c r="R4" s="143">
        <f t="shared" ref="R4:R66" si="9">MAX(CEILING($R$1/Q4,1),1)</f>
        <v>1</v>
      </c>
      <c r="S4" s="138">
        <f t="shared" si="0"/>
        <v>98859.625</v>
      </c>
      <c r="T4" s="110">
        <f t="shared" ref="T4:T66" si="10">IF(R4&gt;$T$1,$T$1,R4)</f>
        <v>1</v>
      </c>
      <c r="U4" s="110">
        <f t="shared" si="6"/>
        <v>14</v>
      </c>
      <c r="V4" s="159">
        <f t="shared" si="7"/>
        <v>1</v>
      </c>
      <c r="W4" s="159">
        <f t="shared" si="8"/>
        <v>2317.0924947481003</v>
      </c>
      <c r="X4" s="112" t="s">
        <v>900</v>
      </c>
      <c r="Y4" s="112">
        <v>4</v>
      </c>
      <c r="Z4" s="112">
        <v>445.6</v>
      </c>
      <c r="AA4" s="166">
        <v>0</v>
      </c>
      <c r="AB4" s="112" t="s">
        <v>904</v>
      </c>
      <c r="AC4" s="112">
        <v>449.35</v>
      </c>
      <c r="AD4" s="161">
        <v>-3344</v>
      </c>
      <c r="AE4" s="161">
        <v>0</v>
      </c>
      <c r="AF4" s="165">
        <f t="shared" si="1"/>
        <v>-3.75</v>
      </c>
      <c r="AG4" s="143">
        <f t="shared" si="2"/>
        <v>-3304.5</v>
      </c>
      <c r="AH4" s="140">
        <f t="shared" si="3"/>
        <v>-39.5</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31.25</v>
      </c>
      <c r="O5" s="152">
        <f t="shared" si="4"/>
        <v>18750</v>
      </c>
      <c r="P5" s="191">
        <f>VLOOKUP($A5,[3]futuresATR!$A$2:$F$80,4)</f>
        <v>0.74099999999999999</v>
      </c>
      <c r="Q5" s="151">
        <f t="shared" si="5"/>
        <v>444.6</v>
      </c>
      <c r="R5" s="143">
        <f t="shared" si="9"/>
        <v>5</v>
      </c>
      <c r="S5" s="138">
        <f t="shared" si="0"/>
        <v>93750</v>
      </c>
      <c r="T5" s="110">
        <f t="shared" si="10"/>
        <v>5</v>
      </c>
      <c r="U5" s="110">
        <f t="shared" si="6"/>
        <v>70</v>
      </c>
      <c r="V5" s="159">
        <f t="shared" si="7"/>
        <v>5</v>
      </c>
      <c r="W5" s="159">
        <f t="shared" si="8"/>
        <v>2223</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1.3157000000000001</v>
      </c>
      <c r="O6" s="152">
        <f t="shared" si="4"/>
        <v>82231.25</v>
      </c>
      <c r="P6" s="191">
        <f>VLOOKUP($A6,[3]futuresATR!$A$2:$F$80,4)</f>
        <v>3.1165000000000002E-2</v>
      </c>
      <c r="Q6" s="151">
        <f t="shared" si="5"/>
        <v>1947.8125</v>
      </c>
      <c r="R6" s="143">
        <f t="shared" si="9"/>
        <v>2</v>
      </c>
      <c r="S6" s="138">
        <f t="shared" si="0"/>
        <v>164462.5</v>
      </c>
      <c r="T6" s="110">
        <f t="shared" si="10"/>
        <v>2</v>
      </c>
      <c r="U6" s="110">
        <f t="shared" si="6"/>
        <v>28</v>
      </c>
      <c r="V6" s="159">
        <f t="shared" si="7"/>
        <v>2</v>
      </c>
      <c r="W6" s="159">
        <f t="shared" si="8"/>
        <v>3895.625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344.25</v>
      </c>
      <c r="O7" s="152">
        <f t="shared" si="4"/>
        <v>17212.5</v>
      </c>
      <c r="P7" s="191">
        <f>VLOOKUP($A7,[3]futuresATR!$A$2:$F$80,4)</f>
        <v>13.810663591499999</v>
      </c>
      <c r="Q7" s="151">
        <f t="shared" si="5"/>
        <v>690.53317957499996</v>
      </c>
      <c r="R7" s="143">
        <f t="shared" si="9"/>
        <v>3</v>
      </c>
      <c r="S7" s="138">
        <f t="shared" si="0"/>
        <v>51637.5</v>
      </c>
      <c r="T7" s="110">
        <f t="shared" si="10"/>
        <v>3</v>
      </c>
      <c r="U7" s="110">
        <f t="shared" si="6"/>
        <v>42</v>
      </c>
      <c r="V7" s="159">
        <f t="shared" si="7"/>
        <v>3</v>
      </c>
      <c r="W7" s="159">
        <f t="shared" si="8"/>
        <v>2071.599538725</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2969</v>
      </c>
      <c r="O8" s="152">
        <f t="shared" si="4"/>
        <v>29690</v>
      </c>
      <c r="P8" s="191">
        <f>VLOOKUP($A8,[3]futuresATR!$A$2:$F$80,4)</f>
        <v>56.85</v>
      </c>
      <c r="Q8" s="151">
        <f t="shared" si="5"/>
        <v>568.5</v>
      </c>
      <c r="R8" s="143">
        <f t="shared" si="9"/>
        <v>4</v>
      </c>
      <c r="S8" s="138">
        <f t="shared" si="0"/>
        <v>118760</v>
      </c>
      <c r="T8" s="110">
        <f t="shared" si="10"/>
        <v>4</v>
      </c>
      <c r="U8" s="110">
        <f t="shared" si="6"/>
        <v>56</v>
      </c>
      <c r="V8" s="159">
        <f t="shared" si="7"/>
        <v>4</v>
      </c>
      <c r="W8" s="159">
        <f t="shared" si="8"/>
        <v>2274</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0.76575000000000004</v>
      </c>
      <c r="O9" s="152">
        <f t="shared" si="4"/>
        <v>76575</v>
      </c>
      <c r="P9" s="191">
        <f>VLOOKUP($A9,[3]futuresATR!$A$2:$F$80,4)</f>
        <v>7.8525000000000001E-3</v>
      </c>
      <c r="Q9" s="151">
        <f t="shared" si="5"/>
        <v>785.25</v>
      </c>
      <c r="R9" s="143">
        <f t="shared" si="9"/>
        <v>3</v>
      </c>
      <c r="S9" s="138">
        <f t="shared" si="0"/>
        <v>229725</v>
      </c>
      <c r="T9" s="110">
        <f t="shared" si="10"/>
        <v>3</v>
      </c>
      <c r="U9" s="110">
        <f t="shared" si="6"/>
        <v>42</v>
      </c>
      <c r="V9" s="159">
        <f t="shared" si="7"/>
        <v>3</v>
      </c>
      <c r="W9" s="159">
        <f t="shared" si="8"/>
        <v>2355.75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1.306</v>
      </c>
      <c r="I10" s="144">
        <v>1000</v>
      </c>
      <c r="J10" s="112">
        <v>0.01</v>
      </c>
      <c r="K10" s="112" t="s">
        <v>1126</v>
      </c>
      <c r="L10" s="112" t="s">
        <v>309</v>
      </c>
      <c r="M10" s="145" t="s">
        <v>486</v>
      </c>
      <c r="N10" s="190">
        <f>VLOOKUP($A10,[3]futuresATR!$A$2:$F$80,3)</f>
        <v>147.28</v>
      </c>
      <c r="O10" s="152">
        <f t="shared" si="4"/>
        <v>112771.82235834609</v>
      </c>
      <c r="P10" s="191">
        <f>VLOOKUP($A10,[3]futuresATR!$A$2:$F$80,4)</f>
        <v>0.85750000000000004</v>
      </c>
      <c r="Q10" s="151">
        <f t="shared" si="5"/>
        <v>656.58499234303213</v>
      </c>
      <c r="R10" s="143">
        <f t="shared" si="9"/>
        <v>4</v>
      </c>
      <c r="S10" s="138">
        <f t="shared" si="0"/>
        <v>451087.28943338437</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45.75</v>
      </c>
      <c r="O11" s="152">
        <f t="shared" si="4"/>
        <v>45750</v>
      </c>
      <c r="P11" s="191">
        <f>VLOOKUP($A11,[3]futuresATR!$A$2:$F$80,4)</f>
        <v>1.8281649575000001</v>
      </c>
      <c r="Q11" s="151">
        <f t="shared" si="5"/>
        <v>1828.1649575000001</v>
      </c>
      <c r="R11" s="143">
        <f t="shared" si="9"/>
        <v>2</v>
      </c>
      <c r="S11" s="138">
        <f t="shared" si="0"/>
        <v>91500</v>
      </c>
      <c r="T11" s="110">
        <f t="shared" si="10"/>
        <v>2</v>
      </c>
      <c r="U11" s="110">
        <f t="shared" si="6"/>
        <v>28</v>
      </c>
      <c r="V11" s="159">
        <f t="shared" si="7"/>
        <v>2</v>
      </c>
      <c r="W11" s="159">
        <f t="shared" si="8"/>
        <v>3656.3299150000003</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72.349999999999994</v>
      </c>
      <c r="O12" s="168">
        <f>N12*I12/H12*100</f>
        <v>36175</v>
      </c>
      <c r="P12" s="191">
        <f>VLOOKUP($A12,[3]futuresATR!$A$2:$F$80,4)</f>
        <v>1.7475000000000001</v>
      </c>
      <c r="Q12" s="156">
        <f>P12*I12/H12*100</f>
        <v>873.75000000000011</v>
      </c>
      <c r="R12" s="143">
        <f t="shared" si="9"/>
        <v>3</v>
      </c>
      <c r="S12" s="138">
        <f t="shared" si="0"/>
        <v>108525</v>
      </c>
      <c r="T12" s="110">
        <f t="shared" si="10"/>
        <v>3</v>
      </c>
      <c r="U12" s="110">
        <f t="shared" si="6"/>
        <v>42</v>
      </c>
      <c r="V12" s="159">
        <f t="shared" si="7"/>
        <v>3</v>
      </c>
      <c r="W12" s="159">
        <f t="shared" si="8"/>
        <v>2621.2500000000005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1.103</v>
      </c>
      <c r="O13" s="152">
        <f t="shared" si="4"/>
        <v>137875</v>
      </c>
      <c r="P13" s="191">
        <f>VLOOKUP($A13,[3]futuresATR!$A$2:$F$80,4)</f>
        <v>1.086E-2</v>
      </c>
      <c r="Q13" s="151">
        <f t="shared" ref="Q13:Q33" si="11">P13*I13/H13</f>
        <v>1357.5</v>
      </c>
      <c r="R13" s="143">
        <f t="shared" si="9"/>
        <v>2</v>
      </c>
      <c r="S13" s="138">
        <f t="shared" si="0"/>
        <v>275750</v>
      </c>
      <c r="T13" s="110">
        <f t="shared" si="10"/>
        <v>2</v>
      </c>
      <c r="U13" s="110">
        <f t="shared" si="6"/>
        <v>28</v>
      </c>
      <c r="V13" s="159">
        <f t="shared" si="7"/>
        <v>2</v>
      </c>
      <c r="W13" s="159">
        <f t="shared" si="8"/>
        <v>2715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97.263000000000005</v>
      </c>
      <c r="O14" s="152">
        <f t="shared" si="4"/>
        <v>97263</v>
      </c>
      <c r="P14" s="191">
        <f>VLOOKUP($A14,[3]futuresATR!$A$2:$F$80,4)</f>
        <v>0.76080000000000003</v>
      </c>
      <c r="Q14" s="151">
        <f t="shared" si="11"/>
        <v>760.80000000000007</v>
      </c>
      <c r="R14" s="143">
        <f t="shared" si="9"/>
        <v>3</v>
      </c>
      <c r="S14" s="138">
        <f t="shared" si="0"/>
        <v>291789</v>
      </c>
      <c r="T14" s="110">
        <f t="shared" si="10"/>
        <v>3</v>
      </c>
      <c r="U14" s="110">
        <f t="shared" si="6"/>
        <v>42</v>
      </c>
      <c r="V14" s="159">
        <f t="shared" si="7"/>
        <v>3</v>
      </c>
      <c r="W14" s="159">
        <f t="shared" si="8"/>
        <v>2282.4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0.90785292782569227</v>
      </c>
      <c r="I15" s="130">
        <v>1000</v>
      </c>
      <c r="J15">
        <v>0.01</v>
      </c>
      <c r="K15" t="s">
        <v>1126</v>
      </c>
      <c r="L15" t="s">
        <v>801</v>
      </c>
      <c r="M15" s="132" t="s">
        <v>564</v>
      </c>
      <c r="N15" s="190">
        <f>VLOOKUP($A15,[3]futuresATR!$A$2:$F$80,3)</f>
        <v>166.32</v>
      </c>
      <c r="O15" s="152">
        <f t="shared" si="4"/>
        <v>183201.47999999998</v>
      </c>
      <c r="P15" s="191">
        <f>VLOOKUP($A15,[3]futuresATR!$A$2:$F$80,4)</f>
        <v>0.97550000000000003</v>
      </c>
      <c r="Q15" s="151">
        <f t="shared" si="11"/>
        <v>1074.51325</v>
      </c>
      <c r="R15" s="143">
        <f t="shared" si="9"/>
        <v>2</v>
      </c>
      <c r="S15" s="138">
        <f t="shared" si="0"/>
        <v>366402.95999999996</v>
      </c>
      <c r="T15" s="110">
        <f t="shared" si="10"/>
        <v>2</v>
      </c>
      <c r="U15" s="110">
        <f t="shared" si="6"/>
        <v>28</v>
      </c>
      <c r="V15" s="159">
        <f t="shared" si="7"/>
        <v>2</v>
      </c>
      <c r="W15" s="159">
        <f t="shared" si="8"/>
        <v>2149.0264999999999</v>
      </c>
      <c r="X15" t="s">
        <v>901</v>
      </c>
      <c r="Y15">
        <v>2</v>
      </c>
      <c r="Z15">
        <v>162.88999999999999</v>
      </c>
      <c r="AA15" s="136">
        <v>0.01</v>
      </c>
      <c r="AB15" s="133">
        <v>1E-4</v>
      </c>
      <c r="AC15">
        <v>162.9</v>
      </c>
      <c r="AD15" s="108">
        <v>22</v>
      </c>
      <c r="AE15" s="108">
        <v>0</v>
      </c>
      <c r="AF15" s="165">
        <f t="shared" si="1"/>
        <v>-1.0000000000019327E-2</v>
      </c>
      <c r="AG15" s="143">
        <f t="shared" si="2"/>
        <v>-22.030000000042577</v>
      </c>
      <c r="AH15" s="140">
        <f t="shared" si="3"/>
        <v>3.0000000042576858E-2</v>
      </c>
    </row>
    <row r="16" spans="1:34" ht="15.75" thickBot="1" x14ac:dyDescent="0.3">
      <c r="A16" s="4" t="s">
        <v>320</v>
      </c>
      <c r="B16" t="s">
        <v>321</v>
      </c>
      <c r="C16" s="154" t="s">
        <v>320</v>
      </c>
      <c r="D16" t="s">
        <v>528</v>
      </c>
      <c r="E16" t="s">
        <v>780</v>
      </c>
      <c r="F16" t="s">
        <v>800</v>
      </c>
      <c r="G16" t="s">
        <v>471</v>
      </c>
      <c r="H16">
        <f>VLOOKUP(G16,MARGIN!$E$1:$F$10,2)</f>
        <v>0.90785292782569227</v>
      </c>
      <c r="I16" s="130">
        <v>1000</v>
      </c>
      <c r="J16">
        <v>0.01</v>
      </c>
      <c r="K16" t="s">
        <v>1126</v>
      </c>
      <c r="L16" t="s">
        <v>802</v>
      </c>
      <c r="M16" s="132" t="s">
        <v>562</v>
      </c>
      <c r="N16" s="190">
        <f>VLOOKUP($A16,[3]futuresATR!$A$2:$F$80,3)</f>
        <v>133.51</v>
      </c>
      <c r="O16" s="152">
        <f t="shared" si="4"/>
        <v>147061.26499999998</v>
      </c>
      <c r="P16" s="191">
        <f>VLOOKUP($A16,[3]futuresATR!$A$2:$F$80,4)</f>
        <v>0.26700000000000002</v>
      </c>
      <c r="Q16" s="151">
        <f t="shared" si="11"/>
        <v>294.10050000000001</v>
      </c>
      <c r="R16" s="143">
        <f t="shared" si="9"/>
        <v>7</v>
      </c>
      <c r="S16" s="138">
        <f t="shared" si="0"/>
        <v>1029428.8549999999</v>
      </c>
      <c r="T16" s="110">
        <f t="shared" si="10"/>
        <v>7</v>
      </c>
      <c r="U16" s="110">
        <f t="shared" si="6"/>
        <v>98</v>
      </c>
      <c r="V16" s="159">
        <f t="shared" si="7"/>
        <v>7</v>
      </c>
      <c r="W16" s="159">
        <f t="shared" si="8"/>
        <v>2058.7035000000001</v>
      </c>
      <c r="X16" t="s">
        <v>900</v>
      </c>
      <c r="Y16">
        <v>7</v>
      </c>
      <c r="Z16">
        <v>132.27000000000001</v>
      </c>
      <c r="AA16" s="136">
        <v>0.02</v>
      </c>
      <c r="AB16" s="133">
        <v>2.0000000000000001E-4</v>
      </c>
      <c r="AC16">
        <v>132.29</v>
      </c>
      <c r="AD16" s="108">
        <v>-156</v>
      </c>
      <c r="AE16" s="108">
        <v>0</v>
      </c>
      <c r="AF16" s="165">
        <f t="shared" si="1"/>
        <v>-1.999999999998181E-2</v>
      </c>
      <c r="AG16" s="143">
        <f t="shared" si="2"/>
        <v>-154.20999999985975</v>
      </c>
      <c r="AH16" s="140">
        <f t="shared" si="3"/>
        <v>-1.7900000001402532</v>
      </c>
    </row>
    <row r="17" spans="1:34" ht="15.75" thickBot="1" x14ac:dyDescent="0.3">
      <c r="A17" s="4" t="s">
        <v>322</v>
      </c>
      <c r="B17" t="s">
        <v>323</v>
      </c>
      <c r="C17" s="154" t="s">
        <v>322</v>
      </c>
      <c r="D17" t="s">
        <v>528</v>
      </c>
      <c r="E17" t="s">
        <v>780</v>
      </c>
      <c r="F17" t="s">
        <v>800</v>
      </c>
      <c r="G17" t="s">
        <v>471</v>
      </c>
      <c r="H17">
        <f>VLOOKUP(G17,MARGIN!$E$1:$F$10,2)</f>
        <v>0.90785292782569227</v>
      </c>
      <c r="I17" s="130">
        <v>1000</v>
      </c>
      <c r="J17">
        <v>1E-3</v>
      </c>
      <c r="K17" t="s">
        <v>1126</v>
      </c>
      <c r="L17" t="s">
        <v>803</v>
      </c>
      <c r="M17" s="132" t="s">
        <v>566</v>
      </c>
      <c r="N17" s="190">
        <f>VLOOKUP($A17,[3]futuresATR!$A$2:$F$80,3)</f>
        <v>112.02</v>
      </c>
      <c r="O17" s="152">
        <f t="shared" si="4"/>
        <v>123390.03</v>
      </c>
      <c r="P17" s="191">
        <f>VLOOKUP($A17,[3]futuresATR!$A$2:$F$80,4)</f>
        <v>6.8750000000000006E-2</v>
      </c>
      <c r="Q17" s="151">
        <f t="shared" si="11"/>
        <v>75.728124999999991</v>
      </c>
      <c r="R17" s="143">
        <f t="shared" si="9"/>
        <v>27</v>
      </c>
      <c r="S17" s="138">
        <f t="shared" si="0"/>
        <v>3331530.81</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-396.53999999992112</v>
      </c>
      <c r="AH17" s="140">
        <f t="shared" si="3"/>
        <v>-10.460000000078878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99.135000000000005</v>
      </c>
      <c r="O18" s="152">
        <f t="shared" si="4"/>
        <v>247837.5</v>
      </c>
      <c r="P18" s="191">
        <f>VLOOKUP($A18,[3]futuresATR!$A$2:$F$80,4)</f>
        <v>4.4999999999999998E-2</v>
      </c>
      <c r="Q18" s="151">
        <f t="shared" si="11"/>
        <v>112.5</v>
      </c>
      <c r="R18" s="143">
        <f t="shared" si="9"/>
        <v>18</v>
      </c>
      <c r="S18" s="138">
        <f t="shared" si="0"/>
        <v>4461075</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1546.8</v>
      </c>
      <c r="O19" s="152">
        <f t="shared" si="4"/>
        <v>154680</v>
      </c>
      <c r="P19" s="191">
        <f>VLOOKUP($A19,[3]futuresATR!$A$2:$F$80,4)</f>
        <v>25.48</v>
      </c>
      <c r="Q19" s="151">
        <f t="shared" si="11"/>
        <v>2548</v>
      </c>
      <c r="R19" s="143">
        <f t="shared" si="9"/>
        <v>1</v>
      </c>
      <c r="S19" s="138">
        <f t="shared" si="0"/>
        <v>154680</v>
      </c>
      <c r="T19" s="110">
        <f t="shared" si="10"/>
        <v>1</v>
      </c>
      <c r="U19" s="110">
        <f t="shared" si="6"/>
        <v>14</v>
      </c>
      <c r="V19" s="159">
        <f t="shared" si="7"/>
        <v>1</v>
      </c>
      <c r="W19" s="159">
        <f t="shared" si="8"/>
        <v>2548</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2167.5</v>
      </c>
      <c r="O20" s="152">
        <f t="shared" si="4"/>
        <v>108375</v>
      </c>
      <c r="P20" s="191">
        <f>VLOOKUP($A20,[3]futuresATR!$A$2:$F$80,4)</f>
        <v>30.112500000000001</v>
      </c>
      <c r="Q20" s="151">
        <f t="shared" si="11"/>
        <v>1505.625</v>
      </c>
      <c r="R20" s="143">
        <f t="shared" si="9"/>
        <v>2</v>
      </c>
      <c r="S20" s="138">
        <f t="shared" si="0"/>
        <v>216750</v>
      </c>
      <c r="T20" s="110">
        <f t="shared" si="10"/>
        <v>2</v>
      </c>
      <c r="U20" s="110">
        <f t="shared" si="6"/>
        <v>28</v>
      </c>
      <c r="V20" s="159">
        <f t="shared" si="7"/>
        <v>2</v>
      </c>
      <c r="W20" s="159">
        <f t="shared" si="8"/>
        <v>3011.25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138.625</v>
      </c>
      <c r="O21" s="152">
        <f t="shared" si="4"/>
        <v>69312.5</v>
      </c>
      <c r="P21" s="191">
        <f>VLOOKUP($A21,[3]futuresATR!$A$2:$F$80,4)</f>
        <v>3.0225</v>
      </c>
      <c r="Q21" s="151">
        <f t="shared" si="11"/>
        <v>1511.25</v>
      </c>
      <c r="R21" s="143">
        <f t="shared" si="9"/>
        <v>2</v>
      </c>
      <c r="S21" s="138">
        <f t="shared" si="0"/>
        <v>138625</v>
      </c>
      <c r="T21" s="110">
        <f t="shared" si="10"/>
        <v>2</v>
      </c>
      <c r="U21" s="110">
        <f t="shared" si="6"/>
        <v>28</v>
      </c>
      <c r="V21" s="159">
        <f t="shared" si="7"/>
        <v>2</v>
      </c>
      <c r="W21" s="159">
        <f t="shared" si="8"/>
        <v>3022.5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0.90785292782569227</v>
      </c>
      <c r="I22">
        <v>10</v>
      </c>
      <c r="J22">
        <v>0.1</v>
      </c>
      <c r="K22" t="s">
        <v>296</v>
      </c>
      <c r="L22" t="s">
        <v>484</v>
      </c>
      <c r="M22" s="132" t="s">
        <v>483</v>
      </c>
      <c r="N22" s="190">
        <f>VLOOKUP($A22,[3]futuresATR!$A$2:$F$80,3)</f>
        <v>4378.5</v>
      </c>
      <c r="O22" s="152">
        <f t="shared" si="4"/>
        <v>48229.177499999998</v>
      </c>
      <c r="P22" s="191">
        <f>VLOOKUP($A22,[3]futuresATR!$A$2:$F$80,4)</f>
        <v>107.139217307</v>
      </c>
      <c r="Q22" s="151">
        <f t="shared" si="11"/>
        <v>1180.1384786366048</v>
      </c>
      <c r="R22" s="143">
        <f t="shared" si="9"/>
        <v>2</v>
      </c>
      <c r="S22" s="138">
        <f t="shared" si="0"/>
        <v>96458.354999999996</v>
      </c>
      <c r="T22" s="110">
        <f t="shared" si="10"/>
        <v>2</v>
      </c>
      <c r="U22" s="110">
        <f t="shared" si="6"/>
        <v>28</v>
      </c>
      <c r="V22" s="159">
        <f t="shared" si="7"/>
        <v>2</v>
      </c>
      <c r="W22" s="159">
        <f t="shared" si="8"/>
        <v>2360.2769572732095</v>
      </c>
      <c r="X22" t="s">
        <v>900</v>
      </c>
      <c r="Y22">
        <v>16</v>
      </c>
      <c r="Z22">
        <v>4440.5</v>
      </c>
      <c r="AA22" s="136">
        <v>-2</v>
      </c>
      <c r="AB22" t="s">
        <v>910</v>
      </c>
      <c r="AC22">
        <v>4438.5</v>
      </c>
      <c r="AD22" s="108">
        <v>358</v>
      </c>
      <c r="AE22" s="108">
        <v>0</v>
      </c>
      <c r="AF22" s="165">
        <f t="shared" si="1"/>
        <v>2</v>
      </c>
      <c r="AG22" s="143">
        <f t="shared" si="2"/>
        <v>352.47999999999996</v>
      </c>
      <c r="AH22" s="140">
        <f t="shared" si="3"/>
        <v>-5.5200000000000387</v>
      </c>
    </row>
    <row r="23" spans="1:34" ht="15.75" thickBot="1" x14ac:dyDescent="0.3">
      <c r="A23" s="4" t="s">
        <v>335</v>
      </c>
      <c r="B23" s="178" t="s">
        <v>1106</v>
      </c>
      <c r="C23" s="154" t="s">
        <v>335</v>
      </c>
      <c r="D23" t="s">
        <v>528</v>
      </c>
      <c r="E23" t="s">
        <v>780</v>
      </c>
      <c r="F23" t="s">
        <v>1107</v>
      </c>
      <c r="G23" t="s">
        <v>471</v>
      </c>
      <c r="H23">
        <f>VLOOKUP(G23,MARGIN!$E$1:$F$10,2)</f>
        <v>0.90785292782569227</v>
      </c>
      <c r="I23">
        <v>5</v>
      </c>
      <c r="J23">
        <v>0.1</v>
      </c>
      <c r="K23" t="s">
        <v>296</v>
      </c>
      <c r="L23" t="s">
        <v>814</v>
      </c>
      <c r="M23" s="132" t="s">
        <v>665</v>
      </c>
      <c r="N23" s="190">
        <f>VLOOKUP($A23,[3]futuresATR!$A$2:$F$80,3)</f>
        <v>10135</v>
      </c>
      <c r="O23" s="152">
        <f t="shared" si="4"/>
        <v>55818.512499999997</v>
      </c>
      <c r="P23" s="191">
        <f>VLOOKUP($A23,[3]futuresATR!$A$2:$F$80,4)</f>
        <v>236.47499999999999</v>
      </c>
      <c r="Q23" s="151">
        <f t="shared" si="11"/>
        <v>1302.3860625</v>
      </c>
      <c r="R23" s="143">
        <f t="shared" si="9"/>
        <v>2</v>
      </c>
      <c r="S23" s="138">
        <f t="shared" si="0"/>
        <v>111637.02499999999</v>
      </c>
      <c r="T23" s="110">
        <f t="shared" si="10"/>
        <v>2</v>
      </c>
      <c r="U23" s="110">
        <f t="shared" si="6"/>
        <v>28</v>
      </c>
      <c r="V23" s="159">
        <f t="shared" si="7"/>
        <v>2</v>
      </c>
      <c r="W23" s="159">
        <f t="shared" si="8"/>
        <v>2604.772125</v>
      </c>
      <c r="X23" t="s">
        <v>900</v>
      </c>
      <c r="Y23">
        <v>1</v>
      </c>
      <c r="Z23">
        <v>10177</v>
      </c>
      <c r="AA23" s="136">
        <v>0</v>
      </c>
      <c r="AB23" s="139" t="s">
        <v>904</v>
      </c>
      <c r="AC23">
        <v>10255</v>
      </c>
      <c r="AD23" s="108">
        <v>-2174</v>
      </c>
      <c r="AE23" s="108">
        <v>0</v>
      </c>
      <c r="AF23" s="165">
        <f t="shared" si="1"/>
        <v>-78</v>
      </c>
      <c r="AG23" s="143">
        <f t="shared" si="2"/>
        <v>-429.58499999999998</v>
      </c>
      <c r="AH23" s="140">
        <f t="shared" si="3"/>
        <v>-1744.415</v>
      </c>
    </row>
    <row r="24" spans="1:34" s="1" customFormat="1" ht="15.75" thickBot="1" x14ac:dyDescent="0.3">
      <c r="A24" s="4" t="s">
        <v>337</v>
      </c>
      <c r="B24" s="112" t="s">
        <v>338</v>
      </c>
      <c r="C24" s="154" t="s">
        <v>337</v>
      </c>
      <c r="D24" s="112" t="s">
        <v>811</v>
      </c>
      <c r="E24" s="112" t="s">
        <v>780</v>
      </c>
      <c r="F24" s="112" t="s">
        <v>815</v>
      </c>
      <c r="G24" s="112" t="s">
        <v>471</v>
      </c>
      <c r="H24">
        <f>VLOOKUP(G24,MARGIN!$E$1:$F$10,2)</f>
        <v>0.90785292782569227</v>
      </c>
      <c r="I24" s="144">
        <v>2500</v>
      </c>
      <c r="J24" s="112">
        <v>1E-3</v>
      </c>
      <c r="K24" s="112" t="s">
        <v>1126</v>
      </c>
      <c r="L24" s="112" t="s">
        <v>816</v>
      </c>
      <c r="M24" s="145" t="s">
        <v>570</v>
      </c>
      <c r="N24" s="190">
        <f>VLOOKUP($A24,[3]futuresATR!$A$2:$F$80,3)</f>
        <v>100.33</v>
      </c>
      <c r="O24" s="152">
        <f t="shared" si="4"/>
        <v>276283.73749999999</v>
      </c>
      <c r="P24" s="191">
        <f>VLOOKUP($A24,[3]futuresATR!$A$2:$F$80,4)</f>
        <v>2.6499999999999999E-2</v>
      </c>
      <c r="Q24" s="151">
        <f t="shared" si="11"/>
        <v>72.974374999999995</v>
      </c>
      <c r="R24" s="143">
        <f t="shared" si="9"/>
        <v>28</v>
      </c>
      <c r="S24" s="138">
        <f t="shared" si="0"/>
        <v>7735944.6499999994</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2065.3125000000782</v>
      </c>
      <c r="AH24" s="140">
        <f t="shared" si="3"/>
        <v>-34.687499999921783</v>
      </c>
    </row>
    <row r="25" spans="1:34" x14ac:dyDescent="0.25">
      <c r="A25" s="4" t="s">
        <v>339</v>
      </c>
      <c r="B25" s="112" t="s">
        <v>340</v>
      </c>
      <c r="C25" s="154" t="s">
        <v>339</v>
      </c>
      <c r="D25" s="112" t="s">
        <v>811</v>
      </c>
      <c r="E25" s="112" t="s">
        <v>780</v>
      </c>
      <c r="F25" s="112" t="s">
        <v>817</v>
      </c>
      <c r="G25" s="112" t="s">
        <v>458</v>
      </c>
      <c r="H25">
        <f>VLOOKUP(G25,MARGIN!$E$1:$F$10,2)</f>
        <v>0.75688767786860434</v>
      </c>
      <c r="I25" s="112">
        <v>10</v>
      </c>
      <c r="J25" s="112">
        <v>0.1</v>
      </c>
      <c r="K25" s="112" t="s">
        <v>296</v>
      </c>
      <c r="L25" s="112" t="s">
        <v>818</v>
      </c>
      <c r="M25" s="145" t="s">
        <v>593</v>
      </c>
      <c r="N25" s="190">
        <f>VLOOKUP($A25,[3]futuresATR!$A$2:$F$80,3)</f>
        <v>6678.5</v>
      </c>
      <c r="O25" s="152">
        <f t="shared" si="4"/>
        <v>88236.34199999999</v>
      </c>
      <c r="P25" s="191">
        <f>VLOOKUP($A25,[3]futuresATR!$A$2:$F$80,4)</f>
        <v>144.6</v>
      </c>
      <c r="Q25" s="151">
        <f t="shared" si="11"/>
        <v>1910.4551999999999</v>
      </c>
      <c r="R25" s="143">
        <f t="shared" si="9"/>
        <v>2</v>
      </c>
      <c r="S25" s="138">
        <f t="shared" si="0"/>
        <v>176472.68399999998</v>
      </c>
      <c r="T25" s="110">
        <f t="shared" si="10"/>
        <v>2</v>
      </c>
      <c r="U25" s="110">
        <f t="shared" si="6"/>
        <v>28</v>
      </c>
      <c r="V25" s="159">
        <f t="shared" si="7"/>
        <v>2</v>
      </c>
      <c r="W25" s="159">
        <f t="shared" si="8"/>
        <v>3820.9103999999998</v>
      </c>
      <c r="X25" s="112" t="s">
        <v>900</v>
      </c>
      <c r="Y25" s="112">
        <v>3</v>
      </c>
      <c r="Z25" s="112">
        <v>6187</v>
      </c>
      <c r="AA25" s="112" t="s">
        <v>1063</v>
      </c>
      <c r="AB25" s="112" t="s">
        <v>904</v>
      </c>
      <c r="AC25" s="112">
        <v>6211.5</v>
      </c>
      <c r="AD25" s="161">
        <v>-1058</v>
      </c>
      <c r="AE25" s="161">
        <v>0</v>
      </c>
      <c r="AF25" s="165">
        <f t="shared" si="1"/>
        <v>-24.5</v>
      </c>
      <c r="AG25" s="143">
        <f t="shared" si="2"/>
        <v>-971.08199999999999</v>
      </c>
      <c r="AH25" s="140">
        <f t="shared" si="3"/>
        <v>-86.918000000000006</v>
      </c>
    </row>
    <row r="26" spans="1:34" ht="15.75" thickBot="1" x14ac:dyDescent="0.3">
      <c r="A26" s="4" t="s">
        <v>341</v>
      </c>
      <c r="B26" s="112" t="s">
        <v>342</v>
      </c>
      <c r="C26" s="154" t="s">
        <v>341</v>
      </c>
      <c r="D26" s="112" t="s">
        <v>811</v>
      </c>
      <c r="E26" s="112" t="s">
        <v>780</v>
      </c>
      <c r="F26" s="112" t="s">
        <v>819</v>
      </c>
      <c r="G26" s="112" t="s">
        <v>458</v>
      </c>
      <c r="H26">
        <f>VLOOKUP(G26,MARGIN!$E$1:$F$10,2)</f>
        <v>0.75688767786860434</v>
      </c>
      <c r="I26" s="144">
        <v>1000</v>
      </c>
      <c r="J26" s="112">
        <v>0.01</v>
      </c>
      <c r="K26" s="112" t="s">
        <v>1126</v>
      </c>
      <c r="L26" s="112" t="s">
        <v>820</v>
      </c>
      <c r="M26" s="145" t="s">
        <v>598</v>
      </c>
      <c r="N26" s="190">
        <f>VLOOKUP($A26,[3]futuresATR!$A$2:$F$80,3)</f>
        <v>129.38</v>
      </c>
      <c r="O26" s="152">
        <f t="shared" si="4"/>
        <v>170936.856</v>
      </c>
      <c r="P26" s="191">
        <f>VLOOKUP($A26,[3]futuresATR!$A$2:$F$80,4)</f>
        <v>0.96650000000000003</v>
      </c>
      <c r="Q26" s="151">
        <f t="shared" si="11"/>
        <v>1276.9397999999999</v>
      </c>
      <c r="R26" s="143">
        <f t="shared" si="9"/>
        <v>2</v>
      </c>
      <c r="S26" s="138">
        <f t="shared" si="0"/>
        <v>341873.712</v>
      </c>
      <c r="T26" s="110">
        <f t="shared" si="10"/>
        <v>2</v>
      </c>
      <c r="U26" s="110">
        <f t="shared" si="6"/>
        <v>28</v>
      </c>
      <c r="V26" s="159">
        <f t="shared" si="7"/>
        <v>2</v>
      </c>
      <c r="W26" s="159">
        <f t="shared" si="8"/>
        <v>2553.8795999999998</v>
      </c>
      <c r="X26" s="112" t="s">
        <v>901</v>
      </c>
      <c r="Y26" s="112">
        <v>3</v>
      </c>
      <c r="Z26" s="112">
        <v>123.47</v>
      </c>
      <c r="AA26" s="112" t="s">
        <v>1063</v>
      </c>
      <c r="AB26" s="112" t="s">
        <v>904</v>
      </c>
      <c r="AC26" s="112">
        <v>123.83</v>
      </c>
      <c r="AD26" s="161">
        <v>1557</v>
      </c>
      <c r="AE26" s="161">
        <v>0</v>
      </c>
      <c r="AF26" s="165">
        <f t="shared" si="1"/>
        <v>-0.35999999999999943</v>
      </c>
      <c r="AG26" s="143">
        <f t="shared" si="2"/>
        <v>-1426.8959999999975</v>
      </c>
      <c r="AH26" s="140">
        <f t="shared" si="3"/>
        <v>-130.10400000000254</v>
      </c>
    </row>
    <row r="27" spans="1:34" ht="15.75" thickBot="1" x14ac:dyDescent="0.3">
      <c r="A27" s="4" t="s">
        <v>343</v>
      </c>
      <c r="B27" s="112" t="s">
        <v>344</v>
      </c>
      <c r="C27" s="154" t="s">
        <v>343</v>
      </c>
      <c r="D27" s="112" t="s">
        <v>811</v>
      </c>
      <c r="E27" s="112" t="s">
        <v>780</v>
      </c>
      <c r="F27" s="112" t="s">
        <v>821</v>
      </c>
      <c r="G27" s="112" t="s">
        <v>458</v>
      </c>
      <c r="H27">
        <f>VLOOKUP(G27,MARGIN!$E$1:$F$10,2)</f>
        <v>0.75688767786860434</v>
      </c>
      <c r="I27" s="144">
        <v>1250</v>
      </c>
      <c r="J27" s="112">
        <v>0.01</v>
      </c>
      <c r="K27" s="112" t="s">
        <v>1126</v>
      </c>
      <c r="L27" s="112" t="s">
        <v>822</v>
      </c>
      <c r="M27" s="145" t="s">
        <v>455</v>
      </c>
      <c r="N27" s="190">
        <f>VLOOKUP($A27,[3]futuresATR!$A$2:$F$80,3)</f>
        <v>99.68</v>
      </c>
      <c r="O27" s="152">
        <f t="shared" si="4"/>
        <v>164621.52000000002</v>
      </c>
      <c r="P27" s="191">
        <f>VLOOKUP($A27,[3]futuresATR!$A$2:$F$80,4)</f>
        <v>5.5500000000000001E-2</v>
      </c>
      <c r="Q27" s="151">
        <f t="shared" si="11"/>
        <v>91.658249999999995</v>
      </c>
      <c r="R27" s="143">
        <f t="shared" si="9"/>
        <v>22</v>
      </c>
      <c r="S27" s="138">
        <f t="shared" si="0"/>
        <v>3621673.4400000004</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825.75000000042235</v>
      </c>
      <c r="AH27" s="140">
        <f t="shared" si="3"/>
        <v>-75.249999999577653</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121.3828125</v>
      </c>
      <c r="O28" s="152">
        <f t="shared" si="4"/>
        <v>121382.8125</v>
      </c>
      <c r="P28" s="191">
        <f>VLOOKUP($A28,[3]futuresATR!$A$2:$F$80,4)</f>
        <v>0.45585937500000001</v>
      </c>
      <c r="Q28" s="151">
        <f t="shared" si="11"/>
        <v>455.859375</v>
      </c>
      <c r="R28" s="143">
        <f t="shared" si="9"/>
        <v>5</v>
      </c>
      <c r="S28" s="138">
        <f t="shared" si="0"/>
        <v>606914.0625</v>
      </c>
      <c r="T28" s="110">
        <f t="shared" si="10"/>
        <v>5</v>
      </c>
      <c r="U28" s="110">
        <f t="shared" si="6"/>
        <v>70</v>
      </c>
      <c r="V28" s="159">
        <f t="shared" si="7"/>
        <v>5</v>
      </c>
      <c r="W28" s="159">
        <f t="shared" si="8"/>
        <v>2279.296875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1319.3</v>
      </c>
      <c r="O29" s="152">
        <f t="shared" si="4"/>
        <v>131930</v>
      </c>
      <c r="P29" s="191">
        <f>VLOOKUP($A29,[3]futuresATR!$A$2:$F$80,4)</f>
        <v>24.36</v>
      </c>
      <c r="Q29" s="151">
        <f t="shared" si="11"/>
        <v>2436</v>
      </c>
      <c r="R29" s="143">
        <f t="shared" si="9"/>
        <v>1</v>
      </c>
      <c r="S29" s="138">
        <f t="shared" si="0"/>
        <v>131930</v>
      </c>
      <c r="T29" s="110">
        <f t="shared" si="10"/>
        <v>1</v>
      </c>
      <c r="U29" s="110">
        <f t="shared" si="6"/>
        <v>14</v>
      </c>
      <c r="V29" s="159">
        <f t="shared" si="7"/>
        <v>1</v>
      </c>
      <c r="W29" s="159">
        <f t="shared" si="8"/>
        <v>2436</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9005</v>
      </c>
      <c r="O30" s="152">
        <f t="shared" si="4"/>
        <v>57947.232947232951</v>
      </c>
      <c r="P30" s="191">
        <f>VLOOKUP($A30,[3]futuresATR!$A$2:$F$80,4)</f>
        <v>184.270572031</v>
      </c>
      <c r="Q30" s="151">
        <f t="shared" si="11"/>
        <v>1185.7823168018019</v>
      </c>
      <c r="R30" s="143">
        <f t="shared" si="9"/>
        <v>2</v>
      </c>
      <c r="S30" s="138">
        <f t="shared" si="0"/>
        <v>115894.4658944659</v>
      </c>
      <c r="T30" s="110">
        <f t="shared" si="10"/>
        <v>2</v>
      </c>
      <c r="U30" s="110">
        <f t="shared" si="6"/>
        <v>28</v>
      </c>
      <c r="V30" s="159">
        <f t="shared" si="7"/>
        <v>2</v>
      </c>
      <c r="W30" s="159">
        <f t="shared" si="8"/>
        <v>2371.5646336036039</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225.4</v>
      </c>
      <c r="O31" s="152">
        <f t="shared" si="4"/>
        <v>56350</v>
      </c>
      <c r="P31" s="191">
        <f>VLOOKUP($A31,[3]futuresATR!$A$2:$F$80,4)</f>
        <v>5.1174999999999997</v>
      </c>
      <c r="Q31" s="151">
        <f t="shared" si="11"/>
        <v>1279.375</v>
      </c>
      <c r="R31" s="143">
        <f t="shared" si="9"/>
        <v>2</v>
      </c>
      <c r="S31" s="138">
        <f t="shared" si="0"/>
        <v>112700</v>
      </c>
      <c r="T31" s="110">
        <f t="shared" si="10"/>
        <v>2</v>
      </c>
      <c r="U31" s="110">
        <f t="shared" si="6"/>
        <v>28</v>
      </c>
      <c r="V31" s="159">
        <f t="shared" si="7"/>
        <v>2</v>
      </c>
      <c r="W31" s="159">
        <f t="shared" si="8"/>
        <v>2558.75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21890</v>
      </c>
      <c r="O32" s="152">
        <f t="shared" si="4"/>
        <v>140862.29086229086</v>
      </c>
      <c r="P32" s="191">
        <f>VLOOKUP($A32,[3]futuresATR!$A$2:$F$80,4)</f>
        <v>404.69809818700003</v>
      </c>
      <c r="Q32" s="151">
        <f t="shared" si="11"/>
        <v>2604.234866068211</v>
      </c>
      <c r="R32" s="143">
        <f t="shared" si="9"/>
        <v>1</v>
      </c>
      <c r="S32" s="138">
        <f t="shared" si="0"/>
        <v>140862.29086229086</v>
      </c>
      <c r="T32" s="110">
        <f t="shared" si="10"/>
        <v>1</v>
      </c>
      <c r="U32" s="110">
        <f t="shared" si="6"/>
        <v>14</v>
      </c>
      <c r="V32" s="159">
        <f t="shared" si="7"/>
        <v>1</v>
      </c>
      <c r="W32" s="159">
        <f t="shared" si="8"/>
        <v>2604.234866068211</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1.4314</v>
      </c>
      <c r="O33" s="152">
        <f t="shared" si="4"/>
        <v>60118.8</v>
      </c>
      <c r="P33" s="191">
        <f>VLOOKUP($A33,[3]futuresATR!$A$2:$F$80,4)</f>
        <v>5.4249970000000002E-2</v>
      </c>
      <c r="Q33" s="151">
        <f t="shared" si="11"/>
        <v>2278.49874</v>
      </c>
      <c r="R33" s="143">
        <f t="shared" si="9"/>
        <v>1</v>
      </c>
      <c r="S33" s="138">
        <f t="shared" si="0"/>
        <v>60118.8</v>
      </c>
      <c r="T33" s="110">
        <f t="shared" si="10"/>
        <v>1</v>
      </c>
      <c r="U33" s="110">
        <f t="shared" si="6"/>
        <v>14</v>
      </c>
      <c r="V33" s="159">
        <f t="shared" si="7"/>
        <v>1</v>
      </c>
      <c r="W33" s="159">
        <f t="shared" si="8"/>
        <v>2278.49874</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0.93789999999999996</v>
      </c>
      <c r="O34" s="168">
        <f>N34*I34/H34/100</f>
        <v>117237.5</v>
      </c>
      <c r="P34" s="191">
        <f>VLOOKUP($A34,[3]futuresATR!$A$2:$F$80,4)</f>
        <v>1.5355000000000001E-2</v>
      </c>
      <c r="Q34" s="158">
        <f>P34*I34/H34/100</f>
        <v>1919.375</v>
      </c>
      <c r="R34" s="143">
        <f t="shared" si="9"/>
        <v>2</v>
      </c>
      <c r="S34" s="138">
        <f t="shared" ref="S34:S65" si="12">R34*O34</f>
        <v>234475</v>
      </c>
      <c r="T34" s="110">
        <f t="shared" si="10"/>
        <v>2</v>
      </c>
      <c r="U34" s="110">
        <f t="shared" si="6"/>
        <v>28</v>
      </c>
      <c r="V34" s="159">
        <f t="shared" si="7"/>
        <v>2</v>
      </c>
      <c r="W34" s="159">
        <f t="shared" si="8"/>
        <v>3838.75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147</v>
      </c>
      <c r="O35" s="152">
        <f t="shared" si="4"/>
        <v>55125</v>
      </c>
      <c r="P35" s="191">
        <f>VLOOKUP($A35,[3]futuresATR!$A$2:$F$80,4)</f>
        <v>4.4424999999999999</v>
      </c>
      <c r="Q35" s="151">
        <f t="shared" ref="Q35:Q51" si="14">P35*I35/H35</f>
        <v>1665.9375</v>
      </c>
      <c r="R35" s="143">
        <f t="shared" si="9"/>
        <v>2</v>
      </c>
      <c r="S35" s="138">
        <f t="shared" si="12"/>
        <v>110250</v>
      </c>
      <c r="T35" s="110">
        <f t="shared" si="10"/>
        <v>2</v>
      </c>
      <c r="U35" s="110">
        <f t="shared" si="6"/>
        <v>28</v>
      </c>
      <c r="V35" s="159">
        <f t="shared" si="7"/>
        <v>2</v>
      </c>
      <c r="W35" s="159">
        <f t="shared" si="8"/>
        <v>3331.875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406.75</v>
      </c>
      <c r="O36" s="152">
        <f t="shared" si="4"/>
        <v>20337.5</v>
      </c>
      <c r="P36" s="191">
        <f>VLOOKUP($A36,[3]futuresATR!$A$2:$F$80,4)</f>
        <v>12.1625</v>
      </c>
      <c r="Q36" s="151">
        <f t="shared" si="14"/>
        <v>608.125</v>
      </c>
      <c r="R36" s="143">
        <f t="shared" si="9"/>
        <v>4</v>
      </c>
      <c r="S36" s="138">
        <f t="shared" si="12"/>
        <v>81350</v>
      </c>
      <c r="T36" s="110">
        <f t="shared" si="10"/>
        <v>4</v>
      </c>
      <c r="U36" s="110">
        <f t="shared" si="6"/>
        <v>56</v>
      </c>
      <c r="V36" s="159">
        <f t="shared" si="7"/>
        <v>4</v>
      </c>
      <c r="W36" s="159">
        <f t="shared" si="8"/>
        <v>2432.5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327.60000000000002</v>
      </c>
      <c r="O37" s="152">
        <f t="shared" si="4"/>
        <v>36036</v>
      </c>
      <c r="P37" s="191">
        <f>VLOOKUP($A37,[3]futuresATR!$A$2:$F$80,4)</f>
        <v>7.8449999999999998</v>
      </c>
      <c r="Q37" s="151">
        <f t="shared" si="14"/>
        <v>862.94999999999993</v>
      </c>
      <c r="R37" s="143">
        <f t="shared" si="9"/>
        <v>3</v>
      </c>
      <c r="S37" s="138">
        <f t="shared" si="12"/>
        <v>108108</v>
      </c>
      <c r="T37" s="110">
        <f t="shared" si="10"/>
        <v>3</v>
      </c>
      <c r="U37" s="110">
        <f t="shared" si="6"/>
        <v>42</v>
      </c>
      <c r="V37" s="159">
        <f t="shared" si="7"/>
        <v>3</v>
      </c>
      <c r="W37" s="159">
        <f t="shared" si="8"/>
        <v>2588.85</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108.075</v>
      </c>
      <c r="O38" s="152">
        <f t="shared" si="4"/>
        <v>43230</v>
      </c>
      <c r="P38" s="191">
        <f>VLOOKUP($A38,[3]futuresATR!$A$2:$F$80,4)</f>
        <v>2.151182387</v>
      </c>
      <c r="Q38" s="151">
        <f t="shared" si="14"/>
        <v>860.47295480000002</v>
      </c>
      <c r="R38" s="143">
        <f t="shared" si="9"/>
        <v>3</v>
      </c>
      <c r="S38" s="138">
        <f t="shared" si="12"/>
        <v>129690</v>
      </c>
      <c r="T38" s="110">
        <f t="shared" si="10"/>
        <v>3</v>
      </c>
      <c r="U38" s="110">
        <f t="shared" si="6"/>
        <v>42</v>
      </c>
      <c r="V38" s="159">
        <f t="shared" si="7"/>
        <v>3</v>
      </c>
      <c r="W38" s="159">
        <f t="shared" si="8"/>
        <v>2581.4188644000001</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48.63</v>
      </c>
      <c r="O39" s="152">
        <f t="shared" si="4"/>
        <v>48630</v>
      </c>
      <c r="P39" s="191">
        <f>VLOOKUP($A39,[3]futuresATR!$A$2:$F$80,4)</f>
        <v>1.7350000000000001</v>
      </c>
      <c r="Q39" s="151">
        <f t="shared" si="14"/>
        <v>1735</v>
      </c>
      <c r="R39" s="143">
        <f t="shared" si="9"/>
        <v>2</v>
      </c>
      <c r="S39" s="138">
        <f t="shared" si="12"/>
        <v>97260</v>
      </c>
      <c r="T39" s="110">
        <f t="shared" si="10"/>
        <v>2</v>
      </c>
      <c r="U39" s="110">
        <f t="shared" si="6"/>
        <v>28</v>
      </c>
      <c r="V39" s="159">
        <f t="shared" si="7"/>
        <v>2</v>
      </c>
      <c r="W39" s="159">
        <f t="shared" si="8"/>
        <v>3470</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418.75</v>
      </c>
      <c r="O40" s="152">
        <f t="shared" si="4"/>
        <v>41875</v>
      </c>
      <c r="P40" s="191">
        <f>VLOOKUP($A40,[3]futuresATR!$A$2:$F$80,4)</f>
        <v>16.3654509705</v>
      </c>
      <c r="Q40" s="151">
        <f t="shared" si="14"/>
        <v>1636.5450970499999</v>
      </c>
      <c r="R40" s="143">
        <f t="shared" si="9"/>
        <v>2</v>
      </c>
      <c r="S40" s="138">
        <f t="shared" si="12"/>
        <v>83750</v>
      </c>
      <c r="T40" s="110">
        <f t="shared" si="10"/>
        <v>2</v>
      </c>
      <c r="U40" s="110">
        <f t="shared" si="6"/>
        <v>28</v>
      </c>
      <c r="V40" s="159">
        <f t="shared" si="7"/>
        <v>2</v>
      </c>
      <c r="W40" s="159">
        <f t="shared" si="8"/>
        <v>3273.0901940999997</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63.875</v>
      </c>
      <c r="O41" s="152">
        <f t="shared" si="4"/>
        <v>25550</v>
      </c>
      <c r="P41" s="191">
        <f>VLOOKUP($A41,[3]futuresATR!$A$2:$F$80,4)</f>
        <v>1.2844746604999999</v>
      </c>
      <c r="Q41" s="151">
        <f t="shared" si="14"/>
        <v>513.78986420000001</v>
      </c>
      <c r="R41" s="143">
        <f t="shared" si="9"/>
        <v>4</v>
      </c>
      <c r="S41" s="138">
        <f t="shared" si="12"/>
        <v>102200</v>
      </c>
      <c r="T41" s="110">
        <f t="shared" si="10"/>
        <v>4</v>
      </c>
      <c r="U41" s="110">
        <f t="shared" si="6"/>
        <v>56</v>
      </c>
      <c r="V41" s="159">
        <f t="shared" si="7"/>
        <v>4</v>
      </c>
      <c r="W41" s="159">
        <f t="shared" si="8"/>
        <v>2055.1594568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1816</v>
      </c>
      <c r="O42" s="152">
        <f t="shared" si="4"/>
        <v>18160</v>
      </c>
      <c r="P42" s="191">
        <f>VLOOKUP($A42,[3]futuresATR!$A$2:$F$80,4)</f>
        <v>31.65</v>
      </c>
      <c r="Q42" s="151">
        <f>P42*I42/H42</f>
        <v>316.5</v>
      </c>
      <c r="R42" s="143">
        <f t="shared" si="9"/>
        <v>7</v>
      </c>
      <c r="S42" s="138">
        <f t="shared" si="12"/>
        <v>127120</v>
      </c>
      <c r="T42" s="110">
        <f t="shared" si="10"/>
        <v>7</v>
      </c>
      <c r="U42" s="110">
        <f t="shared" si="6"/>
        <v>98</v>
      </c>
      <c r="V42" s="159">
        <f>IF(ROUND(T42*Q42/$R$1,0)&lt;1,0,T42)</f>
        <v>7</v>
      </c>
      <c r="W42" s="159">
        <f t="shared" si="8"/>
        <v>2215.5</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533.9</v>
      </c>
      <c r="O43" s="152">
        <f t="shared" si="4"/>
        <v>26695</v>
      </c>
      <c r="P43" s="191">
        <f>VLOOKUP($A43,[3]futuresATR!$A$2:$F$80,4)</f>
        <v>13.455</v>
      </c>
      <c r="Q43" s="151">
        <f t="shared" si="14"/>
        <v>672.75</v>
      </c>
      <c r="R43" s="143">
        <f t="shared" si="9"/>
        <v>3</v>
      </c>
      <c r="S43" s="138">
        <f t="shared" si="12"/>
        <v>80085</v>
      </c>
      <c r="T43" s="110">
        <f t="shared" si="10"/>
        <v>3</v>
      </c>
      <c r="U43" s="110">
        <f t="shared" si="6"/>
        <v>42</v>
      </c>
      <c r="V43" s="159">
        <f t="shared" si="7"/>
        <v>3</v>
      </c>
      <c r="W43" s="159">
        <f t="shared" si="8"/>
        <v>2018.25</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872.1</v>
      </c>
      <c r="O44" s="152">
        <f t="shared" si="4"/>
        <v>43605</v>
      </c>
      <c r="P44" s="191">
        <f>VLOOKUP($A44,[3]futuresATR!$A$2:$F$80,4)</f>
        <v>18.79</v>
      </c>
      <c r="Q44" s="151">
        <f t="shared" si="14"/>
        <v>939.5</v>
      </c>
      <c r="R44" s="143">
        <f t="shared" si="9"/>
        <v>3</v>
      </c>
      <c r="S44" s="138">
        <f t="shared" si="12"/>
        <v>130815</v>
      </c>
      <c r="T44" s="110">
        <f t="shared" si="10"/>
        <v>3</v>
      </c>
      <c r="U44" s="110">
        <f t="shared" si="6"/>
        <v>42</v>
      </c>
      <c r="V44" s="159">
        <f t="shared" si="7"/>
        <v>3</v>
      </c>
      <c r="W44" s="159">
        <f t="shared" si="8"/>
        <v>2818.5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0.90785292782569227</v>
      </c>
      <c r="I45">
        <v>10</v>
      </c>
      <c r="J45">
        <v>0.1</v>
      </c>
      <c r="K45" t="s">
        <v>296</v>
      </c>
      <c r="M45" s="132" t="s">
        <v>622</v>
      </c>
      <c r="N45" s="190">
        <f>VLOOKUP($A45,[3]futuresATR!$A$2:$F$80,3)</f>
        <v>8551.2999999999993</v>
      </c>
      <c r="O45" s="152">
        <f t="shared" si="4"/>
        <v>94192.569499999998</v>
      </c>
      <c r="P45" s="191">
        <f>VLOOKUP($A45,[3]futuresATR!$A$2:$F$80,4)</f>
        <v>260.76083858800001</v>
      </c>
      <c r="Q45" s="151">
        <f t="shared" si="14"/>
        <v>2872.2806370468202</v>
      </c>
      <c r="R45" s="143">
        <f t="shared" si="9"/>
        <v>1</v>
      </c>
      <c r="S45" s="138">
        <f t="shared" si="12"/>
        <v>94192.569499999998</v>
      </c>
      <c r="T45" s="110">
        <f t="shared" si="10"/>
        <v>1</v>
      </c>
      <c r="U45" s="110">
        <f t="shared" si="6"/>
        <v>14</v>
      </c>
      <c r="V45" s="159">
        <f t="shared" si="7"/>
        <v>1</v>
      </c>
      <c r="W45" s="159">
        <f t="shared" si="8"/>
        <v>2872.2806370468202</v>
      </c>
      <c r="X45" t="s">
        <v>900</v>
      </c>
      <c r="Y45">
        <v>2</v>
      </c>
      <c r="Z45">
        <v>8908.6</v>
      </c>
      <c r="AA45" s="136">
        <v>0</v>
      </c>
      <c r="AB45" t="s">
        <v>904</v>
      </c>
      <c r="AC45">
        <v>8979</v>
      </c>
      <c r="AD45" s="108">
        <v>-1569</v>
      </c>
      <c r="AE45" s="108">
        <v>0</v>
      </c>
      <c r="AF45" s="165">
        <f t="shared" si="1"/>
        <v>-70.399999999999636</v>
      </c>
      <c r="AG45" s="143">
        <f t="shared" si="13"/>
        <v>-1550.9119999999918</v>
      </c>
      <c r="AH45" s="140">
        <f t="shared" si="3"/>
        <v>-18.088000000008151</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5.3379999999999997E-2</v>
      </c>
      <c r="O46" s="152">
        <f t="shared" si="4"/>
        <v>26690</v>
      </c>
      <c r="P46" s="191">
        <f>VLOOKUP($A46,[3]futuresATR!$A$2:$F$80,4)</f>
        <v>1.0265000000000001E-3</v>
      </c>
      <c r="Q46" s="151">
        <f t="shared" si="14"/>
        <v>513.25</v>
      </c>
      <c r="R46" s="143">
        <f t="shared" si="9"/>
        <v>4</v>
      </c>
      <c r="S46" s="138">
        <f t="shared" si="12"/>
        <v>106760</v>
      </c>
      <c r="T46" s="110">
        <f t="shared" si="10"/>
        <v>4</v>
      </c>
      <c r="U46" s="110">
        <f t="shared" si="6"/>
        <v>56</v>
      </c>
      <c r="V46" s="159">
        <f t="shared" si="7"/>
        <v>4</v>
      </c>
      <c r="W46" s="159">
        <f t="shared" si="8"/>
        <v>2053</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485</v>
      </c>
      <c r="O47" s="152">
        <f t="shared" si="4"/>
        <v>24250</v>
      </c>
      <c r="P47" s="191">
        <f>VLOOKUP($A47,[3]futuresATR!$A$2:$F$80,4)</f>
        <v>10.112500000000001</v>
      </c>
      <c r="Q47" s="151">
        <f t="shared" si="14"/>
        <v>505.62500000000006</v>
      </c>
      <c r="R47" s="143">
        <f t="shared" si="9"/>
        <v>4</v>
      </c>
      <c r="S47" s="138">
        <f t="shared" si="12"/>
        <v>97000</v>
      </c>
      <c r="T47" s="110">
        <f t="shared" si="10"/>
        <v>4</v>
      </c>
      <c r="U47" s="110">
        <f t="shared" si="6"/>
        <v>56</v>
      </c>
      <c r="V47" s="159">
        <f t="shared" si="7"/>
        <v>4</v>
      </c>
      <c r="W47" s="159">
        <f t="shared" si="8"/>
        <v>2022.5000000000002</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0.70009999999999994</v>
      </c>
      <c r="O48" s="152">
        <f t="shared" si="4"/>
        <v>70010</v>
      </c>
      <c r="P48" s="191">
        <f>VLOOKUP($A48,[3]futuresATR!$A$2:$F$80,4)</f>
        <v>1.0255E-2</v>
      </c>
      <c r="Q48" s="151">
        <f t="shared" si="14"/>
        <v>1025.5</v>
      </c>
      <c r="R48" s="143">
        <f t="shared" si="9"/>
        <v>2</v>
      </c>
      <c r="S48" s="138">
        <f t="shared" si="12"/>
        <v>140020</v>
      </c>
      <c r="T48" s="110">
        <f t="shared" si="10"/>
        <v>2</v>
      </c>
      <c r="U48" s="110">
        <f t="shared" si="6"/>
        <v>28</v>
      </c>
      <c r="V48" s="159">
        <f t="shared" si="7"/>
        <v>2</v>
      </c>
      <c r="W48" s="159">
        <f t="shared" si="8"/>
        <v>2051</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2.621</v>
      </c>
      <c r="O49" s="152">
        <f t="shared" si="4"/>
        <v>26210</v>
      </c>
      <c r="P49" s="191">
        <f>VLOOKUP($A49,[3]futuresATR!$A$2:$F$80,4)</f>
        <v>0.10050000000000001</v>
      </c>
      <c r="Q49" s="151">
        <f t="shared" si="14"/>
        <v>1005.0000000000001</v>
      </c>
      <c r="R49" s="143">
        <f t="shared" si="9"/>
        <v>2</v>
      </c>
      <c r="S49" s="138">
        <f t="shared" si="12"/>
        <v>52420</v>
      </c>
      <c r="T49" s="110">
        <f t="shared" si="10"/>
        <v>2</v>
      </c>
      <c r="U49" s="110">
        <f t="shared" si="6"/>
        <v>28</v>
      </c>
      <c r="V49" s="159">
        <f t="shared" si="7"/>
        <v>2</v>
      </c>
      <c r="W49" s="159">
        <f t="shared" si="8"/>
        <v>2010.0000000000002</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106.86</v>
      </c>
      <c r="I50" s="144">
        <f>500</f>
        <v>500</v>
      </c>
      <c r="J50" s="112">
        <v>5</v>
      </c>
      <c r="K50" s="112" t="s">
        <v>296</v>
      </c>
      <c r="L50" s="112" t="s">
        <v>379</v>
      </c>
      <c r="M50" s="145" t="s">
        <v>696</v>
      </c>
      <c r="N50" s="190">
        <f>VLOOKUP($A50,[3]futuresATR!$A$2:$F$80,3)</f>
        <v>16855</v>
      </c>
      <c r="O50" s="152">
        <f t="shared" si="4"/>
        <v>78864.869923264079</v>
      </c>
      <c r="P50" s="191">
        <f>VLOOKUP($A50,[3]futuresATR!$A$2:$F$80,4)</f>
        <v>443</v>
      </c>
      <c r="Q50" s="151">
        <f t="shared" si="14"/>
        <v>2072.8055399588247</v>
      </c>
      <c r="R50" s="143">
        <f t="shared" si="9"/>
        <v>1</v>
      </c>
      <c r="S50" s="138">
        <f t="shared" si="12"/>
        <v>78864.869923264079</v>
      </c>
      <c r="T50" s="110">
        <f t="shared" si="10"/>
        <v>1</v>
      </c>
      <c r="U50" s="110">
        <f t="shared" si="6"/>
        <v>14</v>
      </c>
      <c r="V50" s="159">
        <f t="shared" si="7"/>
        <v>1</v>
      </c>
      <c r="W50" s="159">
        <f t="shared" si="8"/>
        <v>2072.8055399588247</v>
      </c>
      <c r="X50" s="157" t="s">
        <v>901</v>
      </c>
      <c r="Y50" s="112">
        <v>2</v>
      </c>
      <c r="Z50" s="112">
        <v>16645</v>
      </c>
      <c r="AA50" s="161">
        <v>35</v>
      </c>
      <c r="AB50" s="160">
        <v>2.0999999999999999E-3</v>
      </c>
      <c r="AC50" s="112">
        <v>16680</v>
      </c>
      <c r="AD50" s="161">
        <v>350</v>
      </c>
      <c r="AE50" s="161">
        <v>0</v>
      </c>
      <c r="AF50" s="165">
        <f t="shared" si="1"/>
        <v>-35</v>
      </c>
      <c r="AG50" s="143">
        <f t="shared" si="13"/>
        <v>-327.53134942915966</v>
      </c>
      <c r="AH50" s="140">
        <f t="shared" si="3"/>
        <v>-22.468650570840339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4650.5</v>
      </c>
      <c r="O51" s="152">
        <f t="shared" si="4"/>
        <v>93010</v>
      </c>
      <c r="P51" s="191">
        <f>VLOOKUP($A51,[3]futuresATR!$A$2:$F$80,4)</f>
        <v>70.837500000000006</v>
      </c>
      <c r="Q51" s="151">
        <f t="shared" si="14"/>
        <v>1416.75</v>
      </c>
      <c r="R51" s="143">
        <f t="shared" si="9"/>
        <v>2</v>
      </c>
      <c r="S51" s="138">
        <f t="shared" si="12"/>
        <v>186020</v>
      </c>
      <c r="T51" s="110">
        <f t="shared" si="10"/>
        <v>2</v>
      </c>
      <c r="U51" s="110">
        <f t="shared" si="6"/>
        <v>28</v>
      </c>
      <c r="V51" s="159">
        <f t="shared" si="7"/>
        <v>2</v>
      </c>
      <c r="W51" s="159">
        <f t="shared" si="8"/>
        <v>2833.5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202</v>
      </c>
      <c r="O52" s="152">
        <f t="shared" si="4"/>
        <v>10100</v>
      </c>
      <c r="P52" s="191">
        <f>VLOOKUP($A52,[3]futuresATR!$A$2:$F$80,4)</f>
        <v>6.05</v>
      </c>
      <c r="Q52" s="169">
        <f>P52*I52/H52</f>
        <v>302.5</v>
      </c>
      <c r="R52" s="143">
        <f t="shared" si="9"/>
        <v>7</v>
      </c>
      <c r="S52" s="138">
        <f t="shared" si="12"/>
        <v>70700</v>
      </c>
      <c r="T52" s="110">
        <f t="shared" si="10"/>
        <v>7</v>
      </c>
      <c r="U52" s="110">
        <f t="shared" si="6"/>
        <v>98</v>
      </c>
      <c r="V52" s="159">
        <f t="shared" si="7"/>
        <v>7</v>
      </c>
      <c r="W52" s="159">
        <f t="shared" si="8"/>
        <v>2117.5</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182.3</v>
      </c>
      <c r="O53" s="152">
        <f t="shared" si="4"/>
        <v>27345</v>
      </c>
      <c r="P53" s="191">
        <f>VLOOKUP($A53,[3]futuresATR!$A$2:$F$80,4)</f>
        <v>5.4275000000000002</v>
      </c>
      <c r="Q53" s="151">
        <f t="shared" ref="Q53:Q61" si="15">P53*I53/H53</f>
        <v>814.125</v>
      </c>
      <c r="R53" s="143">
        <f t="shared" si="9"/>
        <v>3</v>
      </c>
      <c r="S53" s="138">
        <f t="shared" si="12"/>
        <v>82035</v>
      </c>
      <c r="T53" s="110">
        <f t="shared" si="10"/>
        <v>3</v>
      </c>
      <c r="U53" s="110">
        <f t="shared" si="6"/>
        <v>42</v>
      </c>
      <c r="V53" s="159">
        <f t="shared" si="7"/>
        <v>3</v>
      </c>
      <c r="W53" s="159">
        <f t="shared" si="8"/>
        <v>2442.375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676</v>
      </c>
      <c r="O54" s="152">
        <f t="shared" si="4"/>
        <v>67600</v>
      </c>
      <c r="P54" s="191">
        <f>VLOOKUP($A54,[3]futuresATR!$A$2:$F$80,4)</f>
        <v>17.622499999999999</v>
      </c>
      <c r="Q54" s="151">
        <f t="shared" si="15"/>
        <v>1762.2499999999998</v>
      </c>
      <c r="R54" s="143">
        <f t="shared" si="9"/>
        <v>2</v>
      </c>
      <c r="S54" s="138">
        <f t="shared" si="12"/>
        <v>135200</v>
      </c>
      <c r="T54" s="110">
        <f t="shared" si="10"/>
        <v>2</v>
      </c>
      <c r="U54" s="110">
        <f t="shared" si="6"/>
        <v>28</v>
      </c>
      <c r="V54" s="159">
        <f t="shared" si="7"/>
        <v>2</v>
      </c>
      <c r="W54" s="159">
        <f t="shared" si="8"/>
        <v>3524.4999999999995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1091.5</v>
      </c>
      <c r="O55" s="152">
        <f t="shared" si="4"/>
        <v>54575</v>
      </c>
      <c r="P55" s="191">
        <f>VLOOKUP($A55,[3]futuresATR!$A$2:$F$80,4)</f>
        <v>23.945</v>
      </c>
      <c r="Q55" s="151">
        <f t="shared" si="15"/>
        <v>1197.25</v>
      </c>
      <c r="R55" s="143">
        <f t="shared" si="9"/>
        <v>2</v>
      </c>
      <c r="S55" s="138">
        <f t="shared" si="12"/>
        <v>109150</v>
      </c>
      <c r="T55" s="110">
        <f t="shared" si="10"/>
        <v>2</v>
      </c>
      <c r="U55" s="110">
        <f t="shared" si="6"/>
        <v>28</v>
      </c>
      <c r="V55" s="159">
        <f t="shared" si="7"/>
        <v>2</v>
      </c>
      <c r="W55" s="159">
        <f t="shared" si="8"/>
        <v>2394.5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1.373</v>
      </c>
      <c r="O56" s="152">
        <f t="shared" si="4"/>
        <v>57666</v>
      </c>
      <c r="P56" s="191">
        <f>VLOOKUP($A56,[3]futuresATR!$A$2:$F$80,4)</f>
        <v>5.4996575499999999E-2</v>
      </c>
      <c r="Q56" s="151">
        <f t="shared" si="15"/>
        <v>2309.8561709999999</v>
      </c>
      <c r="R56" s="143">
        <f t="shared" si="9"/>
        <v>1</v>
      </c>
      <c r="S56" s="138">
        <f t="shared" si="12"/>
        <v>57666</v>
      </c>
      <c r="T56" s="110">
        <f t="shared" si="10"/>
        <v>1</v>
      </c>
      <c r="U56" s="110">
        <f t="shared" si="6"/>
        <v>14</v>
      </c>
      <c r="V56" s="159">
        <f t="shared" si="7"/>
        <v>1</v>
      </c>
      <c r="W56" s="159">
        <f t="shared" si="8"/>
        <v>2309.8561709999999</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10.81</v>
      </c>
      <c r="O57" s="152">
        <f t="shared" si="4"/>
        <v>21620</v>
      </c>
      <c r="P57" s="191">
        <f>VLOOKUP($A57,[3]futuresATR!$A$2:$F$80,4)</f>
        <v>0.25850000000000001</v>
      </c>
      <c r="Q57" s="151">
        <f t="shared" si="15"/>
        <v>517</v>
      </c>
      <c r="R57" s="143">
        <f t="shared" si="9"/>
        <v>4</v>
      </c>
      <c r="S57" s="138">
        <f t="shared" si="12"/>
        <v>86480</v>
      </c>
      <c r="T57" s="110">
        <f t="shared" si="10"/>
        <v>4</v>
      </c>
      <c r="U57" s="110">
        <f t="shared" si="6"/>
        <v>56</v>
      </c>
      <c r="V57" s="159">
        <f t="shared" si="7"/>
        <v>4</v>
      </c>
      <c r="W57" s="159">
        <f t="shared" si="8"/>
        <v>2068</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1.306</v>
      </c>
      <c r="I58" s="147">
        <v>20</v>
      </c>
      <c r="J58" s="112">
        <v>0.1</v>
      </c>
      <c r="K58" s="112" t="s">
        <v>299</v>
      </c>
      <c r="M58" s="145" t="s">
        <v>492</v>
      </c>
      <c r="N58" s="190">
        <f>VLOOKUP($A58,[3]futuresATR!$A$2:$F$80,3)</f>
        <v>463.4</v>
      </c>
      <c r="O58" s="152">
        <f t="shared" si="4"/>
        <v>7096.4777947932616</v>
      </c>
      <c r="P58" s="191">
        <f>VLOOKUP($A58,[3]futuresATR!$A$2:$F$80,4)</f>
        <v>11.02</v>
      </c>
      <c r="Q58" s="151">
        <f t="shared" si="15"/>
        <v>168.7595712098009</v>
      </c>
      <c r="R58" s="143">
        <f t="shared" si="9"/>
        <v>12</v>
      </c>
      <c r="S58" s="138">
        <f t="shared" si="12"/>
        <v>85157.733537519147</v>
      </c>
      <c r="T58" s="110">
        <f t="shared" si="10"/>
        <v>12</v>
      </c>
      <c r="U58" s="110">
        <f t="shared" si="6"/>
        <v>168</v>
      </c>
      <c r="V58" s="159">
        <f t="shared" si="7"/>
        <v>12</v>
      </c>
      <c r="W58" s="159">
        <f t="shared" si="8"/>
        <v>2025.1148545176106</v>
      </c>
      <c r="X58" s="112" t="s">
        <v>900</v>
      </c>
      <c r="Y58" s="112">
        <v>28</v>
      </c>
      <c r="Z58" s="112">
        <v>516.20000000000005</v>
      </c>
      <c r="AA58" s="112" t="s">
        <v>1050</v>
      </c>
      <c r="AB58" s="160">
        <v>1.5E-3</v>
      </c>
      <c r="AC58" s="112">
        <v>517</v>
      </c>
      <c r="AD58" s="161">
        <v>-342</v>
      </c>
      <c r="AE58" s="161">
        <v>0</v>
      </c>
      <c r="AF58" s="165">
        <f t="shared" si="1"/>
        <v>-0.79999999999995453</v>
      </c>
      <c r="AG58" s="143">
        <f t="shared" si="13"/>
        <v>-343.03215926491157</v>
      </c>
      <c r="AH58" s="140">
        <f>ABS(AG58)-ABS(AD58)</f>
        <v>1.0321592649115701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1009</v>
      </c>
      <c r="O59" s="152">
        <f t="shared" si="4"/>
        <v>50450</v>
      </c>
      <c r="P59" s="191">
        <f>VLOOKUP($A59,[3]futuresATR!$A$2:$F$80,4)</f>
        <v>38.662500000000001</v>
      </c>
      <c r="Q59" s="151">
        <f t="shared" si="15"/>
        <v>1933.125</v>
      </c>
      <c r="R59" s="143">
        <f t="shared" si="9"/>
        <v>2</v>
      </c>
      <c r="S59" s="138">
        <f t="shared" si="12"/>
        <v>100900</v>
      </c>
      <c r="T59" s="110">
        <f t="shared" si="10"/>
        <v>2</v>
      </c>
      <c r="U59" s="110">
        <f t="shared" si="6"/>
        <v>28</v>
      </c>
      <c r="V59" s="159">
        <f t="shared" si="7"/>
        <v>2</v>
      </c>
      <c r="W59" s="159">
        <f t="shared" si="8"/>
        <v>3866.25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19.28</v>
      </c>
      <c r="O60" s="152">
        <f t="shared" si="4"/>
        <v>21593.600000000002</v>
      </c>
      <c r="P60" s="191">
        <f>VLOOKUP($A60,[3]futuresATR!$A$2:$F$80,4)</f>
        <v>0.71650000000000003</v>
      </c>
      <c r="Q60" s="151">
        <f t="shared" si="15"/>
        <v>802.48</v>
      </c>
      <c r="R60" s="143">
        <f t="shared" si="9"/>
        <v>3</v>
      </c>
      <c r="S60" s="138">
        <f t="shared" si="12"/>
        <v>64780.800000000003</v>
      </c>
      <c r="T60" s="110">
        <f t="shared" si="10"/>
        <v>3</v>
      </c>
      <c r="U60" s="110">
        <f t="shared" si="6"/>
        <v>42</v>
      </c>
      <c r="V60" s="159">
        <f t="shared" si="7"/>
        <v>3</v>
      </c>
      <c r="W60" s="159">
        <f t="shared" si="8"/>
        <v>2407.44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1.016</v>
      </c>
      <c r="O61" s="152">
        <f t="shared" si="4"/>
        <v>127000</v>
      </c>
      <c r="P61" s="191">
        <f>VLOOKUP($A61,[3]futuresATR!$A$2:$F$80,4)</f>
        <v>8.2500000000000004E-3</v>
      </c>
      <c r="Q61" s="151">
        <f t="shared" si="15"/>
        <v>1031.25</v>
      </c>
      <c r="R61" s="143">
        <f t="shared" si="9"/>
        <v>2</v>
      </c>
      <c r="S61" s="138">
        <f t="shared" si="12"/>
        <v>254000</v>
      </c>
      <c r="T61" s="110">
        <f t="shared" si="10"/>
        <v>2</v>
      </c>
      <c r="U61" s="110">
        <f t="shared" si="6"/>
        <v>28</v>
      </c>
      <c r="V61" s="159">
        <f t="shared" si="7"/>
        <v>2</v>
      </c>
      <c r="W61" s="159">
        <f t="shared" si="8"/>
        <v>2062.5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1961.3</v>
      </c>
      <c r="O62" s="168">
        <f>N62*I62/H62/100</f>
        <v>98065</v>
      </c>
      <c r="P62" s="191">
        <f>VLOOKUP($A62,[3]futuresATR!$A$2:$F$80,4)</f>
        <v>66.34</v>
      </c>
      <c r="Q62" s="158">
        <f>P62*I62/H62/100</f>
        <v>3317</v>
      </c>
      <c r="R62" s="143">
        <f t="shared" si="9"/>
        <v>1</v>
      </c>
      <c r="S62" s="138">
        <f t="shared" si="12"/>
        <v>98065</v>
      </c>
      <c r="T62" s="110">
        <f t="shared" si="10"/>
        <v>1</v>
      </c>
      <c r="U62" s="110">
        <f t="shared" si="6"/>
        <v>14</v>
      </c>
      <c r="V62" s="159">
        <f t="shared" si="7"/>
        <v>1</v>
      </c>
      <c r="W62" s="159">
        <f t="shared" si="8"/>
        <v>3317</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8589</v>
      </c>
      <c r="O63" s="152">
        <f t="shared" si="4"/>
        <v>17178</v>
      </c>
      <c r="P63" s="191">
        <f>VLOOKUP($A63,[3]futuresATR!$A$2:$F$80,4)</f>
        <v>105.804963501</v>
      </c>
      <c r="Q63" s="151">
        <f t="shared" ref="Q63:Q80" si="16">P63*I63/H63</f>
        <v>211.60992700200001</v>
      </c>
      <c r="R63" s="143">
        <f t="shared" si="9"/>
        <v>10</v>
      </c>
      <c r="S63" s="138">
        <f t="shared" si="12"/>
        <v>171780</v>
      </c>
      <c r="T63" s="110">
        <f t="shared" si="10"/>
        <v>10</v>
      </c>
      <c r="U63" s="110">
        <f t="shared" si="6"/>
        <v>140</v>
      </c>
      <c r="V63" s="159">
        <f t="shared" si="7"/>
        <v>10</v>
      </c>
      <c r="W63" s="159">
        <f t="shared" si="8"/>
        <v>2116.0992700199999</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106.86</v>
      </c>
      <c r="I64" s="112">
        <v>100000</v>
      </c>
      <c r="J64" s="112">
        <v>0.01</v>
      </c>
      <c r="K64" s="112" t="s">
        <v>1126</v>
      </c>
      <c r="L64" s="112"/>
      <c r="M64" s="145" t="s">
        <v>445</v>
      </c>
      <c r="N64" s="190">
        <f>VLOOKUP($A64,[3]futuresATR!$A$2:$F$80,3)</f>
        <v>153.24</v>
      </c>
      <c r="O64" s="152">
        <f t="shared" si="4"/>
        <v>143402.58281864121</v>
      </c>
      <c r="P64" s="191">
        <f>VLOOKUP($A64,[3]futuresATR!$A$2:$F$80,4)</f>
        <v>0.34649999999999997</v>
      </c>
      <c r="Q64" s="151">
        <f t="shared" si="16"/>
        <v>324.25603593486807</v>
      </c>
      <c r="R64" s="143">
        <f t="shared" si="9"/>
        <v>7</v>
      </c>
      <c r="S64" s="138">
        <f t="shared" si="12"/>
        <v>1003818.0797304885</v>
      </c>
      <c r="T64" s="110">
        <f t="shared" si="10"/>
        <v>7</v>
      </c>
      <c r="U64" s="110">
        <f t="shared" si="6"/>
        <v>98</v>
      </c>
      <c r="V64" s="159">
        <f t="shared" si="7"/>
        <v>7</v>
      </c>
      <c r="W64" s="159">
        <f t="shared" si="8"/>
        <v>2269.7922515440764</v>
      </c>
      <c r="X64" s="112" t="s">
        <v>900</v>
      </c>
      <c r="Y64" s="112">
        <v>10</v>
      </c>
      <c r="Z64" s="112">
        <v>152</v>
      </c>
      <c r="AA64" s="112" t="s">
        <v>1065</v>
      </c>
      <c r="AB64" s="160" t="s">
        <v>907</v>
      </c>
      <c r="AC64" s="112">
        <v>152.01</v>
      </c>
      <c r="AD64" s="161">
        <v>-91</v>
      </c>
      <c r="AE64" s="161">
        <v>147</v>
      </c>
      <c r="AF64" s="165">
        <f t="shared" si="1"/>
        <v>-9.9999999999909051E-3</v>
      </c>
      <c r="AG64" s="143">
        <f t="shared" si="13"/>
        <v>-93.580385551103362</v>
      </c>
      <c r="AH64" s="140">
        <f t="shared" si="3"/>
        <v>2.5803855511033618</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347.8</v>
      </c>
      <c r="O65" s="152">
        <f t="shared" si="4"/>
        <v>34780</v>
      </c>
      <c r="P65" s="191">
        <f>VLOOKUP($A65,[3]futuresATR!$A$2:$F$80,4)</f>
        <v>14.41</v>
      </c>
      <c r="Q65" s="151">
        <f t="shared" si="16"/>
        <v>1441</v>
      </c>
      <c r="R65" s="143">
        <f t="shared" si="9"/>
        <v>2</v>
      </c>
      <c r="S65" s="138">
        <f t="shared" si="12"/>
        <v>69560</v>
      </c>
      <c r="T65" s="110">
        <f t="shared" si="10"/>
        <v>2</v>
      </c>
      <c r="U65" s="110">
        <f t="shared" si="6"/>
        <v>28</v>
      </c>
      <c r="V65" s="159">
        <f t="shared" si="7"/>
        <v>2</v>
      </c>
      <c r="W65" s="159">
        <f t="shared" si="8"/>
        <v>2882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0.98699999999999999</v>
      </c>
      <c r="I66" s="112">
        <v>10</v>
      </c>
      <c r="J66" s="112">
        <v>1</v>
      </c>
      <c r="K66" s="112" t="s">
        <v>296</v>
      </c>
      <c r="L66" s="112" t="s">
        <v>870</v>
      </c>
      <c r="M66" s="145" t="s">
        <v>748</v>
      </c>
      <c r="N66" s="190">
        <f>VLOOKUP($A66,[3]futuresATR!$A$2:$F$80,3)</f>
        <v>8183</v>
      </c>
      <c r="O66" s="152">
        <f t="shared" si="4"/>
        <v>82907.801418439718</v>
      </c>
      <c r="P66" s="191">
        <f>VLOOKUP($A66,[3]futuresATR!$A$2:$F$80,4)</f>
        <v>142.75</v>
      </c>
      <c r="Q66" s="151">
        <f t="shared" si="16"/>
        <v>1446.3019250253294</v>
      </c>
      <c r="R66" s="143">
        <f t="shared" si="9"/>
        <v>2</v>
      </c>
      <c r="S66" s="138">
        <f t="shared" ref="S66:S79" si="17">R66*O66</f>
        <v>165815.60283687944</v>
      </c>
      <c r="T66" s="110">
        <f t="shared" si="10"/>
        <v>2</v>
      </c>
      <c r="U66" s="110">
        <f t="shared" si="6"/>
        <v>28</v>
      </c>
      <c r="V66" s="159">
        <f t="shared" si="7"/>
        <v>2</v>
      </c>
      <c r="W66" s="159">
        <f t="shared" si="8"/>
        <v>2892.6038500506588</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-3850.050658561297</v>
      </c>
      <c r="AH66" s="140">
        <f t="shared" ref="AH66:AH75" si="20">ABS(AG66)-ABS(AD66)</f>
        <v>14.050658561297041</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326.14999999999998</v>
      </c>
      <c r="O67" s="152">
        <f t="shared" ref="O67:O80" si="21">N67*I67/H67</f>
        <v>48679.104477611931</v>
      </c>
      <c r="P67" s="191">
        <f>VLOOKUP($A67,[3]futuresATR!$A$2:$F$80,4)</f>
        <v>5.2346589085000002</v>
      </c>
      <c r="Q67" s="151">
        <f t="shared" si="16"/>
        <v>781.29237440298516</v>
      </c>
      <c r="R67" s="143">
        <f t="shared" ref="R67:R80" si="22">MAX(CEILING($R$1/Q67,1),1)</f>
        <v>3</v>
      </c>
      <c r="S67" s="138">
        <f t="shared" si="17"/>
        <v>146037.3134328358</v>
      </c>
      <c r="T67" s="110">
        <f t="shared" ref="T67:T80" si="23">IF(R67&gt;$T$1,$T$1,R67)</f>
        <v>3</v>
      </c>
      <c r="U67" s="110">
        <f t="shared" ref="U67:U80" si="24">T67*2*7</f>
        <v>42</v>
      </c>
      <c r="V67" s="159">
        <f t="shared" ref="V67:V80" si="25">IF(ROUND(T67*Q67/$R$1,0)&lt;1,0,T67)</f>
        <v>3</v>
      </c>
      <c r="W67" s="159">
        <f t="shared" ref="W67:W80" si="26">V67*Q67</f>
        <v>2343.8771232089557</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335.6</v>
      </c>
      <c r="O68" s="152">
        <f t="shared" si="21"/>
        <v>33560</v>
      </c>
      <c r="P68" s="191">
        <f>VLOOKUP($A68,[3]futuresATR!$A$2:$F$80,4)</f>
        <v>5.0769156974999996</v>
      </c>
      <c r="Q68" s="151">
        <f t="shared" si="16"/>
        <v>507.69156974999999</v>
      </c>
      <c r="R68" s="143">
        <f t="shared" si="22"/>
        <v>4</v>
      </c>
      <c r="S68" s="138">
        <f t="shared" si="17"/>
        <v>134240</v>
      </c>
      <c r="T68" s="110">
        <f t="shared" si="23"/>
        <v>4</v>
      </c>
      <c r="U68" s="110">
        <f t="shared" si="24"/>
        <v>56</v>
      </c>
      <c r="V68" s="159">
        <f t="shared" si="25"/>
        <v>4</v>
      </c>
      <c r="W68" s="159">
        <f t="shared" si="26"/>
        <v>2030.7662789999999</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0.90785292782569227</v>
      </c>
      <c r="I69">
        <v>10</v>
      </c>
      <c r="J69">
        <v>1</v>
      </c>
      <c r="K69" t="s">
        <v>296</v>
      </c>
      <c r="L69" t="s">
        <v>872</v>
      </c>
      <c r="M69" s="132" t="s">
        <v>529</v>
      </c>
      <c r="N69" s="190">
        <f>VLOOKUP($A69,[3]futuresATR!$A$2:$F$80,3)</f>
        <v>2963</v>
      </c>
      <c r="O69" s="152">
        <f t="shared" si="21"/>
        <v>32637.445</v>
      </c>
      <c r="P69" s="191">
        <f>VLOOKUP($A69,[3]futuresATR!$A$2:$F$80,4)</f>
        <v>76.150000000000006</v>
      </c>
      <c r="Q69" s="151">
        <f t="shared" si="16"/>
        <v>838.79224999999997</v>
      </c>
      <c r="R69" s="143">
        <f t="shared" si="22"/>
        <v>3</v>
      </c>
      <c r="S69" s="138">
        <f t="shared" si="17"/>
        <v>97912.334999999992</v>
      </c>
      <c r="T69" s="110">
        <f t="shared" si="23"/>
        <v>3</v>
      </c>
      <c r="U69" s="110">
        <f t="shared" si="24"/>
        <v>42</v>
      </c>
      <c r="V69" s="159">
        <f t="shared" si="25"/>
        <v>3</v>
      </c>
      <c r="W69" s="159">
        <f t="shared" si="26"/>
        <v>2516.3767499999999</v>
      </c>
      <c r="X69" t="s">
        <v>901</v>
      </c>
      <c r="Y69">
        <v>3</v>
      </c>
      <c r="Z69">
        <v>2942.67</v>
      </c>
      <c r="AA69" s="136">
        <v>-6</v>
      </c>
      <c r="AB69" t="s">
        <v>911</v>
      </c>
      <c r="AC69">
        <v>3037</v>
      </c>
      <c r="AD69" s="108">
        <v>3164</v>
      </c>
      <c r="AE69" s="108">
        <v>0</v>
      </c>
      <c r="AF69" s="165">
        <f t="shared" si="18"/>
        <v>-94.329999999999927</v>
      </c>
      <c r="AG69" s="143">
        <f t="shared" si="19"/>
        <v>-3117.1348499999976</v>
      </c>
      <c r="AH69" s="140">
        <f t="shared" si="20"/>
        <v>-46.865150000002359</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1207.2</v>
      </c>
      <c r="O70" s="152">
        <f t="shared" si="21"/>
        <v>120720</v>
      </c>
      <c r="P70" s="191">
        <f>VLOOKUP($A70,[3]futuresATR!$A$2:$F$80,4)</f>
        <v>22.35</v>
      </c>
      <c r="Q70" s="151">
        <f t="shared" si="16"/>
        <v>2235</v>
      </c>
      <c r="R70" s="143">
        <f t="shared" si="22"/>
        <v>1</v>
      </c>
      <c r="S70" s="138">
        <f t="shared" si="17"/>
        <v>120720</v>
      </c>
      <c r="T70" s="110">
        <f t="shared" si="23"/>
        <v>1</v>
      </c>
      <c r="U70" s="110">
        <f t="shared" si="24"/>
        <v>14</v>
      </c>
      <c r="V70" s="159">
        <f t="shared" si="25"/>
        <v>1</v>
      </c>
      <c r="W70" s="159">
        <f t="shared" si="26"/>
        <v>2235</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109.328125</v>
      </c>
      <c r="O71" s="152">
        <f t="shared" si="21"/>
        <v>218656.25</v>
      </c>
      <c r="P71" s="191">
        <f>VLOOKUP($A71,[3]futuresATR!$A$2:$F$80,4)</f>
        <v>0.13789062499999999</v>
      </c>
      <c r="Q71" s="151">
        <f t="shared" si="16"/>
        <v>275.78125</v>
      </c>
      <c r="R71" s="143">
        <f t="shared" si="22"/>
        <v>8</v>
      </c>
      <c r="S71" s="138">
        <f t="shared" si="17"/>
        <v>1749250</v>
      </c>
      <c r="T71" s="110">
        <f t="shared" si="23"/>
        <v>8</v>
      </c>
      <c r="U71" s="110">
        <f t="shared" si="24"/>
        <v>112</v>
      </c>
      <c r="V71" s="159">
        <f t="shared" si="25"/>
        <v>8</v>
      </c>
      <c r="W71" s="159">
        <f t="shared" si="26"/>
        <v>2206.25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131.984375</v>
      </c>
      <c r="O72" s="152">
        <f t="shared" si="21"/>
        <v>131984.375</v>
      </c>
      <c r="P72" s="191">
        <f>VLOOKUP($A72,[3]futuresATR!$A$2:$F$80,4)</f>
        <v>0.81484374999999998</v>
      </c>
      <c r="Q72" s="151">
        <f t="shared" si="16"/>
        <v>814.84375</v>
      </c>
      <c r="R72" s="143">
        <f t="shared" si="22"/>
        <v>3</v>
      </c>
      <c r="S72" s="138">
        <f t="shared" si="17"/>
        <v>395953.125</v>
      </c>
      <c r="T72" s="110">
        <f t="shared" si="23"/>
        <v>3</v>
      </c>
      <c r="U72" s="110">
        <f t="shared" si="24"/>
        <v>42</v>
      </c>
      <c r="V72" s="159">
        <f t="shared" si="25"/>
        <v>3</v>
      </c>
      <c r="W72" s="159">
        <f t="shared" si="26"/>
        <v>2444.53125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171.46875</v>
      </c>
      <c r="O73" s="152">
        <f t="shared" si="21"/>
        <v>171468.75</v>
      </c>
      <c r="P73" s="191">
        <f>VLOOKUP($A73,[3]futuresATR!$A$2:$F$80,4)</f>
        <v>2.25</v>
      </c>
      <c r="Q73" s="151">
        <f t="shared" si="16"/>
        <v>2250</v>
      </c>
      <c r="R73" s="143">
        <f t="shared" si="22"/>
        <v>1</v>
      </c>
      <c r="S73" s="138">
        <f t="shared" si="17"/>
        <v>171468.75</v>
      </c>
      <c r="T73" s="110">
        <f t="shared" si="23"/>
        <v>1</v>
      </c>
      <c r="U73" s="110">
        <f t="shared" si="24"/>
        <v>14</v>
      </c>
      <c r="V73" s="159">
        <f t="shared" si="25"/>
        <v>1</v>
      </c>
      <c r="W73" s="159">
        <f t="shared" si="26"/>
        <v>2250</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15.475</v>
      </c>
      <c r="O74" s="152">
        <f t="shared" si="21"/>
        <v>15475</v>
      </c>
      <c r="P74" s="191">
        <f>VLOOKUP($A74,[3]futuresATR!$A$2:$F$80,4)</f>
        <v>1.9861010994999999</v>
      </c>
      <c r="Q74" s="151">
        <f t="shared" si="16"/>
        <v>1986.1010994999999</v>
      </c>
      <c r="R74" s="143">
        <f t="shared" si="22"/>
        <v>2</v>
      </c>
      <c r="S74" s="138">
        <f t="shared" si="17"/>
        <v>30950</v>
      </c>
      <c r="T74" s="110">
        <f t="shared" si="23"/>
        <v>2</v>
      </c>
      <c r="U74" s="110">
        <f t="shared" si="24"/>
        <v>28</v>
      </c>
      <c r="V74" s="159">
        <f t="shared" si="25"/>
        <v>2</v>
      </c>
      <c r="W74" s="159">
        <f t="shared" si="26"/>
        <v>3972.2021989999998</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413</v>
      </c>
      <c r="O75" s="152">
        <f t="shared" si="21"/>
        <v>20650</v>
      </c>
      <c r="P75" s="191">
        <f>VLOOKUP($A75,[3]futuresATR!$A$2:$F$80,4)</f>
        <v>14.112500000000001</v>
      </c>
      <c r="Q75" s="151">
        <f t="shared" si="16"/>
        <v>705.625</v>
      </c>
      <c r="R75" s="143">
        <f t="shared" si="22"/>
        <v>3</v>
      </c>
      <c r="S75" s="138">
        <f t="shared" si="17"/>
        <v>61950</v>
      </c>
      <c r="T75" s="110">
        <f t="shared" si="23"/>
        <v>3</v>
      </c>
      <c r="U75" s="110">
        <f t="shared" si="24"/>
        <v>42</v>
      </c>
      <c r="V75" s="159">
        <f t="shared" si="25"/>
        <v>3</v>
      </c>
      <c r="W75" s="159">
        <f t="shared" si="26"/>
        <v>2116.875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1.3374348000534972</v>
      </c>
      <c r="I76" s="112">
        <v>25</v>
      </c>
      <c r="J76" s="112">
        <v>0.1</v>
      </c>
      <c r="K76" s="112" t="s">
        <v>296</v>
      </c>
      <c r="L76" s="112" t="s">
        <v>882</v>
      </c>
      <c r="M76" s="145" t="s">
        <v>740</v>
      </c>
      <c r="N76" s="190">
        <f>VLOOKUP($A76,[3]futuresATR!$A$2:$F$80,3)</f>
        <v>5449</v>
      </c>
      <c r="O76" s="152">
        <f t="shared" si="21"/>
        <v>101855.43250000001</v>
      </c>
      <c r="P76" s="191">
        <f>VLOOKUP($A76,[3]futuresATR!$A$2:$F$80,4)</f>
        <v>81.150000000000006</v>
      </c>
      <c r="Q76" s="151">
        <f t="shared" si="16"/>
        <v>1516.8963750000003</v>
      </c>
      <c r="R76" s="143">
        <f t="shared" si="22"/>
        <v>2</v>
      </c>
      <c r="S76" s="138">
        <f t="shared" si="17"/>
        <v>203710.86500000002</v>
      </c>
      <c r="T76" s="110">
        <f t="shared" si="23"/>
        <v>2</v>
      </c>
      <c r="U76" s="110">
        <f t="shared" si="24"/>
        <v>28</v>
      </c>
      <c r="V76" s="159">
        <f t="shared" si="25"/>
        <v>2</v>
      </c>
      <c r="W76" s="159">
        <f t="shared" si="26"/>
        <v>3033.7927500000005</v>
      </c>
      <c r="X76" s="112" t="s">
        <v>900</v>
      </c>
      <c r="Y76" s="112">
        <v>2</v>
      </c>
      <c r="Z76" s="112">
        <v>5304</v>
      </c>
      <c r="AA76" s="112" t="s">
        <v>1045</v>
      </c>
      <c r="AB76" s="160">
        <v>1.9E-3</v>
      </c>
      <c r="AC76" s="112">
        <v>5314</v>
      </c>
      <c r="AD76" s="161">
        <v>-361</v>
      </c>
      <c r="AE76" s="161">
        <v>0</v>
      </c>
      <c r="AF76" s="165">
        <f>Z76-AC76</f>
        <v>-10</v>
      </c>
      <c r="AG76" s="143">
        <f>AF76*I76*Y76/H76</f>
        <v>-373.85</v>
      </c>
      <c r="AH76" s="140">
        <f>ABS(AG76)-ABS(AD76)</f>
        <v>12.850000000000023</v>
      </c>
    </row>
    <row r="77" spans="1:34" ht="15.75" thickBot="1" x14ac:dyDescent="0.3">
      <c r="A77" s="4" t="s">
        <v>1056</v>
      </c>
      <c r="B77" t="s">
        <v>423</v>
      </c>
      <c r="C77" s="154" t="s">
        <v>1024</v>
      </c>
      <c r="D77" t="s">
        <v>451</v>
      </c>
      <c r="E77" t="s">
        <v>780</v>
      </c>
      <c r="F77" t="s">
        <v>883</v>
      </c>
      <c r="G77" t="s">
        <v>452</v>
      </c>
      <c r="H77">
        <f>VLOOKUP(G77,MARGIN!$E$1:$F$10,2)</f>
        <v>1.3374348000534972</v>
      </c>
      <c r="I77" s="146">
        <v>2400</v>
      </c>
      <c r="J77">
        <v>0.01</v>
      </c>
      <c r="K77" t="s">
        <v>1126</v>
      </c>
      <c r="L77" t="s">
        <v>884</v>
      </c>
      <c r="M77" s="132" t="s">
        <v>465</v>
      </c>
      <c r="N77" s="190">
        <f>VLOOKUP($A77,[3]futuresATR!$A$2:$F$80,3)</f>
        <v>98.15</v>
      </c>
      <c r="O77" s="152">
        <f t="shared" si="21"/>
        <v>176128.21200000003</v>
      </c>
      <c r="P77" s="191">
        <f>VLOOKUP($A77,[3]futuresATR!$A$2:$F$80,4)</f>
        <v>3.9E-2</v>
      </c>
      <c r="Q77" s="151">
        <f t="shared" si="16"/>
        <v>69.98472000000001</v>
      </c>
      <c r="R77" s="143">
        <f t="shared" si="22"/>
        <v>29</v>
      </c>
      <c r="S77" s="138">
        <f t="shared" si="17"/>
        <v>5107718.148000001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-735.73679999933097</v>
      </c>
      <c r="AH77" s="140">
        <f>ABS(AG77)-ABS(AD77)</f>
        <v>23.73679999933097</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18531</v>
      </c>
      <c r="O78" s="152">
        <f t="shared" si="21"/>
        <v>92655</v>
      </c>
      <c r="P78" s="191">
        <f>VLOOKUP($A78,[3]futuresATR!$A$2:$F$80,4)</f>
        <v>228.8</v>
      </c>
      <c r="Q78" s="151">
        <f t="shared" si="16"/>
        <v>1144</v>
      </c>
      <c r="R78" s="143">
        <f t="shared" si="22"/>
        <v>2</v>
      </c>
      <c r="S78" s="138">
        <f t="shared" si="17"/>
        <v>185310</v>
      </c>
      <c r="T78" s="110">
        <f t="shared" si="23"/>
        <v>2</v>
      </c>
      <c r="U78" s="110">
        <f t="shared" si="24"/>
        <v>28</v>
      </c>
      <c r="V78" s="159">
        <f t="shared" si="25"/>
        <v>2</v>
      </c>
      <c r="W78" s="159">
        <f t="shared" si="26"/>
        <v>2288</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1.3374348000534972</v>
      </c>
      <c r="I79" s="146">
        <v>2800</v>
      </c>
      <c r="J79">
        <v>0.1</v>
      </c>
      <c r="K79" t="s">
        <v>1126</v>
      </c>
      <c r="L79" t="s">
        <v>888</v>
      </c>
      <c r="M79" s="132" t="s">
        <v>461</v>
      </c>
      <c r="N79" s="190">
        <f>VLOOKUP($A79,[3]futuresATR!$A$2:$F$80,3)</f>
        <v>98.56</v>
      </c>
      <c r="O79" s="152">
        <f t="shared" si="21"/>
        <v>206341.27360000001</v>
      </c>
      <c r="P79" s="191">
        <f>VLOOKUP($A79,[3]futuresATR!$A$2:$F$80,4)</f>
        <v>7.1499999999999994E-2</v>
      </c>
      <c r="Q79" s="151">
        <f t="shared" si="16"/>
        <v>149.68954000000002</v>
      </c>
      <c r="R79" s="143">
        <f t="shared" si="22"/>
        <v>14</v>
      </c>
      <c r="S79" s="138">
        <f t="shared" si="17"/>
        <v>2888777.8304000003</v>
      </c>
      <c r="T79" s="110">
        <f t="shared" si="23"/>
        <v>14</v>
      </c>
      <c r="U79" s="110">
        <f t="shared" si="24"/>
        <v>196</v>
      </c>
      <c r="V79" s="159">
        <f t="shared" si="25"/>
        <v>14</v>
      </c>
      <c r="W79" s="159">
        <f t="shared" si="26"/>
        <v>2095.6535600000002</v>
      </c>
      <c r="X79" t="s">
        <v>901</v>
      </c>
      <c r="Y79">
        <v>22</v>
      </c>
      <c r="Z79">
        <v>98.38</v>
      </c>
      <c r="AA79" t="s">
        <v>1060</v>
      </c>
      <c r="AB79" s="133">
        <v>1E-4</v>
      </c>
      <c r="AC79">
        <v>98.39</v>
      </c>
      <c r="AD79" s="108">
        <v>446</v>
      </c>
      <c r="AE79"/>
      <c r="AF79" s="165">
        <f>Z79-AC79</f>
        <v>-1.0000000000005116E-2</v>
      </c>
      <c r="AG79" s="143">
        <f>AF79*I79*Y79/H79</f>
        <v>-460.58320000023571</v>
      </c>
      <c r="AH79" s="140">
        <f>ABS(AG79)-ABS(AD79)</f>
        <v>14.583200000235706</v>
      </c>
    </row>
    <row r="80" spans="1:34" x14ac:dyDescent="0.25">
      <c r="A80" s="4" t="s">
        <v>1028</v>
      </c>
      <c r="B80" t="s">
        <v>426</v>
      </c>
      <c r="C80" s="154" t="s">
        <v>1028</v>
      </c>
      <c r="D80" t="s">
        <v>451</v>
      </c>
      <c r="E80" t="s">
        <v>780</v>
      </c>
      <c r="F80" t="s">
        <v>886</v>
      </c>
      <c r="G80" t="s">
        <v>452</v>
      </c>
      <c r="H80">
        <f>VLOOKUP(G80,MARGIN!$E$1:$F$10,2)</f>
        <v>1.3374348000534972</v>
      </c>
      <c r="I80" s="146">
        <v>8000</v>
      </c>
      <c r="J80">
        <v>1E-3</v>
      </c>
      <c r="K80" t="s">
        <v>1126</v>
      </c>
      <c r="L80" t="s">
        <v>887</v>
      </c>
      <c r="M80" s="132" t="s">
        <v>449</v>
      </c>
      <c r="N80" s="190">
        <f>VLOOKUP($A80,[3]futuresATR!$A$2:$F$80,3)</f>
        <v>98.064999999999998</v>
      </c>
      <c r="O80" s="152">
        <f t="shared" si="21"/>
        <v>586585.60400000005</v>
      </c>
      <c r="P80" s="191">
        <f>VLOOKUP($A80,[3]futuresATR!$A$2:$F$80,4)</f>
        <v>9.325E-2</v>
      </c>
      <c r="Q80" s="151">
        <f t="shared" si="16"/>
        <v>557.78420000000006</v>
      </c>
      <c r="R80" s="143">
        <f t="shared" si="22"/>
        <v>4</v>
      </c>
      <c r="S80" s="138">
        <f>R80*O80</f>
        <v>2346342.4160000002</v>
      </c>
      <c r="T80" s="110">
        <f t="shared" si="23"/>
        <v>4</v>
      </c>
      <c r="U80" s="110">
        <f t="shared" si="24"/>
        <v>56</v>
      </c>
      <c r="V80" s="159">
        <f t="shared" si="25"/>
        <v>4</v>
      </c>
      <c r="W80" s="159">
        <f t="shared" si="26"/>
        <v>2231.1368000000002</v>
      </c>
      <c r="X80" t="s">
        <v>901</v>
      </c>
      <c r="Y80">
        <v>8</v>
      </c>
      <c r="Z80">
        <v>97.734999999999999</v>
      </c>
      <c r="AA80" t="s">
        <v>1049</v>
      </c>
      <c r="AB80" s="133">
        <v>1E-4</v>
      </c>
      <c r="AC80">
        <v>97.74</v>
      </c>
      <c r="AD80" s="108">
        <v>232</v>
      </c>
      <c r="AE80" s="108">
        <v>0</v>
      </c>
      <c r="AF80" s="165">
        <f>Z80-AC80</f>
        <v>-4.9999999999954525E-3</v>
      </c>
      <c r="AG80" s="143">
        <f>AF80*I80*Y80/H80</f>
        <v>-239.26399999978241</v>
      </c>
      <c r="AH80" s="140">
        <f>ABS(AG80)-ABS(AD80)</f>
        <v>7.2639999997824134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1.3374348000534972</v>
      </c>
      <c r="G1" t="str">
        <f>"'"&amp;E1&amp;"':1/fxRates.ix['"&amp;D1&amp;"'],"</f>
        <v>'AUD':1/fxRates.ix['AUDUSD'],</v>
      </c>
    </row>
    <row r="2" spans="1:17" x14ac:dyDescent="0.25">
      <c r="A2" t="s">
        <v>775</v>
      </c>
      <c r="B2" s="141">
        <v>50</v>
      </c>
      <c r="D2" t="str">
        <f>F39</f>
        <v>USDCAD</v>
      </c>
      <c r="E2" s="172" t="s">
        <v>489</v>
      </c>
      <c r="F2" s="173">
        <f>G39</f>
        <v>1.306</v>
      </c>
      <c r="G2" t="str">
        <f>"'"&amp;E2&amp;"':fxRates.ix['"&amp;D2&amp;"'],"</f>
        <v>'CAD':fxRates.ix['USDCAD'],</v>
      </c>
    </row>
    <row r="3" spans="1:17" x14ac:dyDescent="0.25">
      <c r="A3" t="s">
        <v>777</v>
      </c>
      <c r="B3" s="113">
        <f>B1/B2</f>
        <v>10000</v>
      </c>
      <c r="D3" t="str">
        <f>F38</f>
        <v>USDCHF</v>
      </c>
      <c r="E3" s="172" t="s">
        <v>537</v>
      </c>
      <c r="F3" s="173">
        <f>G38</f>
        <v>0.98699999999999999</v>
      </c>
      <c r="G3" t="str">
        <f>"'"&amp;E3&amp;"':fxRates.ix['"&amp;D3&amp;"'],"</f>
        <v>'CHF':fxRates.ix['USDCHF'],</v>
      </c>
    </row>
    <row r="4" spans="1:17" x14ac:dyDescent="0.25">
      <c r="B4" s="113"/>
      <c r="D4" t="str">
        <f>F33</f>
        <v>EURUSD</v>
      </c>
      <c r="E4" s="172" t="s">
        <v>471</v>
      </c>
      <c r="F4" s="173">
        <f>1/G33</f>
        <v>0.90785292782569227</v>
      </c>
      <c r="G4" t="str">
        <f t="shared" ref="G4:G9" si="0">"'"&amp;E4&amp;"':1/fxRates.ix['"&amp;D4&amp;"'],"</f>
        <v>'EUR':1/fxRates.ix['EURUSD'],</v>
      </c>
    </row>
    <row r="5" spans="1:17" x14ac:dyDescent="0.25">
      <c r="A5" t="s">
        <v>1102</v>
      </c>
      <c r="B5" s="195">
        <v>50000</v>
      </c>
      <c r="D5" t="str">
        <f>F24</f>
        <v>GBPUSD</v>
      </c>
      <c r="E5" s="172" t="s">
        <v>458</v>
      </c>
      <c r="F5" s="173">
        <f>1/G24</f>
        <v>0.75688767786860434</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106.86</v>
      </c>
      <c r="G7" t="str">
        <f>"'"&amp;E7&amp;"':fxRates.ix['"&amp;D7&amp;"'],"</f>
        <v>'JPY':fxRates.ix['USDJPY'],</v>
      </c>
    </row>
    <row r="8" spans="1:17" x14ac:dyDescent="0.25">
      <c r="A8" t="s">
        <v>1131</v>
      </c>
      <c r="B8" s="196">
        <v>2E-3</v>
      </c>
      <c r="D8" t="s">
        <v>17</v>
      </c>
      <c r="E8" s="172" t="s">
        <v>779</v>
      </c>
      <c r="F8" s="173">
        <f>1/G37</f>
        <v>1.4233999927207326</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8">
        <f>[4]currenciesATR!$A$1</f>
        <v>42571</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1.4233999927207326</v>
      </c>
      <c r="E13" t="s">
        <v>1075</v>
      </c>
      <c r="F13" t="s">
        <v>22</v>
      </c>
      <c r="G13" s="111">
        <f>[4]currenciesATR!$B2</f>
        <v>1.0642</v>
      </c>
      <c r="H13" s="111">
        <f>[4]currenciesATR!$C2</f>
        <v>8.8599999999999998E-3</v>
      </c>
      <c r="I13" s="137">
        <f>J13*10000*G13/D13</f>
        <v>52335.253885739992</v>
      </c>
      <c r="J13" s="113">
        <f>ROUND($B$5*$D13/$G13/10000,0)</f>
        <v>7</v>
      </c>
      <c r="K13" t="str">
        <f>"'"&amp;F13&amp;"':"&amp;J13&amp;","</f>
        <v>'AUDNZD':7,</v>
      </c>
      <c r="L13" t="s">
        <v>20</v>
      </c>
      <c r="M13" s="113">
        <f>ROUND($B$6*Q13/N13/10000,0)</f>
        <v>5</v>
      </c>
      <c r="N13" s="165">
        <f>G18</f>
        <v>0.97640000000000005</v>
      </c>
      <c r="O13" s="137">
        <f>N13*M13/Q13*10000</f>
        <v>37381.31699846861</v>
      </c>
      <c r="P13" t="str">
        <f t="shared" ref="P13:P40" si="3">RIGHT(L13,3)</f>
        <v>CAD</v>
      </c>
      <c r="Q13">
        <f t="shared" ref="Q13:Q40" si="4">VLOOKUP(P13,$E$1:$F$10,2)</f>
        <v>1.306</v>
      </c>
    </row>
    <row r="14" spans="1:17" x14ac:dyDescent="0.25">
      <c r="A14" t="s">
        <v>1087</v>
      </c>
      <c r="B14" t="s">
        <v>23</v>
      </c>
      <c r="C14" t="str">
        <f t="shared" si="1"/>
        <v>AUD</v>
      </c>
      <c r="D14">
        <f t="shared" si="2"/>
        <v>1.3374348000534972</v>
      </c>
      <c r="E14" t="s">
        <v>1087</v>
      </c>
      <c r="F14" t="s">
        <v>23</v>
      </c>
      <c r="G14" s="111">
        <f>[4]currenciesATR!$B3</f>
        <v>1.7650692800000001</v>
      </c>
      <c r="H14" s="111">
        <f>[4]currenciesATR!$C3</f>
        <v>3.2383341500000003E-2</v>
      </c>
      <c r="I14" s="137">
        <f t="shared" ref="I14:I40" si="5">J14*10000*G14/D14</f>
        <v>52789.692026240009</v>
      </c>
      <c r="J14" s="113">
        <f t="shared" ref="J14:J40" si="6">ROUND($B$5*$D14/$G14/10000,0)</f>
        <v>4</v>
      </c>
      <c r="K14" t="str">
        <f t="shared" ref="K14:K40" si="7">"'"&amp;F14&amp;"':"&amp;J14&amp;","</f>
        <v>'GBPAUD':4,</v>
      </c>
      <c r="L14" t="s">
        <v>21</v>
      </c>
      <c r="M14" s="113">
        <f t="shared" ref="M14:M40" si="8">ROUND($B$6*Q14/N14/10000,0)</f>
        <v>5</v>
      </c>
      <c r="N14" s="165">
        <f>G16</f>
        <v>0.73799999999999999</v>
      </c>
      <c r="O14" s="137">
        <f t="shared" ref="O14:O40" si="9">N14*M14/Q14*10000</f>
        <v>37386.018237082069</v>
      </c>
      <c r="P14" t="str">
        <f t="shared" si="3"/>
        <v>CHF</v>
      </c>
      <c r="Q14">
        <f t="shared" si="4"/>
        <v>0.98699999999999999</v>
      </c>
    </row>
    <row r="15" spans="1:17" x14ac:dyDescent="0.25">
      <c r="A15" t="s">
        <v>1072</v>
      </c>
      <c r="B15" t="s">
        <v>7</v>
      </c>
      <c r="C15" t="str">
        <f t="shared" si="1"/>
        <v>JPY</v>
      </c>
      <c r="D15">
        <f t="shared" si="2"/>
        <v>106.86</v>
      </c>
      <c r="E15" t="s">
        <v>1072</v>
      </c>
      <c r="F15" t="s">
        <v>7</v>
      </c>
      <c r="G15" s="111">
        <f>[4]currenciesATR!$B4</f>
        <v>79.903999999999996</v>
      </c>
      <c r="H15" s="111">
        <f>[4]currenciesATR!$C4</f>
        <v>1.7967500000000001</v>
      </c>
      <c r="I15" s="137">
        <f t="shared" si="5"/>
        <v>52342.129889575146</v>
      </c>
      <c r="J15" s="113">
        <f t="shared" si="6"/>
        <v>7</v>
      </c>
      <c r="K15" t="str">
        <f t="shared" si="7"/>
        <v>'AUDJPY':7,</v>
      </c>
      <c r="L15" t="s">
        <v>7</v>
      </c>
      <c r="M15" s="113">
        <f t="shared" si="8"/>
        <v>5</v>
      </c>
      <c r="N15" s="165">
        <f>G15</f>
        <v>79.903999999999996</v>
      </c>
      <c r="O15" s="137">
        <f t="shared" si="9"/>
        <v>37387.235635410812</v>
      </c>
      <c r="P15" t="str">
        <f t="shared" si="3"/>
        <v>JPY</v>
      </c>
      <c r="Q15">
        <f t="shared" si="4"/>
        <v>106.86</v>
      </c>
    </row>
    <row r="16" spans="1:17" x14ac:dyDescent="0.25">
      <c r="A16" t="s">
        <v>1073</v>
      </c>
      <c r="B16" t="s">
        <v>21</v>
      </c>
      <c r="C16" t="str">
        <f t="shared" si="1"/>
        <v>CHF</v>
      </c>
      <c r="D16">
        <f t="shared" si="2"/>
        <v>0.98699999999999999</v>
      </c>
      <c r="E16" t="s">
        <v>1073</v>
      </c>
      <c r="F16" t="s">
        <v>21</v>
      </c>
      <c r="G16" s="111">
        <f>[4]currenciesATR!$B5</f>
        <v>0.73799999999999999</v>
      </c>
      <c r="H16" s="111">
        <f>[4]currenciesATR!$C5</f>
        <v>9.0449999999999992E-3</v>
      </c>
      <c r="I16" s="137">
        <f t="shared" si="5"/>
        <v>52340.425531914894</v>
      </c>
      <c r="J16" s="113">
        <f t="shared" si="6"/>
        <v>7</v>
      </c>
      <c r="K16" t="str">
        <f t="shared" si="7"/>
        <v>'AUDCHF':7,</v>
      </c>
      <c r="L16" t="s">
        <v>22</v>
      </c>
      <c r="M16" s="113">
        <f t="shared" si="8"/>
        <v>5</v>
      </c>
      <c r="N16" s="165">
        <f>G13</f>
        <v>1.0642</v>
      </c>
      <c r="O16" s="137">
        <f t="shared" si="9"/>
        <v>37382.32420409999</v>
      </c>
      <c r="P16" t="str">
        <f t="shared" si="3"/>
        <v>NZD</v>
      </c>
      <c r="Q16">
        <f t="shared" si="4"/>
        <v>1.4233999927207326</v>
      </c>
    </row>
    <row r="17" spans="1:17" x14ac:dyDescent="0.25">
      <c r="A17" t="s">
        <v>1074</v>
      </c>
      <c r="B17" t="s">
        <v>9</v>
      </c>
      <c r="C17" t="str">
        <f t="shared" si="1"/>
        <v>USD</v>
      </c>
      <c r="D17">
        <f t="shared" si="2"/>
        <v>1</v>
      </c>
      <c r="E17" t="s">
        <v>1074</v>
      </c>
      <c r="F17" t="s">
        <v>9</v>
      </c>
      <c r="G17" s="111">
        <f>[4]currenciesATR!$B6</f>
        <v>0.74770000000000003</v>
      </c>
      <c r="H17" s="111">
        <f>[4]currenciesATR!$C6</f>
        <v>9.8300000000000002E-3</v>
      </c>
      <c r="I17" s="137">
        <f t="shared" si="5"/>
        <v>52339</v>
      </c>
      <c r="J17" s="113">
        <f t="shared" si="6"/>
        <v>7</v>
      </c>
      <c r="K17" t="str">
        <f t="shared" si="7"/>
        <v>'AUDUSD':7,</v>
      </c>
      <c r="L17" t="s">
        <v>9</v>
      </c>
      <c r="M17" s="113">
        <f t="shared" si="8"/>
        <v>5</v>
      </c>
      <c r="N17" s="165">
        <f>G17</f>
        <v>0.74770000000000003</v>
      </c>
      <c r="O17" s="137">
        <f t="shared" si="9"/>
        <v>37385</v>
      </c>
      <c r="P17" t="str">
        <f t="shared" si="3"/>
        <v>USD</v>
      </c>
      <c r="Q17">
        <f t="shared" si="4"/>
        <v>1</v>
      </c>
    </row>
    <row r="18" spans="1:17" x14ac:dyDescent="0.25">
      <c r="A18" t="s">
        <v>1076</v>
      </c>
      <c r="B18" t="s">
        <v>20</v>
      </c>
      <c r="C18" t="str">
        <f t="shared" si="1"/>
        <v>CAD</v>
      </c>
      <c r="D18">
        <f t="shared" si="2"/>
        <v>1.306</v>
      </c>
      <c r="E18" t="s">
        <v>1076</v>
      </c>
      <c r="F18" t="s">
        <v>20</v>
      </c>
      <c r="G18" s="111">
        <f>[4]currenciesATR!$B7</f>
        <v>0.97640000000000005</v>
      </c>
      <c r="H18" s="111">
        <f>[4]currenciesATR!$C7</f>
        <v>9.4549999999999999E-3</v>
      </c>
      <c r="I18" s="137">
        <f t="shared" si="5"/>
        <v>52333.843797856047</v>
      </c>
      <c r="J18" s="113">
        <f t="shared" si="6"/>
        <v>7</v>
      </c>
      <c r="K18" t="str">
        <f t="shared" si="7"/>
        <v>'AUDCAD':7,</v>
      </c>
      <c r="L18" t="s">
        <v>27</v>
      </c>
      <c r="M18" s="113">
        <f t="shared" si="8"/>
        <v>5</v>
      </c>
      <c r="N18" s="165">
        <f>G20</f>
        <v>0.75602933000000005</v>
      </c>
      <c r="O18" s="137">
        <f t="shared" si="9"/>
        <v>38299.358156028371</v>
      </c>
      <c r="P18" t="str">
        <f t="shared" si="3"/>
        <v>CHF</v>
      </c>
      <c r="Q18">
        <f t="shared" si="4"/>
        <v>0.98699999999999999</v>
      </c>
    </row>
    <row r="19" spans="1:17" x14ac:dyDescent="0.25">
      <c r="A19" t="s">
        <v>1077</v>
      </c>
      <c r="B19" t="s">
        <v>27</v>
      </c>
      <c r="C19" t="str">
        <f>RIGHT(B40,3)</f>
        <v>CAD</v>
      </c>
      <c r="D19">
        <f t="shared" si="2"/>
        <v>1.306</v>
      </c>
      <c r="E19" t="s">
        <v>1117</v>
      </c>
      <c r="F19" t="s">
        <v>29</v>
      </c>
      <c r="G19" s="111">
        <f>[4]currenciesATR!$B8</f>
        <v>0.91239999999999999</v>
      </c>
      <c r="H19" s="111">
        <f>[4]currenciesATR!$C8</f>
        <v>1.0840000000000001E-2</v>
      </c>
      <c r="I19" s="137">
        <f>J19*10000*G19/D19</f>
        <v>48903.522205206733</v>
      </c>
      <c r="J19" s="113">
        <f>ROUND($B$5*$D19/$G19/10000,0)</f>
        <v>7</v>
      </c>
      <c r="K19" t="str">
        <f t="shared" si="7"/>
        <v>'NZDCAD':7,</v>
      </c>
      <c r="L19" t="s">
        <v>3</v>
      </c>
      <c r="M19" s="113">
        <f t="shared" si="8"/>
        <v>5</v>
      </c>
      <c r="N19" s="165">
        <f>G34</f>
        <v>81.823686319999993</v>
      </c>
      <c r="O19" s="137">
        <f t="shared" si="9"/>
        <v>38285.460565225527</v>
      </c>
      <c r="P19" t="str">
        <f t="shared" si="3"/>
        <v>JPY</v>
      </c>
      <c r="Q19">
        <f t="shared" si="4"/>
        <v>106.86</v>
      </c>
    </row>
    <row r="20" spans="1:17" x14ac:dyDescent="0.25">
      <c r="A20" t="s">
        <v>1093</v>
      </c>
      <c r="B20" t="s">
        <v>28</v>
      </c>
      <c r="C20" t="str">
        <f t="shared" ref="C20:C40" si="10">RIGHT(B19,3)</f>
        <v>CHF</v>
      </c>
      <c r="D20">
        <f t="shared" si="2"/>
        <v>0.98699999999999999</v>
      </c>
      <c r="E20" t="s">
        <v>1077</v>
      </c>
      <c r="F20" t="s">
        <v>27</v>
      </c>
      <c r="G20" s="111">
        <f>[4]currenciesATR!$B9</f>
        <v>0.75602933000000005</v>
      </c>
      <c r="H20" s="111">
        <f>[4]currenciesATR!$C9</f>
        <v>6.4484314999999999E-3</v>
      </c>
      <c r="I20" s="137">
        <f t="shared" si="5"/>
        <v>53619.101418439721</v>
      </c>
      <c r="J20" s="113">
        <f t="shared" si="6"/>
        <v>7</v>
      </c>
      <c r="K20" t="str">
        <f t="shared" si="7"/>
        <v>'CADCHF':7,</v>
      </c>
      <c r="L20" t="s">
        <v>4</v>
      </c>
      <c r="M20" s="113">
        <f t="shared" si="8"/>
        <v>3</v>
      </c>
      <c r="N20" s="165">
        <f>G36</f>
        <v>108.23682217</v>
      </c>
      <c r="O20" s="137">
        <f t="shared" si="9"/>
        <v>30386.530648512071</v>
      </c>
      <c r="P20" t="str">
        <f t="shared" si="3"/>
        <v>JPY</v>
      </c>
      <c r="Q20">
        <f t="shared" si="4"/>
        <v>106.86</v>
      </c>
    </row>
    <row r="21" spans="1:17" x14ac:dyDescent="0.25">
      <c r="A21" t="s">
        <v>1091</v>
      </c>
      <c r="B21" t="s">
        <v>25</v>
      </c>
      <c r="C21" t="str">
        <f t="shared" si="10"/>
        <v>CHF</v>
      </c>
      <c r="D21">
        <f t="shared" si="2"/>
        <v>0.98699999999999999</v>
      </c>
      <c r="E21" t="s">
        <v>1093</v>
      </c>
      <c r="F21" t="s">
        <v>28</v>
      </c>
      <c r="G21" s="111">
        <f>[4]currenciesATR!$B10</f>
        <v>0.69003588000000005</v>
      </c>
      <c r="H21" s="111">
        <f>[4]currenciesATR!$C10</f>
        <v>9.3510734999999994E-3</v>
      </c>
      <c r="I21" s="137">
        <f t="shared" si="5"/>
        <v>48938.714893617027</v>
      </c>
      <c r="J21" s="113">
        <f t="shared" si="6"/>
        <v>7</v>
      </c>
      <c r="K21" t="str">
        <f t="shared" si="7"/>
        <v>'NZDCHF':7,</v>
      </c>
      <c r="L21" t="s">
        <v>11</v>
      </c>
      <c r="M21" s="113">
        <f t="shared" si="8"/>
        <v>3</v>
      </c>
      <c r="N21" s="165">
        <f>G28</f>
        <v>1.4731000000000001</v>
      </c>
      <c r="O21" s="137">
        <f t="shared" si="9"/>
        <v>33043.106100000005</v>
      </c>
      <c r="P21" t="str">
        <f t="shared" si="3"/>
        <v>AUD</v>
      </c>
      <c r="Q21">
        <f t="shared" si="4"/>
        <v>1.3374348000534972</v>
      </c>
    </row>
    <row r="22" spans="1:17" x14ac:dyDescent="0.25">
      <c r="A22" t="s">
        <v>1089</v>
      </c>
      <c r="B22" t="s">
        <v>26</v>
      </c>
      <c r="C22" t="str">
        <f t="shared" si="10"/>
        <v>NZD</v>
      </c>
      <c r="D22">
        <f t="shared" si="2"/>
        <v>1.4233999927207326</v>
      </c>
      <c r="E22" t="s">
        <v>1091</v>
      </c>
      <c r="F22" t="s">
        <v>25</v>
      </c>
      <c r="G22" s="111">
        <f>[4]currenciesATR!$B11</f>
        <v>1.8795999999999999</v>
      </c>
      <c r="H22" s="111">
        <f>[4]currenciesATR!$C11</f>
        <v>3.8115000000000003E-2</v>
      </c>
      <c r="I22" s="137">
        <f t="shared" si="5"/>
        <v>52820.008700639992</v>
      </c>
      <c r="J22" s="113">
        <f t="shared" si="6"/>
        <v>4</v>
      </c>
      <c r="K22" t="str">
        <f t="shared" si="7"/>
        <v>'GBPNZD':4,</v>
      </c>
      <c r="L22" t="s">
        <v>12</v>
      </c>
      <c r="M22" s="113">
        <f t="shared" si="8"/>
        <v>3</v>
      </c>
      <c r="N22" s="165">
        <f>G29</f>
        <v>1.4384999999999999</v>
      </c>
      <c r="O22" s="137">
        <f t="shared" si="9"/>
        <v>33043.644716692186</v>
      </c>
      <c r="P22" t="str">
        <f t="shared" si="3"/>
        <v>CAD</v>
      </c>
      <c r="Q22">
        <f t="shared" si="4"/>
        <v>1.306</v>
      </c>
    </row>
    <row r="23" spans="1:17" x14ac:dyDescent="0.25">
      <c r="A23" t="s">
        <v>1092</v>
      </c>
      <c r="B23" t="s">
        <v>14</v>
      </c>
      <c r="C23" t="str">
        <f t="shared" si="10"/>
        <v>CHF</v>
      </c>
      <c r="D23">
        <f t="shared" si="2"/>
        <v>0.98699999999999999</v>
      </c>
      <c r="E23" t="s">
        <v>1089</v>
      </c>
      <c r="F23" t="s">
        <v>26</v>
      </c>
      <c r="G23" s="111">
        <f>[4]currenciesATR!$B12</f>
        <v>1.3047</v>
      </c>
      <c r="H23" s="111">
        <f>[4]currenciesATR!$C12</f>
        <v>2.9239999999999999E-2</v>
      </c>
      <c r="I23" s="137">
        <f t="shared" si="5"/>
        <v>52875.379939209728</v>
      </c>
      <c r="J23" s="113">
        <f t="shared" si="6"/>
        <v>4</v>
      </c>
      <c r="K23" t="str">
        <f t="shared" si="7"/>
        <v>'GBPCHF':4,</v>
      </c>
      <c r="L23" t="s">
        <v>18</v>
      </c>
      <c r="M23" s="113">
        <f t="shared" si="8"/>
        <v>3</v>
      </c>
      <c r="N23" s="165">
        <f>G31</f>
        <v>1.0874999999999999</v>
      </c>
      <c r="O23" s="137">
        <f t="shared" si="9"/>
        <v>33054.711246200604</v>
      </c>
      <c r="P23" t="str">
        <f t="shared" si="3"/>
        <v>CHF</v>
      </c>
      <c r="Q23">
        <f t="shared" si="4"/>
        <v>0.98699999999999999</v>
      </c>
    </row>
    <row r="24" spans="1:17" x14ac:dyDescent="0.25">
      <c r="A24" t="s">
        <v>1090</v>
      </c>
      <c r="B24" t="s">
        <v>6</v>
      </c>
      <c r="C24" t="str">
        <f t="shared" si="10"/>
        <v>USD</v>
      </c>
      <c r="D24">
        <f t="shared" si="2"/>
        <v>1</v>
      </c>
      <c r="E24" t="s">
        <v>1092</v>
      </c>
      <c r="F24" t="s">
        <v>14</v>
      </c>
      <c r="G24" s="111">
        <f>[4]currenciesATR!$B13</f>
        <v>1.3211999999999999</v>
      </c>
      <c r="H24" s="111">
        <f>[4]currenciesATR!$C13</f>
        <v>3.0265E-2</v>
      </c>
      <c r="I24" s="137">
        <f t="shared" si="5"/>
        <v>52848</v>
      </c>
      <c r="J24" s="113">
        <f t="shared" si="6"/>
        <v>4</v>
      </c>
      <c r="K24" t="str">
        <f t="shared" si="7"/>
        <v>'GBPUSD':4,</v>
      </c>
      <c r="L24" t="s">
        <v>19</v>
      </c>
      <c r="M24" s="113">
        <f t="shared" si="8"/>
        <v>3</v>
      </c>
      <c r="N24" s="165">
        <f>G32</f>
        <v>0.83394000000000001</v>
      </c>
      <c r="O24" s="137">
        <f t="shared" si="9"/>
        <v>33054.045839999999</v>
      </c>
      <c r="P24" t="str">
        <f t="shared" si="3"/>
        <v>GBP</v>
      </c>
      <c r="Q24">
        <f t="shared" si="4"/>
        <v>0.75688767786860434</v>
      </c>
    </row>
    <row r="25" spans="1:17" x14ac:dyDescent="0.25">
      <c r="A25" t="s">
        <v>1088</v>
      </c>
      <c r="B25" t="s">
        <v>24</v>
      </c>
      <c r="C25" t="str">
        <f t="shared" si="10"/>
        <v>JPY</v>
      </c>
      <c r="D25">
        <f t="shared" si="2"/>
        <v>106.86</v>
      </c>
      <c r="E25" t="s">
        <v>1090</v>
      </c>
      <c r="F25" t="s">
        <v>6</v>
      </c>
      <c r="G25" s="111">
        <f>[4]currenciesATR!$B14</f>
        <v>141.27500000000001</v>
      </c>
      <c r="H25" s="111">
        <f>[4]currenciesATR!$C14</f>
        <v>4.5067000000000004</v>
      </c>
      <c r="I25" s="137">
        <f t="shared" si="5"/>
        <v>52882.275874976607</v>
      </c>
      <c r="J25" s="113">
        <f t="shared" si="6"/>
        <v>4</v>
      </c>
      <c r="K25" t="str">
        <f t="shared" si="7"/>
        <v>'GBPJPY':4,</v>
      </c>
      <c r="L25" t="s">
        <v>5</v>
      </c>
      <c r="M25" s="113">
        <f t="shared" si="8"/>
        <v>3</v>
      </c>
      <c r="N25" s="165">
        <f>G30</f>
        <v>117.75</v>
      </c>
      <c r="O25" s="137">
        <f t="shared" si="9"/>
        <v>33057.271195957328</v>
      </c>
      <c r="P25" t="str">
        <f t="shared" si="3"/>
        <v>JPY</v>
      </c>
      <c r="Q25">
        <f t="shared" si="4"/>
        <v>106.86</v>
      </c>
    </row>
    <row r="26" spans="1:17" x14ac:dyDescent="0.25">
      <c r="A26" t="s">
        <v>1085</v>
      </c>
      <c r="B26" t="s">
        <v>13</v>
      </c>
      <c r="C26" t="str">
        <f t="shared" si="10"/>
        <v>CAD</v>
      </c>
      <c r="D26">
        <f t="shared" si="2"/>
        <v>1.306</v>
      </c>
      <c r="E26" t="s">
        <v>1088</v>
      </c>
      <c r="F26" t="s">
        <v>24</v>
      </c>
      <c r="G26" s="111">
        <f>[4]currenciesATR!$B15</f>
        <v>1.7252000000000001</v>
      </c>
      <c r="H26" s="111">
        <f>[4]currenciesATR!$C15</f>
        <v>3.422E-2</v>
      </c>
      <c r="I26" s="137">
        <f t="shared" si="5"/>
        <v>52839.203675344565</v>
      </c>
      <c r="J26" s="113">
        <f t="shared" si="6"/>
        <v>4</v>
      </c>
      <c r="K26" t="str">
        <f t="shared" si="7"/>
        <v>'GBPCAD':4,</v>
      </c>
      <c r="L26" t="s">
        <v>13</v>
      </c>
      <c r="M26" s="113">
        <f t="shared" si="8"/>
        <v>3</v>
      </c>
      <c r="N26" s="165">
        <f>G27</f>
        <v>1.5678000000000001</v>
      </c>
      <c r="O26" s="137">
        <f t="shared" si="9"/>
        <v>33043.417339139996</v>
      </c>
      <c r="P26" t="str">
        <f t="shared" si="3"/>
        <v>NZD</v>
      </c>
      <c r="Q26">
        <f t="shared" si="4"/>
        <v>1.4233999927207326</v>
      </c>
    </row>
    <row r="27" spans="1:17" x14ac:dyDescent="0.25">
      <c r="A27" t="s">
        <v>1080</v>
      </c>
      <c r="B27" t="s">
        <v>11</v>
      </c>
      <c r="C27" t="str">
        <f t="shared" si="10"/>
        <v>NZD</v>
      </c>
      <c r="D27">
        <f t="shared" si="2"/>
        <v>1.4233999927207326</v>
      </c>
      <c r="E27" t="s">
        <v>1085</v>
      </c>
      <c r="F27" t="s">
        <v>13</v>
      </c>
      <c r="G27" s="111">
        <f>[4]currenciesATR!$B16</f>
        <v>1.5678000000000001</v>
      </c>
      <c r="H27" s="111">
        <f>[4]currenciesATR!$C16</f>
        <v>1.9384999999999999E-2</v>
      </c>
      <c r="I27" s="137">
        <f t="shared" si="5"/>
        <v>55072.362231899991</v>
      </c>
      <c r="J27" s="113">
        <f t="shared" si="6"/>
        <v>5</v>
      </c>
      <c r="K27" t="str">
        <f t="shared" si="7"/>
        <v>'EURNZD':5,</v>
      </c>
      <c r="L27" t="s">
        <v>10</v>
      </c>
      <c r="M27" s="113">
        <f t="shared" si="8"/>
        <v>3</v>
      </c>
      <c r="N27" s="165">
        <f>G33</f>
        <v>1.1014999999999999</v>
      </c>
      <c r="O27" s="137">
        <f t="shared" si="9"/>
        <v>33045</v>
      </c>
      <c r="P27" t="str">
        <f t="shared" si="3"/>
        <v>USD</v>
      </c>
      <c r="Q27">
        <f t="shared" si="4"/>
        <v>1</v>
      </c>
    </row>
    <row r="28" spans="1:17" x14ac:dyDescent="0.25">
      <c r="A28" t="s">
        <v>1081</v>
      </c>
      <c r="B28" t="s">
        <v>12</v>
      </c>
      <c r="C28" t="str">
        <f t="shared" si="10"/>
        <v>AUD</v>
      </c>
      <c r="D28">
        <f t="shared" si="2"/>
        <v>1.3374348000534972</v>
      </c>
      <c r="E28" t="s">
        <v>1080</v>
      </c>
      <c r="F28" t="s">
        <v>11</v>
      </c>
      <c r="G28" s="111">
        <f>[4]currenciesATR!$B17</f>
        <v>1.4731000000000001</v>
      </c>
      <c r="H28" s="111">
        <f>[4]currenciesATR!$C17</f>
        <v>1.5075E-2</v>
      </c>
      <c r="I28" s="137">
        <f t="shared" si="5"/>
        <v>55071.843500000003</v>
      </c>
      <c r="J28" s="113">
        <f t="shared" si="6"/>
        <v>5</v>
      </c>
      <c r="K28" t="str">
        <f t="shared" si="7"/>
        <v>'EURAUD':5,</v>
      </c>
      <c r="L28" t="s">
        <v>23</v>
      </c>
      <c r="M28" s="113">
        <f t="shared" si="8"/>
        <v>3</v>
      </c>
      <c r="N28" s="165">
        <f>G14</f>
        <v>1.7650692800000001</v>
      </c>
      <c r="O28" s="137">
        <f>N28*M28/Q28*10000</f>
        <v>39592.269019680003</v>
      </c>
      <c r="P28" t="str">
        <f t="shared" si="3"/>
        <v>AUD</v>
      </c>
      <c r="Q28">
        <f t="shared" si="4"/>
        <v>1.3374348000534972</v>
      </c>
    </row>
    <row r="29" spans="1:17" x14ac:dyDescent="0.25">
      <c r="A29" t="s">
        <v>1082</v>
      </c>
      <c r="B29" t="s">
        <v>5</v>
      </c>
      <c r="C29" t="str">
        <f t="shared" si="10"/>
        <v>CAD</v>
      </c>
      <c r="D29">
        <f t="shared" si="2"/>
        <v>1.306</v>
      </c>
      <c r="E29" t="s">
        <v>1081</v>
      </c>
      <c r="F29" t="s">
        <v>12</v>
      </c>
      <c r="G29" s="111">
        <f>[4]currenciesATR!$B18</f>
        <v>1.4384999999999999</v>
      </c>
      <c r="H29" s="111">
        <f>[4]currenciesATR!$C18</f>
        <v>1.2425E-2</v>
      </c>
      <c r="I29" s="137">
        <f t="shared" si="5"/>
        <v>55072.741194486982</v>
      </c>
      <c r="J29" s="113">
        <f t="shared" si="6"/>
        <v>5</v>
      </c>
      <c r="K29" t="str">
        <f t="shared" si="7"/>
        <v>'EURCAD':5,</v>
      </c>
      <c r="L29" t="s">
        <v>24</v>
      </c>
      <c r="M29" s="113">
        <f t="shared" si="8"/>
        <v>3</v>
      </c>
      <c r="N29" s="165">
        <f>G26</f>
        <v>1.7252000000000001</v>
      </c>
      <c r="O29" s="137">
        <f t="shared" si="9"/>
        <v>39629.402756508425</v>
      </c>
      <c r="P29" t="str">
        <f t="shared" si="3"/>
        <v>CAD</v>
      </c>
      <c r="Q29">
        <f t="shared" si="4"/>
        <v>1.306</v>
      </c>
    </row>
    <row r="30" spans="1:17" x14ac:dyDescent="0.25">
      <c r="A30" t="s">
        <v>1083</v>
      </c>
      <c r="B30" t="s">
        <v>18</v>
      </c>
      <c r="C30" t="str">
        <f t="shared" si="10"/>
        <v>JPY</v>
      </c>
      <c r="D30">
        <f t="shared" si="2"/>
        <v>106.86</v>
      </c>
      <c r="E30" t="s">
        <v>1082</v>
      </c>
      <c r="F30" t="s">
        <v>5</v>
      </c>
      <c r="G30" s="111">
        <f>[4]currenciesATR!$B19</f>
        <v>117.75</v>
      </c>
      <c r="H30" s="111">
        <f>[4]currenciesATR!$C19</f>
        <v>2.2338</v>
      </c>
      <c r="I30" s="137">
        <f t="shared" si="5"/>
        <v>55095.451993262213</v>
      </c>
      <c r="J30" s="113">
        <f t="shared" si="6"/>
        <v>5</v>
      </c>
      <c r="K30" t="str">
        <f t="shared" si="7"/>
        <v>'EURJPY':5,</v>
      </c>
      <c r="L30" t="s">
        <v>26</v>
      </c>
      <c r="M30" s="113">
        <f t="shared" si="8"/>
        <v>3</v>
      </c>
      <c r="N30" s="165">
        <f>G23</f>
        <v>1.3047</v>
      </c>
      <c r="O30" s="137">
        <f t="shared" si="9"/>
        <v>39656.534954407296</v>
      </c>
      <c r="P30" t="str">
        <f t="shared" si="3"/>
        <v>CHF</v>
      </c>
      <c r="Q30">
        <f t="shared" si="4"/>
        <v>0.98699999999999999</v>
      </c>
    </row>
    <row r="31" spans="1:17" x14ac:dyDescent="0.25">
      <c r="A31" t="s">
        <v>1084</v>
      </c>
      <c r="B31" t="s">
        <v>19</v>
      </c>
      <c r="C31" t="str">
        <f t="shared" si="10"/>
        <v>CHF</v>
      </c>
      <c r="D31">
        <f t="shared" si="2"/>
        <v>0.98699999999999999</v>
      </c>
      <c r="E31" t="s">
        <v>1083</v>
      </c>
      <c r="F31" t="s">
        <v>18</v>
      </c>
      <c r="G31" s="111">
        <f>[4]currenciesATR!$B20</f>
        <v>1.0874999999999999</v>
      </c>
      <c r="H31" s="111">
        <f>[4]currenciesATR!$C20</f>
        <v>7.1000000000000004E-3</v>
      </c>
      <c r="I31" s="137">
        <f t="shared" si="5"/>
        <v>55091.185410334343</v>
      </c>
      <c r="J31" s="113">
        <f t="shared" si="6"/>
        <v>5</v>
      </c>
      <c r="K31" t="str">
        <f t="shared" si="7"/>
        <v>'EURCHF':5,</v>
      </c>
      <c r="L31" t="s">
        <v>6</v>
      </c>
      <c r="M31" s="113">
        <f t="shared" si="8"/>
        <v>3</v>
      </c>
      <c r="N31" s="165">
        <f>G25</f>
        <v>141.27500000000001</v>
      </c>
      <c r="O31" s="137">
        <f t="shared" si="9"/>
        <v>39661.706906232459</v>
      </c>
      <c r="P31" t="str">
        <f t="shared" si="3"/>
        <v>JPY</v>
      </c>
      <c r="Q31">
        <f t="shared" si="4"/>
        <v>106.86</v>
      </c>
    </row>
    <row r="32" spans="1:17" x14ac:dyDescent="0.25">
      <c r="A32" t="s">
        <v>1086</v>
      </c>
      <c r="B32" t="s">
        <v>10</v>
      </c>
      <c r="C32" t="str">
        <f t="shared" si="10"/>
        <v>GBP</v>
      </c>
      <c r="D32">
        <f t="shared" si="2"/>
        <v>0.75688767786860434</v>
      </c>
      <c r="E32" t="s">
        <v>1084</v>
      </c>
      <c r="F32" t="s">
        <v>19</v>
      </c>
      <c r="G32" s="111">
        <f>[4]currenciesATR!$B21</f>
        <v>0.83394000000000001</v>
      </c>
      <c r="H32" s="111">
        <f>[4]currenciesATR!$C21</f>
        <v>1.5039500000000001E-2</v>
      </c>
      <c r="I32" s="137">
        <f t="shared" si="5"/>
        <v>55090.076399999998</v>
      </c>
      <c r="J32" s="113">
        <f t="shared" si="6"/>
        <v>5</v>
      </c>
      <c r="K32" t="str">
        <f t="shared" si="7"/>
        <v>'EURGBP':5,</v>
      </c>
      <c r="L32" t="s">
        <v>25</v>
      </c>
      <c r="M32" s="113">
        <f t="shared" si="8"/>
        <v>3</v>
      </c>
      <c r="N32" s="165">
        <f>G22</f>
        <v>1.8795999999999999</v>
      </c>
      <c r="O32" s="137">
        <f t="shared" si="9"/>
        <v>39615.006525479999</v>
      </c>
      <c r="P32" t="str">
        <f t="shared" si="3"/>
        <v>NZD</v>
      </c>
      <c r="Q32">
        <f t="shared" si="4"/>
        <v>1.4233999927207326</v>
      </c>
    </row>
    <row r="33" spans="1:17" x14ac:dyDescent="0.25">
      <c r="A33" t="s">
        <v>1078</v>
      </c>
      <c r="B33" t="s">
        <v>3</v>
      </c>
      <c r="C33" t="str">
        <f t="shared" si="10"/>
        <v>USD</v>
      </c>
      <c r="D33">
        <f t="shared" si="2"/>
        <v>1</v>
      </c>
      <c r="E33" t="s">
        <v>1086</v>
      </c>
      <c r="F33" t="s">
        <v>10</v>
      </c>
      <c r="G33" s="111">
        <f>[4]currenciesATR!$B22</f>
        <v>1.1014999999999999</v>
      </c>
      <c r="H33" s="111">
        <f>[4]currenciesATR!$C22</f>
        <v>1.0200000000000001E-2</v>
      </c>
      <c r="I33" s="137">
        <f t="shared" si="5"/>
        <v>55074.999999999993</v>
      </c>
      <c r="J33" s="113">
        <f t="shared" si="6"/>
        <v>5</v>
      </c>
      <c r="K33" t="str">
        <f t="shared" si="7"/>
        <v>'EURUSD':5,</v>
      </c>
      <c r="L33" t="s">
        <v>14</v>
      </c>
      <c r="M33" s="113">
        <f t="shared" si="8"/>
        <v>3</v>
      </c>
      <c r="N33" s="165">
        <f>G24</f>
        <v>1.3211999999999999</v>
      </c>
      <c r="O33" s="137">
        <f t="shared" si="9"/>
        <v>39635.999999999993</v>
      </c>
      <c r="P33" t="str">
        <f t="shared" si="3"/>
        <v>USD</v>
      </c>
      <c r="Q33">
        <f t="shared" si="4"/>
        <v>1</v>
      </c>
    </row>
    <row r="34" spans="1:17" x14ac:dyDescent="0.25">
      <c r="A34" t="s">
        <v>1094</v>
      </c>
      <c r="B34" t="s">
        <v>2</v>
      </c>
      <c r="C34" t="str">
        <f t="shared" si="10"/>
        <v>JPY</v>
      </c>
      <c r="D34">
        <f t="shared" si="2"/>
        <v>106.86</v>
      </c>
      <c r="E34" t="s">
        <v>1078</v>
      </c>
      <c r="F34" t="s">
        <v>3</v>
      </c>
      <c r="G34" s="111">
        <f>[4]currenciesATR!$B23</f>
        <v>81.823686319999993</v>
      </c>
      <c r="H34" s="111">
        <f>[4]currenciesATR!$C23</f>
        <v>1.5417212764999999</v>
      </c>
      <c r="I34" s="137">
        <f t="shared" si="5"/>
        <v>53599.644791315739</v>
      </c>
      <c r="J34" s="113">
        <f t="shared" si="6"/>
        <v>7</v>
      </c>
      <c r="K34" t="str">
        <f t="shared" si="7"/>
        <v>'CADJPY':7,</v>
      </c>
      <c r="L34" t="s">
        <v>29</v>
      </c>
      <c r="M34" s="113">
        <f t="shared" si="8"/>
        <v>5</v>
      </c>
      <c r="N34" s="165">
        <f>G19</f>
        <v>0.91239999999999999</v>
      </c>
      <c r="O34" s="137">
        <f t="shared" si="9"/>
        <v>34931.087289433388</v>
      </c>
      <c r="P34" t="str">
        <f t="shared" si="3"/>
        <v>CAD</v>
      </c>
      <c r="Q34">
        <f t="shared" si="4"/>
        <v>1.306</v>
      </c>
    </row>
    <row r="35" spans="1:17" x14ac:dyDescent="0.25">
      <c r="A35" t="s">
        <v>1079</v>
      </c>
      <c r="B35" t="s">
        <v>4</v>
      </c>
      <c r="C35" t="str">
        <f t="shared" si="10"/>
        <v>JPY</v>
      </c>
      <c r="D35">
        <f t="shared" si="2"/>
        <v>106.86</v>
      </c>
      <c r="E35" t="s">
        <v>1094</v>
      </c>
      <c r="F35" t="s">
        <v>2</v>
      </c>
      <c r="G35" s="111">
        <f>[4]currenciesATR!$B24</f>
        <v>74.749588880000005</v>
      </c>
      <c r="H35" s="111">
        <f>[4]currenciesATR!$C24</f>
        <v>1.6072440045</v>
      </c>
      <c r="I35" s="137">
        <f t="shared" si="5"/>
        <v>48965.667430282621</v>
      </c>
      <c r="J35" s="113">
        <f t="shared" si="6"/>
        <v>7</v>
      </c>
      <c r="K35" t="str">
        <f t="shared" si="7"/>
        <v>'NZDJPY':7,</v>
      </c>
      <c r="L35" t="s">
        <v>28</v>
      </c>
      <c r="M35" s="113">
        <f t="shared" si="8"/>
        <v>5</v>
      </c>
      <c r="N35" s="165">
        <f>G21</f>
        <v>0.69003588000000005</v>
      </c>
      <c r="O35" s="137">
        <f t="shared" si="9"/>
        <v>34956.22492401216</v>
      </c>
      <c r="P35" t="str">
        <f t="shared" si="3"/>
        <v>CHF</v>
      </c>
      <c r="Q35">
        <f t="shared" si="4"/>
        <v>0.98699999999999999</v>
      </c>
    </row>
    <row r="36" spans="1:17" x14ac:dyDescent="0.25">
      <c r="A36" t="s">
        <v>1095</v>
      </c>
      <c r="B36" t="s">
        <v>17</v>
      </c>
      <c r="C36" t="str">
        <f t="shared" si="10"/>
        <v>JPY</v>
      </c>
      <c r="D36">
        <f t="shared" si="2"/>
        <v>106.86</v>
      </c>
      <c r="E36" t="s">
        <v>1079</v>
      </c>
      <c r="F36" t="s">
        <v>4</v>
      </c>
      <c r="G36" s="111">
        <f>[4]currenciesATR!$B25</f>
        <v>108.23682217</v>
      </c>
      <c r="H36" s="111">
        <f>[4]currenciesATR!$C25</f>
        <v>1.7635677535000001</v>
      </c>
      <c r="I36" s="137">
        <f t="shared" si="5"/>
        <v>50644.217747520124</v>
      </c>
      <c r="J36" s="113">
        <f t="shared" si="6"/>
        <v>5</v>
      </c>
      <c r="K36" t="str">
        <f t="shared" si="7"/>
        <v>'CHFJPY':5,</v>
      </c>
      <c r="L36" t="s">
        <v>2</v>
      </c>
      <c r="M36" s="113">
        <f t="shared" si="8"/>
        <v>5</v>
      </c>
      <c r="N36" s="165">
        <f>G35</f>
        <v>74.749588880000005</v>
      </c>
      <c r="O36" s="137">
        <f t="shared" si="9"/>
        <v>34975.476735916156</v>
      </c>
      <c r="P36" t="str">
        <f t="shared" si="3"/>
        <v>JPY</v>
      </c>
      <c r="Q36">
        <f t="shared" si="4"/>
        <v>106.86</v>
      </c>
    </row>
    <row r="37" spans="1:17" x14ac:dyDescent="0.25">
      <c r="A37" t="s">
        <v>1097</v>
      </c>
      <c r="B37" t="s">
        <v>16</v>
      </c>
      <c r="C37" t="str">
        <f t="shared" si="10"/>
        <v>USD</v>
      </c>
      <c r="D37">
        <f t="shared" si="2"/>
        <v>1</v>
      </c>
      <c r="E37" t="s">
        <v>1095</v>
      </c>
      <c r="F37" t="s">
        <v>17</v>
      </c>
      <c r="G37" s="111">
        <f>[4]currenciesATR!$B26</f>
        <v>0.70254320999999997</v>
      </c>
      <c r="H37" s="111">
        <f>[4]currenciesATR!$C26</f>
        <v>9.9391775000000002E-3</v>
      </c>
      <c r="I37" s="137">
        <f t="shared" si="5"/>
        <v>49178.024700000002</v>
      </c>
      <c r="J37" s="113">
        <f t="shared" si="6"/>
        <v>7</v>
      </c>
      <c r="K37" t="str">
        <f t="shared" si="7"/>
        <v>'NZDUSD':7,</v>
      </c>
      <c r="L37" t="s">
        <v>17</v>
      </c>
      <c r="M37" s="113">
        <f t="shared" si="8"/>
        <v>5</v>
      </c>
      <c r="N37" s="165">
        <f>G37</f>
        <v>0.70254320999999997</v>
      </c>
      <c r="O37" s="137">
        <f t="shared" si="9"/>
        <v>35127.160499999998</v>
      </c>
      <c r="P37" t="str">
        <f t="shared" si="3"/>
        <v>USD</v>
      </c>
      <c r="Q37">
        <f t="shared" si="4"/>
        <v>1</v>
      </c>
    </row>
    <row r="38" spans="1:17" x14ac:dyDescent="0.25">
      <c r="A38" t="s">
        <v>1096</v>
      </c>
      <c r="B38" t="s">
        <v>15</v>
      </c>
      <c r="C38" t="str">
        <f t="shared" si="10"/>
        <v>CHF</v>
      </c>
      <c r="D38">
        <f t="shared" si="2"/>
        <v>0.98699999999999999</v>
      </c>
      <c r="E38" t="s">
        <v>1097</v>
      </c>
      <c r="F38" t="s">
        <v>16</v>
      </c>
      <c r="G38" s="111">
        <f>[4]currenciesATR!$B27</f>
        <v>0.98699999999999999</v>
      </c>
      <c r="H38" s="111">
        <f>[4]currenciesATR!$C27</f>
        <v>7.62E-3</v>
      </c>
      <c r="I38" s="137">
        <f t="shared" si="5"/>
        <v>50000</v>
      </c>
      <c r="J38" s="113">
        <f t="shared" si="6"/>
        <v>5</v>
      </c>
      <c r="K38" t="str">
        <f t="shared" si="7"/>
        <v>'USDCHF':5,</v>
      </c>
      <c r="L38" t="s">
        <v>15</v>
      </c>
      <c r="M38" s="113">
        <f t="shared" si="8"/>
        <v>4</v>
      </c>
      <c r="N38" s="165">
        <f>G39</f>
        <v>1.306</v>
      </c>
      <c r="O38" s="137">
        <f t="shared" si="9"/>
        <v>40000</v>
      </c>
      <c r="P38" t="str">
        <f t="shared" si="3"/>
        <v>CAD</v>
      </c>
      <c r="Q38">
        <f t="shared" si="4"/>
        <v>1.306</v>
      </c>
    </row>
    <row r="39" spans="1:17" x14ac:dyDescent="0.25">
      <c r="A39" t="s">
        <v>1098</v>
      </c>
      <c r="B39" t="s">
        <v>8</v>
      </c>
      <c r="C39" t="str">
        <f t="shared" si="10"/>
        <v>CAD</v>
      </c>
      <c r="D39">
        <f t="shared" si="2"/>
        <v>1.306</v>
      </c>
      <c r="E39" t="s">
        <v>1096</v>
      </c>
      <c r="F39" t="s">
        <v>15</v>
      </c>
      <c r="G39" s="111">
        <f>[4]currenciesATR!$B28</f>
        <v>1.306</v>
      </c>
      <c r="H39" s="111">
        <f>[4]currenciesATR!$C28</f>
        <v>1.2825E-2</v>
      </c>
      <c r="I39" s="137">
        <f t="shared" si="5"/>
        <v>50000</v>
      </c>
      <c r="J39" s="113">
        <f t="shared" si="6"/>
        <v>5</v>
      </c>
      <c r="K39" t="str">
        <f t="shared" si="7"/>
        <v>'USDCAD':5,</v>
      </c>
      <c r="L39" t="s">
        <v>16</v>
      </c>
      <c r="M39" s="113">
        <f t="shared" si="8"/>
        <v>4</v>
      </c>
      <c r="N39" s="165">
        <f>G38</f>
        <v>0.98699999999999999</v>
      </c>
      <c r="O39" s="137">
        <f t="shared" si="9"/>
        <v>40000</v>
      </c>
      <c r="P39" t="str">
        <f t="shared" si="3"/>
        <v>CHF</v>
      </c>
      <c r="Q39">
        <f t="shared" si="4"/>
        <v>0.98699999999999999</v>
      </c>
    </row>
    <row r="40" spans="1:17" x14ac:dyDescent="0.25">
      <c r="A40" t="s">
        <v>1117</v>
      </c>
      <c r="B40" t="s">
        <v>29</v>
      </c>
      <c r="C40" t="str">
        <f t="shared" si="10"/>
        <v>JPY</v>
      </c>
      <c r="D40">
        <f t="shared" si="2"/>
        <v>106.86</v>
      </c>
      <c r="E40" t="s">
        <v>1098</v>
      </c>
      <c r="F40" t="s">
        <v>8</v>
      </c>
      <c r="G40" s="111">
        <f>[4]currenciesATR!$B29</f>
        <v>106.86</v>
      </c>
      <c r="H40" s="111">
        <f>[4]currenciesATR!$C29</f>
        <v>1.556</v>
      </c>
      <c r="I40" s="137">
        <f t="shared" si="5"/>
        <v>50000</v>
      </c>
      <c r="J40" s="113">
        <f t="shared" si="6"/>
        <v>5</v>
      </c>
      <c r="K40" t="str">
        <f t="shared" si="7"/>
        <v>'USDJPY':5,</v>
      </c>
      <c r="L40" t="s">
        <v>8</v>
      </c>
      <c r="M40" s="113">
        <f t="shared" si="8"/>
        <v>4</v>
      </c>
      <c r="N40" s="165">
        <f>G40</f>
        <v>106.86</v>
      </c>
      <c r="O40" s="137">
        <f t="shared" si="9"/>
        <v>40000</v>
      </c>
      <c r="P40" t="str">
        <f t="shared" si="3"/>
        <v>JPY</v>
      </c>
      <c r="Q40">
        <f t="shared" si="4"/>
        <v>106.86</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106.86</v>
      </c>
      <c r="O54" s="138">
        <f t="shared" si="12"/>
        <v>13532.846715328467</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106.86</v>
      </c>
      <c r="O71" s="138">
        <f t="shared" si="12"/>
        <v>416.68538274377693</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1.306</v>
      </c>
      <c r="O94" s="138">
        <f t="shared" si="16"/>
        <v>268.75957120980092</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0.90785292782569227</v>
      </c>
      <c r="O117" s="138">
        <f t="shared" si="19"/>
        <v>10706.58</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1.3374348000534972</v>
      </c>
      <c r="O118" s="138">
        <f t="shared" si="19"/>
        <v>6308.344900000001</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106.86</v>
      </c>
      <c r="O119" s="138">
        <f t="shared" si="19"/>
        <v>467.90192775594238</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0.90785292782569227</v>
      </c>
      <c r="O120" s="138">
        <f t="shared" si="19"/>
        <v>4268.3125</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0.90785292782569227</v>
      </c>
      <c r="O121" s="138">
        <f t="shared" si="19"/>
        <v>1239.1875</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0.90785292782569227</v>
      </c>
      <c r="O122" s="138">
        <f t="shared" si="19"/>
        <v>1459.4875</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0.90785292782569227</v>
      </c>
      <c r="O123" s="138">
        <f t="shared" si="19"/>
        <v>7132.2124999999996</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1.306</v>
      </c>
      <c r="O124" s="138">
        <f t="shared" si="19"/>
        <v>1148.5451761102604</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0.90785292782569227</v>
      </c>
      <c r="O126" s="138">
        <f t="shared" si="19"/>
        <v>5727.8</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0.90785292782569227</v>
      </c>
      <c r="O128" s="138">
        <f t="shared" si="19"/>
        <v>670.81349999999998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0.90785292782569227</v>
      </c>
      <c r="O129" s="138">
        <f t="shared" si="19"/>
        <v>3194.35</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0.90785292782569227</v>
      </c>
      <c r="O130" s="138">
        <f t="shared" si="19"/>
        <v>536.43049999999994</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0.75688767786860434</v>
      </c>
      <c r="O131" s="138">
        <f t="shared" si="19"/>
        <v>1981.8</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1.3374348000534972</v>
      </c>
      <c r="O133" s="138">
        <f t="shared" si="19"/>
        <v>560.77500000000009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1.3374348000534972</v>
      </c>
      <c r="O136" s="138">
        <f t="shared" si="19"/>
        <v>747.7</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1.3374348000534972</v>
      </c>
      <c r="O137" s="138">
        <f t="shared" si="19"/>
        <v>2430.0250000000001</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0.90785292782569227</v>
      </c>
      <c r="O138" s="138">
        <f t="shared" si="19"/>
        <v>12391.875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0.90785292782569227</v>
      </c>
      <c r="O139" s="138">
        <f t="shared" ref="O139:O170" si="23">M139/N139</f>
        <v>413.0625</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106.86</v>
      </c>
      <c r="O141" s="138">
        <f t="shared" si="23"/>
        <v>4679.0192775594232</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0.75688767786860434</v>
      </c>
      <c r="O142" s="138">
        <f t="shared" si="23"/>
        <v>5630.9543999999996</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0.75688767786860434</v>
      </c>
      <c r="O143" s="138">
        <f t="shared" si="23"/>
        <v>5201.5643999999993</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0.75688767786860434</v>
      </c>
      <c r="O144" s="138">
        <f t="shared" si="23"/>
        <v>405.60839999999996</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0.98699999999999999</v>
      </c>
      <c r="O146" s="138">
        <f t="shared" si="23"/>
        <v>610.94224924012155</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0.90785292782569227</v>
      </c>
      <c r="O149" s="138">
        <f t="shared" si="23"/>
        <v>603.62199999999996</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106.86</v>
      </c>
      <c r="O151" s="138">
        <f t="shared" si="23"/>
        <v>11949.092270260153</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0.75688767786860434</v>
      </c>
      <c r="O152" s="138">
        <f t="shared" si="23"/>
        <v>2327.9544000000001</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1.306</v>
      </c>
      <c r="O164" s="138">
        <f t="shared" si="23"/>
        <v>4511.485451761102</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0.90785292782569227</v>
      </c>
      <c r="O165" s="138">
        <f t="shared" si="23"/>
        <v>7642.2069999999994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0.75688767786860434</v>
      </c>
      <c r="O166" s="138">
        <f t="shared" si="23"/>
        <v>1585.4399999999998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0.98699999999999999</v>
      </c>
      <c r="O167" s="138">
        <f t="shared" si="23"/>
        <v>8673.7588652482264</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0.90785292782569227</v>
      </c>
      <c r="O168" s="138">
        <f t="shared" si="23"/>
        <v>826.125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0.90785292782569227</v>
      </c>
      <c r="O169" s="138">
        <f t="shared" si="23"/>
        <v>3497.2624999999998</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0.90785292782569227</v>
      </c>
      <c r="O170" s="138">
        <f t="shared" si="23"/>
        <v>1731.558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0.90785292782569227</v>
      </c>
      <c r="O172" s="138">
        <f>M172/N172</f>
        <v>29223.896499999999</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1.3374348000534972</v>
      </c>
      <c r="O173" s="138">
        <f>M173/N173</f>
        <v>1794.4800000000002</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10" t="s">
        <v>32</v>
      </c>
      <c r="B1" s="310"/>
      <c r="C1" s="5"/>
      <c r="D1" s="311" t="s">
        <v>33</v>
      </c>
      <c r="E1" s="311"/>
      <c r="F1" s="312"/>
      <c r="G1" s="312"/>
      <c r="H1" s="312"/>
      <c r="I1" s="312"/>
      <c r="J1" s="312"/>
      <c r="K1" s="312"/>
      <c r="L1" s="312"/>
      <c r="M1" s="312"/>
      <c r="N1" s="312"/>
      <c r="O1" s="312"/>
      <c r="P1" s="312"/>
      <c r="Q1" s="312"/>
      <c r="R1" s="312"/>
      <c r="S1" s="312"/>
    </row>
    <row r="2" spans="1:58" ht="15.75" x14ac:dyDescent="0.25">
      <c r="A2" s="294" t="s">
        <v>34</v>
      </c>
      <c r="B2" s="294"/>
      <c r="C2" s="5"/>
      <c r="D2" s="313">
        <v>41080</v>
      </c>
      <c r="E2" s="313"/>
      <c r="F2" s="314"/>
      <c r="G2" s="314"/>
      <c r="H2" s="314"/>
      <c r="I2" s="314"/>
      <c r="J2" s="314"/>
      <c r="K2" s="314"/>
      <c r="L2" s="314"/>
      <c r="M2" s="314"/>
      <c r="N2" s="314"/>
      <c r="O2" s="314"/>
      <c r="P2" s="314"/>
      <c r="Q2" s="314"/>
      <c r="R2" s="314"/>
      <c r="S2" s="314"/>
    </row>
    <row r="3" spans="1:58" ht="15.75" x14ac:dyDescent="0.25">
      <c r="A3" s="294" t="s">
        <v>35</v>
      </c>
      <c r="B3" s="294"/>
      <c r="D3" s="315" t="s">
        <v>36</v>
      </c>
      <c r="E3" s="315"/>
      <c r="F3" s="315"/>
      <c r="G3" s="7"/>
      <c r="H3" s="7"/>
      <c r="I3" s="7"/>
      <c r="J3" s="7"/>
      <c r="K3" s="7"/>
      <c r="L3" s="7"/>
      <c r="M3" s="7"/>
      <c r="N3" s="7"/>
      <c r="O3" s="7"/>
      <c r="P3" s="7"/>
      <c r="Q3" s="7"/>
      <c r="R3" s="7"/>
      <c r="S3" s="7"/>
    </row>
    <row r="4" spans="1:58" ht="15.75" x14ac:dyDescent="0.25">
      <c r="A4" s="294" t="s">
        <v>37</v>
      </c>
      <c r="B4" s="294"/>
      <c r="D4" s="8">
        <v>1</v>
      </c>
      <c r="E4" s="8">
        <v>2</v>
      </c>
      <c r="F4" s="8">
        <v>3</v>
      </c>
      <c r="G4" s="9"/>
      <c r="H4" s="10"/>
      <c r="I4" s="10"/>
      <c r="J4" s="10"/>
      <c r="K4" s="10"/>
      <c r="L4" s="10"/>
      <c r="M4" s="10"/>
      <c r="N4" s="10"/>
      <c r="O4" s="10"/>
      <c r="P4" s="10"/>
      <c r="Q4" s="10"/>
      <c r="R4" s="10"/>
      <c r="S4" s="10"/>
    </row>
    <row r="5" spans="1:58" x14ac:dyDescent="0.25">
      <c r="A5" s="294" t="s">
        <v>38</v>
      </c>
      <c r="B5" s="294"/>
      <c r="D5" s="11" t="s">
        <v>39</v>
      </c>
      <c r="E5" s="11" t="s">
        <v>40</v>
      </c>
      <c r="F5" s="11" t="s">
        <v>40</v>
      </c>
      <c r="G5" s="12"/>
      <c r="H5" s="295" t="s">
        <v>41</v>
      </c>
      <c r="I5" s="296"/>
      <c r="J5" s="296"/>
      <c r="K5" s="296"/>
      <c r="L5" s="296"/>
      <c r="M5" s="296"/>
      <c r="N5" s="296"/>
      <c r="O5" s="296"/>
      <c r="P5" s="296"/>
      <c r="Q5" s="296"/>
      <c r="R5" s="296"/>
      <c r="S5" s="297"/>
    </row>
    <row r="6" spans="1:58" x14ac:dyDescent="0.25">
      <c r="A6" s="13"/>
      <c r="B6" s="13"/>
      <c r="C6" s="14"/>
      <c r="D6" s="15"/>
      <c r="E6" s="15" t="s">
        <v>42</v>
      </c>
      <c r="F6" s="15" t="s">
        <v>43</v>
      </c>
      <c r="G6" s="16"/>
      <c r="H6" s="298" t="s">
        <v>44</v>
      </c>
      <c r="I6" s="299"/>
      <c r="J6" s="300"/>
      <c r="K6" s="301" t="s">
        <v>45</v>
      </c>
      <c r="L6" s="302"/>
      <c r="M6" s="303"/>
      <c r="N6" s="304" t="s">
        <v>46</v>
      </c>
      <c r="O6" s="305"/>
      <c r="P6" s="306"/>
      <c r="Q6" s="307" t="s">
        <v>47</v>
      </c>
      <c r="R6" s="308"/>
      <c r="S6" s="309"/>
    </row>
    <row r="7" spans="1:58" x14ac:dyDescent="0.25">
      <c r="A7" s="17"/>
      <c r="B7" s="17"/>
      <c r="C7" s="14"/>
      <c r="D7" s="18"/>
      <c r="E7" s="19"/>
      <c r="F7" s="20"/>
      <c r="G7" s="20"/>
      <c r="H7" s="284" t="s">
        <v>48</v>
      </c>
      <c r="I7" s="284"/>
      <c r="J7" s="284"/>
      <c r="K7" s="284"/>
      <c r="L7" s="284"/>
      <c r="M7" s="284"/>
      <c r="N7" s="284"/>
      <c r="O7" s="284"/>
      <c r="P7" s="284"/>
      <c r="Q7" s="284"/>
      <c r="R7" s="284"/>
      <c r="S7" s="284"/>
      <c r="U7" s="284" t="s">
        <v>49</v>
      </c>
      <c r="V7" s="284"/>
      <c r="W7" s="284"/>
      <c r="X7" s="284"/>
      <c r="Y7" s="284"/>
      <c r="Z7" s="284"/>
      <c r="AA7" s="284"/>
      <c r="AB7" s="284"/>
      <c r="AC7" s="284"/>
      <c r="AD7" s="284"/>
      <c r="AE7" s="284"/>
      <c r="AF7" s="284"/>
      <c r="AU7" s="284" t="s">
        <v>50</v>
      </c>
      <c r="AV7" s="284"/>
      <c r="AW7" s="284"/>
      <c r="AX7" s="284"/>
      <c r="AY7" s="284"/>
      <c r="AZ7" s="284"/>
      <c r="BA7" s="284"/>
      <c r="BB7" s="284"/>
      <c r="BC7" s="284"/>
      <c r="BD7" s="284"/>
      <c r="BE7" s="284"/>
      <c r="BF7" s="284"/>
    </row>
    <row r="8" spans="1:58" x14ac:dyDescent="0.25">
      <c r="A8" s="291" t="s">
        <v>51</v>
      </c>
      <c r="B8" s="291"/>
      <c r="D8" s="292" t="s">
        <v>52</v>
      </c>
      <c r="E8" s="292"/>
      <c r="F8" s="29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4" t="s">
        <v>48</v>
      </c>
      <c r="I35" s="284"/>
      <c r="J35" s="284"/>
      <c r="K35" s="284"/>
      <c r="L35" s="284"/>
      <c r="M35" s="284"/>
      <c r="N35" s="284"/>
      <c r="O35" s="284"/>
      <c r="P35" s="284"/>
      <c r="Q35" s="284"/>
      <c r="R35" s="284"/>
      <c r="S35" s="284"/>
      <c r="U35" s="284" t="s">
        <v>49</v>
      </c>
      <c r="V35" s="284"/>
      <c r="W35" s="284"/>
      <c r="X35" s="284"/>
      <c r="Y35" s="284"/>
      <c r="Z35" s="284"/>
      <c r="AA35" s="284"/>
      <c r="AB35" s="284"/>
      <c r="AC35" s="284"/>
      <c r="AD35" s="284"/>
      <c r="AE35" s="284"/>
      <c r="AF35" s="284"/>
      <c r="AH35" s="284" t="s">
        <v>111</v>
      </c>
      <c r="AI35" s="284"/>
      <c r="AJ35" s="284"/>
      <c r="AK35" s="284"/>
      <c r="AL35" s="284"/>
      <c r="AM35" s="284"/>
      <c r="AN35" s="284"/>
      <c r="AO35" s="284"/>
      <c r="AP35" s="284"/>
      <c r="AQ35" s="284"/>
      <c r="AR35" s="284"/>
      <c r="AS35" s="284"/>
      <c r="AU35" s="284" t="s">
        <v>50</v>
      </c>
      <c r="AV35" s="284"/>
      <c r="AW35" s="284"/>
      <c r="AX35" s="284"/>
      <c r="AY35" s="284"/>
      <c r="AZ35" s="284"/>
      <c r="BA35" s="284"/>
      <c r="BB35" s="284"/>
      <c r="BC35" s="284"/>
      <c r="BD35" s="284"/>
      <c r="BE35" s="284"/>
      <c r="BF35" s="284"/>
    </row>
    <row r="36" spans="1:58" x14ac:dyDescent="0.25">
      <c r="A36" s="291" t="s">
        <v>112</v>
      </c>
      <c r="B36" s="291"/>
      <c r="D36" s="292" t="s">
        <v>113</v>
      </c>
      <c r="E36" s="292"/>
      <c r="F36" s="29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4" t="s">
        <v>48</v>
      </c>
      <c r="I47" s="284"/>
      <c r="J47" s="284"/>
      <c r="K47" s="284"/>
      <c r="L47" s="284"/>
      <c r="M47" s="284"/>
      <c r="N47" s="284"/>
      <c r="O47" s="284"/>
      <c r="P47" s="284"/>
      <c r="Q47" s="284"/>
      <c r="R47" s="284"/>
      <c r="S47" s="284"/>
      <c r="U47" s="284" t="s">
        <v>49</v>
      </c>
      <c r="V47" s="284"/>
      <c r="W47" s="284"/>
      <c r="X47" s="284"/>
      <c r="Y47" s="284"/>
      <c r="Z47" s="284"/>
      <c r="AA47" s="284"/>
      <c r="AB47" s="284"/>
      <c r="AC47" s="284"/>
      <c r="AD47" s="284"/>
      <c r="AE47" s="284"/>
      <c r="AF47" s="284"/>
      <c r="AH47" s="284" t="s">
        <v>111</v>
      </c>
      <c r="AI47" s="284"/>
      <c r="AJ47" s="284"/>
      <c r="AK47" s="284"/>
      <c r="AL47" s="284"/>
      <c r="AM47" s="284"/>
      <c r="AN47" s="284"/>
      <c r="AO47" s="284"/>
      <c r="AP47" s="284"/>
      <c r="AQ47" s="284"/>
      <c r="AR47" s="284"/>
      <c r="AS47" s="284"/>
      <c r="AU47" s="284" t="s">
        <v>50</v>
      </c>
      <c r="AV47" s="284"/>
      <c r="AW47" s="284"/>
      <c r="AX47" s="284"/>
      <c r="AY47" s="284"/>
      <c r="AZ47" s="284"/>
      <c r="BA47" s="284"/>
      <c r="BB47" s="284"/>
      <c r="BC47" s="284"/>
      <c r="BD47" s="284"/>
      <c r="BE47" s="284"/>
      <c r="BF47" s="284"/>
    </row>
    <row r="48" spans="1:58" x14ac:dyDescent="0.25">
      <c r="A48" s="291" t="s">
        <v>130</v>
      </c>
      <c r="B48" s="291"/>
      <c r="C48" s="13"/>
      <c r="D48" s="292" t="s">
        <v>131</v>
      </c>
      <c r="E48" s="292"/>
      <c r="F48" s="29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4" t="s">
        <v>165</v>
      </c>
      <c r="I65" s="284"/>
      <c r="J65" s="284"/>
      <c r="K65" s="284"/>
      <c r="L65" s="284"/>
      <c r="M65" s="284"/>
      <c r="N65" s="284"/>
      <c r="O65" s="284"/>
      <c r="P65" s="284"/>
      <c r="Q65" s="284"/>
      <c r="R65" s="284"/>
      <c r="S65" s="284"/>
      <c r="U65" s="285" t="s">
        <v>48</v>
      </c>
      <c r="V65" s="285"/>
      <c r="W65" s="285"/>
      <c r="X65" s="285"/>
      <c r="Y65" s="285"/>
      <c r="Z65" s="285"/>
      <c r="AA65" s="285"/>
      <c r="AB65" s="285"/>
      <c r="AC65" s="285"/>
      <c r="AD65" s="285"/>
      <c r="AE65" s="285"/>
      <c r="AF65" s="285"/>
      <c r="AH65" s="284" t="s">
        <v>49</v>
      </c>
      <c r="AI65" s="284"/>
      <c r="AJ65" s="284"/>
      <c r="AK65" s="284"/>
      <c r="AL65" s="284"/>
      <c r="AM65" s="284"/>
      <c r="AN65" s="284"/>
      <c r="AO65" s="284"/>
      <c r="AP65" s="284"/>
      <c r="AQ65" s="284"/>
      <c r="AR65" s="284"/>
      <c r="AS65" s="284"/>
      <c r="AU65" s="284" t="s">
        <v>50</v>
      </c>
      <c r="AV65" s="284"/>
      <c r="AW65" s="284"/>
      <c r="AX65" s="284"/>
      <c r="AY65" s="284"/>
      <c r="AZ65" s="284"/>
      <c r="BA65" s="284"/>
      <c r="BB65" s="284"/>
      <c r="BC65" s="284"/>
      <c r="BD65" s="284"/>
      <c r="BE65" s="284"/>
      <c r="BF65" s="284"/>
    </row>
    <row r="66" spans="1:58" x14ac:dyDescent="0.25">
      <c r="A66" s="286" t="s">
        <v>166</v>
      </c>
      <c r="B66" s="286"/>
      <c r="D66" s="287" t="s">
        <v>167</v>
      </c>
      <c r="E66" s="287"/>
      <c r="F66" s="288"/>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4" t="s">
        <v>165</v>
      </c>
      <c r="I72" s="284"/>
      <c r="J72" s="284"/>
      <c r="K72" s="284"/>
      <c r="L72" s="284"/>
      <c r="M72" s="284"/>
      <c r="N72" s="284"/>
      <c r="O72" s="284"/>
      <c r="P72" s="284"/>
      <c r="Q72" s="284"/>
      <c r="R72" s="284"/>
      <c r="S72" s="284"/>
      <c r="U72" s="285" t="s">
        <v>48</v>
      </c>
      <c r="V72" s="285"/>
      <c r="W72" s="285"/>
      <c r="X72" s="285"/>
      <c r="Y72" s="285"/>
      <c r="Z72" s="285"/>
      <c r="AA72" s="285"/>
      <c r="AB72" s="285"/>
      <c r="AC72" s="285"/>
      <c r="AD72" s="285"/>
      <c r="AE72" s="285"/>
      <c r="AF72" s="285"/>
      <c r="AH72" s="284" t="s">
        <v>49</v>
      </c>
      <c r="AI72" s="284"/>
      <c r="AJ72" s="284"/>
      <c r="AK72" s="284"/>
      <c r="AL72" s="284"/>
      <c r="AM72" s="284"/>
      <c r="AN72" s="284"/>
      <c r="AO72" s="284"/>
      <c r="AP72" s="284"/>
      <c r="AQ72" s="284"/>
      <c r="AR72" s="284"/>
      <c r="AS72" s="284"/>
      <c r="AU72" s="284" t="s">
        <v>50</v>
      </c>
      <c r="AV72" s="284"/>
      <c r="AW72" s="284"/>
      <c r="AX72" s="284"/>
      <c r="AY72" s="284"/>
      <c r="AZ72" s="284"/>
      <c r="BA72" s="284"/>
      <c r="BB72" s="284"/>
      <c r="BC72" s="284"/>
      <c r="BD72" s="284"/>
      <c r="BE72" s="284"/>
      <c r="BF72" s="284"/>
    </row>
    <row r="73" spans="1:58" x14ac:dyDescent="0.25">
      <c r="A73" s="289" t="s">
        <v>179</v>
      </c>
      <c r="B73" s="289"/>
      <c r="D73" s="289" t="s">
        <v>167</v>
      </c>
      <c r="E73" s="289"/>
      <c r="F73" s="290"/>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4" t="s">
        <v>192</v>
      </c>
      <c r="I80" s="284"/>
      <c r="J80" s="284"/>
      <c r="K80" s="284"/>
      <c r="L80" s="284"/>
      <c r="M80" s="284"/>
      <c r="N80" s="284"/>
      <c r="O80" s="284"/>
      <c r="P80" s="284"/>
      <c r="Q80" s="284"/>
      <c r="R80" s="284"/>
      <c r="S80" s="284"/>
      <c r="U80" s="285" t="s">
        <v>48</v>
      </c>
      <c r="V80" s="285"/>
      <c r="W80" s="285"/>
      <c r="X80" s="285"/>
      <c r="Y80" s="285"/>
      <c r="Z80" s="285"/>
      <c r="AA80" s="285"/>
      <c r="AB80" s="285"/>
      <c r="AC80" s="285"/>
      <c r="AD80" s="285"/>
      <c r="AE80" s="285"/>
      <c r="AF80" s="285"/>
      <c r="AH80" s="284" t="s">
        <v>49</v>
      </c>
      <c r="AI80" s="284"/>
      <c r="AJ80" s="284"/>
      <c r="AK80" s="284"/>
      <c r="AL80" s="284"/>
      <c r="AM80" s="284"/>
      <c r="AN80" s="284"/>
      <c r="AO80" s="284"/>
      <c r="AP80" s="284"/>
      <c r="AQ80" s="284"/>
      <c r="AR80" s="284"/>
      <c r="AS80" s="284"/>
      <c r="AU80" s="284" t="s">
        <v>50</v>
      </c>
      <c r="AV80" s="284"/>
      <c r="AW80" s="284"/>
      <c r="AX80" s="284"/>
      <c r="AY80" s="284"/>
      <c r="AZ80" s="284"/>
      <c r="BA80" s="284"/>
      <c r="BB80" s="284"/>
      <c r="BC80" s="284"/>
      <c r="BD80" s="284"/>
      <c r="BE80" s="284"/>
      <c r="BF80" s="284"/>
    </row>
    <row r="81" spans="1:58" x14ac:dyDescent="0.25">
      <c r="A81" s="282" t="s">
        <v>193</v>
      </c>
      <c r="B81" s="282"/>
      <c r="D81" s="282" t="s">
        <v>194</v>
      </c>
      <c r="E81" s="282"/>
      <c r="F81" s="283"/>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4" t="s">
        <v>192</v>
      </c>
      <c r="I90" s="284"/>
      <c r="J90" s="284"/>
      <c r="K90" s="284"/>
      <c r="L90" s="284"/>
      <c r="M90" s="284"/>
      <c r="N90" s="284"/>
      <c r="O90" s="284"/>
      <c r="P90" s="284"/>
      <c r="Q90" s="284"/>
      <c r="R90" s="284"/>
      <c r="S90" s="284"/>
      <c r="U90" s="285" t="s">
        <v>48</v>
      </c>
      <c r="V90" s="285"/>
      <c r="W90" s="285"/>
      <c r="X90" s="285"/>
      <c r="Y90" s="285"/>
      <c r="Z90" s="285"/>
      <c r="AA90" s="285"/>
      <c r="AB90" s="285"/>
      <c r="AC90" s="285"/>
      <c r="AD90" s="285"/>
      <c r="AE90" s="285"/>
      <c r="AF90" s="285"/>
      <c r="AH90" s="284" t="s">
        <v>49</v>
      </c>
      <c r="AI90" s="284"/>
      <c r="AJ90" s="284"/>
      <c r="AK90" s="284"/>
      <c r="AL90" s="284"/>
      <c r="AM90" s="284"/>
      <c r="AN90" s="284"/>
      <c r="AO90" s="284"/>
      <c r="AP90" s="284"/>
      <c r="AQ90" s="284"/>
      <c r="AR90" s="284"/>
      <c r="AS90" s="284"/>
      <c r="AU90" s="284" t="s">
        <v>50</v>
      </c>
      <c r="AV90" s="284"/>
      <c r="AW90" s="284"/>
      <c r="AX90" s="284"/>
      <c r="AY90" s="284"/>
      <c r="AZ90" s="284"/>
      <c r="BA90" s="284"/>
      <c r="BB90" s="284"/>
      <c r="BC90" s="284"/>
      <c r="BD90" s="284"/>
      <c r="BE90" s="284"/>
      <c r="BF90" s="284"/>
    </row>
    <row r="91" spans="1:58" x14ac:dyDescent="0.25">
      <c r="A91" s="282" t="s">
        <v>213</v>
      </c>
      <c r="B91" s="282"/>
      <c r="D91" s="282" t="s">
        <v>194</v>
      </c>
      <c r="E91" s="282"/>
      <c r="F91" s="283"/>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4" t="s">
        <v>221</v>
      </c>
      <c r="I95" s="284"/>
      <c r="J95" s="284"/>
      <c r="K95" s="284"/>
      <c r="L95" s="284"/>
      <c r="M95" s="284"/>
      <c r="N95" s="284"/>
      <c r="O95" s="284"/>
      <c r="P95" s="284"/>
      <c r="Q95" s="284"/>
      <c r="R95" s="284"/>
      <c r="S95" s="284"/>
      <c r="U95" s="285" t="s">
        <v>48</v>
      </c>
      <c r="V95" s="285"/>
      <c r="W95" s="285"/>
      <c r="X95" s="285"/>
      <c r="Y95" s="285"/>
      <c r="Z95" s="285"/>
      <c r="AA95" s="285"/>
      <c r="AB95" s="285"/>
      <c r="AC95" s="285"/>
      <c r="AD95" s="285"/>
      <c r="AE95" s="285"/>
      <c r="AF95" s="285"/>
      <c r="AH95" s="284" t="s">
        <v>49</v>
      </c>
      <c r="AI95" s="284"/>
      <c r="AJ95" s="284"/>
      <c r="AK95" s="284"/>
      <c r="AL95" s="284"/>
      <c r="AM95" s="284"/>
      <c r="AN95" s="284"/>
      <c r="AO95" s="284"/>
      <c r="AP95" s="284"/>
      <c r="AQ95" s="284"/>
      <c r="AR95" s="284"/>
      <c r="AS95" s="284"/>
      <c r="AU95" s="284" t="s">
        <v>50</v>
      </c>
      <c r="AV95" s="284"/>
      <c r="AW95" s="284"/>
      <c r="AX95" s="284"/>
      <c r="AY95" s="284"/>
      <c r="AZ95" s="284"/>
      <c r="BA95" s="284"/>
      <c r="BB95" s="284"/>
      <c r="BC95" s="284"/>
      <c r="BD95" s="284"/>
      <c r="BE95" s="284"/>
      <c r="BF95" s="284"/>
    </row>
    <row r="96" spans="1:58" x14ac:dyDescent="0.25">
      <c r="A96" s="282" t="s">
        <v>222</v>
      </c>
      <c r="B96" s="282"/>
      <c r="D96" s="282" t="s">
        <v>194</v>
      </c>
      <c r="E96" s="282"/>
      <c r="F96" s="283"/>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0.90785292782569227</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1.306</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0.90785292782569227</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0.90785292782569227</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0.90785292782569227</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0.90785292782569227</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0.90785292782569227</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0.90785292782569227</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0.75688767786860434</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0.75688767786860434</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0.75688767786860434</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0.90785292782569227</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106.86</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1.306</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106.86</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0.98699999999999999</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0.90785292782569227</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1.3374348000534972</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1.3374348000534972</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1.3374348000534972</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1.3374348000534972</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2016-07-21T02:20:31Z</dcterms:modified>
</cp:coreProperties>
</file>