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firstSheet="1"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D92" i="1"/>
  <c r="PB92" i="1"/>
  <c r="PA92" i="1"/>
  <c r="OY92" i="1"/>
  <c r="OT92" i="1"/>
  <c r="PH91" i="1"/>
  <c r="PD91" i="1"/>
  <c r="PB91" i="1"/>
  <c r="PA91" i="1"/>
  <c r="OY91" i="1"/>
  <c r="OT91" i="1"/>
  <c r="PH90" i="1"/>
  <c r="PB90" i="1"/>
  <c r="PA90" i="1"/>
  <c r="OY90" i="1"/>
  <c r="PD90" i="1" s="1"/>
  <c r="OT90" i="1"/>
  <c r="PI89" i="1"/>
  <c r="PH89" i="1"/>
  <c r="PD89" i="1"/>
  <c r="PB89" i="1"/>
  <c r="PA89" i="1"/>
  <c r="OY89" i="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D84" i="1"/>
  <c r="PB84" i="1"/>
  <c r="PA84" i="1"/>
  <c r="OY84" i="1"/>
  <c r="OT84" i="1"/>
  <c r="PH83" i="1"/>
  <c r="PD83" i="1"/>
  <c r="PB83" i="1"/>
  <c r="PA83" i="1"/>
  <c r="OY83" i="1"/>
  <c r="OT83" i="1"/>
  <c r="PH82" i="1"/>
  <c r="PB82" i="1"/>
  <c r="PA82" i="1"/>
  <c r="OY82" i="1"/>
  <c r="PD82" i="1" s="1"/>
  <c r="OT82" i="1"/>
  <c r="PH81" i="1"/>
  <c r="PD81" i="1"/>
  <c r="PB81" i="1"/>
  <c r="PA81" i="1"/>
  <c r="OY81" i="1"/>
  <c r="OT81" i="1"/>
  <c r="PH80" i="1"/>
  <c r="PB80" i="1"/>
  <c r="PA80" i="1"/>
  <c r="OY80" i="1"/>
  <c r="PD80" i="1" s="1"/>
  <c r="OT80" i="1"/>
  <c r="PH79" i="1"/>
  <c r="PB79" i="1"/>
  <c r="PA79" i="1"/>
  <c r="OY79" i="1"/>
  <c r="PD79" i="1" s="1"/>
  <c r="OT79" i="1"/>
  <c r="PH78" i="1"/>
  <c r="PD78" i="1"/>
  <c r="PB78" i="1"/>
  <c r="PA78" i="1"/>
  <c r="OY78" i="1"/>
  <c r="OT78" i="1"/>
  <c r="PH77" i="1"/>
  <c r="PB77" i="1"/>
  <c r="PA77" i="1"/>
  <c r="OY77" i="1"/>
  <c r="PD77" i="1" s="1"/>
  <c r="OT77" i="1"/>
  <c r="PH76" i="1"/>
  <c r="PD76" i="1"/>
  <c r="PB76" i="1"/>
  <c r="PA76" i="1"/>
  <c r="OY76" i="1"/>
  <c r="OT76" i="1"/>
  <c r="PH75" i="1"/>
  <c r="PD75" i="1"/>
  <c r="PB75" i="1"/>
  <c r="PA75" i="1"/>
  <c r="OY75" i="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D68" i="1"/>
  <c r="PB68" i="1"/>
  <c r="PA68" i="1"/>
  <c r="OY68" i="1"/>
  <c r="OT68" i="1"/>
  <c r="PH67" i="1"/>
  <c r="PD67" i="1"/>
  <c r="PB67" i="1"/>
  <c r="PA67" i="1"/>
  <c r="OY67" i="1"/>
  <c r="OT67" i="1"/>
  <c r="PH66" i="1"/>
  <c r="PB66" i="1"/>
  <c r="PA66" i="1"/>
  <c r="OY66" i="1"/>
  <c r="PD66" i="1" s="1"/>
  <c r="OT66" i="1"/>
  <c r="PH65" i="1"/>
  <c r="PD65" i="1"/>
  <c r="PB65" i="1"/>
  <c r="PA65" i="1"/>
  <c r="OY65" i="1"/>
  <c r="OT65" i="1"/>
  <c r="PH64" i="1"/>
  <c r="PB64" i="1"/>
  <c r="PA64" i="1"/>
  <c r="OY64" i="1"/>
  <c r="PD64" i="1" s="1"/>
  <c r="OT64" i="1"/>
  <c r="PH63" i="1"/>
  <c r="PB63" i="1"/>
  <c r="PA63" i="1"/>
  <c r="OY63" i="1"/>
  <c r="PD63" i="1" s="1"/>
  <c r="OT63" i="1"/>
  <c r="PH62" i="1"/>
  <c r="PD62" i="1"/>
  <c r="PB62" i="1"/>
  <c r="PA62" i="1"/>
  <c r="OY62" i="1"/>
  <c r="OT62" i="1"/>
  <c r="PH61" i="1"/>
  <c r="PB61" i="1"/>
  <c r="PA61" i="1"/>
  <c r="OY61" i="1"/>
  <c r="PD61" i="1" s="1"/>
  <c r="OT61" i="1"/>
  <c r="PH60" i="1"/>
  <c r="PD60" i="1"/>
  <c r="PB60" i="1"/>
  <c r="PA60" i="1"/>
  <c r="OY60" i="1"/>
  <c r="OT60" i="1"/>
  <c r="PH59" i="1"/>
  <c r="PD59" i="1"/>
  <c r="PB59" i="1"/>
  <c r="PA59" i="1"/>
  <c r="OY59" i="1"/>
  <c r="OT59" i="1"/>
  <c r="PH58" i="1"/>
  <c r="PB58" i="1"/>
  <c r="PA58" i="1"/>
  <c r="OY58" i="1"/>
  <c r="PD58" i="1" s="1"/>
  <c r="OT58" i="1"/>
  <c r="PH57" i="1"/>
  <c r="PD57" i="1"/>
  <c r="PB57" i="1"/>
  <c r="PA57" i="1"/>
  <c r="OY57" i="1"/>
  <c r="OT57" i="1"/>
  <c r="PH56" i="1"/>
  <c r="PB56" i="1"/>
  <c r="PA56" i="1"/>
  <c r="OY56" i="1"/>
  <c r="PD56" i="1" s="1"/>
  <c r="OT56" i="1"/>
  <c r="PH55" i="1"/>
  <c r="PB55" i="1"/>
  <c r="PA55" i="1"/>
  <c r="OY55" i="1"/>
  <c r="PD55" i="1" s="1"/>
  <c r="OT55" i="1"/>
  <c r="PH54" i="1"/>
  <c r="PD54" i="1"/>
  <c r="PB54" i="1"/>
  <c r="PA54" i="1"/>
  <c r="OY54" i="1"/>
  <c r="OT54" i="1"/>
  <c r="PH53" i="1"/>
  <c r="PD53" i="1"/>
  <c r="PB53" i="1"/>
  <c r="PA53" i="1"/>
  <c r="OY53" i="1"/>
  <c r="OT53" i="1"/>
  <c r="PH52" i="1"/>
  <c r="PD52" i="1"/>
  <c r="PB52" i="1"/>
  <c r="PA52" i="1"/>
  <c r="OY52" i="1"/>
  <c r="OT52" i="1"/>
  <c r="PH51" i="1"/>
  <c r="PD51" i="1"/>
  <c r="PB51" i="1"/>
  <c r="PA51" i="1"/>
  <c r="OY51" i="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D44" i="1"/>
  <c r="PB44" i="1"/>
  <c r="PA44" i="1"/>
  <c r="OY44" i="1"/>
  <c r="OT44" i="1"/>
  <c r="PH43" i="1"/>
  <c r="PB43" i="1"/>
  <c r="PA43" i="1"/>
  <c r="OY43" i="1"/>
  <c r="PD43" i="1" s="1"/>
  <c r="OT43" i="1"/>
  <c r="PH42" i="1"/>
  <c r="PD42" i="1"/>
  <c r="PB42" i="1"/>
  <c r="PA42" i="1"/>
  <c r="OY42" i="1"/>
  <c r="OT42" i="1"/>
  <c r="PH41" i="1"/>
  <c r="PD41" i="1"/>
  <c r="PB41" i="1"/>
  <c r="PA41" i="1"/>
  <c r="OY41" i="1"/>
  <c r="OT41" i="1"/>
  <c r="PH40" i="1"/>
  <c r="PB40" i="1"/>
  <c r="PA40" i="1"/>
  <c r="OY40" i="1"/>
  <c r="PD40" i="1" s="1"/>
  <c r="OT40" i="1"/>
  <c r="PI39" i="1"/>
  <c r="PK39" i="1" s="1"/>
  <c r="PH39" i="1"/>
  <c r="PD39" i="1"/>
  <c r="PB39" i="1"/>
  <c r="PA39" i="1"/>
  <c r="OY39" i="1"/>
  <c r="OT39" i="1"/>
  <c r="PH38" i="1"/>
  <c r="PB38" i="1"/>
  <c r="PA38" i="1"/>
  <c r="OY38" i="1"/>
  <c r="PD38" i="1" s="1"/>
  <c r="OT38" i="1"/>
  <c r="PH37" i="1"/>
  <c r="PB37" i="1"/>
  <c r="PA37" i="1"/>
  <c r="OY37" i="1"/>
  <c r="PD37" i="1" s="1"/>
  <c r="OT37" i="1"/>
  <c r="PI36" i="1"/>
  <c r="PH36" i="1"/>
  <c r="PD36" i="1"/>
  <c r="PB36" i="1"/>
  <c r="PA36" i="1"/>
  <c r="OY36" i="1"/>
  <c r="OT36" i="1"/>
  <c r="PH35" i="1"/>
  <c r="PB35" i="1"/>
  <c r="PA35" i="1"/>
  <c r="OY35" i="1"/>
  <c r="PD35" i="1" s="1"/>
  <c r="OT35" i="1"/>
  <c r="PH34" i="1"/>
  <c r="PD34" i="1"/>
  <c r="PB34" i="1"/>
  <c r="PA34" i="1"/>
  <c r="OY34" i="1"/>
  <c r="OT34" i="1"/>
  <c r="PH33" i="1"/>
  <c r="PD33" i="1"/>
  <c r="PB33" i="1"/>
  <c r="PA33" i="1"/>
  <c r="OY33" i="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D28" i="1"/>
  <c r="PB28" i="1"/>
  <c r="PA28" i="1"/>
  <c r="OY28" i="1"/>
  <c r="OT28" i="1"/>
  <c r="PH27" i="1"/>
  <c r="PB27" i="1"/>
  <c r="PA27" i="1"/>
  <c r="OY27" i="1"/>
  <c r="PD27" i="1" s="1"/>
  <c r="OT27" i="1"/>
  <c r="PH26" i="1"/>
  <c r="PD26" i="1"/>
  <c r="PB26" i="1"/>
  <c r="PA26" i="1"/>
  <c r="OY26" i="1"/>
  <c r="OT26" i="1"/>
  <c r="PH25" i="1"/>
  <c r="PD25" i="1"/>
  <c r="PB25" i="1"/>
  <c r="PA25" i="1"/>
  <c r="OY25" i="1"/>
  <c r="OT25" i="1"/>
  <c r="PH24" i="1"/>
  <c r="PB24" i="1"/>
  <c r="PA24" i="1"/>
  <c r="OY24" i="1"/>
  <c r="PD24" i="1" s="1"/>
  <c r="OT24" i="1"/>
  <c r="PH23" i="1"/>
  <c r="PD23" i="1"/>
  <c r="PB23" i="1"/>
  <c r="PA23" i="1"/>
  <c r="OY23" i="1"/>
  <c r="OT23" i="1"/>
  <c r="PI22" i="1"/>
  <c r="PK22" i="1" s="1"/>
  <c r="PH22" i="1"/>
  <c r="PB22" i="1"/>
  <c r="PA22" i="1"/>
  <c r="OY22" i="1"/>
  <c r="PD22" i="1" s="1"/>
  <c r="OT22" i="1"/>
  <c r="PH21" i="1"/>
  <c r="PB21" i="1"/>
  <c r="PA21" i="1"/>
  <c r="OY21" i="1"/>
  <c r="PD21" i="1" s="1"/>
  <c r="OT21" i="1"/>
  <c r="PH20" i="1"/>
  <c r="PD20" i="1"/>
  <c r="PB20" i="1"/>
  <c r="PA20" i="1"/>
  <c r="OY20" i="1"/>
  <c r="OT20" i="1"/>
  <c r="PH19" i="1"/>
  <c r="PB19" i="1"/>
  <c r="PA19" i="1"/>
  <c r="OY19" i="1"/>
  <c r="PD19" i="1" s="1"/>
  <c r="OT19" i="1"/>
  <c r="PH18" i="1"/>
  <c r="PD18" i="1"/>
  <c r="PB18" i="1"/>
  <c r="PA18" i="1"/>
  <c r="OY18" i="1"/>
  <c r="OT18" i="1"/>
  <c r="PH17" i="1"/>
  <c r="PD17" i="1"/>
  <c r="PB17" i="1"/>
  <c r="PA17" i="1"/>
  <c r="OY17" i="1"/>
  <c r="OT17" i="1"/>
  <c r="PH16" i="1"/>
  <c r="PB16" i="1"/>
  <c r="PA16" i="1"/>
  <c r="OY16" i="1"/>
  <c r="PD16" i="1" s="1"/>
  <c r="OT16" i="1"/>
  <c r="PH15" i="1"/>
  <c r="PD15" i="1"/>
  <c r="PB15" i="1"/>
  <c r="PA15" i="1"/>
  <c r="OY15" i="1"/>
  <c r="OT15" i="1"/>
  <c r="PH14" i="1"/>
  <c r="PB14" i="1"/>
  <c r="PA14" i="1"/>
  <c r="OY14" i="1"/>
  <c r="OT14" i="1"/>
  <c r="OZ13" i="1"/>
  <c r="OV13" i="1"/>
  <c r="OU13" i="1"/>
  <c r="PN9" i="1"/>
  <c r="PL9" i="1"/>
  <c r="PJ9" i="1"/>
  <c r="PH9" i="1"/>
  <c r="PG9" i="1"/>
  <c r="PN8" i="1"/>
  <c r="PL8" i="1"/>
  <c r="PJ8" i="1"/>
  <c r="PH8" i="1"/>
  <c r="PG8" i="1"/>
  <c r="PN7" i="1"/>
  <c r="PL7" i="1"/>
  <c r="PJ7" i="1"/>
  <c r="PH7" i="1"/>
  <c r="PG7" i="1"/>
  <c r="PN6" i="1"/>
  <c r="PL6" i="1"/>
  <c r="PJ6" i="1"/>
  <c r="PH6" i="1"/>
  <c r="PG6" i="1"/>
  <c r="PN5" i="1"/>
  <c r="PL5" i="1"/>
  <c r="PJ5" i="1"/>
  <c r="PH5" i="1"/>
  <c r="PG5" i="1"/>
  <c r="PN4" i="1"/>
  <c r="PL4" i="1"/>
  <c r="PJ4" i="1"/>
  <c r="PH4" i="1"/>
  <c r="PG4" i="1"/>
  <c r="PN3" i="1"/>
  <c r="PL3" i="1"/>
  <c r="PJ3" i="1"/>
  <c r="PQ3" i="1" s="1"/>
  <c r="PH3" i="1"/>
  <c r="PG3" i="1"/>
  <c r="PN2" i="1"/>
  <c r="PL2" i="1"/>
  <c r="PJ2" i="1"/>
  <c r="PH2" i="1"/>
  <c r="PG2" i="1"/>
  <c r="PD1" i="1"/>
  <c r="OZ1" i="1"/>
  <c r="PP4" i="1" l="1"/>
  <c r="PQ7" i="1"/>
  <c r="PP3" i="1"/>
  <c r="PI3" i="1" s="1"/>
  <c r="PP2" i="1"/>
  <c r="PM2" i="1" s="1"/>
  <c r="PQ5" i="1"/>
  <c r="PP6" i="1"/>
  <c r="PI6" i="1" s="1"/>
  <c r="PM3" i="1"/>
  <c r="PP8" i="1"/>
  <c r="PM8" i="1" s="1"/>
  <c r="PQ9" i="1"/>
  <c r="PP5" i="1"/>
  <c r="PK5" i="1" s="1"/>
  <c r="PP7" i="1"/>
  <c r="PM7" i="1" s="1"/>
  <c r="PO3" i="1"/>
  <c r="PK36" i="1"/>
  <c r="PJ10" i="1"/>
  <c r="PK2" i="1"/>
  <c r="PL10" i="1"/>
  <c r="PQ2" i="1"/>
  <c r="PO2" i="1"/>
  <c r="PN10" i="1"/>
  <c r="PI4" i="1"/>
  <c r="PK6" i="1"/>
  <c r="PQ4" i="1"/>
  <c r="PO4" i="1"/>
  <c r="PA13" i="1"/>
  <c r="PK4" i="1"/>
  <c r="PI2" i="1"/>
  <c r="PH10" i="1"/>
  <c r="PB13" i="1"/>
  <c r="PM4" i="1"/>
  <c r="PQ6" i="1"/>
  <c r="PD14" i="1"/>
  <c r="OY13" i="1"/>
  <c r="OT13" i="1"/>
  <c r="PQ8" i="1"/>
  <c r="PK89" i="1"/>
  <c r="PP9" i="1"/>
  <c r="PC95" i="1"/>
  <c r="PA95" i="1"/>
  <c r="PM6" i="1" l="1"/>
  <c r="PO8" i="1"/>
  <c r="PO6" i="1"/>
  <c r="PK3" i="1"/>
  <c r="PI8" i="1"/>
  <c r="PK8" i="1"/>
  <c r="PO5" i="1"/>
  <c r="PO7" i="1"/>
  <c r="PM5" i="1"/>
  <c r="PI5" i="1"/>
  <c r="PI7" i="1"/>
  <c r="PK7" i="1"/>
  <c r="PM9" i="1"/>
  <c r="PO9" i="1"/>
  <c r="PD13" i="1"/>
  <c r="PK9" i="1"/>
  <c r="PP10" i="1"/>
  <c r="PK10" i="1" s="1"/>
  <c r="PI9" i="1"/>
  <c r="PQ10" i="1"/>
  <c r="OH123" i="1"/>
  <c r="OC123" i="1"/>
  <c r="OA123" i="1"/>
  <c r="NT123" i="1"/>
  <c r="OH122" i="1"/>
  <c r="OC122" i="1"/>
  <c r="OA122" i="1"/>
  <c r="NT122" i="1"/>
  <c r="OH121" i="1"/>
  <c r="OC121" i="1"/>
  <c r="OA121" i="1"/>
  <c r="NT121" i="1"/>
  <c r="OH120" i="1"/>
  <c r="OC120" i="1"/>
  <c r="OA120" i="1"/>
  <c r="NT120" i="1"/>
  <c r="OH119" i="1"/>
  <c r="OC119" i="1"/>
  <c r="OA119" i="1"/>
  <c r="NT119" i="1"/>
  <c r="OH118" i="1"/>
  <c r="OC118" i="1"/>
  <c r="OA118" i="1"/>
  <c r="NT118" i="1"/>
  <c r="OH117" i="1"/>
  <c r="OC117" i="1"/>
  <c r="OA117" i="1"/>
  <c r="NT117" i="1"/>
  <c r="OH116" i="1"/>
  <c r="OC116" i="1"/>
  <c r="OA116" i="1"/>
  <c r="NT116" i="1"/>
  <c r="OH115" i="1"/>
  <c r="OC115" i="1"/>
  <c r="OA115" i="1"/>
  <c r="NT115" i="1"/>
  <c r="OH114" i="1"/>
  <c r="OC114" i="1"/>
  <c r="OA114" i="1"/>
  <c r="NT114" i="1"/>
  <c r="OH113" i="1"/>
  <c r="OC113" i="1"/>
  <c r="OA113" i="1"/>
  <c r="NT113" i="1"/>
  <c r="OH112" i="1"/>
  <c r="OC112" i="1"/>
  <c r="OA112" i="1"/>
  <c r="NT112" i="1"/>
  <c r="OH111" i="1"/>
  <c r="OC111" i="1"/>
  <c r="OA111" i="1"/>
  <c r="NT111" i="1"/>
  <c r="OH110" i="1"/>
  <c r="OC110" i="1"/>
  <c r="OA110" i="1"/>
  <c r="NT110" i="1"/>
  <c r="OH109" i="1"/>
  <c r="OC109" i="1"/>
  <c r="OA109" i="1"/>
  <c r="NT109" i="1"/>
  <c r="OH108" i="1"/>
  <c r="OC108" i="1"/>
  <c r="OA108" i="1"/>
  <c r="NT108" i="1"/>
  <c r="OH107" i="1"/>
  <c r="OC107" i="1"/>
  <c r="OA107" i="1"/>
  <c r="NT107" i="1"/>
  <c r="OH106" i="1"/>
  <c r="OC106" i="1"/>
  <c r="OA106" i="1"/>
  <c r="NT106" i="1"/>
  <c r="OH105" i="1"/>
  <c r="OC105" i="1"/>
  <c r="OA105" i="1"/>
  <c r="NT105" i="1"/>
  <c r="OH104" i="1"/>
  <c r="OC104" i="1"/>
  <c r="OA104" i="1"/>
  <c r="NT104" i="1"/>
  <c r="OH103" i="1"/>
  <c r="OC103" i="1"/>
  <c r="OA103" i="1"/>
  <c r="NT103" i="1"/>
  <c r="OH102" i="1"/>
  <c r="OC102" i="1"/>
  <c r="OA102" i="1"/>
  <c r="NT102" i="1"/>
  <c r="OH101" i="1"/>
  <c r="OC101" i="1"/>
  <c r="OA101" i="1"/>
  <c r="NT101" i="1"/>
  <c r="OH100" i="1"/>
  <c r="OC100" i="1"/>
  <c r="OA100" i="1"/>
  <c r="NT100" i="1"/>
  <c r="OH99" i="1"/>
  <c r="OC99" i="1"/>
  <c r="OA99" i="1"/>
  <c r="NT99" i="1"/>
  <c r="OH98" i="1"/>
  <c r="OC98" i="1"/>
  <c r="OA98" i="1"/>
  <c r="NT98" i="1"/>
  <c r="OH97" i="1"/>
  <c r="OC97" i="1"/>
  <c r="OA97" i="1"/>
  <c r="NT97" i="1"/>
  <c r="OH96" i="1"/>
  <c r="OC96" i="1"/>
  <c r="OA96" i="1"/>
  <c r="NT96" i="1"/>
  <c r="NZ95" i="1"/>
  <c r="NX95" i="1"/>
  <c r="NV95" i="1"/>
  <c r="NU95" i="1"/>
  <c r="OR94" i="1"/>
  <c r="OQ94" i="1"/>
  <c r="ON94" i="1"/>
  <c r="OL94" i="1"/>
  <c r="OK94" i="1"/>
  <c r="OJ94" i="1"/>
  <c r="OI94" i="1"/>
  <c r="OH94" i="1"/>
  <c r="OG94" i="1"/>
  <c r="OF94" i="1"/>
  <c r="OE94" i="1"/>
  <c r="OC94" i="1"/>
  <c r="OA94" i="1"/>
  <c r="NZ94" i="1"/>
  <c r="NX94" i="1"/>
  <c r="NV94" i="1"/>
  <c r="NU94" i="1"/>
  <c r="NT94" i="1"/>
  <c r="OH92" i="1"/>
  <c r="OB92" i="1"/>
  <c r="OA92" i="1"/>
  <c r="NY92" i="1"/>
  <c r="OD92" i="1" s="1"/>
  <c r="NT92" i="1"/>
  <c r="OH91" i="1"/>
  <c r="OB91" i="1"/>
  <c r="OA91" i="1"/>
  <c r="NY91" i="1"/>
  <c r="OD91" i="1" s="1"/>
  <c r="NT91" i="1"/>
  <c r="OH90" i="1"/>
  <c r="OB90" i="1"/>
  <c r="OA90" i="1"/>
  <c r="NY90" i="1"/>
  <c r="OD90" i="1" s="1"/>
  <c r="NT90" i="1"/>
  <c r="OI89" i="1"/>
  <c r="OK89" i="1" s="1"/>
  <c r="OH89" i="1"/>
  <c r="OB89" i="1"/>
  <c r="OA89" i="1"/>
  <c r="NY89" i="1"/>
  <c r="OD89" i="1" s="1"/>
  <c r="NT89" i="1"/>
  <c r="OH88" i="1"/>
  <c r="OB88" i="1"/>
  <c r="OA88" i="1"/>
  <c r="NY88" i="1"/>
  <c r="OD88" i="1" s="1"/>
  <c r="NT88" i="1"/>
  <c r="OH87" i="1"/>
  <c r="OB87" i="1"/>
  <c r="OA87" i="1"/>
  <c r="NY87" i="1"/>
  <c r="OD87" i="1" s="1"/>
  <c r="NT87" i="1"/>
  <c r="OH86" i="1"/>
  <c r="OB86" i="1"/>
  <c r="OA86" i="1"/>
  <c r="NY86" i="1"/>
  <c r="OD86" i="1" s="1"/>
  <c r="NT86" i="1"/>
  <c r="OH85" i="1"/>
  <c r="OB85" i="1"/>
  <c r="OA85" i="1"/>
  <c r="NY85" i="1"/>
  <c r="OD85" i="1" s="1"/>
  <c r="NT85" i="1"/>
  <c r="OH84" i="1"/>
  <c r="OB84" i="1"/>
  <c r="OA84" i="1"/>
  <c r="NY84" i="1"/>
  <c r="OD84" i="1" s="1"/>
  <c r="NT84" i="1"/>
  <c r="OH83" i="1"/>
  <c r="OB83" i="1"/>
  <c r="OA83" i="1"/>
  <c r="NY83" i="1"/>
  <c r="OD83" i="1" s="1"/>
  <c r="NT83" i="1"/>
  <c r="OH82" i="1"/>
  <c r="OB82" i="1"/>
  <c r="OA82" i="1"/>
  <c r="NY82" i="1"/>
  <c r="OD82" i="1" s="1"/>
  <c r="NT82" i="1"/>
  <c r="OH81" i="1"/>
  <c r="OB81" i="1"/>
  <c r="OA81" i="1"/>
  <c r="NY81" i="1"/>
  <c r="OD81" i="1" s="1"/>
  <c r="NT81" i="1"/>
  <c r="OH80" i="1"/>
  <c r="OB80" i="1"/>
  <c r="OA80" i="1"/>
  <c r="NY80" i="1"/>
  <c r="OD80" i="1" s="1"/>
  <c r="NT80" i="1"/>
  <c r="OH79" i="1"/>
  <c r="OB79" i="1"/>
  <c r="OA79" i="1"/>
  <c r="NY79" i="1"/>
  <c r="OD79" i="1" s="1"/>
  <c r="NT79" i="1"/>
  <c r="OH78" i="1"/>
  <c r="OB78" i="1"/>
  <c r="OA78" i="1"/>
  <c r="NY78" i="1"/>
  <c r="OD78" i="1" s="1"/>
  <c r="NT78" i="1"/>
  <c r="OH77" i="1"/>
  <c r="OB77" i="1"/>
  <c r="OA77" i="1"/>
  <c r="NY77" i="1"/>
  <c r="OD77" i="1" s="1"/>
  <c r="NT77" i="1"/>
  <c r="OH76" i="1"/>
  <c r="OD76" i="1"/>
  <c r="OB76" i="1"/>
  <c r="OA76" i="1"/>
  <c r="NY76" i="1"/>
  <c r="NT76" i="1"/>
  <c r="OH75" i="1"/>
  <c r="OB75" i="1"/>
  <c r="OA75" i="1"/>
  <c r="NY75" i="1"/>
  <c r="OD75" i="1" s="1"/>
  <c r="NT75" i="1"/>
  <c r="OH74" i="1"/>
  <c r="OB74" i="1"/>
  <c r="OA74" i="1"/>
  <c r="NY74" i="1"/>
  <c r="OD74" i="1" s="1"/>
  <c r="NT74" i="1"/>
  <c r="OH73" i="1"/>
  <c r="OD73" i="1"/>
  <c r="OB73" i="1"/>
  <c r="OA73" i="1"/>
  <c r="NY73" i="1"/>
  <c r="NT73" i="1"/>
  <c r="OH72" i="1"/>
  <c r="OB72" i="1"/>
  <c r="OA72" i="1"/>
  <c r="NY72" i="1"/>
  <c r="OD72" i="1" s="1"/>
  <c r="NT72" i="1"/>
  <c r="OH71" i="1"/>
  <c r="OB71" i="1"/>
  <c r="OA71" i="1"/>
  <c r="NY71" i="1"/>
  <c r="OD71" i="1" s="1"/>
  <c r="NT71" i="1"/>
  <c r="OH70" i="1"/>
  <c r="OB70" i="1"/>
  <c r="OA70" i="1"/>
  <c r="NY70" i="1"/>
  <c r="OD70" i="1" s="1"/>
  <c r="NT70" i="1"/>
  <c r="OH69" i="1"/>
  <c r="OB69" i="1"/>
  <c r="OA69" i="1"/>
  <c r="NY69" i="1"/>
  <c r="OD69" i="1" s="1"/>
  <c r="NT69" i="1"/>
  <c r="OH68" i="1"/>
  <c r="OB68" i="1"/>
  <c r="OA68" i="1"/>
  <c r="NY68" i="1"/>
  <c r="OD68" i="1" s="1"/>
  <c r="NT68" i="1"/>
  <c r="OH67" i="1"/>
  <c r="OB67" i="1"/>
  <c r="OA67" i="1"/>
  <c r="NY67" i="1"/>
  <c r="OD67" i="1" s="1"/>
  <c r="NT67" i="1"/>
  <c r="OH66" i="1"/>
  <c r="OB66" i="1"/>
  <c r="OA66" i="1"/>
  <c r="NY66" i="1"/>
  <c r="OD66" i="1" s="1"/>
  <c r="NT66" i="1"/>
  <c r="OH65" i="1"/>
  <c r="OB65" i="1"/>
  <c r="OA65" i="1"/>
  <c r="NY65" i="1"/>
  <c r="OD65" i="1" s="1"/>
  <c r="NT65" i="1"/>
  <c r="OH64" i="1"/>
  <c r="OB64" i="1"/>
  <c r="OA64" i="1"/>
  <c r="NY64" i="1"/>
  <c r="OD64" i="1" s="1"/>
  <c r="NT64" i="1"/>
  <c r="OH63" i="1"/>
  <c r="OB63" i="1"/>
  <c r="OA63" i="1"/>
  <c r="NY63" i="1"/>
  <c r="OD63" i="1" s="1"/>
  <c r="NT63" i="1"/>
  <c r="OH62" i="1"/>
  <c r="OB62" i="1"/>
  <c r="OA62" i="1"/>
  <c r="NY62" i="1"/>
  <c r="OD62" i="1" s="1"/>
  <c r="NT62" i="1"/>
  <c r="OH61" i="1"/>
  <c r="OB61" i="1"/>
  <c r="OA61" i="1"/>
  <c r="NY61" i="1"/>
  <c r="OD61" i="1" s="1"/>
  <c r="NT61" i="1"/>
  <c r="OH60" i="1"/>
  <c r="OD60" i="1"/>
  <c r="OB60" i="1"/>
  <c r="OA60" i="1"/>
  <c r="NY60" i="1"/>
  <c r="NT60" i="1"/>
  <c r="OH59" i="1"/>
  <c r="OB59" i="1"/>
  <c r="OA59" i="1"/>
  <c r="NY59" i="1"/>
  <c r="OD59" i="1" s="1"/>
  <c r="NT59" i="1"/>
  <c r="OH58" i="1"/>
  <c r="OB58" i="1"/>
  <c r="OA58" i="1"/>
  <c r="NY58" i="1"/>
  <c r="OD58" i="1" s="1"/>
  <c r="NT58" i="1"/>
  <c r="OH57" i="1"/>
  <c r="OB57" i="1"/>
  <c r="OA57" i="1"/>
  <c r="NY57" i="1"/>
  <c r="OD57" i="1" s="1"/>
  <c r="NT57" i="1"/>
  <c r="OH56" i="1"/>
  <c r="OB56" i="1"/>
  <c r="OA56" i="1"/>
  <c r="NY56" i="1"/>
  <c r="OD56" i="1" s="1"/>
  <c r="NT56" i="1"/>
  <c r="OH55" i="1"/>
  <c r="OB55" i="1"/>
  <c r="OA55" i="1"/>
  <c r="NY55" i="1"/>
  <c r="OD55" i="1" s="1"/>
  <c r="NT55" i="1"/>
  <c r="OH54" i="1"/>
  <c r="OB54" i="1"/>
  <c r="OA54" i="1"/>
  <c r="NY54" i="1"/>
  <c r="OD54" i="1" s="1"/>
  <c r="NT54" i="1"/>
  <c r="OH53" i="1"/>
  <c r="OB53" i="1"/>
  <c r="OA53" i="1"/>
  <c r="NY53" i="1"/>
  <c r="OD53" i="1" s="1"/>
  <c r="NT53" i="1"/>
  <c r="OH52" i="1"/>
  <c r="OB52" i="1"/>
  <c r="OA52" i="1"/>
  <c r="NY52" i="1"/>
  <c r="OD52" i="1" s="1"/>
  <c r="NT52" i="1"/>
  <c r="OH51" i="1"/>
  <c r="OB51" i="1"/>
  <c r="OA51" i="1"/>
  <c r="NY51" i="1"/>
  <c r="OD51" i="1" s="1"/>
  <c r="NT51" i="1"/>
  <c r="OH50" i="1"/>
  <c r="OB50" i="1"/>
  <c r="OA50" i="1"/>
  <c r="NY50" i="1"/>
  <c r="OD50" i="1" s="1"/>
  <c r="NT50" i="1"/>
  <c r="OH49" i="1"/>
  <c r="OB49" i="1"/>
  <c r="OA49" i="1"/>
  <c r="NY49" i="1"/>
  <c r="OD49" i="1" s="1"/>
  <c r="NT49" i="1"/>
  <c r="OH48" i="1"/>
  <c r="OB48" i="1"/>
  <c r="OA48" i="1"/>
  <c r="NY48" i="1"/>
  <c r="OD48" i="1" s="1"/>
  <c r="NT48" i="1"/>
  <c r="OH47" i="1"/>
  <c r="OB47" i="1"/>
  <c r="OA47" i="1"/>
  <c r="NY47" i="1"/>
  <c r="OD47" i="1" s="1"/>
  <c r="NT47" i="1"/>
  <c r="OH46" i="1"/>
  <c r="OB46" i="1"/>
  <c r="OA46" i="1"/>
  <c r="NY46" i="1"/>
  <c r="OD46" i="1" s="1"/>
  <c r="NT46" i="1"/>
  <c r="OH45" i="1"/>
  <c r="OB45" i="1"/>
  <c r="OA45" i="1"/>
  <c r="NY45" i="1"/>
  <c r="OD45" i="1" s="1"/>
  <c r="NT45" i="1"/>
  <c r="OH44" i="1"/>
  <c r="OB44" i="1"/>
  <c r="OA44" i="1"/>
  <c r="NY44" i="1"/>
  <c r="OD44" i="1" s="1"/>
  <c r="NT44" i="1"/>
  <c r="OH43" i="1"/>
  <c r="OB43" i="1"/>
  <c r="OA43" i="1"/>
  <c r="NY43" i="1"/>
  <c r="OD43" i="1" s="1"/>
  <c r="NT43" i="1"/>
  <c r="OH42" i="1"/>
  <c r="OB42" i="1"/>
  <c r="OA42" i="1"/>
  <c r="NY42" i="1"/>
  <c r="OD42" i="1" s="1"/>
  <c r="NT42" i="1"/>
  <c r="OH41" i="1"/>
  <c r="OB41" i="1"/>
  <c r="OA41" i="1"/>
  <c r="NY41" i="1"/>
  <c r="OD41" i="1" s="1"/>
  <c r="NT41" i="1"/>
  <c r="OH40" i="1"/>
  <c r="OB40" i="1"/>
  <c r="OA40" i="1"/>
  <c r="NY40" i="1"/>
  <c r="OD40" i="1" s="1"/>
  <c r="NT40" i="1"/>
  <c r="OI39" i="1"/>
  <c r="OK39" i="1" s="1"/>
  <c r="OH39" i="1"/>
  <c r="OB39" i="1"/>
  <c r="OA39" i="1"/>
  <c r="NY39" i="1"/>
  <c r="OD39" i="1" s="1"/>
  <c r="NT39" i="1"/>
  <c r="OH38" i="1"/>
  <c r="OB38" i="1"/>
  <c r="OA38" i="1"/>
  <c r="NY38" i="1"/>
  <c r="OD38" i="1" s="1"/>
  <c r="NT38" i="1"/>
  <c r="OH37" i="1"/>
  <c r="OB37" i="1"/>
  <c r="OA37" i="1"/>
  <c r="NY37" i="1"/>
  <c r="OD37" i="1" s="1"/>
  <c r="NT37" i="1"/>
  <c r="OI36" i="1"/>
  <c r="OK36" i="1" s="1"/>
  <c r="OH36" i="1"/>
  <c r="OB36" i="1"/>
  <c r="OA36" i="1"/>
  <c r="NY36" i="1"/>
  <c r="OD36" i="1" s="1"/>
  <c r="NT36" i="1"/>
  <c r="OH35" i="1"/>
  <c r="OB35" i="1"/>
  <c r="OA35" i="1"/>
  <c r="NY35" i="1"/>
  <c r="OD35" i="1" s="1"/>
  <c r="NT35" i="1"/>
  <c r="OH34" i="1"/>
  <c r="OB34" i="1"/>
  <c r="OA34" i="1"/>
  <c r="NY34" i="1"/>
  <c r="OD34" i="1" s="1"/>
  <c r="NT34" i="1"/>
  <c r="OH33" i="1"/>
  <c r="OB33" i="1"/>
  <c r="OA33" i="1"/>
  <c r="NY33" i="1"/>
  <c r="OD33" i="1" s="1"/>
  <c r="NT33" i="1"/>
  <c r="OH32" i="1"/>
  <c r="OB32" i="1"/>
  <c r="OA32" i="1"/>
  <c r="NY32" i="1"/>
  <c r="OD32" i="1" s="1"/>
  <c r="NT32" i="1"/>
  <c r="OH31" i="1"/>
  <c r="OB31" i="1"/>
  <c r="OA31" i="1"/>
  <c r="NY31" i="1"/>
  <c r="OD31" i="1" s="1"/>
  <c r="NT31" i="1"/>
  <c r="OI30" i="1"/>
  <c r="OK30" i="1" s="1"/>
  <c r="OH30" i="1"/>
  <c r="OB30" i="1"/>
  <c r="OA30" i="1"/>
  <c r="NY30" i="1"/>
  <c r="OD30" i="1" s="1"/>
  <c r="NT30" i="1"/>
  <c r="OI29" i="1"/>
  <c r="OK29" i="1" s="1"/>
  <c r="OH29" i="1"/>
  <c r="OB29" i="1"/>
  <c r="OA29" i="1"/>
  <c r="NY29" i="1"/>
  <c r="OD29" i="1" s="1"/>
  <c r="NT29" i="1"/>
  <c r="OH28" i="1"/>
  <c r="OB28" i="1"/>
  <c r="OA28" i="1"/>
  <c r="NY28" i="1"/>
  <c r="OD28" i="1" s="1"/>
  <c r="NT28" i="1"/>
  <c r="OH27" i="1"/>
  <c r="OB27" i="1"/>
  <c r="OA27" i="1"/>
  <c r="NY27" i="1"/>
  <c r="OD27" i="1" s="1"/>
  <c r="NT27" i="1"/>
  <c r="OH26" i="1"/>
  <c r="OB26" i="1"/>
  <c r="OA26" i="1"/>
  <c r="NY26" i="1"/>
  <c r="OD26" i="1" s="1"/>
  <c r="NT26" i="1"/>
  <c r="OH25" i="1"/>
  <c r="OB25" i="1"/>
  <c r="OA25" i="1"/>
  <c r="NY25" i="1"/>
  <c r="OD25" i="1" s="1"/>
  <c r="NT25" i="1"/>
  <c r="OH24" i="1"/>
  <c r="OB24" i="1"/>
  <c r="OA24" i="1"/>
  <c r="NY24" i="1"/>
  <c r="OD24" i="1" s="1"/>
  <c r="NT24" i="1"/>
  <c r="OH23" i="1"/>
  <c r="OB23" i="1"/>
  <c r="OA23" i="1"/>
  <c r="NY23" i="1"/>
  <c r="OD23" i="1" s="1"/>
  <c r="NT23" i="1"/>
  <c r="OI22" i="1"/>
  <c r="OK22" i="1" s="1"/>
  <c r="OH22" i="1"/>
  <c r="OB22" i="1"/>
  <c r="OA22" i="1"/>
  <c r="NY22" i="1"/>
  <c r="OD22" i="1" s="1"/>
  <c r="NT22" i="1"/>
  <c r="OH21" i="1"/>
  <c r="OB21" i="1"/>
  <c r="OA21" i="1"/>
  <c r="NY21" i="1"/>
  <c r="OD21" i="1" s="1"/>
  <c r="NT21" i="1"/>
  <c r="OH20" i="1"/>
  <c r="OB20" i="1"/>
  <c r="OA20" i="1"/>
  <c r="NY20" i="1"/>
  <c r="OD20" i="1" s="1"/>
  <c r="NT20" i="1"/>
  <c r="OH19" i="1"/>
  <c r="OB19" i="1"/>
  <c r="OA19" i="1"/>
  <c r="NY19" i="1"/>
  <c r="OD19" i="1" s="1"/>
  <c r="NT19" i="1"/>
  <c r="OH18" i="1"/>
  <c r="OB18" i="1"/>
  <c r="OA18" i="1"/>
  <c r="NY18" i="1"/>
  <c r="OD18" i="1" s="1"/>
  <c r="NT18" i="1"/>
  <c r="OH17" i="1"/>
  <c r="OB17" i="1"/>
  <c r="OA17" i="1"/>
  <c r="NY17" i="1"/>
  <c r="OD17" i="1" s="1"/>
  <c r="NT17" i="1"/>
  <c r="OH16" i="1"/>
  <c r="OB16" i="1"/>
  <c r="OA16" i="1"/>
  <c r="NY16" i="1"/>
  <c r="OD16" i="1" s="1"/>
  <c r="NT16" i="1"/>
  <c r="OH15" i="1"/>
  <c r="OB15" i="1"/>
  <c r="OA15" i="1"/>
  <c r="NY15" i="1"/>
  <c r="OD15" i="1" s="1"/>
  <c r="NT15" i="1"/>
  <c r="OH14" i="1"/>
  <c r="OB14" i="1"/>
  <c r="OA14" i="1"/>
  <c r="NY14" i="1"/>
  <c r="OD14" i="1" s="1"/>
  <c r="NT14" i="1"/>
  <c r="NZ13" i="1"/>
  <c r="NV13" i="1"/>
  <c r="NU13" i="1"/>
  <c r="ON9" i="1"/>
  <c r="OL9" i="1"/>
  <c r="OJ9" i="1"/>
  <c r="OH9" i="1"/>
  <c r="OG9" i="1"/>
  <c r="ON8" i="1"/>
  <c r="OL8" i="1"/>
  <c r="OJ8" i="1"/>
  <c r="OH8" i="1"/>
  <c r="OG8" i="1"/>
  <c r="ON7" i="1"/>
  <c r="OL7" i="1"/>
  <c r="OJ7" i="1"/>
  <c r="OH7" i="1"/>
  <c r="OG7" i="1"/>
  <c r="ON6" i="1"/>
  <c r="OL6" i="1"/>
  <c r="OJ6" i="1"/>
  <c r="OH6" i="1"/>
  <c r="OG6" i="1"/>
  <c r="ON5" i="1"/>
  <c r="OL5" i="1"/>
  <c r="OJ5" i="1"/>
  <c r="OH5" i="1"/>
  <c r="OG5" i="1"/>
  <c r="ON4" i="1"/>
  <c r="OL4" i="1"/>
  <c r="OJ4" i="1"/>
  <c r="OH4" i="1"/>
  <c r="OG4" i="1"/>
  <c r="ON3" i="1"/>
  <c r="OL3" i="1"/>
  <c r="OJ3" i="1"/>
  <c r="OH3" i="1"/>
  <c r="OG3" i="1"/>
  <c r="ON2" i="1"/>
  <c r="OL2" i="1"/>
  <c r="OJ2" i="1"/>
  <c r="OH2" i="1"/>
  <c r="OG2" i="1"/>
  <c r="OD1" i="1"/>
  <c r="NZ1" i="1"/>
  <c r="NY13" i="1" l="1"/>
  <c r="OQ4" i="1"/>
  <c r="OQ7" i="1"/>
  <c r="PM10" i="1"/>
  <c r="OQ2" i="1"/>
  <c r="PO10" i="1"/>
  <c r="PI10" i="1"/>
  <c r="NT13" i="1"/>
  <c r="OQ6" i="1"/>
  <c r="OH10" i="1"/>
  <c r="OQ3" i="1"/>
  <c r="OP3" i="1"/>
  <c r="OI3" i="1" s="1"/>
  <c r="OQ8" i="1"/>
  <c r="OP4" i="1"/>
  <c r="OI4" i="1" s="1"/>
  <c r="OP5" i="1"/>
  <c r="OK5" i="1" s="1"/>
  <c r="OQ5" i="1"/>
  <c r="OP9" i="1"/>
  <c r="OI9" i="1" s="1"/>
  <c r="OD13" i="1"/>
  <c r="OQ9" i="1"/>
  <c r="OJ10" i="1"/>
  <c r="OC95" i="1"/>
  <c r="OP7" i="1"/>
  <c r="OI7" i="1" s="1"/>
  <c r="OP2" i="1"/>
  <c r="OM2" i="1" s="1"/>
  <c r="ON10" i="1"/>
  <c r="OL10" i="1"/>
  <c r="OA13" i="1"/>
  <c r="OP8" i="1"/>
  <c r="OM8" i="1" s="1"/>
  <c r="OB13" i="1"/>
  <c r="OP6" i="1"/>
  <c r="OA95" i="1"/>
  <c r="NH123" i="1"/>
  <c r="NC123" i="1"/>
  <c r="NA123" i="1"/>
  <c r="MT123" i="1"/>
  <c r="NH122" i="1"/>
  <c r="NC122" i="1"/>
  <c r="NA122" i="1"/>
  <c r="MT122" i="1"/>
  <c r="NH121" i="1"/>
  <c r="NC121" i="1"/>
  <c r="NA121" i="1"/>
  <c r="MT121" i="1"/>
  <c r="NH120" i="1"/>
  <c r="NC120" i="1"/>
  <c r="NA120" i="1"/>
  <c r="MT120" i="1"/>
  <c r="NH119" i="1"/>
  <c r="NC119" i="1"/>
  <c r="NA119" i="1"/>
  <c r="MT119" i="1"/>
  <c r="NH118" i="1"/>
  <c r="NC118" i="1"/>
  <c r="NA118" i="1"/>
  <c r="MT118" i="1"/>
  <c r="NH117" i="1"/>
  <c r="NC117" i="1"/>
  <c r="NA117" i="1"/>
  <c r="MT117" i="1"/>
  <c r="NH116" i="1"/>
  <c r="NC116" i="1"/>
  <c r="NA116" i="1"/>
  <c r="MT116" i="1"/>
  <c r="NH115" i="1"/>
  <c r="NC115" i="1"/>
  <c r="NA115" i="1"/>
  <c r="MT115" i="1"/>
  <c r="NH114" i="1"/>
  <c r="NC114" i="1"/>
  <c r="NA114" i="1"/>
  <c r="MT114" i="1"/>
  <c r="NH113" i="1"/>
  <c r="NC113" i="1"/>
  <c r="NA113" i="1"/>
  <c r="MT113" i="1"/>
  <c r="NH112" i="1"/>
  <c r="NC112" i="1"/>
  <c r="NA112" i="1"/>
  <c r="MT112" i="1"/>
  <c r="NH111" i="1"/>
  <c r="NC111" i="1"/>
  <c r="NA111" i="1"/>
  <c r="MT111" i="1"/>
  <c r="NH110" i="1"/>
  <c r="NC110" i="1"/>
  <c r="NA110" i="1"/>
  <c r="MT110" i="1"/>
  <c r="NH109" i="1"/>
  <c r="NC109" i="1"/>
  <c r="NA109" i="1"/>
  <c r="MT109" i="1"/>
  <c r="NH108" i="1"/>
  <c r="NC108" i="1"/>
  <c r="NA108" i="1"/>
  <c r="MT108" i="1"/>
  <c r="NH107" i="1"/>
  <c r="NC107" i="1"/>
  <c r="NA107" i="1"/>
  <c r="MT107" i="1"/>
  <c r="NH106" i="1"/>
  <c r="NC106" i="1"/>
  <c r="NA106" i="1"/>
  <c r="MT106" i="1"/>
  <c r="NH105" i="1"/>
  <c r="NC105" i="1"/>
  <c r="NA105" i="1"/>
  <c r="MT105" i="1"/>
  <c r="NH104" i="1"/>
  <c r="NC104" i="1"/>
  <c r="NA104" i="1"/>
  <c r="MT104" i="1"/>
  <c r="NH103" i="1"/>
  <c r="NC103" i="1"/>
  <c r="NA103" i="1"/>
  <c r="MT103" i="1"/>
  <c r="NH102" i="1"/>
  <c r="NC102" i="1"/>
  <c r="NA102" i="1"/>
  <c r="MT102" i="1"/>
  <c r="NH101" i="1"/>
  <c r="NC101" i="1"/>
  <c r="NA101" i="1"/>
  <c r="MT101" i="1"/>
  <c r="NH100" i="1"/>
  <c r="NC100" i="1"/>
  <c r="NA100" i="1"/>
  <c r="MT100" i="1"/>
  <c r="NH99" i="1"/>
  <c r="NC99" i="1"/>
  <c r="NA99" i="1"/>
  <c r="MT99" i="1"/>
  <c r="NH98" i="1"/>
  <c r="NC98" i="1"/>
  <c r="NA98" i="1"/>
  <c r="MT98" i="1"/>
  <c r="NH97" i="1"/>
  <c r="NC97" i="1"/>
  <c r="NA97" i="1"/>
  <c r="MT97" i="1"/>
  <c r="NH96" i="1"/>
  <c r="NC96" i="1"/>
  <c r="NA96" i="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B88" i="1"/>
  <c r="NA88" i="1"/>
  <c r="MY88" i="1"/>
  <c r="ND88" i="1" s="1"/>
  <c r="MT88" i="1"/>
  <c r="NH87" i="1"/>
  <c r="NB87" i="1"/>
  <c r="NA87" i="1"/>
  <c r="MY87" i="1"/>
  <c r="ND87" i="1" s="1"/>
  <c r="MT87" i="1"/>
  <c r="NH86" i="1"/>
  <c r="ND86" i="1"/>
  <c r="NB86" i="1"/>
  <c r="NA86" i="1"/>
  <c r="MY86" i="1"/>
  <c r="MT86" i="1"/>
  <c r="NH85" i="1"/>
  <c r="NB85" i="1"/>
  <c r="NA85" i="1"/>
  <c r="MY85" i="1"/>
  <c r="ND85" i="1" s="1"/>
  <c r="MT85" i="1"/>
  <c r="NH84" i="1"/>
  <c r="NB84" i="1"/>
  <c r="NA84" i="1"/>
  <c r="MY84" i="1"/>
  <c r="ND84" i="1" s="1"/>
  <c r="MT84" i="1"/>
  <c r="NH83" i="1"/>
  <c r="NB83" i="1"/>
  <c r="NA83" i="1"/>
  <c r="MY83" i="1"/>
  <c r="ND83" i="1" s="1"/>
  <c r="MT83" i="1"/>
  <c r="NH82" i="1"/>
  <c r="NB82" i="1"/>
  <c r="NA82" i="1"/>
  <c r="MY82" i="1"/>
  <c r="ND82" i="1" s="1"/>
  <c r="MT82" i="1"/>
  <c r="NH81" i="1"/>
  <c r="NB81" i="1"/>
  <c r="NA81" i="1"/>
  <c r="MY81" i="1"/>
  <c r="ND81" i="1" s="1"/>
  <c r="MT81" i="1"/>
  <c r="NH80" i="1"/>
  <c r="NB80" i="1"/>
  <c r="NA80" i="1"/>
  <c r="MY80" i="1"/>
  <c r="ND80" i="1" s="1"/>
  <c r="MT80" i="1"/>
  <c r="NH79" i="1"/>
  <c r="NB79" i="1"/>
  <c r="NA79" i="1"/>
  <c r="MY79" i="1"/>
  <c r="ND79" i="1" s="1"/>
  <c r="MT79" i="1"/>
  <c r="NH78" i="1"/>
  <c r="NB78" i="1"/>
  <c r="NA78" i="1"/>
  <c r="MY78" i="1"/>
  <c r="ND78" i="1" s="1"/>
  <c r="MT78" i="1"/>
  <c r="NH77" i="1"/>
  <c r="NB77" i="1"/>
  <c r="NA77" i="1"/>
  <c r="MY77" i="1"/>
  <c r="ND77" i="1" s="1"/>
  <c r="MT77" i="1"/>
  <c r="NH76" i="1"/>
  <c r="NB76" i="1"/>
  <c r="NA76" i="1"/>
  <c r="MY76" i="1"/>
  <c r="ND76" i="1" s="1"/>
  <c r="MT76" i="1"/>
  <c r="NH75" i="1"/>
  <c r="NB75" i="1"/>
  <c r="NA75" i="1"/>
  <c r="MY75" i="1"/>
  <c r="ND75" i="1" s="1"/>
  <c r="MT75" i="1"/>
  <c r="NH74" i="1"/>
  <c r="NB74" i="1"/>
  <c r="NA74" i="1"/>
  <c r="MY74" i="1"/>
  <c r="ND74" i="1" s="1"/>
  <c r="MT74" i="1"/>
  <c r="NH73" i="1"/>
  <c r="NB73" i="1"/>
  <c r="NA73" i="1"/>
  <c r="MY73" i="1"/>
  <c r="ND73" i="1" s="1"/>
  <c r="MT73" i="1"/>
  <c r="NH72" i="1"/>
  <c r="NB72" i="1"/>
  <c r="NA72" i="1"/>
  <c r="MY72" i="1"/>
  <c r="ND72" i="1" s="1"/>
  <c r="MT72" i="1"/>
  <c r="NH71" i="1"/>
  <c r="NB71" i="1"/>
  <c r="NA71" i="1"/>
  <c r="MY71" i="1"/>
  <c r="ND71" i="1" s="1"/>
  <c r="MT71" i="1"/>
  <c r="NH70" i="1"/>
  <c r="NB70" i="1"/>
  <c r="NA70" i="1"/>
  <c r="MY70" i="1"/>
  <c r="ND70" i="1" s="1"/>
  <c r="MT70" i="1"/>
  <c r="NH69" i="1"/>
  <c r="NB69" i="1"/>
  <c r="NA69" i="1"/>
  <c r="MY69" i="1"/>
  <c r="ND69" i="1" s="1"/>
  <c r="MT69" i="1"/>
  <c r="NH68" i="1"/>
  <c r="NB68" i="1"/>
  <c r="NA68" i="1"/>
  <c r="MY68" i="1"/>
  <c r="ND68" i="1" s="1"/>
  <c r="MT68" i="1"/>
  <c r="NH67" i="1"/>
  <c r="NB67" i="1"/>
  <c r="NA67" i="1"/>
  <c r="MY67" i="1"/>
  <c r="ND67" i="1" s="1"/>
  <c r="MT67" i="1"/>
  <c r="NH66" i="1"/>
  <c r="NB66" i="1"/>
  <c r="NA66" i="1"/>
  <c r="MY66" i="1"/>
  <c r="ND66" i="1" s="1"/>
  <c r="MT66" i="1"/>
  <c r="NH65" i="1"/>
  <c r="NB65" i="1"/>
  <c r="NA65" i="1"/>
  <c r="MY65" i="1"/>
  <c r="ND65" i="1" s="1"/>
  <c r="MT65" i="1"/>
  <c r="NH64" i="1"/>
  <c r="NB64" i="1"/>
  <c r="NA64" i="1"/>
  <c r="MY64" i="1"/>
  <c r="ND64" i="1" s="1"/>
  <c r="MT64" i="1"/>
  <c r="NH63" i="1"/>
  <c r="NB63" i="1"/>
  <c r="NA63" i="1"/>
  <c r="MY63" i="1"/>
  <c r="ND63" i="1" s="1"/>
  <c r="MT63" i="1"/>
  <c r="NH62" i="1"/>
  <c r="NB62" i="1"/>
  <c r="NA62" i="1"/>
  <c r="MY62" i="1"/>
  <c r="ND62" i="1" s="1"/>
  <c r="MT62" i="1"/>
  <c r="NH61" i="1"/>
  <c r="NB61" i="1"/>
  <c r="NA61" i="1"/>
  <c r="MY61" i="1"/>
  <c r="ND61" i="1" s="1"/>
  <c r="MT61" i="1"/>
  <c r="NH60" i="1"/>
  <c r="NB60" i="1"/>
  <c r="NA60" i="1"/>
  <c r="MY60" i="1"/>
  <c r="ND60" i="1" s="1"/>
  <c r="MT60" i="1"/>
  <c r="NH59" i="1"/>
  <c r="NB59" i="1"/>
  <c r="NA59" i="1"/>
  <c r="MY59" i="1"/>
  <c r="ND59" i="1" s="1"/>
  <c r="MT59" i="1"/>
  <c r="NH58" i="1"/>
  <c r="NB58" i="1"/>
  <c r="NA58" i="1"/>
  <c r="MY58" i="1"/>
  <c r="ND58" i="1" s="1"/>
  <c r="MT58" i="1"/>
  <c r="NH57" i="1"/>
  <c r="NB57" i="1"/>
  <c r="NA57" i="1"/>
  <c r="MY57" i="1"/>
  <c r="ND57" i="1" s="1"/>
  <c r="MT57" i="1"/>
  <c r="NH56" i="1"/>
  <c r="NB56" i="1"/>
  <c r="NA56" i="1"/>
  <c r="MY56" i="1"/>
  <c r="ND56" i="1" s="1"/>
  <c r="MT56" i="1"/>
  <c r="NH55" i="1"/>
  <c r="NB55" i="1"/>
  <c r="NA55" i="1"/>
  <c r="MY55" i="1"/>
  <c r="ND55" i="1" s="1"/>
  <c r="MT55" i="1"/>
  <c r="NH54" i="1"/>
  <c r="NB54" i="1"/>
  <c r="NA54" i="1"/>
  <c r="MY54" i="1"/>
  <c r="ND54" i="1" s="1"/>
  <c r="MT54" i="1"/>
  <c r="NH53" i="1"/>
  <c r="NB53" i="1"/>
  <c r="NA53" i="1"/>
  <c r="MY53" i="1"/>
  <c r="ND53" i="1" s="1"/>
  <c r="MT53" i="1"/>
  <c r="NH52" i="1"/>
  <c r="NB52" i="1"/>
  <c r="NA52" i="1"/>
  <c r="MY52" i="1"/>
  <c r="ND52" i="1" s="1"/>
  <c r="MT52" i="1"/>
  <c r="NH51" i="1"/>
  <c r="NB51" i="1"/>
  <c r="NA51" i="1"/>
  <c r="MY51" i="1"/>
  <c r="ND51" i="1" s="1"/>
  <c r="MT51" i="1"/>
  <c r="NH50" i="1"/>
  <c r="NB50" i="1"/>
  <c r="NA50" i="1"/>
  <c r="MY50" i="1"/>
  <c r="ND50" i="1" s="1"/>
  <c r="MT50" i="1"/>
  <c r="NH49" i="1"/>
  <c r="NB49" i="1"/>
  <c r="NA49" i="1"/>
  <c r="MY49" i="1"/>
  <c r="ND49" i="1" s="1"/>
  <c r="MT49" i="1"/>
  <c r="NH48" i="1"/>
  <c r="NB48" i="1"/>
  <c r="NA48" i="1"/>
  <c r="MY48" i="1"/>
  <c r="ND48" i="1" s="1"/>
  <c r="MT48" i="1"/>
  <c r="NH47" i="1"/>
  <c r="NB47" i="1"/>
  <c r="NA47" i="1"/>
  <c r="MY47" i="1"/>
  <c r="ND47" i="1" s="1"/>
  <c r="MT47" i="1"/>
  <c r="NH46" i="1"/>
  <c r="NB46" i="1"/>
  <c r="NA46" i="1"/>
  <c r="MY46" i="1"/>
  <c r="ND46" i="1" s="1"/>
  <c r="MT46" i="1"/>
  <c r="NH45" i="1"/>
  <c r="NB45" i="1"/>
  <c r="NA45" i="1"/>
  <c r="MY45" i="1"/>
  <c r="ND45" i="1" s="1"/>
  <c r="MT45" i="1"/>
  <c r="NH44" i="1"/>
  <c r="NB44" i="1"/>
  <c r="NA44" i="1"/>
  <c r="MY44" i="1"/>
  <c r="ND44" i="1" s="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K39" i="1" s="1"/>
  <c r="NH39" i="1"/>
  <c r="NB39" i="1"/>
  <c r="NA39" i="1"/>
  <c r="MY39" i="1"/>
  <c r="ND39" i="1" s="1"/>
  <c r="MT39" i="1"/>
  <c r="NH38" i="1"/>
  <c r="NB38" i="1"/>
  <c r="NA38" i="1"/>
  <c r="MY38" i="1"/>
  <c r="ND38" i="1" s="1"/>
  <c r="MT38" i="1"/>
  <c r="NH37" i="1"/>
  <c r="NB37" i="1"/>
  <c r="NA37" i="1"/>
  <c r="MY37" i="1"/>
  <c r="ND37" i="1" s="1"/>
  <c r="MT37" i="1"/>
  <c r="NI36" i="1"/>
  <c r="NK36" i="1" s="1"/>
  <c r="NH36" i="1"/>
  <c r="NB36" i="1"/>
  <c r="NA36" i="1"/>
  <c r="MY36" i="1"/>
  <c r="ND36" i="1" s="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K30" i="1" s="1"/>
  <c r="NH30" i="1"/>
  <c r="NB30" i="1"/>
  <c r="NA30" i="1"/>
  <c r="MY30" i="1"/>
  <c r="ND30" i="1" s="1"/>
  <c r="MT30" i="1"/>
  <c r="NI29" i="1"/>
  <c r="NK29" i="1" s="1"/>
  <c r="NH29" i="1"/>
  <c r="NB29" i="1"/>
  <c r="NA29" i="1"/>
  <c r="MY29" i="1"/>
  <c r="ND29" i="1" s="1"/>
  <c r="MT29" i="1"/>
  <c r="NH28" i="1"/>
  <c r="NB28" i="1"/>
  <c r="NA28" i="1"/>
  <c r="MY28" i="1"/>
  <c r="ND28" i="1" s="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K22" i="1" s="1"/>
  <c r="NH22" i="1"/>
  <c r="NB22" i="1"/>
  <c r="NA22" i="1"/>
  <c r="MY22" i="1"/>
  <c r="ND22" i="1" s="1"/>
  <c r="MT22" i="1"/>
  <c r="NH21" i="1"/>
  <c r="NB21" i="1"/>
  <c r="NA21" i="1"/>
  <c r="MY21" i="1"/>
  <c r="ND21" i="1" s="1"/>
  <c r="MT21" i="1"/>
  <c r="NH20" i="1"/>
  <c r="NB20" i="1"/>
  <c r="NA20" i="1"/>
  <c r="MY20" i="1"/>
  <c r="ND20" i="1" s="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L9" i="1"/>
  <c r="NH9" i="1"/>
  <c r="NG9" i="1"/>
  <c r="NL8" i="1"/>
  <c r="NH8" i="1"/>
  <c r="NG8" i="1"/>
  <c r="NL7" i="1"/>
  <c r="NH7" i="1"/>
  <c r="NG7" i="1"/>
  <c r="NL6" i="1"/>
  <c r="NH6" i="1"/>
  <c r="NG6" i="1"/>
  <c r="NL5" i="1"/>
  <c r="NH5" i="1"/>
  <c r="NG5" i="1"/>
  <c r="NL4" i="1"/>
  <c r="NH4" i="1"/>
  <c r="NG4" i="1"/>
  <c r="NL3" i="1"/>
  <c r="NH3" i="1"/>
  <c r="NG3" i="1"/>
  <c r="NL2" i="1"/>
  <c r="NH2" i="1"/>
  <c r="NG2" i="1"/>
  <c r="ND1" i="1"/>
  <c r="MZ1" i="1"/>
  <c r="NP7" i="1" l="1"/>
  <c r="OO4" i="1"/>
  <c r="OP10" i="1"/>
  <c r="OI10" i="1" s="1"/>
  <c r="OK3" i="1"/>
  <c r="OK8" i="1"/>
  <c r="OO3" i="1"/>
  <c r="OK10" i="1"/>
  <c r="NP3" i="1"/>
  <c r="NI3" i="1" s="1"/>
  <c r="OO5" i="1"/>
  <c r="OM5" i="1"/>
  <c r="OI5" i="1"/>
  <c r="NP4" i="1"/>
  <c r="NM4" i="1" s="1"/>
  <c r="OO8" i="1"/>
  <c r="OK4" i="1"/>
  <c r="OQ10" i="1"/>
  <c r="NL10" i="1"/>
  <c r="OK9" i="1"/>
  <c r="NP5" i="1"/>
  <c r="NI5" i="1" s="1"/>
  <c r="NP6" i="1"/>
  <c r="NP8" i="1"/>
  <c r="NI8" i="1" s="1"/>
  <c r="NI7" i="1"/>
  <c r="OM9" i="1"/>
  <c r="OO9" i="1"/>
  <c r="OM4" i="1"/>
  <c r="NM7" i="1"/>
  <c r="OM3" i="1"/>
  <c r="OM6" i="1"/>
  <c r="OK6" i="1"/>
  <c r="OO7" i="1"/>
  <c r="OO6" i="1"/>
  <c r="OI6" i="1"/>
  <c r="OI8" i="1"/>
  <c r="OI2" i="1"/>
  <c r="OO2" i="1"/>
  <c r="OK2" i="1"/>
  <c r="OK7" i="1"/>
  <c r="OM7" i="1"/>
  <c r="MT13" i="1"/>
  <c r="NH10" i="1"/>
  <c r="NA13" i="1"/>
  <c r="NB13" i="1"/>
  <c r="MY13" i="1"/>
  <c r="ND16" i="1"/>
  <c r="NP2" i="1"/>
  <c r="NM2" i="1" s="1"/>
  <c r="NA95" i="1"/>
  <c r="NP9" i="1"/>
  <c r="NC95" i="1"/>
  <c r="NM3" i="1" l="1"/>
  <c r="OO10" i="1"/>
  <c r="OM10" i="1"/>
  <c r="NI6" i="1"/>
  <c r="NM5" i="1"/>
  <c r="NP10" i="1"/>
  <c r="NM10" i="1" s="1"/>
  <c r="NI4" i="1"/>
  <c r="NM6" i="1"/>
  <c r="NI9" i="1"/>
  <c r="NM8" i="1"/>
  <c r="NI2" i="1"/>
  <c r="NM9" i="1"/>
  <c r="ND13" i="1"/>
  <c r="NI10" i="1" l="1"/>
  <c r="N1" i="9"/>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NJ6" i="1" l="1"/>
  <c r="NK6" i="1" s="1"/>
  <c r="NJ3" i="1"/>
  <c r="NK3" i="1" s="1"/>
  <c r="NJ9" i="1"/>
  <c r="NK9" i="1" s="1"/>
  <c r="NJ4" i="1"/>
  <c r="NK4" i="1" s="1"/>
  <c r="NJ2" i="1"/>
  <c r="NJ5" i="1"/>
  <c r="NK5" i="1" s="1"/>
  <c r="NJ7" i="1"/>
  <c r="NK7" i="1" s="1"/>
  <c r="NJ8" i="1"/>
  <c r="NK8" i="1" s="1"/>
  <c r="OX4" i="1"/>
  <c r="OX7" i="1"/>
  <c r="PC4" i="1"/>
  <c r="PC9" i="1"/>
  <c r="PC6" i="1"/>
  <c r="OX9" i="1"/>
  <c r="OX8" i="1"/>
  <c r="OX6" i="1"/>
  <c r="PC5" i="1"/>
  <c r="PC7" i="1"/>
  <c r="PC3" i="1"/>
  <c r="PC8" i="1"/>
  <c r="OX3" i="1"/>
  <c r="OX5" i="1"/>
  <c r="PC2" i="1"/>
  <c r="OX2" i="1"/>
  <c r="NN4" i="1"/>
  <c r="NN7" i="1"/>
  <c r="NN3" i="1"/>
  <c r="NN6" i="1"/>
  <c r="NN2" i="1"/>
  <c r="NN5" i="1"/>
  <c r="NN8" i="1"/>
  <c r="NN9" i="1"/>
  <c r="NX7" i="1"/>
  <c r="NX6" i="1"/>
  <c r="NX4" i="1"/>
  <c r="NX5" i="1"/>
  <c r="OC9" i="1"/>
  <c r="NX9" i="1"/>
  <c r="OC6" i="1"/>
  <c r="OC5" i="1"/>
  <c r="OC4" i="1"/>
  <c r="OC7" i="1"/>
  <c r="NC9" i="1"/>
  <c r="NC6" i="1"/>
  <c r="NC2" i="1"/>
  <c r="NX8" i="1"/>
  <c r="OC3" i="1"/>
  <c r="MX9" i="1"/>
  <c r="MX7" i="1"/>
  <c r="MX6" i="1"/>
  <c r="MX3" i="1"/>
  <c r="NX2" i="1"/>
  <c r="OC8" i="1"/>
  <c r="NC3" i="1"/>
  <c r="MX2" i="1"/>
  <c r="MX4" i="1"/>
  <c r="OC2" i="1"/>
  <c r="NC7" i="1"/>
  <c r="NC5" i="1"/>
  <c r="NX3" i="1"/>
  <c r="MX5" i="1"/>
  <c r="NC4" i="1"/>
  <c r="MX8" i="1"/>
  <c r="NC8"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NQ7" i="1" l="1"/>
  <c r="NO7" i="1"/>
  <c r="NO3" i="1"/>
  <c r="NQ3" i="1"/>
  <c r="PD4" i="1"/>
  <c r="OZ7" i="1"/>
  <c r="NQ9" i="1"/>
  <c r="NO9" i="1"/>
  <c r="PD2" i="1"/>
  <c r="PC10" i="1"/>
  <c r="PD5" i="1"/>
  <c r="OZ4" i="1"/>
  <c r="NQ8" i="1"/>
  <c r="NO8" i="1"/>
  <c r="NQ4" i="1"/>
  <c r="NO4" i="1"/>
  <c r="OZ6" i="1"/>
  <c r="OZ2" i="1"/>
  <c r="OX10" i="1"/>
  <c r="NQ5" i="1"/>
  <c r="NO5" i="1"/>
  <c r="OZ5" i="1"/>
  <c r="OZ8" i="1"/>
  <c r="NN10" i="1"/>
  <c r="NO10" i="1" s="1"/>
  <c r="NQ2" i="1"/>
  <c r="NO2" i="1"/>
  <c r="OZ3" i="1"/>
  <c r="OZ9" i="1"/>
  <c r="PD8" i="1"/>
  <c r="PD6" i="1"/>
  <c r="NJ10" i="1"/>
  <c r="NK10" i="1" s="1"/>
  <c r="NK2" i="1"/>
  <c r="PD7" i="1"/>
  <c r="NQ6" i="1"/>
  <c r="NO6" i="1"/>
  <c r="PD3" i="1"/>
  <c r="PD9" i="1"/>
  <c r="ND8" i="1"/>
  <c r="OD5" i="1"/>
  <c r="MZ2" i="1"/>
  <c r="MX10" i="1"/>
  <c r="OD3" i="1"/>
  <c r="OD6" i="1"/>
  <c r="MZ8" i="1"/>
  <c r="ND3" i="1"/>
  <c r="NZ8" i="1"/>
  <c r="NZ9" i="1"/>
  <c r="MZ5" i="1"/>
  <c r="OD8" i="1"/>
  <c r="ND2" i="1"/>
  <c r="NC10" i="1"/>
  <c r="OD9" i="1"/>
  <c r="NZ3" i="1"/>
  <c r="NX10" i="1"/>
  <c r="NZ2" i="1"/>
  <c r="ND6" i="1"/>
  <c r="NZ5" i="1"/>
  <c r="ND5" i="1"/>
  <c r="MZ3" i="1"/>
  <c r="ND9" i="1"/>
  <c r="NZ4" i="1"/>
  <c r="MZ9" i="1"/>
  <c r="ND4" i="1"/>
  <c r="ND7" i="1"/>
  <c r="MZ6" i="1"/>
  <c r="OD7" i="1"/>
  <c r="NZ6" i="1"/>
  <c r="MZ4" i="1"/>
  <c r="OD2" i="1"/>
  <c r="OC10" i="1"/>
  <c r="MZ7" i="1"/>
  <c r="OD4" i="1"/>
  <c r="NZ7" i="1"/>
  <c r="C10" i="1"/>
  <c r="OZ10" i="1" l="1"/>
  <c r="PD10" i="1"/>
  <c r="NQ10" i="1"/>
  <c r="OD10" i="1"/>
  <c r="NZ10" i="1"/>
  <c r="MZ10" i="1"/>
  <c r="N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P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K96" i="1" l="1"/>
  <c r="PL96" i="1" s="1"/>
  <c r="PJ96" i="1"/>
  <c r="OI96" i="1"/>
  <c r="N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PN96" i="1" l="1"/>
  <c r="PQ96" i="1"/>
  <c r="NK96" i="1"/>
  <c r="NL96" i="1" s="1"/>
  <c r="NJ96" i="1"/>
  <c r="OJ96" i="1"/>
  <c r="OK96" i="1"/>
  <c r="O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PR96" i="1" l="1"/>
  <c r="OQ96" i="1"/>
  <c r="ON96" i="1"/>
  <c r="NN96" i="1"/>
  <c r="N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PL30" i="1" l="1"/>
  <c r="PM30" i="1"/>
  <c r="PO30" i="1" s="1"/>
  <c r="NR96" i="1"/>
  <c r="OR96" i="1"/>
  <c r="OM30" i="1"/>
  <c r="OO30" i="1" s="1"/>
  <c r="OL30" i="1"/>
  <c r="NL30" i="1"/>
  <c r="NM30" i="1"/>
  <c r="NO30" i="1" s="1"/>
  <c r="DO19" i="1"/>
  <c r="DO30" i="1"/>
  <c r="BQ30" i="1"/>
  <c r="BR30" i="1" s="1"/>
  <c r="CG30" i="1"/>
  <c r="CX30" i="1"/>
  <c r="PN30" i="1" l="1"/>
  <c r="PR30" i="1"/>
  <c r="PP30" i="1"/>
  <c r="ON30" i="1"/>
  <c r="OR30" i="1"/>
  <c r="OP30" i="1"/>
  <c r="NN30" i="1"/>
  <c r="NP30" i="1"/>
  <c r="NR30" i="1"/>
  <c r="CZ30" i="1"/>
  <c r="CY30" i="1"/>
  <c r="CI30" i="1"/>
  <c r="CH30" i="1"/>
  <c r="DQ19" i="1"/>
  <c r="DP19" i="1"/>
  <c r="DQ30" i="1"/>
  <c r="DP30" i="1"/>
  <c r="N122" i="5"/>
  <c r="O122" i="5" s="1"/>
  <c r="C15" i="5"/>
  <c r="J15" i="5" s="1"/>
  <c r="PI99" i="1" s="1"/>
  <c r="C14" i="5"/>
  <c r="C16" i="5"/>
  <c r="J16" i="5" s="1"/>
  <c r="PI100" i="1" s="1"/>
  <c r="C19" i="5"/>
  <c r="C33" i="5"/>
  <c r="C35" i="5"/>
  <c r="C27" i="5"/>
  <c r="C28" i="5"/>
  <c r="C30" i="5"/>
  <c r="C31" i="5"/>
  <c r="D31" i="5" s="1"/>
  <c r="J31" i="5" s="1"/>
  <c r="PI115" i="1" s="1"/>
  <c r="C29" i="5"/>
  <c r="C26" i="5"/>
  <c r="C32" i="5"/>
  <c r="D32" i="5" s="1"/>
  <c r="J32" i="5" s="1"/>
  <c r="PI116" i="1" s="1"/>
  <c r="C13" i="5"/>
  <c r="C25" i="5"/>
  <c r="C22" i="5"/>
  <c r="C24" i="5"/>
  <c r="C21" i="5"/>
  <c r="C23" i="5"/>
  <c r="D23" i="5" s="1"/>
  <c r="J23" i="5" s="1"/>
  <c r="PI107" i="1" s="1"/>
  <c r="C18" i="5"/>
  <c r="C20" i="5"/>
  <c r="C34" i="5"/>
  <c r="C36" i="5"/>
  <c r="D36" i="5" s="1"/>
  <c r="J36" i="5" s="1"/>
  <c r="P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K116" i="1" l="1"/>
  <c r="PL116" i="1" s="1"/>
  <c r="PJ116" i="1"/>
  <c r="PK107" i="1"/>
  <c r="PL107" i="1" s="1"/>
  <c r="PJ107" i="1"/>
  <c r="PJ100" i="1"/>
  <c r="PK100" i="1"/>
  <c r="PL100" i="1" s="1"/>
  <c r="PK115" i="1"/>
  <c r="PL115" i="1" s="1"/>
  <c r="PJ115" i="1"/>
  <c r="PK99" i="1"/>
  <c r="PL99" i="1" s="1"/>
  <c r="PJ99" i="1"/>
  <c r="PK120" i="1"/>
  <c r="PL120" i="1" s="1"/>
  <c r="PJ120" i="1"/>
  <c r="OI107" i="1"/>
  <c r="NI107" i="1"/>
  <c r="OI115" i="1"/>
  <c r="NI115" i="1"/>
  <c r="OI100" i="1"/>
  <c r="NI100" i="1"/>
  <c r="OI99" i="1"/>
  <c r="NI99" i="1"/>
  <c r="OI120" i="1"/>
  <c r="NI120" i="1"/>
  <c r="OI116" i="1"/>
  <c r="NI116"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P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PI101" i="1" s="1"/>
  <c r="H23" i="9"/>
  <c r="H22" i="9"/>
  <c r="H45" i="9"/>
  <c r="H4" i="9"/>
  <c r="H69" i="9"/>
  <c r="H24" i="9"/>
  <c r="H16" i="9"/>
  <c r="H17" i="9"/>
  <c r="H15" i="9"/>
  <c r="D18" i="5"/>
  <c r="J18" i="5" s="1"/>
  <c r="PI102" i="1" s="1"/>
  <c r="N163" i="5"/>
  <c r="O163" i="5" s="1"/>
  <c r="P163" i="5" s="1"/>
  <c r="H27" i="9"/>
  <c r="H25" i="9"/>
  <c r="H26" i="9"/>
  <c r="N123" i="5"/>
  <c r="O123" i="5" s="1"/>
  <c r="P123" i="5" s="1"/>
  <c r="H50" i="9"/>
  <c r="O50" i="9" s="1"/>
  <c r="H64" i="9"/>
  <c r="H66" i="9"/>
  <c r="N93" i="5"/>
  <c r="O93" i="5" s="1"/>
  <c r="P93" i="5" s="1"/>
  <c r="D34" i="5"/>
  <c r="J34" i="5" s="1"/>
  <c r="PI118" i="1" s="1"/>
  <c r="D35" i="5"/>
  <c r="J35" i="5" s="1"/>
  <c r="PI119" i="1" s="1"/>
  <c r="N117" i="5"/>
  <c r="O117" i="5" s="1"/>
  <c r="P117" i="5" s="1"/>
  <c r="H79" i="9"/>
  <c r="H80" i="9"/>
  <c r="H76" i="9"/>
  <c r="H77" i="9"/>
  <c r="O77" i="9" s="1"/>
  <c r="N172" i="5"/>
  <c r="O172" i="5" s="1"/>
  <c r="P172" i="5" s="1"/>
  <c r="J13" i="5"/>
  <c r="PI97" i="1" s="1"/>
  <c r="N136" i="5"/>
  <c r="O136" i="5" s="1"/>
  <c r="P136" i="5" s="1"/>
  <c r="N135" i="5"/>
  <c r="O135" i="5" s="1"/>
  <c r="P135" i="5" s="1"/>
  <c r="N132" i="5"/>
  <c r="O132" i="5" s="1"/>
  <c r="P132" i="5" s="1"/>
  <c r="D27" i="5"/>
  <c r="J27" i="5" s="1"/>
  <c r="PI111" i="1" s="1"/>
  <c r="D20" i="5"/>
  <c r="J20" i="5" s="1"/>
  <c r="PI104" i="1" s="1"/>
  <c r="D19" i="5"/>
  <c r="J19" i="5" s="1"/>
  <c r="PI103" i="1" s="1"/>
  <c r="N145" i="5"/>
  <c r="O145" i="5" s="1"/>
  <c r="P145" i="5" s="1"/>
  <c r="D37" i="5"/>
  <c r="J37" i="5" s="1"/>
  <c r="PI121" i="1" s="1"/>
  <c r="D30" i="5"/>
  <c r="J30" i="5" s="1"/>
  <c r="PI114" i="1" s="1"/>
  <c r="N166" i="5"/>
  <c r="O166" i="5" s="1"/>
  <c r="P166" i="5" s="1"/>
  <c r="D38" i="5"/>
  <c r="J38" i="5" s="1"/>
  <c r="PI122" i="1" s="1"/>
  <c r="D22" i="5"/>
  <c r="J22" i="5" s="1"/>
  <c r="PI106" i="1" s="1"/>
  <c r="D28" i="5"/>
  <c r="J28" i="5" s="1"/>
  <c r="PI112" i="1" s="1"/>
  <c r="D25" i="5"/>
  <c r="J25" i="5" s="1"/>
  <c r="PI109" i="1" s="1"/>
  <c r="D33" i="5"/>
  <c r="J33" i="5" s="1"/>
  <c r="PI117" i="1" s="1"/>
  <c r="D26" i="5"/>
  <c r="J26" i="5" s="1"/>
  <c r="PI110" i="1" s="1"/>
  <c r="D29" i="5"/>
  <c r="J29" i="5" s="1"/>
  <c r="PI113" i="1" s="1"/>
  <c r="D21" i="5"/>
  <c r="J21" i="5" s="1"/>
  <c r="PI105" i="1" s="1"/>
  <c r="D24" i="5"/>
  <c r="J24" i="5" s="1"/>
  <c r="PI108" i="1" s="1"/>
  <c r="J14" i="5"/>
  <c r="P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PK108" i="1" l="1"/>
  <c r="PL108" i="1" s="1"/>
  <c r="PJ108" i="1"/>
  <c r="PJ110" i="1"/>
  <c r="PK110" i="1"/>
  <c r="PL110" i="1" s="1"/>
  <c r="PJ121" i="1"/>
  <c r="PK121" i="1"/>
  <c r="PL121" i="1" s="1"/>
  <c r="PJ97" i="1"/>
  <c r="PK97" i="1"/>
  <c r="PL97"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103" i="1"/>
  <c r="PL103" i="1" s="1"/>
  <c r="PJ103" i="1"/>
  <c r="PK98" i="1"/>
  <c r="PL98" i="1" s="1"/>
  <c r="PJ98" i="1"/>
  <c r="PK106" i="1"/>
  <c r="PL106" i="1" s="1"/>
  <c r="PJ106" i="1"/>
  <c r="PK111" i="1"/>
  <c r="PL111" i="1" s="1"/>
  <c r="PJ111"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K119" i="1"/>
  <c r="PL119" i="1" s="1"/>
  <c r="PJ119" i="1"/>
  <c r="PQ99" i="1"/>
  <c r="PN99" i="1"/>
  <c r="PR99" i="1" s="1"/>
  <c r="PQ116" i="1"/>
  <c r="PN116" i="1"/>
  <c r="PR116" i="1" s="1"/>
  <c r="NJ99" i="1"/>
  <c r="NK99" i="1"/>
  <c r="NL99" i="1" s="1"/>
  <c r="OI104" i="1"/>
  <c r="NI104" i="1"/>
  <c r="OK99" i="1"/>
  <c r="OL99" i="1" s="1"/>
  <c r="OJ99" i="1"/>
  <c r="OI112" i="1"/>
  <c r="NI112" i="1"/>
  <c r="OI98" i="1"/>
  <c r="NI98" i="1"/>
  <c r="OI106" i="1"/>
  <c r="NI106" i="1"/>
  <c r="OI111" i="1"/>
  <c r="NI111" i="1"/>
  <c r="OI101" i="1"/>
  <c r="NI101" i="1"/>
  <c r="OI123" i="1"/>
  <c r="NI123" i="1"/>
  <c r="NK100" i="1"/>
  <c r="NL100" i="1" s="1"/>
  <c r="NJ100" i="1"/>
  <c r="OI108" i="1"/>
  <c r="NI108" i="1"/>
  <c r="OI122" i="1"/>
  <c r="NI122" i="1"/>
  <c r="OK100" i="1"/>
  <c r="OL100" i="1" s="1"/>
  <c r="OJ100" i="1"/>
  <c r="OI109" i="1"/>
  <c r="NI109" i="1"/>
  <c r="NK116" i="1"/>
  <c r="NL116" i="1" s="1"/>
  <c r="NJ116" i="1"/>
  <c r="NK115" i="1"/>
  <c r="NL115" i="1" s="1"/>
  <c r="NJ115" i="1"/>
  <c r="OI102" i="1"/>
  <c r="NI102" i="1"/>
  <c r="OI113" i="1"/>
  <c r="NI113" i="1"/>
  <c r="OI119" i="1"/>
  <c r="NI119" i="1"/>
  <c r="OK116" i="1"/>
  <c r="OL116" i="1" s="1"/>
  <c r="OJ116" i="1"/>
  <c r="OK115" i="1"/>
  <c r="OL115" i="1" s="1"/>
  <c r="OJ115" i="1"/>
  <c r="OI114" i="1"/>
  <c r="NI114" i="1"/>
  <c r="OI110" i="1"/>
  <c r="NI110" i="1"/>
  <c r="OI121" i="1"/>
  <c r="NI121" i="1"/>
  <c r="OI97" i="1"/>
  <c r="NI97" i="1"/>
  <c r="OI118" i="1"/>
  <c r="NI118" i="1"/>
  <c r="NK120" i="1"/>
  <c r="NL120" i="1" s="1"/>
  <c r="NJ120" i="1"/>
  <c r="NK107" i="1"/>
  <c r="NL107" i="1" s="1"/>
  <c r="NJ107" i="1"/>
  <c r="OI103" i="1"/>
  <c r="NI103" i="1"/>
  <c r="OI105" i="1"/>
  <c r="NI105" i="1"/>
  <c r="OI117" i="1"/>
  <c r="NI117" i="1"/>
  <c r="OK120" i="1"/>
  <c r="OL120" i="1" s="1"/>
  <c r="OJ120" i="1"/>
  <c r="OK107" i="1"/>
  <c r="OL107" i="1" s="1"/>
  <c r="OJ107" i="1"/>
  <c r="OL89" i="1"/>
  <c r="OM89" i="1"/>
  <c r="OO89" i="1" s="1"/>
  <c r="NM89" i="1"/>
  <c r="NO89" i="1" s="1"/>
  <c r="NL89" i="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PN122" i="1" l="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Q95" i="1" s="1"/>
  <c r="PP89" i="1"/>
  <c r="PR89" i="1"/>
  <c r="PN89" i="1"/>
  <c r="PQ118" i="1"/>
  <c r="PN118" i="1"/>
  <c r="PR118" i="1" s="1"/>
  <c r="PQ108" i="1"/>
  <c r="PN108" i="1"/>
  <c r="PR108" i="1" s="1"/>
  <c r="NK112" i="1"/>
  <c r="NL112" i="1" s="1"/>
  <c r="NJ112" i="1"/>
  <c r="OQ120" i="1"/>
  <c r="ON120" i="1"/>
  <c r="OR120" i="1" s="1"/>
  <c r="NQ107" i="1"/>
  <c r="NN107" i="1"/>
  <c r="NR107" i="1" s="1"/>
  <c r="OK121" i="1"/>
  <c r="OL121" i="1" s="1"/>
  <c r="OJ121" i="1"/>
  <c r="ON116" i="1"/>
  <c r="OR116" i="1" s="1"/>
  <c r="OQ116" i="1"/>
  <c r="NQ115" i="1"/>
  <c r="NN115" i="1"/>
  <c r="NR115" i="1" s="1"/>
  <c r="OJ122" i="1"/>
  <c r="OK122" i="1"/>
  <c r="OL122" i="1" s="1"/>
  <c r="OK101" i="1"/>
  <c r="OL101" i="1" s="1"/>
  <c r="OJ101" i="1"/>
  <c r="OJ112" i="1"/>
  <c r="OK112" i="1"/>
  <c r="OL112" i="1" s="1"/>
  <c r="NK101" i="1"/>
  <c r="NL101" i="1" s="1"/>
  <c r="NJ101" i="1"/>
  <c r="NK117" i="1"/>
  <c r="NL117" i="1" s="1"/>
  <c r="NJ117" i="1"/>
  <c r="NK110" i="1"/>
  <c r="NL110" i="1" s="1"/>
  <c r="NJ110" i="1"/>
  <c r="NK119" i="1"/>
  <c r="NL119" i="1" s="1"/>
  <c r="NJ119" i="1"/>
  <c r="NK108" i="1"/>
  <c r="NL108" i="1" s="1"/>
  <c r="NJ108" i="1"/>
  <c r="NK111" i="1"/>
  <c r="NL111" i="1" s="1"/>
  <c r="NJ111" i="1"/>
  <c r="OJ117" i="1"/>
  <c r="OK117" i="1"/>
  <c r="OL117" i="1" s="1"/>
  <c r="NQ120" i="1"/>
  <c r="NN120" i="1"/>
  <c r="NR120" i="1" s="1"/>
  <c r="OK110" i="1"/>
  <c r="OL110" i="1" s="1"/>
  <c r="OJ110" i="1"/>
  <c r="OK119" i="1"/>
  <c r="OL119" i="1" s="1"/>
  <c r="OJ119" i="1"/>
  <c r="NQ116" i="1"/>
  <c r="NN116" i="1"/>
  <c r="NR116" i="1" s="1"/>
  <c r="OK108" i="1"/>
  <c r="OL108" i="1" s="1"/>
  <c r="OJ108" i="1"/>
  <c r="OK111" i="1"/>
  <c r="OL111" i="1" s="1"/>
  <c r="OJ111" i="1"/>
  <c r="OQ99" i="1"/>
  <c r="ON99" i="1"/>
  <c r="OR99" i="1" s="1"/>
  <c r="NJ121" i="1"/>
  <c r="NK121" i="1"/>
  <c r="NL121" i="1" s="1"/>
  <c r="NJ105" i="1"/>
  <c r="NK105" i="1"/>
  <c r="NL105" i="1" s="1"/>
  <c r="NK118" i="1"/>
  <c r="NL118" i="1" s="1"/>
  <c r="NJ118" i="1"/>
  <c r="NJ114" i="1"/>
  <c r="NK114" i="1"/>
  <c r="NL114" i="1" s="1"/>
  <c r="NJ113" i="1"/>
  <c r="NK113" i="1"/>
  <c r="NL113" i="1" s="1"/>
  <c r="NJ109" i="1"/>
  <c r="NK109" i="1"/>
  <c r="NL109" i="1" s="1"/>
  <c r="NJ106" i="1"/>
  <c r="NK106" i="1"/>
  <c r="NL106" i="1" s="1"/>
  <c r="NK104" i="1"/>
  <c r="NL104" i="1" s="1"/>
  <c r="NJ104" i="1"/>
  <c r="NJ122" i="1"/>
  <c r="NK122" i="1"/>
  <c r="NL122" i="1" s="1"/>
  <c r="OJ105" i="1"/>
  <c r="OK105" i="1"/>
  <c r="OL105" i="1" s="1"/>
  <c r="OK118" i="1"/>
  <c r="OL118" i="1" s="1"/>
  <c r="OJ118" i="1"/>
  <c r="OJ114" i="1"/>
  <c r="OK114" i="1"/>
  <c r="OL114" i="1" s="1"/>
  <c r="OJ113" i="1"/>
  <c r="OK113" i="1"/>
  <c r="OL113" i="1" s="1"/>
  <c r="OJ109" i="1"/>
  <c r="OK109" i="1"/>
  <c r="OL109" i="1" s="1"/>
  <c r="NQ100" i="1"/>
  <c r="NN100" i="1"/>
  <c r="NR100" i="1" s="1"/>
  <c r="OJ106" i="1"/>
  <c r="OK106" i="1"/>
  <c r="OL106" i="1" s="1"/>
  <c r="OJ104" i="1"/>
  <c r="OK104" i="1"/>
  <c r="OL104" i="1" s="1"/>
  <c r="NK103" i="1"/>
  <c r="NL103" i="1" s="1"/>
  <c r="NJ103" i="1"/>
  <c r="NJ97" i="1"/>
  <c r="NK97" i="1"/>
  <c r="NL97" i="1" s="1"/>
  <c r="NJ102" i="1"/>
  <c r="NK102" i="1"/>
  <c r="NL102" i="1" s="1"/>
  <c r="NK123" i="1"/>
  <c r="NL123" i="1" s="1"/>
  <c r="NJ123" i="1"/>
  <c r="NK98" i="1"/>
  <c r="NL98" i="1" s="1"/>
  <c r="NJ98" i="1"/>
  <c r="NQ99" i="1"/>
  <c r="NN99" i="1"/>
  <c r="NR99" i="1" s="1"/>
  <c r="OQ107" i="1"/>
  <c r="ON107" i="1"/>
  <c r="OR107" i="1" s="1"/>
  <c r="OK103" i="1"/>
  <c r="OL103" i="1" s="1"/>
  <c r="OJ103" i="1"/>
  <c r="OK97" i="1"/>
  <c r="OL97" i="1" s="1"/>
  <c r="OJ97" i="1"/>
  <c r="OQ115" i="1"/>
  <c r="ON115" i="1"/>
  <c r="OR115" i="1" s="1"/>
  <c r="OK102" i="1"/>
  <c r="OL102" i="1" s="1"/>
  <c r="OJ102" i="1"/>
  <c r="ON100" i="1"/>
  <c r="OR100" i="1" s="1"/>
  <c r="OQ100" i="1"/>
  <c r="OK123" i="1"/>
  <c r="OL123" i="1" s="1"/>
  <c r="OJ123" i="1"/>
  <c r="OJ98" i="1"/>
  <c r="OK98" i="1"/>
  <c r="OL98" i="1" s="1"/>
  <c r="OL39" i="1"/>
  <c r="OM39" i="1"/>
  <c r="OO39" i="1" s="1"/>
  <c r="OL29" i="1"/>
  <c r="OM29" i="1"/>
  <c r="OO29" i="1" s="1"/>
  <c r="OM22" i="1"/>
  <c r="OO22" i="1" s="1"/>
  <c r="OL22" i="1"/>
  <c r="ON89" i="1"/>
  <c r="OR89" i="1"/>
  <c r="OP89" i="1"/>
  <c r="OM36" i="1"/>
  <c r="OO36" i="1" s="1"/>
  <c r="OL36" i="1"/>
  <c r="NL39" i="1"/>
  <c r="NM39" i="1"/>
  <c r="NO39" i="1" s="1"/>
  <c r="NL36" i="1"/>
  <c r="NM36" i="1"/>
  <c r="NO36" i="1" s="1"/>
  <c r="NL29" i="1"/>
  <c r="NM29" i="1"/>
  <c r="NO29" i="1" s="1"/>
  <c r="NL22" i="1"/>
  <c r="NM22" i="1"/>
  <c r="NO22" i="1" s="1"/>
  <c r="NR89" i="1"/>
  <c r="NN89" i="1"/>
  <c r="NP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PP29" i="1" l="1"/>
  <c r="PN29" i="1"/>
  <c r="PR29" i="1"/>
  <c r="PR97" i="1"/>
  <c r="PR95" i="1" s="1"/>
  <c r="PN95" i="1"/>
  <c r="PN36" i="1"/>
  <c r="PR36" i="1"/>
  <c r="PP36" i="1"/>
  <c r="PN22" i="1"/>
  <c r="PR22" i="1"/>
  <c r="PP22" i="1"/>
  <c r="PN39" i="1"/>
  <c r="PR39" i="1"/>
  <c r="PP39" i="1"/>
  <c r="OQ103" i="1"/>
  <c r="ON103" i="1"/>
  <c r="OR103" i="1" s="1"/>
  <c r="NQ123" i="1"/>
  <c r="NN123" i="1"/>
  <c r="NR123" i="1" s="1"/>
  <c r="NN110" i="1"/>
  <c r="NR110" i="1" s="1"/>
  <c r="NQ110" i="1"/>
  <c r="ON101" i="1"/>
  <c r="OR101" i="1" s="1"/>
  <c r="OQ101" i="1"/>
  <c r="ON121" i="1"/>
  <c r="OR121" i="1" s="1"/>
  <c r="OQ121" i="1"/>
  <c r="NN102" i="1"/>
  <c r="NR102" i="1" s="1"/>
  <c r="NQ102" i="1"/>
  <c r="ON106" i="1"/>
  <c r="OR106" i="1" s="1"/>
  <c r="OQ106" i="1"/>
  <c r="ON114" i="1"/>
  <c r="OR114" i="1" s="1"/>
  <c r="OQ114" i="1"/>
  <c r="NQ114" i="1"/>
  <c r="NN114" i="1"/>
  <c r="NR114" i="1" s="1"/>
  <c r="OQ122" i="1"/>
  <c r="ON122" i="1"/>
  <c r="OR122" i="1" s="1"/>
  <c r="ON102" i="1"/>
  <c r="OR102" i="1" s="1"/>
  <c r="OQ102" i="1"/>
  <c r="NQ104" i="1"/>
  <c r="NN104" i="1"/>
  <c r="NR104" i="1" s="1"/>
  <c r="ON119" i="1"/>
  <c r="OR119" i="1" s="1"/>
  <c r="OQ119" i="1"/>
  <c r="NN111" i="1"/>
  <c r="NR111" i="1" s="1"/>
  <c r="NQ111" i="1"/>
  <c r="NN117" i="1"/>
  <c r="NR117" i="1" s="1"/>
  <c r="NQ117" i="1"/>
  <c r="NN122" i="1"/>
  <c r="NR122" i="1" s="1"/>
  <c r="NQ122" i="1"/>
  <c r="NQ113" i="1"/>
  <c r="NN113" i="1"/>
  <c r="NR113" i="1" s="1"/>
  <c r="ON98" i="1"/>
  <c r="OR98" i="1" s="1"/>
  <c r="OQ98" i="1"/>
  <c r="NN97" i="1"/>
  <c r="NQ97" i="1"/>
  <c r="NL95" i="1"/>
  <c r="NQ106" i="1"/>
  <c r="NN106" i="1"/>
  <c r="NR106" i="1" s="1"/>
  <c r="ON118" i="1"/>
  <c r="OR118" i="1" s="1"/>
  <c r="OQ118" i="1"/>
  <c r="NN118" i="1"/>
  <c r="NR118" i="1" s="1"/>
  <c r="NQ118" i="1"/>
  <c r="OQ111" i="1"/>
  <c r="ON111" i="1"/>
  <c r="OR111" i="1" s="1"/>
  <c r="ON110" i="1"/>
  <c r="OR110" i="1" s="1"/>
  <c r="OQ110" i="1"/>
  <c r="NQ108" i="1"/>
  <c r="NN108" i="1"/>
  <c r="NR108" i="1" s="1"/>
  <c r="NN101" i="1"/>
  <c r="NR101" i="1" s="1"/>
  <c r="NQ101" i="1"/>
  <c r="OQ113" i="1"/>
  <c r="ON113" i="1"/>
  <c r="OR113" i="1" s="1"/>
  <c r="NQ121" i="1"/>
  <c r="NN121" i="1"/>
  <c r="NR121" i="1" s="1"/>
  <c r="OQ109" i="1"/>
  <c r="ON109" i="1"/>
  <c r="OR109" i="1" s="1"/>
  <c r="OQ105" i="1"/>
  <c r="ON105" i="1"/>
  <c r="OR105" i="1" s="1"/>
  <c r="NN109" i="1"/>
  <c r="NR109" i="1" s="1"/>
  <c r="NQ109" i="1"/>
  <c r="NQ105" i="1"/>
  <c r="NN105" i="1"/>
  <c r="NR105" i="1" s="1"/>
  <c r="OQ112" i="1"/>
  <c r="ON112" i="1"/>
  <c r="OR112" i="1" s="1"/>
  <c r="OQ104" i="1"/>
  <c r="ON104" i="1"/>
  <c r="OR104" i="1" s="1"/>
  <c r="ON117" i="1"/>
  <c r="OR117" i="1" s="1"/>
  <c r="OQ117" i="1"/>
  <c r="OQ123" i="1"/>
  <c r="ON123" i="1"/>
  <c r="OR123" i="1" s="1"/>
  <c r="OQ97" i="1"/>
  <c r="ON97" i="1"/>
  <c r="OL95" i="1"/>
  <c r="NQ98" i="1"/>
  <c r="NN98" i="1"/>
  <c r="NR98" i="1" s="1"/>
  <c r="NN103" i="1"/>
  <c r="NR103" i="1" s="1"/>
  <c r="NQ103" i="1"/>
  <c r="ON108" i="1"/>
  <c r="OR108" i="1" s="1"/>
  <c r="OQ108" i="1"/>
  <c r="NN119" i="1"/>
  <c r="NR119" i="1" s="1"/>
  <c r="NQ119" i="1"/>
  <c r="NQ112" i="1"/>
  <c r="NN112" i="1"/>
  <c r="NR112" i="1" s="1"/>
  <c r="OR22" i="1"/>
  <c r="ON22" i="1"/>
  <c r="OP22" i="1"/>
  <c r="OP36" i="1"/>
  <c r="ON36" i="1"/>
  <c r="OR36" i="1"/>
  <c r="ON29" i="1"/>
  <c r="OR29" i="1"/>
  <c r="OP29" i="1"/>
  <c r="ON39" i="1"/>
  <c r="OR39" i="1"/>
  <c r="OP39" i="1"/>
  <c r="NP36" i="1"/>
  <c r="NR36" i="1"/>
  <c r="NN36" i="1"/>
  <c r="NN22" i="1"/>
  <c r="NP22" i="1"/>
  <c r="NR22" i="1"/>
  <c r="NN39" i="1"/>
  <c r="NR39" i="1"/>
  <c r="NP39" i="1"/>
  <c r="NN29" i="1"/>
  <c r="NP29" i="1"/>
  <c r="NR2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PI72" i="1" s="1"/>
  <c r="U33" i="9"/>
  <c r="V33" i="9"/>
  <c r="PI45" i="1" s="1"/>
  <c r="T17" i="9"/>
  <c r="U46" i="9"/>
  <c r="V46" i="9"/>
  <c r="PI58" i="1" s="1"/>
  <c r="U36" i="9"/>
  <c r="V36" i="9"/>
  <c r="PI48" i="1" s="1"/>
  <c r="U45" i="9"/>
  <c r="V45" i="9"/>
  <c r="PI57" i="1" s="1"/>
  <c r="U64" i="9"/>
  <c r="V64" i="9"/>
  <c r="PI76" i="1" s="1"/>
  <c r="U50" i="9"/>
  <c r="V50" i="9"/>
  <c r="PI62" i="1" s="1"/>
  <c r="U74" i="9"/>
  <c r="V74" i="9"/>
  <c r="PI86" i="1" s="1"/>
  <c r="U32" i="9"/>
  <c r="V32" i="9"/>
  <c r="PI44" i="1" s="1"/>
  <c r="U68" i="9"/>
  <c r="V68" i="9"/>
  <c r="PI80" i="1" s="1"/>
  <c r="U28" i="9"/>
  <c r="V28" i="9"/>
  <c r="PI40" i="1" s="1"/>
  <c r="U76" i="9"/>
  <c r="V76" i="9"/>
  <c r="PI88" i="1" s="1"/>
  <c r="U66" i="9"/>
  <c r="V66" i="9"/>
  <c r="PI78" i="1" s="1"/>
  <c r="U10" i="9"/>
  <c r="U44" i="9"/>
  <c r="V44" i="9"/>
  <c r="PI56" i="1" s="1"/>
  <c r="U43" i="9"/>
  <c r="V43" i="9"/>
  <c r="PI55" i="1" s="1"/>
  <c r="U19" i="9"/>
  <c r="V19" i="9"/>
  <c r="PI31" i="1" s="1"/>
  <c r="U40" i="9"/>
  <c r="V40" i="9"/>
  <c r="PI52" i="1" s="1"/>
  <c r="U13" i="9"/>
  <c r="V13" i="9"/>
  <c r="PI25" i="1" s="1"/>
  <c r="U34" i="9"/>
  <c r="V34" i="9"/>
  <c r="PI46" i="1" s="1"/>
  <c r="U59" i="9"/>
  <c r="V59" i="9"/>
  <c r="PI71" i="1" s="1"/>
  <c r="T16" i="9"/>
  <c r="V16" i="9" s="1"/>
  <c r="PI28" i="1" s="1"/>
  <c r="U49" i="9"/>
  <c r="V49" i="9"/>
  <c r="PI61" i="1" s="1"/>
  <c r="U8" i="9"/>
  <c r="V8" i="9"/>
  <c r="PI20" i="1" s="1"/>
  <c r="U70" i="9"/>
  <c r="V70" i="9"/>
  <c r="PI82" i="1" s="1"/>
  <c r="U11" i="9"/>
  <c r="V11" i="9"/>
  <c r="PI23" i="1" s="1"/>
  <c r="U78" i="9"/>
  <c r="V78" i="9"/>
  <c r="PI90" i="1" s="1"/>
  <c r="U56" i="9"/>
  <c r="V56" i="9"/>
  <c r="PI68" i="1" s="1"/>
  <c r="U14" i="9"/>
  <c r="V14" i="9"/>
  <c r="PI26" i="1" s="1"/>
  <c r="U48" i="9"/>
  <c r="V48" i="9"/>
  <c r="PI60" i="1" s="1"/>
  <c r="U73" i="9"/>
  <c r="V73" i="9"/>
  <c r="PI85" i="1" s="1"/>
  <c r="U26" i="9"/>
  <c r="V26" i="9"/>
  <c r="PI38" i="1" s="1"/>
  <c r="U77" i="9"/>
  <c r="U53" i="9"/>
  <c r="V53" i="9"/>
  <c r="PI65" i="1" s="1"/>
  <c r="U52" i="9"/>
  <c r="V52" i="9"/>
  <c r="PI64" i="1" s="1"/>
  <c r="U5" i="9"/>
  <c r="V5" i="9"/>
  <c r="PI17" i="1" s="1"/>
  <c r="U25" i="9"/>
  <c r="V25" i="9"/>
  <c r="PI37" i="1" s="1"/>
  <c r="U22" i="9"/>
  <c r="V22" i="9"/>
  <c r="PI34" i="1" s="1"/>
  <c r="U2" i="9"/>
  <c r="V2" i="9"/>
  <c r="PI14" i="1" s="1"/>
  <c r="U41" i="9"/>
  <c r="V41" i="9"/>
  <c r="PI53" i="1" s="1"/>
  <c r="U58" i="9"/>
  <c r="V58" i="9"/>
  <c r="PI70" i="1" s="1"/>
  <c r="U30" i="9"/>
  <c r="V30" i="9"/>
  <c r="PI42" i="1" s="1"/>
  <c r="U38" i="9"/>
  <c r="V38" i="9"/>
  <c r="PI50" i="1" s="1"/>
  <c r="U37" i="9"/>
  <c r="V37" i="9"/>
  <c r="PI49" i="1" s="1"/>
  <c r="U27" i="9"/>
  <c r="U24" i="9"/>
  <c r="U61" i="9"/>
  <c r="V61" i="9"/>
  <c r="PI73" i="1" s="1"/>
  <c r="U69" i="9"/>
  <c r="V69" i="9"/>
  <c r="PI81" i="1" s="1"/>
  <c r="U71" i="9"/>
  <c r="V71" i="9"/>
  <c r="PI83" i="1" s="1"/>
  <c r="U51" i="9"/>
  <c r="V51" i="9"/>
  <c r="PI63" i="1" s="1"/>
  <c r="U80" i="9"/>
  <c r="V80" i="9"/>
  <c r="PI92" i="1" s="1"/>
  <c r="U55" i="9"/>
  <c r="V55" i="9"/>
  <c r="PI67" i="1" s="1"/>
  <c r="U12" i="9"/>
  <c r="V12" i="9"/>
  <c r="PI24" i="1" s="1"/>
  <c r="U47" i="9"/>
  <c r="V47" i="9"/>
  <c r="PI59" i="1" s="1"/>
  <c r="U15" i="9"/>
  <c r="V15" i="9"/>
  <c r="PI27" i="1" s="1"/>
  <c r="U67" i="9"/>
  <c r="V67" i="9"/>
  <c r="PI79" i="1" s="1"/>
  <c r="U20" i="9"/>
  <c r="V20" i="9"/>
  <c r="PI32" i="1" s="1"/>
  <c r="U3" i="9"/>
  <c r="V3" i="9"/>
  <c r="PI15" i="1" s="1"/>
  <c r="U29" i="9"/>
  <c r="V29" i="9"/>
  <c r="PI41" i="1" s="1"/>
  <c r="U4" i="9"/>
  <c r="V4" i="9"/>
  <c r="PI16" i="1" s="1"/>
  <c r="U7" i="9"/>
  <c r="V7" i="9"/>
  <c r="PI19" i="1" s="1"/>
  <c r="U35" i="9"/>
  <c r="V35" i="9"/>
  <c r="PI47" i="1" s="1"/>
  <c r="U39" i="9"/>
  <c r="V39" i="9"/>
  <c r="PI51" i="1" s="1"/>
  <c r="U42" i="9"/>
  <c r="V42" i="9"/>
  <c r="PI54" i="1" s="1"/>
  <c r="U23" i="9"/>
  <c r="V23" i="9"/>
  <c r="PI35" i="1" s="1"/>
  <c r="U21" i="9"/>
  <c r="V21" i="9"/>
  <c r="PI33" i="1" s="1"/>
  <c r="U72" i="9"/>
  <c r="V72" i="9"/>
  <c r="PI84" i="1" s="1"/>
  <c r="U31" i="9"/>
  <c r="V31" i="9"/>
  <c r="PI43" i="1" s="1"/>
  <c r="U6" i="9"/>
  <c r="V6" i="9"/>
  <c r="PI18" i="1" s="1"/>
  <c r="U65" i="9"/>
  <c r="V65" i="9"/>
  <c r="PI77" i="1" s="1"/>
  <c r="U62" i="9"/>
  <c r="V62" i="9"/>
  <c r="PI74" i="1" s="1"/>
  <c r="T18" i="9"/>
  <c r="U75" i="9"/>
  <c r="V75" i="9"/>
  <c r="PI87" i="1" s="1"/>
  <c r="U79" i="9"/>
  <c r="V79" i="9"/>
  <c r="PI91" i="1" s="1"/>
  <c r="U54" i="9"/>
  <c r="V54" i="9"/>
  <c r="PI66" i="1" s="1"/>
  <c r="U9" i="9"/>
  <c r="V9" i="9"/>
  <c r="PI21" i="1" s="1"/>
  <c r="U57" i="9"/>
  <c r="V57" i="9"/>
  <c r="PI69" i="1" s="1"/>
  <c r="U63" i="9"/>
  <c r="V63" i="9"/>
  <c r="P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PK79" i="1" l="1"/>
  <c r="PM79" i="1" s="1"/>
  <c r="PO79" i="1" s="1"/>
  <c r="PL79" i="1"/>
  <c r="PK35" i="1"/>
  <c r="PM35" i="1" s="1"/>
  <c r="PO35" i="1" s="1"/>
  <c r="PL35" i="1"/>
  <c r="PK21" i="1"/>
  <c r="PM21" i="1" s="1"/>
  <c r="PO21" i="1" s="1"/>
  <c r="PL21" i="1"/>
  <c r="PK60" i="1"/>
  <c r="PM60" i="1" s="1"/>
  <c r="PO60" i="1" s="1"/>
  <c r="PL60" i="1"/>
  <c r="PL23" i="1"/>
  <c r="PK23" i="1"/>
  <c r="PM23" i="1" s="1"/>
  <c r="PO23" i="1" s="1"/>
  <c r="PL28" i="1"/>
  <c r="PK28" i="1"/>
  <c r="PM28" i="1" s="1"/>
  <c r="PO28" i="1" s="1"/>
  <c r="PK78" i="1"/>
  <c r="PM78" i="1" s="1"/>
  <c r="PO78" i="1" s="1"/>
  <c r="PL78" i="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L42" i="1"/>
  <c r="PK34" i="1"/>
  <c r="PM34" i="1" s="1"/>
  <c r="PO34" i="1" s="1"/>
  <c r="PL34" i="1"/>
  <c r="PK65" i="1"/>
  <c r="PM65" i="1" s="1"/>
  <c r="PO65" i="1" s="1"/>
  <c r="PL65" i="1"/>
  <c r="PK71" i="1"/>
  <c r="PM71" i="1" s="1"/>
  <c r="PO71" i="1" s="1"/>
  <c r="PL71" i="1"/>
  <c r="PL31" i="1"/>
  <c r="PK31" i="1"/>
  <c r="PM31" i="1" s="1"/>
  <c r="PO31" i="1" s="1"/>
  <c r="PL72" i="1"/>
  <c r="PK72" i="1"/>
  <c r="PM72" i="1" s="1"/>
  <c r="PO72" i="1" s="1"/>
  <c r="PL51" i="1"/>
  <c r="PK51" i="1"/>
  <c r="PM51" i="1" s="1"/>
  <c r="PO51" i="1" s="1"/>
  <c r="PK92" i="1"/>
  <c r="PM92" i="1" s="1"/>
  <c r="PO92" i="1" s="1"/>
  <c r="PL92" i="1"/>
  <c r="PK66" i="1"/>
  <c r="PM66" i="1" s="1"/>
  <c r="PO66" i="1" s="1"/>
  <c r="PL66" i="1"/>
  <c r="PK26" i="1"/>
  <c r="PM26" i="1" s="1"/>
  <c r="PO26" i="1" s="1"/>
  <c r="PL26" i="1"/>
  <c r="PK82" i="1"/>
  <c r="PM82" i="1" s="1"/>
  <c r="PO82" i="1" s="1"/>
  <c r="PL82" i="1"/>
  <c r="PK88" i="1"/>
  <c r="PM88" i="1" s="1"/>
  <c r="PO88" i="1" s="1"/>
  <c r="PL88" i="1"/>
  <c r="PK86" i="1"/>
  <c r="PM86" i="1" s="1"/>
  <c r="PO86" i="1" s="1"/>
  <c r="PL86" i="1"/>
  <c r="PL48" i="1"/>
  <c r="PK48" i="1"/>
  <c r="PM48" i="1" s="1"/>
  <c r="PK74" i="1"/>
  <c r="PM74" i="1" s="1"/>
  <c r="PO74" i="1" s="1"/>
  <c r="PL74" i="1"/>
  <c r="PK77" i="1"/>
  <c r="PM77" i="1" s="1"/>
  <c r="PO77" i="1" s="1"/>
  <c r="PL77" i="1"/>
  <c r="PK33" i="1"/>
  <c r="PM33" i="1" s="1"/>
  <c r="PO33" i="1" s="1"/>
  <c r="PL33" i="1"/>
  <c r="PK47" i="1"/>
  <c r="PM47" i="1" s="1"/>
  <c r="PO47" i="1" s="1"/>
  <c r="PL47" i="1"/>
  <c r="PL15" i="1"/>
  <c r="PK15" i="1"/>
  <c r="PM15" i="1" s="1"/>
  <c r="PO15" i="1" s="1"/>
  <c r="PL59" i="1"/>
  <c r="PK59" i="1"/>
  <c r="PM59" i="1" s="1"/>
  <c r="PO59" i="1" s="1"/>
  <c r="PK63" i="1"/>
  <c r="PM63" i="1" s="1"/>
  <c r="PO63" i="1" s="1"/>
  <c r="PL63" i="1"/>
  <c r="PK70" i="1"/>
  <c r="PM70" i="1" s="1"/>
  <c r="PO70" i="1" s="1"/>
  <c r="PL70" i="1"/>
  <c r="PK37" i="1"/>
  <c r="PM37" i="1" s="1"/>
  <c r="PO37" i="1" s="1"/>
  <c r="PL37" i="1"/>
  <c r="PK46" i="1"/>
  <c r="PM46" i="1" s="1"/>
  <c r="PO46" i="1" s="1"/>
  <c r="PL46" i="1"/>
  <c r="PK55" i="1"/>
  <c r="PM55" i="1" s="1"/>
  <c r="PO55" i="1" s="1"/>
  <c r="PL55" i="1"/>
  <c r="PK84" i="1"/>
  <c r="PM84" i="1" s="1"/>
  <c r="PO84" i="1" s="1"/>
  <c r="PL84" i="1"/>
  <c r="PL75" i="1"/>
  <c r="PK75" i="1"/>
  <c r="PM75" i="1" s="1"/>
  <c r="PO75" i="1" s="1"/>
  <c r="PL91" i="1"/>
  <c r="PK91" i="1"/>
  <c r="PM91" i="1" s="1"/>
  <c r="PO91" i="1" s="1"/>
  <c r="PK38" i="1"/>
  <c r="PM38" i="1" s="1"/>
  <c r="PO38" i="1" s="1"/>
  <c r="PL38" i="1"/>
  <c r="PK68" i="1"/>
  <c r="PM68" i="1" s="1"/>
  <c r="PO68" i="1" s="1"/>
  <c r="PL68" i="1"/>
  <c r="PL20" i="1"/>
  <c r="PK20" i="1"/>
  <c r="PM20" i="1" s="1"/>
  <c r="PO20" i="1" s="1"/>
  <c r="PK40" i="1"/>
  <c r="PM40" i="1" s="1"/>
  <c r="PO40" i="1" s="1"/>
  <c r="PL40" i="1"/>
  <c r="PK62" i="1"/>
  <c r="PM62" i="1" s="1"/>
  <c r="PO62" i="1" s="1"/>
  <c r="PL62" i="1"/>
  <c r="PK58" i="1"/>
  <c r="PM58" i="1" s="1"/>
  <c r="PO58" i="1" s="1"/>
  <c r="PL58" i="1"/>
  <c r="PK18" i="1"/>
  <c r="PM18" i="1" s="1"/>
  <c r="PO18" i="1" s="1"/>
  <c r="PL18" i="1"/>
  <c r="PK19" i="1"/>
  <c r="PM19" i="1" s="1"/>
  <c r="PO19" i="1" s="1"/>
  <c r="PL19" i="1"/>
  <c r="PK24" i="1"/>
  <c r="PM24" i="1" s="1"/>
  <c r="PO24" i="1" s="1"/>
  <c r="PL24" i="1"/>
  <c r="PL83" i="1"/>
  <c r="PK83" i="1"/>
  <c r="PM83" i="1" s="1"/>
  <c r="PO83" i="1" s="1"/>
  <c r="PK49" i="1"/>
  <c r="PM49" i="1" s="1"/>
  <c r="PO49" i="1" s="1"/>
  <c r="PL49" i="1"/>
  <c r="PK53" i="1"/>
  <c r="PM53" i="1" s="1"/>
  <c r="PO53" i="1" s="1"/>
  <c r="PL53" i="1"/>
  <c r="PK17" i="1"/>
  <c r="PM17" i="1" s="1"/>
  <c r="PO17" i="1" s="1"/>
  <c r="PL17" i="1"/>
  <c r="PK25" i="1"/>
  <c r="PM25" i="1" s="1"/>
  <c r="PO25" i="1" s="1"/>
  <c r="PL25" i="1"/>
  <c r="PL56" i="1"/>
  <c r="PK56" i="1"/>
  <c r="PM56" i="1" s="1"/>
  <c r="PO56" i="1" s="1"/>
  <c r="PK32" i="1"/>
  <c r="PM32" i="1" s="1"/>
  <c r="PO32" i="1" s="1"/>
  <c r="PL32" i="1"/>
  <c r="PK69" i="1"/>
  <c r="PM69" i="1" s="1"/>
  <c r="PO69" i="1" s="1"/>
  <c r="PL69" i="1"/>
  <c r="PK87" i="1"/>
  <c r="PM87" i="1" s="1"/>
  <c r="PO87" i="1" s="1"/>
  <c r="PL87" i="1"/>
  <c r="PK85" i="1"/>
  <c r="PM85" i="1" s="1"/>
  <c r="PO85" i="1" s="1"/>
  <c r="PL85" i="1"/>
  <c r="PK90" i="1"/>
  <c r="PM90" i="1" s="1"/>
  <c r="PO90" i="1" s="1"/>
  <c r="PL90" i="1"/>
  <c r="PK61" i="1"/>
  <c r="PM61" i="1" s="1"/>
  <c r="PO61" i="1" s="1"/>
  <c r="PL61" i="1"/>
  <c r="PL80" i="1"/>
  <c r="PK80" i="1"/>
  <c r="PM80" i="1" s="1"/>
  <c r="PO80" i="1" s="1"/>
  <c r="PK76" i="1"/>
  <c r="PM76" i="1" s="1"/>
  <c r="PO76" i="1" s="1"/>
  <c r="PL76" i="1"/>
  <c r="PK43" i="1"/>
  <c r="PM43" i="1" s="1"/>
  <c r="PO43" i="1" s="1"/>
  <c r="PL43" i="1"/>
  <c r="PK54" i="1"/>
  <c r="PM54" i="1" s="1"/>
  <c r="PO54" i="1" s="1"/>
  <c r="PL54" i="1"/>
  <c r="PK16" i="1"/>
  <c r="PM16" i="1" s="1"/>
  <c r="PO16" i="1" s="1"/>
  <c r="PL16" i="1"/>
  <c r="PL67" i="1"/>
  <c r="PK67" i="1"/>
  <c r="PM67" i="1" s="1"/>
  <c r="PO67" i="1" s="1"/>
  <c r="PK81" i="1"/>
  <c r="PM81" i="1" s="1"/>
  <c r="PO81" i="1" s="1"/>
  <c r="PL81" i="1"/>
  <c r="PK50" i="1"/>
  <c r="PM50" i="1" s="1"/>
  <c r="PO50" i="1" s="1"/>
  <c r="PL50" i="1"/>
  <c r="PK14" i="1"/>
  <c r="PM14" i="1" s="1"/>
  <c r="PO14" i="1" s="1"/>
  <c r="PL14" i="1"/>
  <c r="PL64" i="1"/>
  <c r="PK64" i="1"/>
  <c r="PM64" i="1" s="1"/>
  <c r="PO64" i="1" s="1"/>
  <c r="PK52" i="1"/>
  <c r="PM52" i="1" s="1"/>
  <c r="PO52" i="1" s="1"/>
  <c r="PL52" i="1"/>
  <c r="PK45" i="1"/>
  <c r="PM45" i="1" s="1"/>
  <c r="PO45" i="1" s="1"/>
  <c r="PL45" i="1"/>
  <c r="NQ95" i="1"/>
  <c r="NR97" i="1"/>
  <c r="NR95" i="1" s="1"/>
  <c r="NN95" i="1"/>
  <c r="OR97" i="1"/>
  <c r="OR95" i="1" s="1"/>
  <c r="ON95" i="1"/>
  <c r="OQ95" i="1"/>
  <c r="NI21" i="1"/>
  <c r="OI21" i="1"/>
  <c r="OK21" i="1" s="1"/>
  <c r="NI60" i="1"/>
  <c r="NK60" i="1" s="1"/>
  <c r="NM60" i="1" s="1"/>
  <c r="NO60" i="1" s="1"/>
  <c r="OI60" i="1"/>
  <c r="OK60" i="1" s="1"/>
  <c r="NI44" i="1"/>
  <c r="NK44" i="1" s="1"/>
  <c r="NM44" i="1" s="1"/>
  <c r="NO44" i="1" s="1"/>
  <c r="OI44" i="1"/>
  <c r="OK44" i="1" s="1"/>
  <c r="NI41" i="1"/>
  <c r="OI41" i="1"/>
  <c r="OK41" i="1" s="1"/>
  <c r="NI43" i="1"/>
  <c r="OI43" i="1"/>
  <c r="OK43" i="1" s="1"/>
  <c r="NI54" i="1"/>
  <c r="NK54" i="1" s="1"/>
  <c r="NM54" i="1" s="1"/>
  <c r="NO54" i="1" s="1"/>
  <c r="OI54" i="1"/>
  <c r="OK54" i="1" s="1"/>
  <c r="NI16" i="1"/>
  <c r="NK16" i="1" s="1"/>
  <c r="NM16" i="1" s="1"/>
  <c r="NO16" i="1" s="1"/>
  <c r="OI16" i="1"/>
  <c r="OK16" i="1" s="1"/>
  <c r="NI79" i="1"/>
  <c r="OI79" i="1"/>
  <c r="OK79" i="1" s="1"/>
  <c r="NI67" i="1"/>
  <c r="OI67" i="1"/>
  <c r="OK67" i="1" s="1"/>
  <c r="NI81" i="1"/>
  <c r="NK81" i="1" s="1"/>
  <c r="NM81" i="1" s="1"/>
  <c r="NO81" i="1" s="1"/>
  <c r="OI81" i="1"/>
  <c r="OK81" i="1" s="1"/>
  <c r="NI50" i="1"/>
  <c r="NK50" i="1" s="1"/>
  <c r="NM50" i="1" s="1"/>
  <c r="NO50" i="1" s="1"/>
  <c r="OI50" i="1"/>
  <c r="OK50" i="1" s="1"/>
  <c r="NI14" i="1"/>
  <c r="OI14" i="1"/>
  <c r="OK14" i="1" s="1"/>
  <c r="NI64" i="1"/>
  <c r="OI64" i="1"/>
  <c r="OK64" i="1" s="1"/>
  <c r="NI52" i="1"/>
  <c r="NK52" i="1" s="1"/>
  <c r="OI52" i="1"/>
  <c r="OK52" i="1" s="1"/>
  <c r="NI45" i="1"/>
  <c r="NK45" i="1" s="1"/>
  <c r="NM45" i="1" s="1"/>
  <c r="NO45" i="1" s="1"/>
  <c r="OI45" i="1"/>
  <c r="OK45" i="1" s="1"/>
  <c r="NI71" i="1"/>
  <c r="OI71" i="1"/>
  <c r="OK71" i="1" s="1"/>
  <c r="NI31" i="1"/>
  <c r="OI31" i="1"/>
  <c r="OK31" i="1" s="1"/>
  <c r="NI72" i="1"/>
  <c r="NK72" i="1" s="1"/>
  <c r="NM72" i="1" s="1"/>
  <c r="NO72" i="1" s="1"/>
  <c r="OI72" i="1"/>
  <c r="OK72" i="1" s="1"/>
  <c r="NI88" i="1"/>
  <c r="NK88" i="1" s="1"/>
  <c r="NM88" i="1" s="1"/>
  <c r="NO88" i="1" s="1"/>
  <c r="OI88" i="1"/>
  <c r="OK88" i="1" s="1"/>
  <c r="NI86" i="1"/>
  <c r="OI86" i="1"/>
  <c r="OK86" i="1" s="1"/>
  <c r="NI48" i="1"/>
  <c r="OI48" i="1"/>
  <c r="OK48" i="1" s="1"/>
  <c r="NI78" i="1"/>
  <c r="NK78" i="1" s="1"/>
  <c r="NM78" i="1" s="1"/>
  <c r="NO78" i="1" s="1"/>
  <c r="OI78" i="1"/>
  <c r="OK78" i="1" s="1"/>
  <c r="NI74" i="1"/>
  <c r="NK74" i="1" s="1"/>
  <c r="NM74" i="1" s="1"/>
  <c r="NO74" i="1" s="1"/>
  <c r="OI74" i="1"/>
  <c r="OK74" i="1" s="1"/>
  <c r="NI27" i="1"/>
  <c r="OI27" i="1"/>
  <c r="OK27" i="1" s="1"/>
  <c r="NI34" i="1"/>
  <c r="OI34" i="1"/>
  <c r="OK34" i="1" s="1"/>
  <c r="NI66" i="1"/>
  <c r="NK66" i="1" s="1"/>
  <c r="NM66" i="1" s="1"/>
  <c r="NO66" i="1" s="1"/>
  <c r="OI66" i="1"/>
  <c r="OK66" i="1" s="1"/>
  <c r="NI77" i="1"/>
  <c r="NK77" i="1" s="1"/>
  <c r="NM77" i="1" s="1"/>
  <c r="NO77" i="1" s="1"/>
  <c r="OI77" i="1"/>
  <c r="OK77" i="1" s="1"/>
  <c r="NI33" i="1"/>
  <c r="OI33" i="1"/>
  <c r="OK33" i="1" s="1"/>
  <c r="NI47" i="1"/>
  <c r="OI47" i="1"/>
  <c r="OK47" i="1" s="1"/>
  <c r="NI15" i="1"/>
  <c r="NL15" i="1" s="1"/>
  <c r="OI15" i="1"/>
  <c r="OK15" i="1" s="1"/>
  <c r="NI59" i="1"/>
  <c r="NK59" i="1" s="1"/>
  <c r="NM59" i="1" s="1"/>
  <c r="NO59" i="1" s="1"/>
  <c r="OI59" i="1"/>
  <c r="OK59" i="1" s="1"/>
  <c r="NI63" i="1"/>
  <c r="OI63" i="1"/>
  <c r="OK63" i="1" s="1"/>
  <c r="NI70" i="1"/>
  <c r="OI70" i="1"/>
  <c r="OK70" i="1" s="1"/>
  <c r="NI37" i="1"/>
  <c r="OI37" i="1"/>
  <c r="OK37" i="1" s="1"/>
  <c r="NI46" i="1"/>
  <c r="NK46" i="1" s="1"/>
  <c r="NM46" i="1" s="1"/>
  <c r="NO46" i="1" s="1"/>
  <c r="OI46" i="1"/>
  <c r="OK46" i="1" s="1"/>
  <c r="NI55" i="1"/>
  <c r="OI55" i="1"/>
  <c r="OK55" i="1" s="1"/>
  <c r="NI23" i="1"/>
  <c r="OI23" i="1"/>
  <c r="OK23" i="1" s="1"/>
  <c r="NI51" i="1"/>
  <c r="NK51" i="1" s="1"/>
  <c r="NM51" i="1" s="1"/>
  <c r="NO51" i="1" s="1"/>
  <c r="OI51" i="1"/>
  <c r="OK51" i="1" s="1"/>
  <c r="NI92" i="1"/>
  <c r="NK92" i="1" s="1"/>
  <c r="NM92" i="1" s="1"/>
  <c r="NO92" i="1" s="1"/>
  <c r="OI92" i="1"/>
  <c r="OK92" i="1" s="1"/>
  <c r="NI42" i="1"/>
  <c r="OI42" i="1"/>
  <c r="OK42" i="1" s="1"/>
  <c r="NI82" i="1"/>
  <c r="OI82" i="1"/>
  <c r="OK82" i="1" s="1"/>
  <c r="NI75" i="1"/>
  <c r="NL75" i="1" s="1"/>
  <c r="OI75" i="1"/>
  <c r="OK75" i="1" s="1"/>
  <c r="NI91" i="1"/>
  <c r="NK91" i="1" s="1"/>
  <c r="NM91" i="1" s="1"/>
  <c r="NO91" i="1" s="1"/>
  <c r="OI91" i="1"/>
  <c r="OK91" i="1" s="1"/>
  <c r="NI38" i="1"/>
  <c r="OI38" i="1"/>
  <c r="OK38" i="1" s="1"/>
  <c r="NI68" i="1"/>
  <c r="OI68" i="1"/>
  <c r="OK68" i="1" s="1"/>
  <c r="NI20" i="1"/>
  <c r="OI20" i="1"/>
  <c r="OK20" i="1" s="1"/>
  <c r="NI40" i="1"/>
  <c r="NK40" i="1" s="1"/>
  <c r="NM40" i="1" s="1"/>
  <c r="NO40" i="1" s="1"/>
  <c r="OI40" i="1"/>
  <c r="OK40" i="1" s="1"/>
  <c r="NI62" i="1"/>
  <c r="OI62" i="1"/>
  <c r="OK62" i="1" s="1"/>
  <c r="NI58" i="1"/>
  <c r="OI58" i="1"/>
  <c r="OK58" i="1" s="1"/>
  <c r="NI57" i="1"/>
  <c r="NK57" i="1" s="1"/>
  <c r="NM57" i="1" s="1"/>
  <c r="NO57" i="1" s="1"/>
  <c r="OI57" i="1"/>
  <c r="OK57" i="1" s="1"/>
  <c r="NI18" i="1"/>
  <c r="NL18" i="1" s="1"/>
  <c r="OI18" i="1"/>
  <c r="OK18" i="1" s="1"/>
  <c r="NI35" i="1"/>
  <c r="OI35" i="1"/>
  <c r="OK35" i="1" s="1"/>
  <c r="NI19" i="1"/>
  <c r="OI19" i="1"/>
  <c r="OK19" i="1" s="1"/>
  <c r="NI32" i="1"/>
  <c r="NK32" i="1" s="1"/>
  <c r="NM32" i="1" s="1"/>
  <c r="NO32" i="1" s="1"/>
  <c r="OI32" i="1"/>
  <c r="OK32" i="1" s="1"/>
  <c r="NI24" i="1"/>
  <c r="NL24" i="1" s="1"/>
  <c r="OI24" i="1"/>
  <c r="OK24" i="1" s="1"/>
  <c r="NI83" i="1"/>
  <c r="OI83" i="1"/>
  <c r="OK83" i="1" s="1"/>
  <c r="NI49" i="1"/>
  <c r="OI49" i="1"/>
  <c r="OK49" i="1" s="1"/>
  <c r="NI53" i="1"/>
  <c r="NK53" i="1" s="1"/>
  <c r="NM53" i="1" s="1"/>
  <c r="NO53" i="1" s="1"/>
  <c r="OI53" i="1"/>
  <c r="OK53" i="1" s="1"/>
  <c r="NI17" i="1"/>
  <c r="NL17" i="1" s="1"/>
  <c r="OI17" i="1"/>
  <c r="OK17" i="1" s="1"/>
  <c r="NI25" i="1"/>
  <c r="OI25" i="1"/>
  <c r="OK25" i="1" s="1"/>
  <c r="NI56" i="1"/>
  <c r="OI56" i="1"/>
  <c r="OK56" i="1" s="1"/>
  <c r="NI28" i="1"/>
  <c r="NK28" i="1" s="1"/>
  <c r="NM28" i="1" s="1"/>
  <c r="NO28" i="1" s="1"/>
  <c r="OI28" i="1"/>
  <c r="OK28" i="1" s="1"/>
  <c r="NI84" i="1"/>
  <c r="NK84" i="1" s="1"/>
  <c r="NM84" i="1" s="1"/>
  <c r="NO84" i="1" s="1"/>
  <c r="OI84" i="1"/>
  <c r="OK84" i="1" s="1"/>
  <c r="NI73" i="1"/>
  <c r="OI73" i="1"/>
  <c r="OK73" i="1" s="1"/>
  <c r="NI65" i="1"/>
  <c r="OI65" i="1"/>
  <c r="OK65" i="1" s="1"/>
  <c r="NI26" i="1"/>
  <c r="NK26" i="1" s="1"/>
  <c r="NM26" i="1" s="1"/>
  <c r="NO26" i="1" s="1"/>
  <c r="OI26" i="1"/>
  <c r="OK26" i="1" s="1"/>
  <c r="NI69" i="1"/>
  <c r="OI69" i="1"/>
  <c r="OK69" i="1" s="1"/>
  <c r="NI87" i="1"/>
  <c r="OI87" i="1"/>
  <c r="OK87" i="1" s="1"/>
  <c r="NI85" i="1"/>
  <c r="OI85" i="1"/>
  <c r="OK85" i="1" s="1"/>
  <c r="NI90" i="1"/>
  <c r="NK90" i="1" s="1"/>
  <c r="NM90" i="1" s="1"/>
  <c r="NO90" i="1" s="1"/>
  <c r="OI90" i="1"/>
  <c r="OK90" i="1" s="1"/>
  <c r="NI61" i="1"/>
  <c r="OI61" i="1"/>
  <c r="OK61" i="1" s="1"/>
  <c r="NI80" i="1"/>
  <c r="OI80" i="1"/>
  <c r="OK80" i="1" s="1"/>
  <c r="NI76" i="1"/>
  <c r="OI76" i="1"/>
  <c r="OK76" i="1" s="1"/>
  <c r="NL16" i="1"/>
  <c r="NL81" i="1"/>
  <c r="NM52" i="1"/>
  <c r="NO52" i="1" s="1"/>
  <c r="NL66" i="1"/>
  <c r="NL78" i="1"/>
  <c r="NL51"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L46" i="1" l="1"/>
  <c r="NL59" i="1"/>
  <c r="NL45" i="1"/>
  <c r="NL92" i="1"/>
  <c r="NL77" i="1"/>
  <c r="NL74" i="1"/>
  <c r="NL40" i="1"/>
  <c r="NP40" i="1" s="1"/>
  <c r="NL50" i="1"/>
  <c r="NR50" i="1" s="1"/>
  <c r="NL44" i="1"/>
  <c r="NL88" i="1"/>
  <c r="NN88" i="1" s="1"/>
  <c r="NL32" i="1"/>
  <c r="NR32" i="1" s="1"/>
  <c r="NL60" i="1"/>
  <c r="NL72" i="1"/>
  <c r="NL57" i="1"/>
  <c r="NL84" i="1"/>
  <c r="NP84" i="1" s="1"/>
  <c r="NL91" i="1"/>
  <c r="NR91" i="1" s="1"/>
  <c r="PN79" i="1"/>
  <c r="PP79" i="1"/>
  <c r="PR79" i="1"/>
  <c r="NL26" i="1"/>
  <c r="NN26" i="1" s="1"/>
  <c r="NL28" i="1"/>
  <c r="NR28" i="1" s="1"/>
  <c r="NL52" i="1"/>
  <c r="NP52" i="1" s="1"/>
  <c r="NL54" i="1"/>
  <c r="NP54" i="1" s="1"/>
  <c r="PP45" i="1"/>
  <c r="PR45" i="1"/>
  <c r="PN45" i="1"/>
  <c r="PP50" i="1"/>
  <c r="PR50" i="1"/>
  <c r="PN50" i="1"/>
  <c r="PP54" i="1"/>
  <c r="PN54" i="1"/>
  <c r="PR54" i="1"/>
  <c r="PN61" i="1"/>
  <c r="PR61" i="1"/>
  <c r="PP61" i="1"/>
  <c r="PN69" i="1"/>
  <c r="PR69" i="1"/>
  <c r="PP69" i="1"/>
  <c r="PP17" i="1"/>
  <c r="PN17" i="1"/>
  <c r="PR17" i="1"/>
  <c r="PN24" i="1"/>
  <c r="PP24" i="1"/>
  <c r="PR24" i="1"/>
  <c r="PP62" i="1"/>
  <c r="PN62" i="1"/>
  <c r="PR62" i="1"/>
  <c r="PN38" i="1"/>
  <c r="PP38" i="1"/>
  <c r="PR38" i="1"/>
  <c r="PR55" i="1"/>
  <c r="PN55" i="1"/>
  <c r="PP55" i="1"/>
  <c r="PN63" i="1"/>
  <c r="PR63" i="1"/>
  <c r="PP63" i="1"/>
  <c r="PP33" i="1"/>
  <c r="PN33" i="1"/>
  <c r="PR33" i="1"/>
  <c r="PP86" i="1"/>
  <c r="PR86" i="1"/>
  <c r="PN86" i="1"/>
  <c r="PP66" i="1"/>
  <c r="PR66" i="1"/>
  <c r="PN66" i="1"/>
  <c r="PN42" i="1"/>
  <c r="PP42" i="1"/>
  <c r="PR42" i="1"/>
  <c r="PP57" i="1"/>
  <c r="PR57" i="1"/>
  <c r="PN57" i="1"/>
  <c r="PR31" i="1"/>
  <c r="PP31" i="1"/>
  <c r="PN31" i="1"/>
  <c r="PN23" i="1"/>
  <c r="PR23" i="1"/>
  <c r="PP23" i="1"/>
  <c r="NL90" i="1"/>
  <c r="NP90" i="1" s="1"/>
  <c r="PP52" i="1"/>
  <c r="PR52" i="1"/>
  <c r="PN52" i="1"/>
  <c r="PP81" i="1"/>
  <c r="PN81" i="1"/>
  <c r="PR81" i="1"/>
  <c r="PN43" i="1"/>
  <c r="PP43" i="1"/>
  <c r="PR43" i="1"/>
  <c r="PP90" i="1"/>
  <c r="PN90" i="1"/>
  <c r="PR90" i="1"/>
  <c r="PN32" i="1"/>
  <c r="PP32" i="1"/>
  <c r="PR32" i="1"/>
  <c r="PP53" i="1"/>
  <c r="PR53" i="1"/>
  <c r="PN53" i="1"/>
  <c r="PN19" i="1"/>
  <c r="PP19" i="1"/>
  <c r="PR19" i="1"/>
  <c r="PN40" i="1"/>
  <c r="PR40" i="1"/>
  <c r="PP40" i="1"/>
  <c r="PN46" i="1"/>
  <c r="PP46" i="1"/>
  <c r="PR46" i="1"/>
  <c r="PN77" i="1"/>
  <c r="PR77" i="1"/>
  <c r="PP77" i="1"/>
  <c r="PN88" i="1"/>
  <c r="PR88" i="1"/>
  <c r="PP88" i="1"/>
  <c r="PR92" i="1"/>
  <c r="PP92" i="1"/>
  <c r="PN92" i="1"/>
  <c r="PN71" i="1"/>
  <c r="PR71" i="1"/>
  <c r="PP71" i="1"/>
  <c r="PP73" i="1"/>
  <c r="PR73" i="1"/>
  <c r="PN73" i="1"/>
  <c r="PR60" i="1"/>
  <c r="PN60" i="1"/>
  <c r="PP60" i="1"/>
  <c r="PN91" i="1"/>
  <c r="PP91" i="1"/>
  <c r="PR91" i="1"/>
  <c r="PN59" i="1"/>
  <c r="PP59" i="1"/>
  <c r="PR59" i="1"/>
  <c r="PN44" i="1"/>
  <c r="PP44" i="1"/>
  <c r="PR44" i="1"/>
  <c r="NL53" i="1"/>
  <c r="NN53" i="1" s="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N15" i="1"/>
  <c r="PP15" i="1"/>
  <c r="PR51" i="1"/>
  <c r="PN51" i="1"/>
  <c r="PP51" i="1"/>
  <c r="PN14" i="1"/>
  <c r="PP14" i="1"/>
  <c r="PL13"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O13" i="1" s="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NK76" i="1"/>
  <c r="NM76" i="1" s="1"/>
  <c r="NO76" i="1" s="1"/>
  <c r="NK85" i="1"/>
  <c r="NM85" i="1" s="1"/>
  <c r="NO85" i="1" s="1"/>
  <c r="NL65" i="1"/>
  <c r="NR65" i="1" s="1"/>
  <c r="NK65" i="1"/>
  <c r="NM65" i="1" s="1"/>
  <c r="NO65" i="1" s="1"/>
  <c r="NL56" i="1"/>
  <c r="NN56" i="1" s="1"/>
  <c r="NK56" i="1"/>
  <c r="NM56" i="1" s="1"/>
  <c r="NO56" i="1" s="1"/>
  <c r="NK49" i="1"/>
  <c r="NM49" i="1" s="1"/>
  <c r="NO49" i="1" s="1"/>
  <c r="NK19" i="1"/>
  <c r="NM19" i="1" s="1"/>
  <c r="NO19" i="1" s="1"/>
  <c r="NL58" i="1"/>
  <c r="NP58" i="1" s="1"/>
  <c r="NK58" i="1"/>
  <c r="NK68" i="1"/>
  <c r="NM68" i="1" s="1"/>
  <c r="NO68" i="1" s="1"/>
  <c r="NK82" i="1"/>
  <c r="NM82" i="1" s="1"/>
  <c r="NO82" i="1" s="1"/>
  <c r="NL23" i="1"/>
  <c r="NN23" i="1" s="1"/>
  <c r="NK23" i="1"/>
  <c r="NM23" i="1" s="1"/>
  <c r="NO23" i="1" s="1"/>
  <c r="NK70" i="1"/>
  <c r="NM70" i="1" s="1"/>
  <c r="NO70" i="1" s="1"/>
  <c r="NK47" i="1"/>
  <c r="NM47" i="1" s="1"/>
  <c r="NO47" i="1" s="1"/>
  <c r="NL34" i="1"/>
  <c r="NN34" i="1" s="1"/>
  <c r="NK34" i="1"/>
  <c r="NM34" i="1" s="1"/>
  <c r="NO34" i="1" s="1"/>
  <c r="NK48" i="1"/>
  <c r="NM48" i="1" s="1"/>
  <c r="NO48" i="1" s="1"/>
  <c r="NL31" i="1"/>
  <c r="NP31" i="1" s="1"/>
  <c r="NK31" i="1"/>
  <c r="NM31" i="1" s="1"/>
  <c r="NO31" i="1" s="1"/>
  <c r="NK64" i="1"/>
  <c r="NM64" i="1" s="1"/>
  <c r="NO64" i="1" s="1"/>
  <c r="NL67" i="1"/>
  <c r="NN67" i="1" s="1"/>
  <c r="NK67" i="1"/>
  <c r="NM67" i="1" s="1"/>
  <c r="NO67" i="1" s="1"/>
  <c r="NL43" i="1"/>
  <c r="NR43" i="1" s="1"/>
  <c r="NK43" i="1"/>
  <c r="NM43" i="1" s="1"/>
  <c r="NO43" i="1" s="1"/>
  <c r="NK21" i="1"/>
  <c r="NM21" i="1" s="1"/>
  <c r="NO21" i="1" s="1"/>
  <c r="NK80" i="1"/>
  <c r="NM80" i="1" s="1"/>
  <c r="NO80" i="1" s="1"/>
  <c r="NL87" i="1"/>
  <c r="NN87" i="1" s="1"/>
  <c r="NK87" i="1"/>
  <c r="NM87" i="1" s="1"/>
  <c r="NO87" i="1" s="1"/>
  <c r="NK73" i="1"/>
  <c r="NM73" i="1" s="1"/>
  <c r="NO73" i="1" s="1"/>
  <c r="NK25" i="1"/>
  <c r="NM25" i="1" s="1"/>
  <c r="NO25" i="1" s="1"/>
  <c r="NL83" i="1"/>
  <c r="NP83" i="1" s="1"/>
  <c r="NK83" i="1"/>
  <c r="NM83" i="1" s="1"/>
  <c r="NO83" i="1" s="1"/>
  <c r="NL35" i="1"/>
  <c r="NR35" i="1" s="1"/>
  <c r="NK35" i="1"/>
  <c r="NM35" i="1" s="1"/>
  <c r="NO35" i="1" s="1"/>
  <c r="NK62" i="1"/>
  <c r="NM62" i="1" s="1"/>
  <c r="NO62" i="1" s="1"/>
  <c r="NL38" i="1"/>
  <c r="NN38" i="1" s="1"/>
  <c r="NK38" i="1"/>
  <c r="NM38" i="1" s="1"/>
  <c r="NO38" i="1" s="1"/>
  <c r="NL42" i="1"/>
  <c r="NP42" i="1" s="1"/>
  <c r="NK42" i="1"/>
  <c r="NM42" i="1" s="1"/>
  <c r="NO42" i="1" s="1"/>
  <c r="NK55" i="1"/>
  <c r="NM55" i="1" s="1"/>
  <c r="NO55" i="1" s="1"/>
  <c r="NK63" i="1"/>
  <c r="NM63" i="1" s="1"/>
  <c r="NO63" i="1" s="1"/>
  <c r="NK33" i="1"/>
  <c r="NM33" i="1" s="1"/>
  <c r="NO33" i="1" s="1"/>
  <c r="NL27" i="1"/>
  <c r="NP27" i="1" s="1"/>
  <c r="NK27" i="1"/>
  <c r="NM27" i="1" s="1"/>
  <c r="NO27" i="1" s="1"/>
  <c r="NK86" i="1"/>
  <c r="NM86" i="1" s="1"/>
  <c r="NO86" i="1" s="1"/>
  <c r="NK71" i="1"/>
  <c r="NM71" i="1" s="1"/>
  <c r="NO71" i="1" s="1"/>
  <c r="NL14" i="1"/>
  <c r="NR14" i="1" s="1"/>
  <c r="NK14" i="1"/>
  <c r="NM14" i="1" s="1"/>
  <c r="NO14" i="1" s="1"/>
  <c r="NK79" i="1"/>
  <c r="NM79" i="1" s="1"/>
  <c r="NO79" i="1" s="1"/>
  <c r="NK41" i="1"/>
  <c r="NM41" i="1" s="1"/>
  <c r="NO41" i="1" s="1"/>
  <c r="NK61" i="1"/>
  <c r="NM61" i="1" s="1"/>
  <c r="NO61" i="1" s="1"/>
  <c r="NK69" i="1"/>
  <c r="NM69" i="1" s="1"/>
  <c r="NO69" i="1" s="1"/>
  <c r="NK17" i="1"/>
  <c r="NM17" i="1" s="1"/>
  <c r="NO17" i="1" s="1"/>
  <c r="NK24" i="1"/>
  <c r="NM24" i="1" s="1"/>
  <c r="NO24" i="1" s="1"/>
  <c r="NK18" i="1"/>
  <c r="NM18" i="1" s="1"/>
  <c r="NO18" i="1" s="1"/>
  <c r="NL20" i="1"/>
  <c r="NN20" i="1" s="1"/>
  <c r="NK20" i="1"/>
  <c r="NM20" i="1" s="1"/>
  <c r="NO20" i="1" s="1"/>
  <c r="NK75" i="1"/>
  <c r="NM75" i="1" s="1"/>
  <c r="NO75" i="1" s="1"/>
  <c r="NL37" i="1"/>
  <c r="NR37" i="1" s="1"/>
  <c r="NK37" i="1"/>
  <c r="NM37" i="1" s="1"/>
  <c r="NO37" i="1" s="1"/>
  <c r="NK15" i="1"/>
  <c r="NM15" i="1" s="1"/>
  <c r="NO15" i="1" s="1"/>
  <c r="NL73" i="1"/>
  <c r="NP73" i="1" s="1"/>
  <c r="NL21" i="1"/>
  <c r="NN21" i="1" s="1"/>
  <c r="NM58" i="1"/>
  <c r="NO58" i="1" s="1"/>
  <c r="NL49" i="1"/>
  <c r="NN49" i="1" s="1"/>
  <c r="NL47" i="1"/>
  <c r="NN47" i="1" s="1"/>
  <c r="NL82" i="1"/>
  <c r="NN82" i="1" s="1"/>
  <c r="NL48" i="1"/>
  <c r="NP48" i="1" s="1"/>
  <c r="NL64" i="1"/>
  <c r="NP64" i="1" s="1"/>
  <c r="NL68" i="1"/>
  <c r="NP68" i="1" s="1"/>
  <c r="NL70" i="1"/>
  <c r="NL19" i="1"/>
  <c r="NP19" i="1" s="1"/>
  <c r="NL33" i="1"/>
  <c r="NP33" i="1" s="1"/>
  <c r="NL63" i="1"/>
  <c r="NN63" i="1" s="1"/>
  <c r="NL80" i="1"/>
  <c r="NR80" i="1" s="1"/>
  <c r="NL55" i="1"/>
  <c r="NP55" i="1" s="1"/>
  <c r="NL79" i="1"/>
  <c r="NN79" i="1" s="1"/>
  <c r="NL25" i="1"/>
  <c r="NP25" i="1" s="1"/>
  <c r="NL62" i="1"/>
  <c r="NP62" i="1" s="1"/>
  <c r="OL27" i="1"/>
  <c r="OM27" i="1"/>
  <c r="OO27" i="1" s="1"/>
  <c r="OM24" i="1"/>
  <c r="OO24" i="1" s="1"/>
  <c r="OL24" i="1"/>
  <c r="NL61" i="1"/>
  <c r="NP61" i="1" s="1"/>
  <c r="NL69" i="1"/>
  <c r="NP69" i="1" s="1"/>
  <c r="OM90" i="1"/>
  <c r="OO90" i="1" s="1"/>
  <c r="OL90" i="1"/>
  <c r="OL26" i="1"/>
  <c r="OM26" i="1"/>
  <c r="OO26" i="1" s="1"/>
  <c r="OM28" i="1"/>
  <c r="OO28" i="1" s="1"/>
  <c r="OL28" i="1"/>
  <c r="OM40" i="1"/>
  <c r="OO40" i="1" s="1"/>
  <c r="OL40" i="1"/>
  <c r="OM91" i="1"/>
  <c r="OO91" i="1" s="1"/>
  <c r="OL91" i="1"/>
  <c r="OL92" i="1"/>
  <c r="OM92" i="1"/>
  <c r="OO92" i="1" s="1"/>
  <c r="OM46" i="1"/>
  <c r="OO46" i="1" s="1"/>
  <c r="OL46" i="1"/>
  <c r="OM59" i="1"/>
  <c r="OO59" i="1" s="1"/>
  <c r="OL59" i="1"/>
  <c r="OM77" i="1"/>
  <c r="OO77" i="1" s="1"/>
  <c r="OL77" i="1"/>
  <c r="OM74" i="1"/>
  <c r="OO74" i="1" s="1"/>
  <c r="OL74" i="1"/>
  <c r="OM88" i="1"/>
  <c r="OO88" i="1" s="1"/>
  <c r="OL88" i="1"/>
  <c r="OM45" i="1"/>
  <c r="OO45" i="1" s="1"/>
  <c r="OL45" i="1"/>
  <c r="OM50" i="1"/>
  <c r="OO50" i="1" s="1"/>
  <c r="OL50" i="1"/>
  <c r="OM16" i="1"/>
  <c r="OO16" i="1" s="1"/>
  <c r="OL16" i="1"/>
  <c r="OM44" i="1"/>
  <c r="OO44" i="1" s="1"/>
  <c r="OL44" i="1"/>
  <c r="OL84" i="1"/>
  <c r="OM84" i="1"/>
  <c r="OO84" i="1" s="1"/>
  <c r="OL38" i="1"/>
  <c r="OM38" i="1"/>
  <c r="OO38" i="1" s="1"/>
  <c r="OM86" i="1"/>
  <c r="OO86" i="1" s="1"/>
  <c r="OL86" i="1"/>
  <c r="OM53" i="1"/>
  <c r="OO53" i="1" s="1"/>
  <c r="OL53" i="1"/>
  <c r="OM32" i="1"/>
  <c r="OO32" i="1" s="1"/>
  <c r="OL32" i="1"/>
  <c r="OL57" i="1"/>
  <c r="OM57" i="1"/>
  <c r="OO57" i="1" s="1"/>
  <c r="OM55" i="1"/>
  <c r="OO55" i="1" s="1"/>
  <c r="OL55" i="1"/>
  <c r="OL41" i="1"/>
  <c r="OM41" i="1"/>
  <c r="OO41" i="1" s="1"/>
  <c r="NL41" i="1"/>
  <c r="NP41" i="1" s="1"/>
  <c r="NL86" i="1"/>
  <c r="NN86" i="1" s="1"/>
  <c r="OL76" i="1"/>
  <c r="OM76" i="1"/>
  <c r="OO76" i="1" s="1"/>
  <c r="OM85" i="1"/>
  <c r="OO85" i="1" s="1"/>
  <c r="OL85" i="1"/>
  <c r="OL65" i="1"/>
  <c r="OM65" i="1"/>
  <c r="OO65" i="1" s="1"/>
  <c r="OM20" i="1"/>
  <c r="OO20" i="1" s="1"/>
  <c r="OL20" i="1"/>
  <c r="OM75" i="1"/>
  <c r="OO75" i="1" s="1"/>
  <c r="OL75" i="1"/>
  <c r="OM51" i="1"/>
  <c r="OO51" i="1" s="1"/>
  <c r="OL51" i="1"/>
  <c r="OM37" i="1"/>
  <c r="OO37" i="1" s="1"/>
  <c r="OL37" i="1"/>
  <c r="OM15" i="1"/>
  <c r="OO15" i="1" s="1"/>
  <c r="OL15" i="1"/>
  <c r="OM66" i="1"/>
  <c r="OO66" i="1" s="1"/>
  <c r="OL66" i="1"/>
  <c r="OM78" i="1"/>
  <c r="OO78" i="1" s="1"/>
  <c r="OL78" i="1"/>
  <c r="OM72" i="1"/>
  <c r="OO72" i="1" s="1"/>
  <c r="OL72" i="1"/>
  <c r="OL52" i="1"/>
  <c r="OM52" i="1"/>
  <c r="OO52" i="1" s="1"/>
  <c r="OL81" i="1"/>
  <c r="OM81" i="1"/>
  <c r="OO81" i="1" s="1"/>
  <c r="OM54" i="1"/>
  <c r="OO54" i="1" s="1"/>
  <c r="OL54" i="1"/>
  <c r="OL60" i="1"/>
  <c r="OM60" i="1"/>
  <c r="OO60" i="1" s="1"/>
  <c r="OM61" i="1"/>
  <c r="OO61" i="1" s="1"/>
  <c r="OL61" i="1"/>
  <c r="OM63" i="1"/>
  <c r="OO63" i="1" s="1"/>
  <c r="OL63" i="1"/>
  <c r="OL14" i="1"/>
  <c r="OM14" i="1"/>
  <c r="OL17" i="1"/>
  <c r="OM17" i="1"/>
  <c r="OO17" i="1" s="1"/>
  <c r="OM56" i="1"/>
  <c r="OO56" i="1" s="1"/>
  <c r="OL56" i="1"/>
  <c r="OL49" i="1"/>
  <c r="OM49" i="1"/>
  <c r="OO49" i="1" s="1"/>
  <c r="OL19" i="1"/>
  <c r="OM19" i="1"/>
  <c r="OO19" i="1" s="1"/>
  <c r="OM69" i="1"/>
  <c r="OO69" i="1" s="1"/>
  <c r="OL69" i="1"/>
  <c r="OM62" i="1"/>
  <c r="OO62" i="1" s="1"/>
  <c r="OL62" i="1"/>
  <c r="OL33" i="1"/>
  <c r="OM33" i="1"/>
  <c r="OO33" i="1" s="1"/>
  <c r="OL71" i="1"/>
  <c r="OM71" i="1"/>
  <c r="OO71" i="1" s="1"/>
  <c r="OL18" i="1"/>
  <c r="OM18" i="1"/>
  <c r="OO18" i="1" s="1"/>
  <c r="NL71" i="1"/>
  <c r="NP71" i="1" s="1"/>
  <c r="NL76" i="1"/>
  <c r="NN76" i="1" s="1"/>
  <c r="NL85" i="1"/>
  <c r="NR85" i="1" s="1"/>
  <c r="OM80" i="1"/>
  <c r="OO80" i="1" s="1"/>
  <c r="OL80" i="1"/>
  <c r="OL87" i="1"/>
  <c r="OM87" i="1"/>
  <c r="OO87" i="1" s="1"/>
  <c r="OL73" i="1"/>
  <c r="OM73" i="1"/>
  <c r="OO73" i="1" s="1"/>
  <c r="OM58" i="1"/>
  <c r="OO58" i="1" s="1"/>
  <c r="OL58" i="1"/>
  <c r="OL68" i="1"/>
  <c r="OM68" i="1"/>
  <c r="OO68" i="1" s="1"/>
  <c r="OM82" i="1"/>
  <c r="OO82" i="1" s="1"/>
  <c r="OL82" i="1"/>
  <c r="OM23" i="1"/>
  <c r="OO23" i="1" s="1"/>
  <c r="OL23" i="1"/>
  <c r="OM70" i="1"/>
  <c r="OO70" i="1" s="1"/>
  <c r="OL70" i="1"/>
  <c r="OM47" i="1"/>
  <c r="OO47" i="1" s="1"/>
  <c r="OL47" i="1"/>
  <c r="OL34" i="1"/>
  <c r="OM34" i="1"/>
  <c r="OO34" i="1" s="1"/>
  <c r="OL48" i="1"/>
  <c r="OM48" i="1"/>
  <c r="OO48" i="1" s="1"/>
  <c r="OM31" i="1"/>
  <c r="OO31" i="1" s="1"/>
  <c r="OL31" i="1"/>
  <c r="OM64" i="1"/>
  <c r="OO64" i="1" s="1"/>
  <c r="OL64" i="1"/>
  <c r="OM67" i="1"/>
  <c r="OO67" i="1" s="1"/>
  <c r="OL67" i="1"/>
  <c r="OL43" i="1"/>
  <c r="OM43" i="1"/>
  <c r="OO43" i="1" s="1"/>
  <c r="OM21" i="1"/>
  <c r="OO21" i="1" s="1"/>
  <c r="OL21" i="1"/>
  <c r="OL42" i="1"/>
  <c r="OM42" i="1"/>
  <c r="OO42" i="1" s="1"/>
  <c r="OL79" i="1"/>
  <c r="OM79" i="1"/>
  <c r="OO79" i="1" s="1"/>
  <c r="OL25" i="1"/>
  <c r="OM25" i="1"/>
  <c r="OO25" i="1" s="1"/>
  <c r="OM83" i="1"/>
  <c r="OO83" i="1" s="1"/>
  <c r="OL83" i="1"/>
  <c r="OL35" i="1"/>
  <c r="OM35" i="1"/>
  <c r="OO35" i="1" s="1"/>
  <c r="NR31" i="1"/>
  <c r="NN42" i="1"/>
  <c r="NR42" i="1"/>
  <c r="NP81" i="1"/>
  <c r="NN81" i="1"/>
  <c r="NR81" i="1"/>
  <c r="NP75" i="1"/>
  <c r="NN75" i="1"/>
  <c r="NR75" i="1"/>
  <c r="NN73" i="1"/>
  <c r="NP51" i="1"/>
  <c r="NN51" i="1"/>
  <c r="NR51" i="1"/>
  <c r="NR57" i="1"/>
  <c r="NP57" i="1"/>
  <c r="NN57" i="1"/>
  <c r="NN58" i="1"/>
  <c r="NP15" i="1"/>
  <c r="NN15" i="1"/>
  <c r="NR15" i="1"/>
  <c r="NP92" i="1"/>
  <c r="NN92" i="1"/>
  <c r="NR92" i="1"/>
  <c r="NP44" i="1"/>
  <c r="NR44" i="1"/>
  <c r="NN44" i="1"/>
  <c r="NP60" i="1"/>
  <c r="NR60" i="1"/>
  <c r="NN60" i="1"/>
  <c r="NN66" i="1"/>
  <c r="NR66" i="1"/>
  <c r="NP66" i="1"/>
  <c r="NP79" i="1"/>
  <c r="NN72" i="1"/>
  <c r="NP72" i="1"/>
  <c r="NR72" i="1"/>
  <c r="NN74" i="1"/>
  <c r="NP74" i="1"/>
  <c r="NR74" i="1"/>
  <c r="NP78" i="1"/>
  <c r="NN78" i="1"/>
  <c r="NR78" i="1"/>
  <c r="NN45" i="1"/>
  <c r="NP45" i="1"/>
  <c r="NR45" i="1"/>
  <c r="NP50" i="1"/>
  <c r="NP16" i="1"/>
  <c r="NN16" i="1"/>
  <c r="NR16" i="1"/>
  <c r="NP17" i="1"/>
  <c r="NN17" i="1"/>
  <c r="NR17" i="1"/>
  <c r="NP24" i="1"/>
  <c r="NN24" i="1"/>
  <c r="NR24" i="1"/>
  <c r="NN18" i="1"/>
  <c r="NR18" i="1"/>
  <c r="NP18" i="1"/>
  <c r="NN77" i="1"/>
  <c r="NR77" i="1"/>
  <c r="NP77" i="1"/>
  <c r="NP26" i="1"/>
  <c r="NR26" i="1"/>
  <c r="NN32" i="1"/>
  <c r="NN91" i="1"/>
  <c r="NP46" i="1"/>
  <c r="NR46" i="1"/>
  <c r="NN46" i="1"/>
  <c r="NP59" i="1"/>
  <c r="NR59" i="1"/>
  <c r="NN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P49" i="1" l="1"/>
  <c r="NN40" i="1"/>
  <c r="NN65" i="1"/>
  <c r="NP91" i="1"/>
  <c r="NR40" i="1"/>
  <c r="NN50" i="1"/>
  <c r="NN84" i="1"/>
  <c r="NR84" i="1"/>
  <c r="NR19" i="1"/>
  <c r="NN31" i="1"/>
  <c r="NP35" i="1"/>
  <c r="NP32" i="1"/>
  <c r="NR88" i="1"/>
  <c r="NP67" i="1"/>
  <c r="NP88" i="1"/>
  <c r="NR48" i="1"/>
  <c r="NR63" i="1"/>
  <c r="NP63" i="1"/>
  <c r="NR82" i="1"/>
  <c r="NP82" i="1"/>
  <c r="NR87" i="1"/>
  <c r="NN90" i="1"/>
  <c r="NR83" i="1"/>
  <c r="NN52" i="1"/>
  <c r="NR62" i="1"/>
  <c r="NR52" i="1"/>
  <c r="NN62" i="1"/>
  <c r="NR90" i="1"/>
  <c r="NP20" i="1"/>
  <c r="NP28" i="1"/>
  <c r="NN83" i="1"/>
  <c r="NR58" i="1"/>
  <c r="NR34" i="1"/>
  <c r="NR53" i="1"/>
  <c r="NP34" i="1"/>
  <c r="NN14" i="1"/>
  <c r="NR73" i="1"/>
  <c r="NP53" i="1"/>
  <c r="NP14" i="1"/>
  <c r="NE3" i="1" s="1"/>
  <c r="NF3" i="1" s="1"/>
  <c r="NU3" i="1" s="1"/>
  <c r="NP43" i="1"/>
  <c r="NP86" i="1"/>
  <c r="NN28" i="1"/>
  <c r="NN43" i="1"/>
  <c r="NR21" i="1"/>
  <c r="NP65" i="1"/>
  <c r="NR76" i="1"/>
  <c r="PE5" i="1"/>
  <c r="PF5" i="1" s="1"/>
  <c r="NP76" i="1"/>
  <c r="NR67" i="1"/>
  <c r="NR20" i="1"/>
  <c r="PE7" i="1"/>
  <c r="PF7" i="1" s="1"/>
  <c r="NN54" i="1"/>
  <c r="NP21" i="1"/>
  <c r="NR79" i="1"/>
  <c r="NR86" i="1"/>
  <c r="NR54" i="1"/>
  <c r="NN35" i="1"/>
  <c r="NN19" i="1"/>
  <c r="NP85" i="1"/>
  <c r="NN61" i="1"/>
  <c r="NR38" i="1"/>
  <c r="NP38" i="1"/>
  <c r="NP87" i="1"/>
  <c r="NR56" i="1"/>
  <c r="NR68" i="1"/>
  <c r="NN27" i="1"/>
  <c r="NP56" i="1"/>
  <c r="NN68" i="1"/>
  <c r="NR27" i="1"/>
  <c r="NN80" i="1"/>
  <c r="NP37" i="1"/>
  <c r="NR61" i="1"/>
  <c r="NR23" i="1"/>
  <c r="NN85" i="1"/>
  <c r="PE6" i="1"/>
  <c r="PF6" i="1" s="1"/>
  <c r="PE9" i="1"/>
  <c r="PF9" i="1" s="1"/>
  <c r="PN13" i="1"/>
  <c r="PA7" i="1"/>
  <c r="PA5" i="1"/>
  <c r="PE2" i="1"/>
  <c r="PP13" i="1"/>
  <c r="PE8" i="1"/>
  <c r="PF8" i="1" s="1"/>
  <c r="PA6" i="1"/>
  <c r="PA4" i="1"/>
  <c r="PR13" i="1"/>
  <c r="PA2" i="1"/>
  <c r="PA8" i="1"/>
  <c r="PE3" i="1"/>
  <c r="PF3" i="1" s="1"/>
  <c r="PA9" i="1"/>
  <c r="PE4" i="1"/>
  <c r="PF4" i="1" s="1"/>
  <c r="PA3" i="1"/>
  <c r="NP80" i="1"/>
  <c r="NP23" i="1"/>
  <c r="NN37" i="1"/>
  <c r="NR64" i="1"/>
  <c r="NN64" i="1"/>
  <c r="NR49" i="1"/>
  <c r="NN48" i="1"/>
  <c r="NN33" i="1"/>
  <c r="NA6" i="1" s="1"/>
  <c r="NR25" i="1"/>
  <c r="NR33" i="1"/>
  <c r="NN25" i="1"/>
  <c r="NR47" i="1"/>
  <c r="NP47" i="1"/>
  <c r="NR55" i="1"/>
  <c r="NN55" i="1"/>
  <c r="NA9" i="1" s="1"/>
  <c r="NL13" i="1"/>
  <c r="NP70" i="1"/>
  <c r="NR70" i="1"/>
  <c r="NN70" i="1"/>
  <c r="NN69" i="1"/>
  <c r="NM13" i="1"/>
  <c r="ON62" i="1"/>
  <c r="OR62" i="1"/>
  <c r="OP62" i="1"/>
  <c r="ON56" i="1"/>
  <c r="OR56" i="1"/>
  <c r="OP56" i="1"/>
  <c r="ON61" i="1"/>
  <c r="OR61" i="1"/>
  <c r="OP61" i="1"/>
  <c r="ON15" i="1"/>
  <c r="OP15" i="1"/>
  <c r="OR15" i="1"/>
  <c r="OP20" i="1"/>
  <c r="OR20" i="1"/>
  <c r="ON20" i="1"/>
  <c r="ON57" i="1"/>
  <c r="OP57" i="1"/>
  <c r="OR57" i="1"/>
  <c r="OR38" i="1"/>
  <c r="ON38" i="1"/>
  <c r="OP38" i="1"/>
  <c r="OR25" i="1"/>
  <c r="OP25" i="1"/>
  <c r="ON25" i="1"/>
  <c r="OR43" i="1"/>
  <c r="ON43" i="1"/>
  <c r="OP43" i="1"/>
  <c r="ON48" i="1"/>
  <c r="OR48" i="1"/>
  <c r="OP48" i="1"/>
  <c r="OR73" i="1"/>
  <c r="OP73" i="1"/>
  <c r="ON73" i="1"/>
  <c r="ON69" i="1"/>
  <c r="OR69" i="1"/>
  <c r="OP69" i="1"/>
  <c r="ON72" i="1"/>
  <c r="OP72" i="1"/>
  <c r="OR72" i="1"/>
  <c r="ON37" i="1"/>
  <c r="OR37" i="1"/>
  <c r="OP37" i="1"/>
  <c r="OP84" i="1"/>
  <c r="ON84" i="1"/>
  <c r="OR84" i="1"/>
  <c r="OP52" i="1"/>
  <c r="OR52" i="1"/>
  <c r="ON52" i="1"/>
  <c r="ON59" i="1"/>
  <c r="OP59" i="1"/>
  <c r="OR59" i="1"/>
  <c r="NR41" i="1"/>
  <c r="ON67" i="1"/>
  <c r="OP67" i="1"/>
  <c r="OR67" i="1"/>
  <c r="ON82" i="1"/>
  <c r="OP82" i="1"/>
  <c r="OR82" i="1"/>
  <c r="ON18" i="1"/>
  <c r="OP18" i="1"/>
  <c r="OR18" i="1"/>
  <c r="OP17" i="1"/>
  <c r="ON17" i="1"/>
  <c r="OR17" i="1"/>
  <c r="OP60" i="1"/>
  <c r="ON60" i="1"/>
  <c r="OR60" i="1"/>
  <c r="ON65" i="1"/>
  <c r="OP65" i="1"/>
  <c r="OR65" i="1"/>
  <c r="ON53" i="1"/>
  <c r="OP53" i="1"/>
  <c r="OR53" i="1"/>
  <c r="OP44" i="1"/>
  <c r="OR44" i="1"/>
  <c r="ON44" i="1"/>
  <c r="ON88" i="1"/>
  <c r="OP88" i="1"/>
  <c r="OR88" i="1"/>
  <c r="OP46" i="1"/>
  <c r="OR46" i="1"/>
  <c r="ON46" i="1"/>
  <c r="OP28" i="1"/>
  <c r="ON28" i="1"/>
  <c r="OR28" i="1"/>
  <c r="OP40" i="1"/>
  <c r="OR40" i="1"/>
  <c r="ON40" i="1"/>
  <c r="NN41" i="1"/>
  <c r="NA7" i="1" s="1"/>
  <c r="NN71" i="1"/>
  <c r="OP79" i="1"/>
  <c r="ON79" i="1"/>
  <c r="OR79" i="1"/>
  <c r="OR34" i="1"/>
  <c r="OP34" i="1"/>
  <c r="ON34" i="1"/>
  <c r="OP87" i="1"/>
  <c r="ON87" i="1"/>
  <c r="OR87" i="1"/>
  <c r="OO14" i="1"/>
  <c r="OO13" i="1" s="1"/>
  <c r="OM13" i="1"/>
  <c r="ON54" i="1"/>
  <c r="OR54" i="1"/>
  <c r="OP54" i="1"/>
  <c r="ON78" i="1"/>
  <c r="OP78" i="1"/>
  <c r="OR78" i="1"/>
  <c r="ON51" i="1"/>
  <c r="OR51" i="1"/>
  <c r="OP51" i="1"/>
  <c r="ON85" i="1"/>
  <c r="OR85" i="1"/>
  <c r="OP85" i="1"/>
  <c r="OP41" i="1"/>
  <c r="ON41" i="1"/>
  <c r="OR41" i="1"/>
  <c r="OP24" i="1"/>
  <c r="OR24" i="1"/>
  <c r="ON24" i="1"/>
  <c r="ON23" i="1"/>
  <c r="OR23" i="1"/>
  <c r="OP23" i="1"/>
  <c r="OP32" i="1"/>
  <c r="OR32" i="1"/>
  <c r="ON32" i="1"/>
  <c r="NR71" i="1"/>
  <c r="ON64" i="1"/>
  <c r="OP64" i="1"/>
  <c r="OR64" i="1"/>
  <c r="OP47" i="1"/>
  <c r="OR47" i="1"/>
  <c r="ON47" i="1"/>
  <c r="ON80" i="1"/>
  <c r="OP80" i="1"/>
  <c r="OR80" i="1"/>
  <c r="OP71" i="1"/>
  <c r="OR71" i="1"/>
  <c r="ON71" i="1"/>
  <c r="ON19" i="1"/>
  <c r="OP19" i="1"/>
  <c r="OR19" i="1"/>
  <c r="OP14" i="1"/>
  <c r="ON14" i="1"/>
  <c r="OR14" i="1"/>
  <c r="OL13" i="1"/>
  <c r="ON55" i="1"/>
  <c r="OR55" i="1"/>
  <c r="OP55" i="1"/>
  <c r="ON86" i="1"/>
  <c r="OP86" i="1"/>
  <c r="OR86" i="1"/>
  <c r="OP16" i="1"/>
  <c r="OR16" i="1"/>
  <c r="ON16" i="1"/>
  <c r="OP74" i="1"/>
  <c r="ON74" i="1"/>
  <c r="OR74" i="1"/>
  <c r="NR69" i="1"/>
  <c r="OP35" i="1"/>
  <c r="OR35" i="1"/>
  <c r="ON35" i="1"/>
  <c r="OR42" i="1"/>
  <c r="OP42" i="1"/>
  <c r="ON42" i="1"/>
  <c r="OP68" i="1"/>
  <c r="ON68" i="1"/>
  <c r="OR68" i="1"/>
  <c r="OP63" i="1"/>
  <c r="ON63" i="1"/>
  <c r="OR63" i="1"/>
  <c r="ON66" i="1"/>
  <c r="OR66" i="1"/>
  <c r="OP66" i="1"/>
  <c r="ON75" i="1"/>
  <c r="OR75" i="1"/>
  <c r="OP75" i="1"/>
  <c r="OP92" i="1"/>
  <c r="OR92" i="1"/>
  <c r="ON92" i="1"/>
  <c r="ON26" i="1"/>
  <c r="OR26" i="1"/>
  <c r="OP26" i="1"/>
  <c r="ON45" i="1"/>
  <c r="OR45" i="1"/>
  <c r="OP45" i="1"/>
  <c r="NE6" i="1"/>
  <c r="NF6" i="1" s="1"/>
  <c r="NU6" i="1" s="1"/>
  <c r="NO13" i="1"/>
  <c r="ON83" i="1"/>
  <c r="OR83" i="1"/>
  <c r="OP83" i="1"/>
  <c r="ON21" i="1"/>
  <c r="OR21" i="1"/>
  <c r="OP21" i="1"/>
  <c r="ON31" i="1"/>
  <c r="OP31" i="1"/>
  <c r="OR31" i="1"/>
  <c r="ON70" i="1"/>
  <c r="OR70" i="1"/>
  <c r="OP70" i="1"/>
  <c r="OR58" i="1"/>
  <c r="ON58" i="1"/>
  <c r="OP58" i="1"/>
  <c r="OR33" i="1"/>
  <c r="OP33" i="1"/>
  <c r="ON33" i="1"/>
  <c r="ON49" i="1"/>
  <c r="OR49" i="1"/>
  <c r="OP49" i="1"/>
  <c r="OR81" i="1"/>
  <c r="OP81" i="1"/>
  <c r="ON81" i="1"/>
  <c r="OP76" i="1"/>
  <c r="OR76" i="1"/>
  <c r="ON76" i="1"/>
  <c r="ON50" i="1"/>
  <c r="OR50" i="1"/>
  <c r="OP50" i="1"/>
  <c r="ON77" i="1"/>
  <c r="OR77" i="1"/>
  <c r="OP77" i="1"/>
  <c r="ON91" i="1"/>
  <c r="OP91" i="1"/>
  <c r="OR91" i="1"/>
  <c r="ON90" i="1"/>
  <c r="OP90" i="1"/>
  <c r="OR90" i="1"/>
  <c r="OP27" i="1"/>
  <c r="OR27" i="1"/>
  <c r="ON27" i="1"/>
  <c r="NE7" i="1"/>
  <c r="NF7" i="1" s="1"/>
  <c r="NU7" i="1" s="1"/>
  <c r="NE2" i="1"/>
  <c r="NA2" i="1"/>
  <c r="NE9" i="1"/>
  <c r="NF9" i="1" s="1"/>
  <c r="NU9" i="1" s="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E4" i="1" l="1"/>
  <c r="NF4" i="1" s="1"/>
  <c r="NU4" i="1" s="1"/>
  <c r="NX87" i="1" s="1"/>
  <c r="OC87" i="1" s="1"/>
  <c r="OQ87" i="1" s="1"/>
  <c r="NA8" i="1"/>
  <c r="NA5" i="1"/>
  <c r="NA3" i="1"/>
  <c r="NE8" i="1"/>
  <c r="NF8" i="1" s="1"/>
  <c r="NU8" i="1" s="1"/>
  <c r="NX39" i="1" s="1"/>
  <c r="OC39" i="1" s="1"/>
  <c r="OQ39" i="1" s="1"/>
  <c r="PA10" i="1"/>
  <c r="NP13" i="1"/>
  <c r="NE5" i="1"/>
  <c r="NF5" i="1" s="1"/>
  <c r="NU5" i="1" s="1"/>
  <c r="NX42" i="1" s="1"/>
  <c r="OC42" i="1" s="1"/>
  <c r="OQ42" i="1" s="1"/>
  <c r="NA4" i="1"/>
  <c r="NA10" i="1" s="1"/>
  <c r="PE10" i="1"/>
  <c r="PF2" i="1"/>
  <c r="NN13" i="1"/>
  <c r="OA6" i="1"/>
  <c r="OE2" i="1"/>
  <c r="OF2" i="1" s="1"/>
  <c r="OU2" i="1" s="1"/>
  <c r="OA8" i="1"/>
  <c r="OA2" i="1"/>
  <c r="NR13" i="1"/>
  <c r="OE8" i="1"/>
  <c r="OF8" i="1" s="1"/>
  <c r="OU8" i="1" s="1"/>
  <c r="OE6" i="1"/>
  <c r="OF6" i="1" s="1"/>
  <c r="OU6" i="1" s="1"/>
  <c r="NX20" i="1"/>
  <c r="OC20" i="1" s="1"/>
  <c r="OQ20" i="1" s="1"/>
  <c r="NX24" i="1"/>
  <c r="OC24" i="1" s="1"/>
  <c r="OQ24" i="1" s="1"/>
  <c r="NX65" i="1"/>
  <c r="OC65" i="1" s="1"/>
  <c r="OQ65" i="1" s="1"/>
  <c r="NX72" i="1"/>
  <c r="OC72" i="1" s="1"/>
  <c r="OQ72" i="1" s="1"/>
  <c r="NX55" i="1"/>
  <c r="OC55" i="1" s="1"/>
  <c r="OQ55" i="1" s="1"/>
  <c r="NX49" i="1"/>
  <c r="OC49" i="1" s="1"/>
  <c r="OQ49" i="1" s="1"/>
  <c r="NX54" i="1"/>
  <c r="OC54" i="1" s="1"/>
  <c r="OQ54" i="1" s="1"/>
  <c r="NX47" i="1"/>
  <c r="OC47" i="1" s="1"/>
  <c r="OQ47" i="1" s="1"/>
  <c r="OP13" i="1"/>
  <c r="OE3" i="1"/>
  <c r="OF3" i="1" s="1"/>
  <c r="OU3" i="1" s="1"/>
  <c r="OE4" i="1"/>
  <c r="OF4" i="1" s="1"/>
  <c r="OU4" i="1" s="1"/>
  <c r="OE9" i="1"/>
  <c r="OF9" i="1" s="1"/>
  <c r="OU9" i="1" s="1"/>
  <c r="NX33" i="1"/>
  <c r="OC33" i="1" s="1"/>
  <c r="OQ33" i="1" s="1"/>
  <c r="NX50" i="1"/>
  <c r="OC50" i="1" s="1"/>
  <c r="OQ50" i="1" s="1"/>
  <c r="NX53" i="1"/>
  <c r="OC53" i="1" s="1"/>
  <c r="OQ53" i="1" s="1"/>
  <c r="OA7" i="1"/>
  <c r="OA5" i="1"/>
  <c r="OE7" i="1"/>
  <c r="OF7" i="1" s="1"/>
  <c r="OU7" i="1" s="1"/>
  <c r="OR13" i="1"/>
  <c r="NX23" i="1"/>
  <c r="OC23" i="1" s="1"/>
  <c r="OQ23" i="1" s="1"/>
  <c r="NX52" i="1"/>
  <c r="OC52" i="1" s="1"/>
  <c r="OQ52" i="1" s="1"/>
  <c r="NX14" i="1"/>
  <c r="NX51" i="1"/>
  <c r="OC51" i="1" s="1"/>
  <c r="OQ51" i="1" s="1"/>
  <c r="NX61" i="1"/>
  <c r="OC61" i="1" s="1"/>
  <c r="OQ61" i="1" s="1"/>
  <c r="NX68" i="1"/>
  <c r="OC68" i="1" s="1"/>
  <c r="OQ68" i="1" s="1"/>
  <c r="NX45" i="1"/>
  <c r="OC45" i="1" s="1"/>
  <c r="OQ45" i="1" s="1"/>
  <c r="NX43" i="1"/>
  <c r="OC43" i="1" s="1"/>
  <c r="OQ43" i="1" s="1"/>
  <c r="NX66" i="1"/>
  <c r="OC66" i="1" s="1"/>
  <c r="OQ66" i="1" s="1"/>
  <c r="NX41" i="1"/>
  <c r="OC41" i="1" s="1"/>
  <c r="OQ41" i="1" s="1"/>
  <c r="NX67" i="1"/>
  <c r="OC67" i="1" s="1"/>
  <c r="OQ67" i="1" s="1"/>
  <c r="NX74" i="1"/>
  <c r="OC74" i="1" s="1"/>
  <c r="OQ74" i="1" s="1"/>
  <c r="OE5" i="1"/>
  <c r="OF5" i="1" s="1"/>
  <c r="OU5" i="1" s="1"/>
  <c r="NX17" i="1"/>
  <c r="OC17" i="1" s="1"/>
  <c r="OQ17" i="1" s="1"/>
  <c r="OA3" i="1"/>
  <c r="ON13" i="1"/>
  <c r="OA9" i="1"/>
  <c r="OA4" i="1"/>
  <c r="NF2" i="1"/>
  <c r="NU2" i="1" s="1"/>
  <c r="MU5" i="1"/>
  <c r="MU3" i="1"/>
  <c r="MU6" i="1"/>
  <c r="MU4" i="1"/>
  <c r="MU9" i="1"/>
  <c r="MU7" i="1"/>
  <c r="MU8" i="1"/>
  <c r="CH13" i="1"/>
  <c r="DQ13" i="1"/>
  <c r="CI13" i="1"/>
  <c r="DP13" i="1"/>
  <c r="CZ13" i="1"/>
  <c r="CY13" i="1"/>
  <c r="NX59" i="1" l="1"/>
  <c r="OC59" i="1" s="1"/>
  <c r="OQ59" i="1" s="1"/>
  <c r="NX69" i="1"/>
  <c r="OC69" i="1" s="1"/>
  <c r="OQ69" i="1" s="1"/>
  <c r="NX83" i="1"/>
  <c r="OC83" i="1" s="1"/>
  <c r="OQ83" i="1" s="1"/>
  <c r="NX36" i="1"/>
  <c r="OC36" i="1" s="1"/>
  <c r="OQ36" i="1" s="1"/>
  <c r="NX76" i="1"/>
  <c r="OC76" i="1" s="1"/>
  <c r="OQ76" i="1" s="1"/>
  <c r="NX28" i="1"/>
  <c r="OC28" i="1" s="1"/>
  <c r="OQ28" i="1" s="1"/>
  <c r="NX30" i="1"/>
  <c r="OC30" i="1" s="1"/>
  <c r="OQ30" i="1" s="1"/>
  <c r="NX48" i="1"/>
  <c r="OC48" i="1" s="1"/>
  <c r="OQ48" i="1" s="1"/>
  <c r="NX84" i="1"/>
  <c r="OC84" i="1" s="1"/>
  <c r="OQ84" i="1" s="1"/>
  <c r="NX91" i="1"/>
  <c r="OC91" i="1" s="1"/>
  <c r="OQ91" i="1" s="1"/>
  <c r="NX19" i="1"/>
  <c r="OC19" i="1" s="1"/>
  <c r="OQ19" i="1" s="1"/>
  <c r="NX29" i="1"/>
  <c r="OC29" i="1" s="1"/>
  <c r="OQ29" i="1" s="1"/>
  <c r="NX27" i="1"/>
  <c r="OC27" i="1" s="1"/>
  <c r="OQ27" i="1" s="1"/>
  <c r="NX40" i="1"/>
  <c r="OC40" i="1" s="1"/>
  <c r="OQ40" i="1" s="1"/>
  <c r="NX22" i="1"/>
  <c r="OC22" i="1" s="1"/>
  <c r="OQ22" i="1" s="1"/>
  <c r="NX71" i="1"/>
  <c r="OC71" i="1" s="1"/>
  <c r="OQ71" i="1" s="1"/>
  <c r="NX85" i="1"/>
  <c r="OC85" i="1" s="1"/>
  <c r="OQ85" i="1" s="1"/>
  <c r="NX92" i="1"/>
  <c r="OC92" i="1" s="1"/>
  <c r="OQ92" i="1" s="1"/>
  <c r="NX77" i="1"/>
  <c r="OC77" i="1" s="1"/>
  <c r="OQ77" i="1" s="1"/>
  <c r="NX64" i="1"/>
  <c r="OC64" i="1" s="1"/>
  <c r="OQ64" i="1" s="1"/>
  <c r="NX70" i="1"/>
  <c r="OC70" i="1" s="1"/>
  <c r="OQ70" i="1" s="1"/>
  <c r="NX89" i="1"/>
  <c r="OC89" i="1" s="1"/>
  <c r="OQ89" i="1" s="1"/>
  <c r="NX38" i="1"/>
  <c r="OC38" i="1" s="1"/>
  <c r="OQ38" i="1" s="1"/>
  <c r="NX78" i="1"/>
  <c r="OC78" i="1" s="1"/>
  <c r="OQ78" i="1" s="1"/>
  <c r="NX80" i="1"/>
  <c r="OC80" i="1" s="1"/>
  <c r="OQ80" i="1" s="1"/>
  <c r="NX26" i="1"/>
  <c r="OC26" i="1" s="1"/>
  <c r="OQ26" i="1" s="1"/>
  <c r="NE10" i="1"/>
  <c r="NX79" i="1"/>
  <c r="OC79" i="1" s="1"/>
  <c r="OQ79" i="1" s="1"/>
  <c r="NX44" i="1"/>
  <c r="OC44" i="1" s="1"/>
  <c r="OQ44" i="1" s="1"/>
  <c r="NX16" i="1"/>
  <c r="OC16" i="1" s="1"/>
  <c r="OQ16" i="1" s="1"/>
  <c r="NX62" i="1"/>
  <c r="OC62" i="1" s="1"/>
  <c r="OQ62" i="1" s="1"/>
  <c r="NX88" i="1"/>
  <c r="OC88" i="1" s="1"/>
  <c r="OQ88" i="1" s="1"/>
  <c r="NX75" i="1"/>
  <c r="OC75" i="1" s="1"/>
  <c r="OQ75" i="1" s="1"/>
  <c r="NX56" i="1"/>
  <c r="OC56" i="1" s="1"/>
  <c r="OQ56" i="1" s="1"/>
  <c r="NX34" i="1"/>
  <c r="OC34" i="1" s="1"/>
  <c r="OQ34" i="1" s="1"/>
  <c r="NX35" i="1"/>
  <c r="OC35" i="1" s="1"/>
  <c r="OQ35" i="1" s="1"/>
  <c r="NX81" i="1"/>
  <c r="OC81" i="1" s="1"/>
  <c r="OQ81" i="1" s="1"/>
  <c r="NX82" i="1"/>
  <c r="OC82" i="1" s="1"/>
  <c r="OQ82" i="1" s="1"/>
  <c r="NX90" i="1"/>
  <c r="OC90" i="1" s="1"/>
  <c r="OQ90" i="1" s="1"/>
  <c r="NX86" i="1"/>
  <c r="OC86" i="1" s="1"/>
  <c r="OQ86" i="1" s="1"/>
  <c r="NX32" i="1"/>
  <c r="OC32" i="1" s="1"/>
  <c r="OQ32" i="1" s="1"/>
  <c r="NX37" i="1"/>
  <c r="OC37" i="1" s="1"/>
  <c r="OQ37" i="1" s="1"/>
  <c r="NX57" i="1"/>
  <c r="OC57" i="1" s="1"/>
  <c r="OQ57" i="1" s="1"/>
  <c r="NX31" i="1"/>
  <c r="OC31" i="1" s="1"/>
  <c r="OQ31" i="1" s="1"/>
  <c r="NX63" i="1"/>
  <c r="OC63" i="1" s="1"/>
  <c r="OQ63" i="1" s="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OA10" i="1"/>
  <c r="OC14" i="1"/>
  <c r="OE10" i="1"/>
  <c r="NX15" i="1"/>
  <c r="OC15" i="1" s="1"/>
  <c r="OQ15" i="1" s="1"/>
  <c r="NX58" i="1"/>
  <c r="OC58" i="1" s="1"/>
  <c r="OQ58" i="1" s="1"/>
  <c r="NX60" i="1"/>
  <c r="OC60" i="1" s="1"/>
  <c r="OQ60" i="1" s="1"/>
  <c r="NX73" i="1"/>
  <c r="OC73" i="1" s="1"/>
  <c r="OQ73" i="1" s="1"/>
  <c r="NX18" i="1"/>
  <c r="OC18" i="1" s="1"/>
  <c r="OQ18" i="1" s="1"/>
  <c r="NX21" i="1"/>
  <c r="OC21" i="1" s="1"/>
  <c r="OQ21" i="1" s="1"/>
  <c r="NX25" i="1"/>
  <c r="OC25" i="1" s="1"/>
  <c r="OQ25" i="1" s="1"/>
  <c r="NX46" i="1"/>
  <c r="OC46" i="1" s="1"/>
  <c r="OQ46" i="1" s="1"/>
  <c r="MX68" i="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MU2" i="1"/>
  <c r="OX13" i="1" l="1"/>
  <c r="PC14" i="1"/>
  <c r="NX13" i="1"/>
  <c r="OQ14" i="1"/>
  <c r="OQ13" i="1" s="1"/>
  <c r="OC13" i="1"/>
  <c r="MX15" i="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PQ14" i="1" l="1"/>
  <c r="PQ13" i="1" s="1"/>
  <c r="PC13" i="1"/>
  <c r="NC13" i="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<sst xmlns="http://schemas.openxmlformats.org/spreadsheetml/2006/main" count="6949" uniqueCount="1299">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</sst>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ATR20</v>
          </cell>
        </row>
        <row r="2">
          <cell r="A2" t="str">
            <v>AC</v>
          </cell>
          <cell r="B2" t="str">
            <v>@ACN6</v>
          </cell>
          <cell r="C2">
            <v>1.5840000000000001</v>
          </cell>
          <cell r="D2">
            <v>3.49E-2</v>
          </cell>
          <cell r="E2">
            <v>6.9930069930100001E-3</v>
          </cell>
          <cell r="F2">
            <v>1</v>
          </cell>
        </row>
        <row r="3">
          <cell r="A3" t="str">
            <v>AD</v>
          </cell>
          <cell r="B3" t="str">
            <v>@ADU6</v>
          </cell>
          <cell r="C3">
            <v>0.74819999999999998</v>
          </cell>
          <cell r="D3">
            <v>8.1306069999999998E-3</v>
          </cell>
          <cell r="E3">
            <v>4.8348106365799998E-3</v>
          </cell>
          <cell r="F3">
            <v>1</v>
          </cell>
        </row>
        <row r="4">
          <cell r="A4" t="str">
            <v>AEX</v>
          </cell>
          <cell r="B4" t="str">
            <v>AEXN6</v>
          </cell>
          <cell r="C4">
            <v>440.55</v>
          </cell>
          <cell r="D4">
            <v>6.6102477275</v>
          </cell>
          <cell r="E4">
            <v>1.9331362292500001E-3</v>
          </cell>
          <cell r="F4">
            <v>1</v>
          </cell>
        </row>
        <row r="5">
          <cell r="A5" t="str">
            <v>BO</v>
          </cell>
          <cell r="B5" t="str">
            <v>@BOZ6</v>
          </cell>
          <cell r="C5">
            <v>32.24</v>
          </cell>
          <cell r="D5">
            <v>0.67207995099999995</v>
          </cell>
          <cell r="E5">
            <v>7.4999999999999997E-3</v>
          </cell>
          <cell r="F5">
            <v>1</v>
          </cell>
        </row>
        <row r="6">
          <cell r="A6" t="str">
            <v>BP</v>
          </cell>
          <cell r="B6" t="str">
            <v>@BPU6</v>
          </cell>
          <cell r="C6">
            <v>1.4697</v>
          </cell>
          <cell r="D6">
            <v>1.6345091999999999E-2</v>
          </cell>
          <cell r="E6">
            <v>1.63565732979E-3</v>
          </cell>
          <cell r="F6">
            <v>1</v>
          </cell>
        </row>
        <row r="7">
          <cell r="A7" t="str">
            <v>C</v>
          </cell>
          <cell r="B7" t="str">
            <v>@CU6</v>
          </cell>
          <cell r="C7">
            <v>398.25</v>
          </cell>
          <cell r="D7">
            <v>11.1855670105</v>
          </cell>
          <cell r="E7">
            <v>-9.9440646364200008E-3</v>
          </cell>
          <cell r="F7">
            <v>-1</v>
          </cell>
        </row>
        <row r="8">
          <cell r="A8" t="str">
            <v>CC</v>
          </cell>
          <cell r="B8" t="str">
            <v>@CCU6</v>
          </cell>
          <cell r="C8">
            <v>3156</v>
          </cell>
          <cell r="D8">
            <v>56.477954694499999</v>
          </cell>
          <cell r="E8">
            <v>3.17863954228E-3</v>
          </cell>
          <cell r="F8">
            <v>1</v>
          </cell>
        </row>
        <row r="9">
          <cell r="A9" t="str">
            <v>CD</v>
          </cell>
          <cell r="B9" t="str">
            <v>@CDU6</v>
          </cell>
          <cell r="C9">
            <v>0.77969999999999995</v>
          </cell>
          <cell r="D9">
            <v>6.6805120000000004E-3</v>
          </cell>
          <cell r="E9">
            <v>-2.1755822882E-3</v>
          </cell>
          <cell r="F9">
            <v>-1</v>
          </cell>
        </row>
        <row r="10">
          <cell r="A10" t="str">
            <v>CGB</v>
          </cell>
          <cell r="B10" t="str">
            <v>CBU6</v>
          </cell>
          <cell r="C10">
            <v>145.9</v>
          </cell>
          <cell r="D10">
            <v>0.61559182850000005</v>
          </cell>
          <cell r="E10">
            <v>1.2352456766399999E-3</v>
          </cell>
          <cell r="F10">
            <v>1</v>
          </cell>
        </row>
        <row r="11">
          <cell r="A11" t="str">
            <v>CL</v>
          </cell>
          <cell r="B11" t="str">
            <v>QCLQ6</v>
          </cell>
          <cell r="C11">
            <v>49.13</v>
          </cell>
          <cell r="D11">
            <v>1.389298205</v>
          </cell>
          <cell r="E11">
            <v>-1.444332999E-2</v>
          </cell>
          <cell r="F11">
            <v>-1</v>
          </cell>
        </row>
        <row r="12">
          <cell r="A12" t="str">
            <v>CT</v>
          </cell>
          <cell r="B12" t="str">
            <v>@CTZ6</v>
          </cell>
          <cell r="C12">
            <v>64.53</v>
          </cell>
          <cell r="D12">
            <v>1.2969509545</v>
          </cell>
          <cell r="E12">
            <v>2.1742506600400001E-3</v>
          </cell>
          <cell r="F12">
            <v>1</v>
          </cell>
        </row>
        <row r="13">
          <cell r="A13" t="str">
            <v>CU</v>
          </cell>
          <cell r="B13" t="str">
            <v>@EUU6</v>
          </cell>
          <cell r="C13">
            <v>1.1346000000000001</v>
          </cell>
          <cell r="D13">
            <v>9.2385144999999995E-3</v>
          </cell>
          <cell r="E13">
            <v>4.6042146272400001E-3</v>
          </cell>
          <cell r="F13">
            <v>1</v>
          </cell>
        </row>
        <row r="14">
          <cell r="A14" t="str">
            <v>DX</v>
          </cell>
          <cell r="B14" t="str">
            <v>@DXU6</v>
          </cell>
          <cell r="C14">
            <v>93.757999999999996</v>
          </cell>
          <cell r="D14">
            <v>0.65998300300000001</v>
          </cell>
          <cell r="E14">
            <v>-3.22131382826E-3</v>
          </cell>
          <cell r="F14">
            <v>-1</v>
          </cell>
        </row>
        <row r="15">
          <cell r="A15" t="str">
            <v>EBL</v>
          </cell>
          <cell r="B15" t="str">
            <v>BDU6</v>
          </cell>
          <cell r="C15">
            <v>164.23</v>
          </cell>
          <cell r="D15">
            <v>0.55284617150000004</v>
          </cell>
          <cell r="E15">
            <v>-1.2770615422000001E-3</v>
          </cell>
          <cell r="F15">
            <v>-1</v>
          </cell>
        </row>
        <row r="16">
          <cell r="A16" t="str">
            <v>EBM</v>
          </cell>
          <cell r="B16" t="str">
            <v>BLU6</v>
          </cell>
          <cell r="C16">
            <v>132.86000000000001</v>
          </cell>
          <cell r="D16">
            <v>0.14834072349999999</v>
          </cell>
          <cell r="E16">
            <v>-6.7694622038300004E-4</v>
          </cell>
          <cell r="F16">
            <v>-1</v>
          </cell>
        </row>
        <row r="17">
          <cell r="A17" t="str">
            <v>EBS</v>
          </cell>
          <cell r="B17" t="str">
            <v>EZU6</v>
          </cell>
          <cell r="C17">
            <v>111.91500000000001</v>
          </cell>
          <cell r="D17">
            <v>3.6992460999999997E-2</v>
          </cell>
          <cell r="E17">
            <v>-4.4674767691199997E-5</v>
          </cell>
          <cell r="F17">
            <v>-1</v>
          </cell>
        </row>
        <row r="18">
          <cell r="A18" t="str">
            <v>ED</v>
          </cell>
          <cell r="B18" t="str">
            <v>@EDZ6</v>
          </cell>
          <cell r="C18">
            <v>99.194999999999993</v>
          </cell>
          <cell r="D18">
            <v>4.0500000000000001E-2</v>
          </cell>
          <cell r="E18">
            <v>1.0082169682899999E-4</v>
          </cell>
          <cell r="F18">
            <v>1</v>
          </cell>
        </row>
        <row r="19">
          <cell r="A19" t="str">
            <v>EMD</v>
          </cell>
          <cell r="B19" t="str">
            <v>@EMDU6</v>
          </cell>
          <cell r="C19">
            <v>1486.6</v>
          </cell>
          <cell r="D19">
            <v>15.397722358499999</v>
          </cell>
          <cell r="E19">
            <v>-2.4827215996799999E-3</v>
          </cell>
          <cell r="F19">
            <v>-1</v>
          </cell>
        </row>
        <row r="20">
          <cell r="A20" t="str">
            <v>ES</v>
          </cell>
          <cell r="B20" t="str">
            <v>@ESU6</v>
          </cell>
          <cell r="C20">
            <v>2076.75</v>
          </cell>
          <cell r="D20">
            <v>17.481793773500002</v>
          </cell>
          <cell r="E20">
            <v>-1.8024513338100001E-3</v>
          </cell>
          <cell r="F20">
            <v>-1</v>
          </cell>
        </row>
        <row r="21">
          <cell r="A21" t="str">
            <v>FC</v>
          </cell>
          <cell r="B21" t="str">
            <v>@GFQ6</v>
          </cell>
          <cell r="C21">
            <v>140.17500000000001</v>
          </cell>
          <cell r="D21">
            <v>3.0150000000000001</v>
          </cell>
          <cell r="E21">
            <v>6.4620355412000003E-3</v>
          </cell>
          <cell r="F21">
            <v>1</v>
          </cell>
        </row>
        <row r="22">
          <cell r="A22" t="str">
            <v>FCH</v>
          </cell>
          <cell r="B22" t="str">
            <v>MTN6</v>
          </cell>
          <cell r="C22">
            <v>4376</v>
          </cell>
          <cell r="D22">
            <v>65.262642581500003</v>
          </cell>
          <cell r="E22">
            <v>3.0945558739300001E-3</v>
          </cell>
          <cell r="F22">
            <v>1</v>
          </cell>
        </row>
        <row r="23">
          <cell r="A23" t="str">
            <v>FDX</v>
          </cell>
          <cell r="B23" t="str">
            <v>DXMU6</v>
          </cell>
          <cell r="C23">
            <v>10129.5</v>
          </cell>
          <cell r="D23">
            <v>163.99617027900001</v>
          </cell>
          <cell r="E23">
            <v>9.9705867690299994E-3</v>
          </cell>
          <cell r="F23">
            <v>1</v>
          </cell>
        </row>
        <row r="24">
          <cell r="A24" t="str">
            <v>FEI</v>
          </cell>
          <cell r="B24" t="str">
            <v>IEZ6</v>
          </cell>
          <cell r="C24">
            <v>100.3</v>
          </cell>
          <cell r="D24">
            <v>1.125E-2</v>
          </cell>
          <cell r="E24">
            <v>4.98529338451E-5</v>
          </cell>
          <cell r="F24">
            <v>1</v>
          </cell>
        </row>
        <row r="25">
          <cell r="A25" t="str">
            <v>FFI</v>
          </cell>
          <cell r="B25" t="str">
            <v>LFU6</v>
          </cell>
          <cell r="C25">
            <v>6251.5</v>
          </cell>
          <cell r="D25">
            <v>91.986631173500001</v>
          </cell>
          <cell r="E25">
            <v>9.4461488777700005E-3</v>
          </cell>
          <cell r="F25">
            <v>1</v>
          </cell>
        </row>
        <row r="26">
          <cell r="A26" t="str">
            <v>FLG</v>
          </cell>
          <cell r="B26" t="str">
            <v>LGU6</v>
          </cell>
          <cell r="C26">
            <v>124.13</v>
          </cell>
          <cell r="D26">
            <v>0.63889509499999997</v>
          </cell>
          <cell r="E26">
            <v>-3.6121367795800001E-3</v>
          </cell>
          <cell r="F26">
            <v>-1</v>
          </cell>
        </row>
        <row r="27">
          <cell r="A27" t="str">
            <v>FSS</v>
          </cell>
          <cell r="B27" t="str">
            <v>LLZ6</v>
          </cell>
          <cell r="C27">
            <v>99.41</v>
          </cell>
          <cell r="D27">
            <v>0.03</v>
          </cell>
          <cell r="E27">
            <v>0</v>
          </cell>
          <cell r="F27">
            <v>1</v>
          </cell>
        </row>
        <row r="28">
          <cell r="A28" t="str">
            <v>FV</v>
          </cell>
          <cell r="B28" t="str">
            <v>@FVU6</v>
          </cell>
          <cell r="C28">
            <v>121.21875</v>
          </cell>
          <cell r="D28">
            <v>0.30307364599999997</v>
          </cell>
          <cell r="E28">
            <v>5.8038305281499995E-4</v>
          </cell>
          <cell r="F28">
            <v>1</v>
          </cell>
        </row>
        <row r="29">
          <cell r="A29" t="str">
            <v>GC</v>
          </cell>
          <cell r="B29" t="str">
            <v>QGCQ6</v>
          </cell>
          <cell r="C29">
            <v>1270</v>
          </cell>
          <cell r="D29">
            <v>17.59</v>
          </cell>
          <cell r="E29">
            <v>-1.9646365422399999E-3</v>
          </cell>
          <cell r="F29">
            <v>-1</v>
          </cell>
        </row>
        <row r="30">
          <cell r="A30" t="str">
            <v>HCM</v>
          </cell>
          <cell r="B30" t="str">
            <v>HHIM6</v>
          </cell>
          <cell r="C30">
            <v>8655</v>
          </cell>
          <cell r="D30">
            <v>171.590551181</v>
          </cell>
          <cell r="E30">
            <v>1.3703443429400001E-2</v>
          </cell>
          <cell r="F30">
            <v>1</v>
          </cell>
        </row>
        <row r="31">
          <cell r="A31" t="str">
            <v>HG</v>
          </cell>
          <cell r="B31" t="str">
            <v>QHGU6</v>
          </cell>
          <cell r="C31">
            <v>213.6</v>
          </cell>
          <cell r="D31">
            <v>4.3534751815000003</v>
          </cell>
          <cell r="E31">
            <v>9.2155009568699996E-3</v>
          </cell>
          <cell r="F31">
            <v>1</v>
          </cell>
        </row>
        <row r="32">
          <cell r="A32" t="str">
            <v>HIC</v>
          </cell>
          <cell r="B32" t="str">
            <v>HSIM6</v>
          </cell>
          <cell r="C32">
            <v>20743</v>
          </cell>
          <cell r="D32">
            <v>332.46888367399998</v>
          </cell>
          <cell r="E32">
            <v>1.3089133089099999E-2</v>
          </cell>
          <cell r="F32">
            <v>1</v>
          </cell>
        </row>
        <row r="33">
          <cell r="A33" t="str">
            <v>HO</v>
          </cell>
          <cell r="B33" t="str">
            <v>QHOQ6</v>
          </cell>
          <cell r="C33">
            <v>1.5153000000000001</v>
          </cell>
          <cell r="D33">
            <v>3.9966502500000001E-2</v>
          </cell>
          <cell r="E33">
            <v>-7.2069711066E-3</v>
          </cell>
          <cell r="F33">
            <v>-1</v>
          </cell>
        </row>
        <row r="34">
          <cell r="A34" t="str">
            <v>JY</v>
          </cell>
          <cell r="B34" t="str">
            <v>@JYU6</v>
          </cell>
          <cell r="C34">
            <v>0.96045000000000003</v>
          </cell>
          <cell r="D34">
            <v>9.8381679999999996E-3</v>
          </cell>
          <cell r="E34">
            <v>3.1857113014400001E-3</v>
          </cell>
          <cell r="F34">
            <v>1</v>
          </cell>
        </row>
        <row r="35">
          <cell r="A35" t="str">
            <v>KC</v>
          </cell>
          <cell r="B35" t="str">
            <v>@KCU6</v>
          </cell>
          <cell r="C35">
            <v>139.69999999999999</v>
          </cell>
          <cell r="D35">
            <v>4.3332995624999997</v>
          </cell>
          <cell r="E35">
            <v>-8.8683930471799999E-3</v>
          </cell>
          <cell r="F35">
            <v>-1</v>
          </cell>
        </row>
        <row r="36">
          <cell r="A36" t="str">
            <v>KW</v>
          </cell>
          <cell r="B36" t="str">
            <v>@KWU6</v>
          </cell>
          <cell r="C36">
            <v>451</v>
          </cell>
          <cell r="D36">
            <v>12.147194854</v>
          </cell>
          <cell r="E36">
            <v>-3.31491712707E-3</v>
          </cell>
          <cell r="F36">
            <v>-1</v>
          </cell>
        </row>
        <row r="37">
          <cell r="A37" t="str">
            <v>LB</v>
          </cell>
          <cell r="B37" t="str">
            <v>@LBU6</v>
          </cell>
          <cell r="C37">
            <v>308.2</v>
          </cell>
          <cell r="D37">
            <v>7.0457095059999997</v>
          </cell>
          <cell r="E37">
            <v>0</v>
          </cell>
          <cell r="F37">
            <v>1</v>
          </cell>
        </row>
        <row r="38">
          <cell r="A38" t="str">
            <v>LC</v>
          </cell>
          <cell r="B38" t="str">
            <v>@LEQ6</v>
          </cell>
          <cell r="C38">
            <v>111.625</v>
          </cell>
          <cell r="D38">
            <v>2.21875</v>
          </cell>
          <cell r="E38">
            <v>1.57021085689E-3</v>
          </cell>
          <cell r="F38">
            <v>1</v>
          </cell>
        </row>
        <row r="39">
          <cell r="A39" t="str">
            <v>LCO</v>
          </cell>
          <cell r="B39" t="str">
            <v>EBZ6</v>
          </cell>
          <cell r="C39">
            <v>51.78</v>
          </cell>
          <cell r="D39">
            <v>1.3069999999999999</v>
          </cell>
          <cell r="E39">
            <v>-1.2209080503599999E-2</v>
          </cell>
          <cell r="F39">
            <v>-1</v>
          </cell>
        </row>
        <row r="40">
          <cell r="A40" t="str">
            <v>LGO</v>
          </cell>
          <cell r="B40" t="str">
            <v>GASQ6</v>
          </cell>
          <cell r="C40">
            <v>450</v>
          </cell>
          <cell r="D40">
            <v>12.909547633000001</v>
          </cell>
          <cell r="E40">
            <v>2.7855153203300001E-3</v>
          </cell>
          <cell r="F40">
            <v>1</v>
          </cell>
        </row>
        <row r="41">
          <cell r="A41" t="str">
            <v>LH</v>
          </cell>
          <cell r="B41" t="str">
            <v>@HEQ6</v>
          </cell>
          <cell r="C41">
            <v>85.85</v>
          </cell>
          <cell r="D41">
            <v>1.5197407350000001</v>
          </cell>
          <cell r="E41">
            <v>-2.96693981351E-2</v>
          </cell>
          <cell r="F41">
            <v>-1</v>
          </cell>
        </row>
        <row r="42">
          <cell r="A42" t="str">
            <v>LRC</v>
          </cell>
          <cell r="B42" t="str">
            <v>LRCU6</v>
          </cell>
          <cell r="C42">
            <v>1708</v>
          </cell>
          <cell r="D42">
            <v>30.943202978999999</v>
          </cell>
          <cell r="E42">
            <v>-4.0816326530600001E-3</v>
          </cell>
          <cell r="F42">
            <v>-1</v>
          </cell>
        </row>
        <row r="43">
          <cell r="A43" t="str">
            <v>LSU</v>
          </cell>
          <cell r="B43" t="str">
            <v>QWQ6</v>
          </cell>
          <cell r="C43">
            <v>530.70000000000005</v>
          </cell>
          <cell r="D43">
            <v>10.63</v>
          </cell>
          <cell r="E43">
            <v>-9.4126506024099995E-4</v>
          </cell>
          <cell r="F43">
            <v>-1</v>
          </cell>
        </row>
        <row r="44">
          <cell r="A44" t="str">
            <v>MEM</v>
          </cell>
          <cell r="B44" t="str">
            <v>@MMEU6</v>
          </cell>
          <cell r="C44">
            <v>824.3</v>
          </cell>
          <cell r="D44">
            <v>12.011943723</v>
          </cell>
          <cell r="E44">
            <v>2.4322023592399998E-3</v>
          </cell>
          <cell r="F44">
            <v>1</v>
          </cell>
        </row>
        <row r="45">
          <cell r="A45" t="str">
            <v>MFX</v>
          </cell>
          <cell r="B45" t="str">
            <v>IBN6</v>
          </cell>
          <cell r="C45">
            <v>8692.1</v>
          </cell>
          <cell r="D45">
            <v>161.901191162</v>
          </cell>
          <cell r="E45">
            <v>8.5163655771799997E-3</v>
          </cell>
          <cell r="F45">
            <v>1</v>
          </cell>
        </row>
        <row r="46">
          <cell r="A46" t="str">
            <v>MP</v>
          </cell>
          <cell r="B46" t="str">
            <v>@PXU6</v>
          </cell>
          <cell r="C46">
            <v>5.3600000000000002E-2</v>
          </cell>
          <cell r="D46">
            <v>6.1561649999999999E-4</v>
          </cell>
          <cell r="E46">
            <v>6.0060060060100002E-3</v>
          </cell>
          <cell r="F46">
            <v>1</v>
          </cell>
        </row>
        <row r="47">
          <cell r="A47" t="str">
            <v>MW</v>
          </cell>
          <cell r="B47" t="str">
            <v>@MWU6</v>
          </cell>
          <cell r="C47">
            <v>534.75</v>
          </cell>
          <cell r="D47">
            <v>9.9975732169999993</v>
          </cell>
          <cell r="E47">
            <v>4.6772684752100001E-4</v>
          </cell>
          <cell r="F47">
            <v>1</v>
          </cell>
        </row>
        <row r="48">
          <cell r="A48" t="str">
            <v>NE</v>
          </cell>
          <cell r="B48" t="str">
            <v>@NEU6</v>
          </cell>
          <cell r="C48">
            <v>0.71419999999999995</v>
          </cell>
          <cell r="D48">
            <v>7.9583734999999992E-3</v>
          </cell>
          <cell r="E48">
            <v>4.0770420357100004E-3</v>
          </cell>
          <cell r="F48">
            <v>1</v>
          </cell>
        </row>
        <row r="49">
          <cell r="A49" t="str">
            <v>NG</v>
          </cell>
          <cell r="B49" t="str">
            <v>QNGU6</v>
          </cell>
          <cell r="C49">
            <v>2.7240000000000002</v>
          </cell>
          <cell r="D49">
            <v>8.3781175499999999E-2</v>
          </cell>
          <cell r="E49">
            <v>-3.1638819765399999E-2</v>
          </cell>
          <cell r="F49">
            <v>-1</v>
          </cell>
        </row>
        <row r="50">
          <cell r="A50" t="str">
            <v>NIY</v>
          </cell>
          <cell r="B50" t="str">
            <v>@NKDU6</v>
          </cell>
          <cell r="C50">
            <v>15930</v>
          </cell>
          <cell r="D50">
            <v>352.012936475</v>
          </cell>
          <cell r="E50">
            <v>-1.14799875892E-2</v>
          </cell>
          <cell r="F50">
            <v>-1</v>
          </cell>
        </row>
        <row r="51">
          <cell r="A51" t="str">
            <v>NQ</v>
          </cell>
          <cell r="B51" t="str">
            <v>@NQU6</v>
          </cell>
          <cell r="C51">
            <v>4394.5</v>
          </cell>
          <cell r="D51">
            <v>42.320378448500001</v>
          </cell>
          <cell r="E51">
            <v>-1.3067439349999999E-3</v>
          </cell>
          <cell r="F51">
            <v>-1</v>
          </cell>
        </row>
        <row r="52">
          <cell r="A52" t="str">
            <v>O</v>
          </cell>
          <cell r="B52" t="str">
            <v>@OZ6</v>
          </cell>
          <cell r="C52">
            <v>216.75</v>
          </cell>
          <cell r="D52">
            <v>6.1235294119999999</v>
          </cell>
          <cell r="E52">
            <v>2.3121387283199998E-3</v>
          </cell>
          <cell r="F52">
            <v>1</v>
          </cell>
        </row>
        <row r="53">
          <cell r="A53" t="str">
            <v>OJ</v>
          </cell>
          <cell r="B53" t="str">
            <v>@OJU6</v>
          </cell>
          <cell r="C53">
            <v>167.6</v>
          </cell>
          <cell r="D53">
            <v>4.5489279224999999</v>
          </cell>
          <cell r="E53">
            <v>1.19474313023E-3</v>
          </cell>
          <cell r="F53">
            <v>1</v>
          </cell>
        </row>
        <row r="54">
          <cell r="A54" t="str">
            <v>PA</v>
          </cell>
          <cell r="B54" t="str">
            <v>QPAU6</v>
          </cell>
          <cell r="C54">
            <v>562.25</v>
          </cell>
          <cell r="D54">
            <v>16.065000000000001</v>
          </cell>
          <cell r="E54">
            <v>1.9769656298199999E-2</v>
          </cell>
          <cell r="F54">
            <v>1</v>
          </cell>
        </row>
        <row r="55">
          <cell r="A55" t="str">
            <v>PL</v>
          </cell>
          <cell r="B55" t="str">
            <v>QPLV6</v>
          </cell>
          <cell r="C55">
            <v>985.6</v>
          </cell>
          <cell r="D55">
            <v>19.565377223500001</v>
          </cell>
          <cell r="E55">
            <v>2.03769739925E-3</v>
          </cell>
          <cell r="F55">
            <v>1</v>
          </cell>
        </row>
        <row r="56">
          <cell r="A56" t="str">
            <v>RB</v>
          </cell>
          <cell r="B56" t="str">
            <v>QRBQ6</v>
          </cell>
          <cell r="C56">
            <v>1.5948</v>
          </cell>
          <cell r="D56">
            <v>4.7703402999999998E-2</v>
          </cell>
          <cell r="E56">
            <v>-5.3636023450199998E-3</v>
          </cell>
          <cell r="F56">
            <v>-1</v>
          </cell>
        </row>
        <row r="57">
          <cell r="A57" t="str">
            <v>RR</v>
          </cell>
          <cell r="B57" t="str">
            <v>@RRU6</v>
          </cell>
          <cell r="C57">
            <v>11.23</v>
          </cell>
          <cell r="D57">
            <v>0.27782493400000002</v>
          </cell>
          <cell r="E57">
            <v>-5.7547587428099997E-3</v>
          </cell>
          <cell r="F57">
            <v>-1</v>
          </cell>
        </row>
        <row r="58">
          <cell r="A58" t="str">
            <v>RS</v>
          </cell>
          <cell r="B58" t="str">
            <v>@RSX6</v>
          </cell>
          <cell r="C58">
            <v>490.9</v>
          </cell>
          <cell r="D58">
            <v>9.4200473794999997</v>
          </cell>
          <cell r="E58">
            <v>-5.47001620746E-3</v>
          </cell>
          <cell r="F58">
            <v>-1</v>
          </cell>
        </row>
        <row r="59">
          <cell r="A59" t="str">
            <v>S</v>
          </cell>
          <cell r="B59" t="str">
            <v>@SX6</v>
          </cell>
          <cell r="C59">
            <v>1116.75</v>
          </cell>
          <cell r="D59">
            <v>27.454536033</v>
          </cell>
          <cell r="E59">
            <v>5.4017555705599997E-3</v>
          </cell>
          <cell r="F59">
            <v>1</v>
          </cell>
        </row>
        <row r="60">
          <cell r="A60" t="str">
            <v>SB</v>
          </cell>
          <cell r="B60" t="str">
            <v>@SBV6</v>
          </cell>
          <cell r="C60">
            <v>19.170000000000002</v>
          </cell>
          <cell r="D60">
            <v>0.52319097449999996</v>
          </cell>
          <cell r="E60">
            <v>-8.7900723888300007E-3</v>
          </cell>
          <cell r="F60">
            <v>-1</v>
          </cell>
        </row>
        <row r="61">
          <cell r="A61" t="str">
            <v>SF</v>
          </cell>
          <cell r="B61" t="str">
            <v>@SFU6</v>
          </cell>
          <cell r="C61">
            <v>1.0484</v>
          </cell>
          <cell r="D61">
            <v>7.6908990000000002E-3</v>
          </cell>
          <cell r="E61">
            <v>3.15759257487E-3</v>
          </cell>
          <cell r="F61">
            <v>1</v>
          </cell>
        </row>
        <row r="62">
          <cell r="A62" t="str">
            <v>SI</v>
          </cell>
          <cell r="B62" t="str">
            <v>QSIN6</v>
          </cell>
          <cell r="C62">
            <v>1731.2</v>
          </cell>
          <cell r="D62">
            <v>33.229999999999997</v>
          </cell>
          <cell r="E62">
            <v>-4.0418037992999997E-4</v>
          </cell>
          <cell r="F62">
            <v>-1</v>
          </cell>
        </row>
        <row r="63">
          <cell r="A63" t="str">
            <v>SIN</v>
          </cell>
          <cell r="B63" t="str">
            <v>INM6</v>
          </cell>
          <cell r="C63">
            <v>8204</v>
          </cell>
          <cell r="D63">
            <v>94.275000000000006</v>
          </cell>
          <cell r="E63">
            <v>-2.0071771789999999E-3</v>
          </cell>
          <cell r="F63">
            <v>-1</v>
          </cell>
        </row>
        <row r="64">
          <cell r="A64" t="str">
            <v>SJB</v>
          </cell>
          <cell r="B64" t="str">
            <v>BBU6</v>
          </cell>
          <cell r="C64">
            <v>152.11000000000001</v>
          </cell>
          <cell r="D64">
            <v>0.215454283</v>
          </cell>
          <cell r="E64">
            <v>-3.9429585332199999E-4</v>
          </cell>
          <cell r="F64">
            <v>-1</v>
          </cell>
        </row>
        <row r="65">
          <cell r="A65" t="str">
            <v>SM</v>
          </cell>
          <cell r="B65" t="str">
            <v>@SMZ6</v>
          </cell>
          <cell r="C65">
            <v>391</v>
          </cell>
          <cell r="D65">
            <v>12.1202522035</v>
          </cell>
          <cell r="E65">
            <v>-1.27713920817E-3</v>
          </cell>
          <cell r="F65">
            <v>-1</v>
          </cell>
        </row>
        <row r="66">
          <cell r="A66" t="str">
            <v>SMI</v>
          </cell>
          <cell r="B66" t="str">
            <v>SWU6</v>
          </cell>
          <cell r="C66">
            <v>7948</v>
          </cell>
          <cell r="D66">
            <v>113.588533316</v>
          </cell>
          <cell r="E66">
            <v>3.9156246052800001E-3</v>
          </cell>
          <cell r="F66">
            <v>1</v>
          </cell>
        </row>
        <row r="67">
          <cell r="A67" t="str">
            <v>SSG</v>
          </cell>
          <cell r="B67" t="str">
            <v>SSM6</v>
          </cell>
          <cell r="C67">
            <v>311.3</v>
          </cell>
          <cell r="D67">
            <v>4.1900313049999998</v>
          </cell>
          <cell r="E67">
            <v>2.7379610243200001E-3</v>
          </cell>
          <cell r="F67">
            <v>1</v>
          </cell>
        </row>
        <row r="68">
          <cell r="A68" t="str">
            <v>STW</v>
          </cell>
          <cell r="B68" t="str">
            <v>TWM6</v>
          </cell>
          <cell r="C68">
            <v>319.10000000000002</v>
          </cell>
          <cell r="D68">
            <v>4.3821582619999999</v>
          </cell>
          <cell r="E68">
            <v>-6.2637018477900005E-4</v>
          </cell>
          <cell r="F68">
            <v>-1</v>
          </cell>
        </row>
        <row r="69">
          <cell r="A69" t="str">
            <v>SXE</v>
          </cell>
          <cell r="B69" t="str">
            <v>EXU6</v>
          </cell>
          <cell r="C69">
            <v>2992</v>
          </cell>
          <cell r="D69">
            <v>52.164936215499999</v>
          </cell>
          <cell r="E69">
            <v>8.4260195483700003E-3</v>
          </cell>
          <cell r="F69">
            <v>1</v>
          </cell>
        </row>
        <row r="70">
          <cell r="A70" t="str">
            <v>TF</v>
          </cell>
          <cell r="B70" t="str">
            <v>@TFSU6</v>
          </cell>
          <cell r="C70">
            <v>1143.0999999999999</v>
          </cell>
          <cell r="D70">
            <v>14.638709214</v>
          </cell>
          <cell r="E70">
            <v>-4.7017849368699996E-3</v>
          </cell>
          <cell r="F70">
            <v>-1</v>
          </cell>
        </row>
        <row r="71">
          <cell r="A71" t="str">
            <v>TU</v>
          </cell>
          <cell r="B71" t="str">
            <v>@TUU6</v>
          </cell>
          <cell r="C71">
            <v>109.34375</v>
          </cell>
          <cell r="D71">
            <v>0.11757068449999999</v>
          </cell>
          <cell r="E71">
            <v>2.8587764436800001E-4</v>
          </cell>
          <cell r="F71">
            <v>1</v>
          </cell>
        </row>
        <row r="72">
          <cell r="A72" t="str">
            <v>TY</v>
          </cell>
          <cell r="B72" t="str">
            <v>@TYU6</v>
          </cell>
          <cell r="C72">
            <v>131.34375</v>
          </cell>
          <cell r="D72">
            <v>0.48201432150000001</v>
          </cell>
          <cell r="E72">
            <v>7.1428571428599997E-4</v>
          </cell>
          <cell r="F72">
            <v>1</v>
          </cell>
        </row>
        <row r="73">
          <cell r="A73" t="str">
            <v>US</v>
          </cell>
          <cell r="B73" t="str">
            <v>@USU6</v>
          </cell>
          <cell r="C73">
            <v>167.71875</v>
          </cell>
          <cell r="D73">
            <v>1.2620292885</v>
          </cell>
          <cell r="E73">
            <v>7.4585120268500003E-4</v>
          </cell>
          <cell r="F73">
            <v>1</v>
          </cell>
        </row>
        <row r="74">
          <cell r="A74" t="str">
            <v>VX</v>
          </cell>
          <cell r="B74" t="str">
            <v>@VXN6</v>
          </cell>
          <cell r="C74">
            <v>19.425000000000001</v>
          </cell>
          <cell r="D74">
            <v>1.2144670275</v>
          </cell>
          <cell r="E74">
            <v>4.0160642570299998E-2</v>
          </cell>
          <cell r="F74">
            <v>1</v>
          </cell>
        </row>
        <row r="75">
          <cell r="A75" t="str">
            <v>W</v>
          </cell>
          <cell r="B75" t="str">
            <v>@WU6</v>
          </cell>
          <cell r="C75">
            <v>472.25</v>
          </cell>
          <cell r="D75">
            <v>13.202814135500001</v>
          </cell>
          <cell r="E75">
            <v>-5.2910052910000005E-4</v>
          </cell>
          <cell r="F75">
            <v>-1</v>
          </cell>
        </row>
        <row r="76">
          <cell r="A76" t="str">
            <v>YA</v>
          </cell>
          <cell r="B76" t="str">
            <v>APU6</v>
          </cell>
          <cell r="C76">
            <v>5217</v>
          </cell>
          <cell r="D76">
            <v>61.265452793000001</v>
          </cell>
          <cell r="E76">
            <v>3.8350910834099999E-4</v>
          </cell>
          <cell r="F76">
            <v>1</v>
          </cell>
        </row>
        <row r="77">
          <cell r="A77" t="str">
            <v>YB</v>
          </cell>
          <cell r="B77" t="str">
            <v>HBSU6</v>
          </cell>
          <cell r="C77">
            <v>98.07</v>
          </cell>
          <cell r="D77">
            <v>3.2500000000000001E-2</v>
          </cell>
          <cell r="E77">
            <v>-1.01957585644E-4</v>
          </cell>
          <cell r="F77">
            <v>-1</v>
          </cell>
        </row>
        <row r="78">
          <cell r="A78" t="str">
            <v>YM</v>
          </cell>
          <cell r="B78" t="str">
            <v>@YMU6</v>
          </cell>
          <cell r="C78">
            <v>17688</v>
          </cell>
          <cell r="D78">
            <v>147.77083758399999</v>
          </cell>
          <cell r="E78">
            <v>-2.7625866832000001E-3</v>
          </cell>
          <cell r="F78">
            <v>-1</v>
          </cell>
        </row>
        <row r="79">
          <cell r="A79" t="str">
            <v>YT2</v>
          </cell>
          <cell r="B79" t="str">
            <v>HTSU6</v>
          </cell>
          <cell r="C79">
            <v>98.37</v>
          </cell>
          <cell r="D79">
            <v>6.3029720999999997E-2</v>
          </cell>
          <cell r="E79">
            <v>-5.0802682381599997E-4</v>
          </cell>
          <cell r="F79">
            <v>-1</v>
          </cell>
        </row>
        <row r="80">
          <cell r="A80" t="str">
            <v>YT3</v>
          </cell>
          <cell r="B80" t="str">
            <v>HXSU6</v>
          </cell>
          <cell r="C80">
            <v>97.765000000000001</v>
          </cell>
          <cell r="D80">
            <v>6.5594218999999995E-2</v>
          </cell>
          <cell r="E80">
            <v>-6.6441786772999999E-4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Close2016.06.22 16:00</v>
          </cell>
          <cell r="C1" t="str">
            <v>ATR20</v>
          </cell>
        </row>
        <row r="2">
          <cell r="B2">
            <v>1.0468</v>
          </cell>
          <cell r="C2">
            <v>2.7929999999999999E-3</v>
          </cell>
        </row>
        <row r="3">
          <cell r="B3">
            <v>1.95743</v>
          </cell>
          <cell r="C3">
            <v>9.7380000000000001E-3</v>
          </cell>
        </row>
        <row r="4">
          <cell r="B4">
            <v>78.453000000000003</v>
          </cell>
          <cell r="C4">
            <v>0.4209</v>
          </cell>
        </row>
        <row r="5">
          <cell r="B5">
            <v>0.71967999999999999</v>
          </cell>
          <cell r="C5">
            <v>2.8444999999999998E-3</v>
          </cell>
        </row>
        <row r="6">
          <cell r="B6">
            <v>0.75102999999999998</v>
          </cell>
          <cell r="C6">
            <v>2.8319999999999999E-3</v>
          </cell>
        </row>
        <row r="7">
          <cell r="B7">
            <v>0.96081000000000005</v>
          </cell>
          <cell r="C7">
            <v>2.9134999999999999E-3</v>
          </cell>
        </row>
        <row r="8">
          <cell r="B8">
            <v>0.91761999999999999</v>
          </cell>
          <cell r="C8">
            <v>3.0574999999999999E-3</v>
          </cell>
        </row>
        <row r="9">
          <cell r="B9">
            <v>0.74888999999999994</v>
          </cell>
          <cell r="C9">
            <v>2.6754999999999999E-3</v>
          </cell>
        </row>
        <row r="10">
          <cell r="B10">
            <v>0.68730000000000002</v>
          </cell>
          <cell r="C10">
            <v>2.862E-3</v>
          </cell>
        </row>
        <row r="11">
          <cell r="B11">
            <v>2.0492499999999998</v>
          </cell>
          <cell r="C11">
            <v>1.06725E-2</v>
          </cell>
        </row>
        <row r="12">
          <cell r="B12">
            <v>1.40899</v>
          </cell>
          <cell r="C12">
            <v>8.0075000000000007E-3</v>
          </cell>
        </row>
        <row r="13">
          <cell r="B13">
            <v>1.4703900000000001</v>
          </cell>
          <cell r="C13">
            <v>8.5249999999999996E-3</v>
          </cell>
        </row>
        <row r="14">
          <cell r="B14">
            <v>153.60499999999999</v>
          </cell>
          <cell r="C14">
            <v>1.0484</v>
          </cell>
        </row>
        <row r="15">
          <cell r="B15">
            <v>1.8808800000000001</v>
          </cell>
          <cell r="C15">
            <v>9.5060000000000006E-3</v>
          </cell>
        </row>
        <row r="16">
          <cell r="B16">
            <v>1.5753299999999999</v>
          </cell>
          <cell r="C16">
            <v>5.2950000000000002E-3</v>
          </cell>
        </row>
        <row r="17">
          <cell r="B17">
            <v>1.5046200000000001</v>
          </cell>
          <cell r="C17">
            <v>4.7000000000000002E-3</v>
          </cell>
        </row>
        <row r="18">
          <cell r="B18">
            <v>1.44581</v>
          </cell>
          <cell r="C18">
            <v>4.0404999999999998E-3</v>
          </cell>
        </row>
        <row r="19">
          <cell r="B19">
            <v>118.08199999999999</v>
          </cell>
          <cell r="C19">
            <v>0.57099999999999995</v>
          </cell>
        </row>
        <row r="20">
          <cell r="B20">
            <v>1.08307</v>
          </cell>
          <cell r="C20">
            <v>3.094E-3</v>
          </cell>
        </row>
        <row r="21">
          <cell r="B21">
            <v>0.76849000000000001</v>
          </cell>
          <cell r="C21">
            <v>3.8245000000000002E-3</v>
          </cell>
        </row>
        <row r="22">
          <cell r="B22">
            <v>1.13019</v>
          </cell>
          <cell r="C22">
            <v>3.705E-3</v>
          </cell>
        </row>
        <row r="23">
          <cell r="B23">
            <v>81.647000000000006</v>
          </cell>
          <cell r="C23">
            <v>0.38819999999999999</v>
          </cell>
        </row>
        <row r="24">
          <cell r="B24">
            <v>74.927999999999997</v>
          </cell>
          <cell r="C24">
            <v>0.39629999999999999</v>
          </cell>
        </row>
        <row r="25">
          <cell r="B25">
            <v>109</v>
          </cell>
          <cell r="C25">
            <v>0.45365</v>
          </cell>
        </row>
        <row r="26">
          <cell r="B26">
            <v>0.71730000000000005</v>
          </cell>
          <cell r="C26">
            <v>2.8584999999999999E-3</v>
          </cell>
        </row>
        <row r="27">
          <cell r="B27">
            <v>0.95821999999999996</v>
          </cell>
          <cell r="C27">
            <v>2.8065E-3</v>
          </cell>
        </row>
        <row r="28">
          <cell r="B28">
            <v>1.2792699999999999</v>
          </cell>
          <cell r="C28">
            <v>3.6575000000000002E-3</v>
          </cell>
        </row>
        <row r="29">
          <cell r="B29">
            <v>104.468</v>
          </cell>
          <cell r="C29">
            <v>0.33784999999999998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0" sqref="A20"/>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42544</v>
      </c>
      <c r="B1" t="s">
        <v>1225</v>
      </c>
    </row>
    <row r="2" spans="1:4" x14ac:dyDescent="0.25">
      <c r="A2" t="str">
        <f>MARGIN!G11</f>
        <v>Close2016.06.22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ATR20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A13" t="s">
        <v>1268</v>
      </c>
      <c r="D13" t="s">
        <v>1276</v>
      </c>
    </row>
    <row r="14" spans="1:4" x14ac:dyDescent="0.25">
      <c r="A14" t="s">
        <v>1268</v>
      </c>
      <c r="D14" t="s">
        <v>1274</v>
      </c>
    </row>
    <row r="15" spans="1:4" x14ac:dyDescent="0.25">
      <c r="A15" t="s">
        <v>1268</v>
      </c>
      <c r="D15" t="s">
        <v>1275</v>
      </c>
    </row>
    <row r="16" spans="1:4" x14ac:dyDescent="0.25">
      <c r="A16" t="s">
        <v>1268</v>
      </c>
      <c r="D16" t="s">
        <v>1269</v>
      </c>
    </row>
    <row r="17" spans="1:4" x14ac:dyDescent="0.25">
      <c r="D17" t="s">
        <v>1281</v>
      </c>
    </row>
    <row r="18" spans="1:4" x14ac:dyDescent="0.25">
      <c r="A18" s="105" t="s">
        <v>1268</v>
      </c>
      <c r="C18" t="s">
        <v>1296</v>
      </c>
    </row>
    <row r="19" spans="1:4" x14ac:dyDescent="0.25">
      <c r="A19" s="105" t="s">
        <v>1268</v>
      </c>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R128"/>
  <sheetViews>
    <sheetView tabSelected="1" zoomScale="85" zoomScaleNormal="85" workbookViewId="0">
      <pane xSplit="47" ySplit="12" topLeftCell="NU22" activePane="bottomRight" state="frozen"/>
      <selection pane="topRight" activeCell="BZ1" sqref="BZ1"/>
      <selection pane="bottomLeft" activeCell="A2" sqref="A2"/>
      <selection pane="bottomRight" activeCell="OB24" sqref="OB24"/>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710937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4" width="10.7109375" style="198" customWidth="1"/>
  </cols>
  <sheetData>
    <row r="1" spans="1:434"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f>NU12</f>
        <v>20160622</v>
      </c>
      <c r="OA1" s="209" t="s">
        <v>1224</v>
      </c>
      <c r="OB1" s="209"/>
      <c r="OC1" s="209"/>
      <c r="OD1" s="279" t="str">
        <f>NV12</f>
        <v>SEA1</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row>
    <row r="2" spans="1:43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tr">
        <f>MF2</f>
        <v>inverted</v>
      </c>
      <c r="MX2" s="139">
        <f>SUMIF($C$14:$C$92,MT2,NA$14:NA$92)</f>
        <v>7</v>
      </c>
      <c r="MY2" s="139"/>
      <c r="MZ2" s="205">
        <f t="shared" ref="MZ2:MZ10" si="0">MX2/$C2</f>
        <v>0.875</v>
      </c>
      <c r="NA2" s="139">
        <f t="shared" ref="NA2:NA9" si="1">SUMIF($C$14:$C$92,MT2,NN$14:NN$92)</f>
        <v>5669.7132095863462</v>
      </c>
      <c r="NB2" s="139"/>
      <c r="NC2" s="139">
        <f t="shared" ref="NC2:NC9" si="2">SUMIF($C$14:$C$92,MT2,NB$14:NB$92)</f>
        <v>5</v>
      </c>
      <c r="ND2" s="205">
        <f t="shared" ref="ND2:ND10" si="3">NC2/$C2</f>
        <v>0.625</v>
      </c>
      <c r="NE2" s="139">
        <f t="shared" ref="NE2:NE9" si="4">SUMIF($C$14:$C$92,MT2,NP$14:NP$92)</f>
        <v>1874.4200390702338</v>
      </c>
      <c r="NF2" t="str">
        <f>IF(AND(ND2&lt;0.5,NE2&lt;0),"inverted","normal")</f>
        <v>normal</v>
      </c>
      <c r="NG2" t="str">
        <f>MT2</f>
        <v>currency</v>
      </c>
      <c r="NH2" s="264">
        <f t="shared" ref="NH2:NH9" si="5">SUMIFS(MZ$14:MZ$92,MZ$14:MZ$92,1,$C$14:$C$92,MT2)</f>
        <v>7</v>
      </c>
      <c r="NI2" s="265">
        <f t="shared" ref="NI2:NI10" si="6">NH2/NP2</f>
        <v>0.875</v>
      </c>
      <c r="NJ2" s="264">
        <f>SUMIFS(MU$14:MU$92,MU$14:MU$92,1,$C$14:$C$92,MT2)</f>
        <v>6</v>
      </c>
      <c r="NK2" s="265">
        <f t="shared" ref="NK2:NK10" si="7">NJ2/NP2</f>
        <v>0.75</v>
      </c>
      <c r="NL2" s="260">
        <f t="shared" ref="NL2:NL9" si="8">ABS(SUMIFS(MZ$14:MZ$92,MZ$14:MZ$92,-1,$C$14:$C$92,MT2))</f>
        <v>1</v>
      </c>
      <c r="NM2" s="261">
        <f t="shared" ref="NM2:NM10" si="9">NL2/NP2</f>
        <v>0.125</v>
      </c>
      <c r="NN2" s="260">
        <f t="shared" ref="NN2:NN9" si="10">ABS(SUMIFS(MU$14:MU$92,MU$14:MU$92,-1,$C$14:$C$92,MT2))</f>
        <v>2</v>
      </c>
      <c r="NO2" s="265">
        <f t="shared" ref="NO2:NO10" si="11">NN2/NP2</f>
        <v>0.25</v>
      </c>
      <c r="NP2">
        <f t="shared" ref="NP2:NP10" si="12">NH2+NL2</f>
        <v>8</v>
      </c>
      <c r="NQ2" s="282">
        <f>NN2+NJ2</f>
        <v>8</v>
      </c>
      <c r="NT2" t="s">
        <v>1222</v>
      </c>
      <c r="NU2" s="276" t="str">
        <f>NF2</f>
        <v>normal</v>
      </c>
      <c r="NX2" s="139">
        <f>SUMIF($C$14:$C$92,NT2,OA$14:OA$92)</f>
        <v>0</v>
      </c>
      <c r="NY2" s="139"/>
      <c r="NZ2" s="205">
        <f t="shared" ref="NZ2:NZ10" si="13">NX2/$C2</f>
        <v>0</v>
      </c>
      <c r="OA2" s="139">
        <f t="shared" ref="OA2:OA9" si="14">SUMIF($C$14:$C$92,NT2,ON$14:ON$92)</f>
        <v>0</v>
      </c>
      <c r="OB2" s="139"/>
      <c r="OC2" s="139">
        <f t="shared" ref="OC2:OC9" si="15">SUMIF($C$14:$C$92,NT2,OB$14:OB$92)</f>
        <v>0</v>
      </c>
      <c r="OD2" s="205">
        <f t="shared" ref="OD2:OD10" si="16">OC2/$C2</f>
        <v>0</v>
      </c>
      <c r="OE2" s="139">
        <f t="shared" ref="OE2:OE9" si="17">SUMIF($C$14:$C$92,NT2,OP$14:OP$92)</f>
        <v>0</v>
      </c>
      <c r="OF2" t="str">
        <f>IF(AND(OD2&lt;0.5,OE2&lt;0),"inverted","normal")</f>
        <v>normal</v>
      </c>
      <c r="OG2" t="str">
        <f>NT2</f>
        <v>currency</v>
      </c>
      <c r="OH2" s="264">
        <f t="shared" ref="OH2:OH9" si="18">SUMIFS(NZ$14:NZ$92,NZ$14:NZ$92,1,$C$14:$C$92,NT2)</f>
        <v>0</v>
      </c>
      <c r="OI2" s="265" t="e">
        <f t="shared" ref="OI2:OI10" si="19">OH2/OP2</f>
        <v>#DIV/0!</v>
      </c>
      <c r="OJ2" s="264">
        <f>SUMIFS(NU$14:NU$92,NU$14:NU$92,1,$C$14:$C$92,NT2)</f>
        <v>2</v>
      </c>
      <c r="OK2" s="265" t="e">
        <f t="shared" ref="OK2:OK10" si="20">OJ2/OP2</f>
        <v>#DIV/0!</v>
      </c>
      <c r="OL2" s="260">
        <f t="shared" ref="OL2:OL9" si="21">ABS(SUMIFS(NZ$14:NZ$92,NZ$14:NZ$92,-1,$C$14:$C$92,NT2))</f>
        <v>0</v>
      </c>
      <c r="OM2" s="261" t="e">
        <f t="shared" ref="OM2:OM10" si="22">OL2/OP2</f>
        <v>#DIV/0!</v>
      </c>
      <c r="ON2" s="260">
        <f t="shared" ref="ON2:ON9" si="23">ABS(SUMIFS(NU$14:NU$92,NU$14:NU$92,-1,$C$14:$C$92,NT2))</f>
        <v>6</v>
      </c>
      <c r="OO2" s="265" t="e">
        <f t="shared" ref="OO2:OO10" si="24">ON2/OP2</f>
        <v>#DIV/0!</v>
      </c>
      <c r="OP2">
        <f t="shared" ref="OP2:OP10" si="25">OH2+OL2</f>
        <v>0</v>
      </c>
      <c r="OQ2" s="282">
        <f>ON2+OJ2</f>
        <v>8</v>
      </c>
      <c r="OT2" t="s">
        <v>1222</v>
      </c>
      <c r="OU2" s="276" t="str">
        <f>OF2</f>
        <v>normal</v>
      </c>
      <c r="OX2" s="139">
        <f>SUMIF($C$14:$C$92,OT2,PA$14:PA$92)</f>
        <v>8</v>
      </c>
      <c r="OY2" s="139"/>
      <c r="OZ2" s="205">
        <f t="shared" ref="OZ2:OZ10" si="26">OX2/$C2</f>
        <v>1</v>
      </c>
      <c r="PA2" s="139">
        <f t="shared" ref="PA2:PA9" si="27">SUMIF($C$14:$C$92,OT2,PN$14:PN$92)</f>
        <v>0</v>
      </c>
      <c r="PB2" s="139"/>
      <c r="PC2" s="139">
        <f t="shared" ref="PC2:PC9" si="28">SUMIF($C$14:$C$92,OT2,PB$14:PB$92)</f>
        <v>8</v>
      </c>
      <c r="PD2" s="205">
        <f t="shared" ref="PD2:PD10" si="29">PC2/$C2</f>
        <v>1</v>
      </c>
      <c r="PE2" s="139">
        <f t="shared" ref="PE2:PE9" si="30">SUMIF($C$14:$C$92,OT2,PP$14:PP$92)</f>
        <v>0</v>
      </c>
      <c r="PF2" t="str">
        <f>IF(AND(PD2&lt;0.5,PE2&lt;0),"inverted","normal")</f>
        <v>normal</v>
      </c>
      <c r="PG2" t="str">
        <f>OT2</f>
        <v>currency</v>
      </c>
      <c r="PH2" s="264">
        <f t="shared" ref="PH2:PH9" si="31">SUMIFS(OZ$14:OZ$92,OZ$14:OZ$92,1,$C$14:$C$92,OT2)</f>
        <v>0</v>
      </c>
      <c r="PI2" s="265" t="e">
        <f t="shared" ref="PI2:PI10" si="32">PH2/PP2</f>
        <v>#DIV/0!</v>
      </c>
      <c r="PJ2" s="264">
        <f>SUMIFS(OU$14:OU$92,OU$14:OU$92,1,$C$14:$C$92,OT2)</f>
        <v>0</v>
      </c>
      <c r="PK2" s="265" t="e">
        <f t="shared" ref="PK2:PK10" si="33">PJ2/PP2</f>
        <v>#DIV/0!</v>
      </c>
      <c r="PL2" s="260">
        <f t="shared" ref="PL2:PL9" si="34">ABS(SUMIFS(OZ$14:OZ$92,OZ$14:OZ$92,-1,$C$14:$C$92,OT2))</f>
        <v>0</v>
      </c>
      <c r="PM2" s="261" t="e">
        <f t="shared" ref="PM2:PM10" si="35">PL2/PP2</f>
        <v>#DIV/0!</v>
      </c>
      <c r="PN2" s="260">
        <f t="shared" ref="PN2:PN9" si="36">ABS(SUMIFS(OU$14:OU$92,OU$14:OU$92,-1,$C$14:$C$92,OT2))</f>
        <v>0</v>
      </c>
      <c r="PO2" s="265" t="e">
        <f t="shared" ref="PO2:PO10" si="37">PN2/PP2</f>
        <v>#DIV/0!</v>
      </c>
      <c r="PP2">
        <f t="shared" ref="PP2:PP10" si="38">PH2+PL2</f>
        <v>0</v>
      </c>
      <c r="PQ2" s="282">
        <f>PN2+PJ2</f>
        <v>0</v>
      </c>
    </row>
    <row r="3" spans="1:434"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tr">
        <f t="shared" ref="MU3:MU9" si="40">MF3</f>
        <v>normal</v>
      </c>
      <c r="MX3" s="139">
        <f>SUMIF($C$14:$C$92,MT3,NA$14:NA$92)</f>
        <v>3</v>
      </c>
      <c r="MY3" s="139"/>
      <c r="MZ3" s="205">
        <f t="shared" si="0"/>
        <v>0.42857142857142855</v>
      </c>
      <c r="NA3" s="139">
        <f t="shared" si="1"/>
        <v>-1660.0841984227004</v>
      </c>
      <c r="NB3" s="139"/>
      <c r="NC3" s="139">
        <f t="shared" si="2"/>
        <v>2</v>
      </c>
      <c r="ND3" s="205">
        <f t="shared" si="3"/>
        <v>0.2857142857142857</v>
      </c>
      <c r="NE3" s="139">
        <f t="shared" si="4"/>
        <v>-1459.9884843567311</v>
      </c>
      <c r="NF3" t="str">
        <f>IF(AND(ND3&lt;0.5,NE3&lt;0),"inverted","normal")</f>
        <v>inverted</v>
      </c>
      <c r="NG3" t="str">
        <f t="shared" ref="NG3:NG9" si="41">MT3</f>
        <v>energy</v>
      </c>
      <c r="NH3" s="264">
        <f t="shared" si="5"/>
        <v>2</v>
      </c>
      <c r="NI3" s="265">
        <f t="shared" si="6"/>
        <v>0.2857142857142857</v>
      </c>
      <c r="NJ3" s="264">
        <f t="shared" ref="NJ3:NJ9" si="42">SUMIFS(MU$14:MU$92,MU$14:MU$92,1,$C$14:$C$92,MT3)</f>
        <v>4</v>
      </c>
      <c r="NK3" s="265">
        <f t="shared" si="7"/>
        <v>0.5714285714285714</v>
      </c>
      <c r="NL3" s="260">
        <f t="shared" si="8"/>
        <v>5</v>
      </c>
      <c r="NM3" s="261">
        <f t="shared" si="9"/>
        <v>0.7142857142857143</v>
      </c>
      <c r="NN3" s="260">
        <f t="shared" si="10"/>
        <v>3</v>
      </c>
      <c r="NO3" s="265">
        <f t="shared" si="11"/>
        <v>0.42857142857142855</v>
      </c>
      <c r="NP3">
        <f t="shared" si="12"/>
        <v>7</v>
      </c>
      <c r="NQ3" s="282">
        <f t="shared" ref="NQ3:NQ9" si="43">NN3+NJ3</f>
        <v>7</v>
      </c>
      <c r="NT3" s="1" t="s">
        <v>293</v>
      </c>
      <c r="NU3" s="276" t="str">
        <f t="shared" ref="NU3:NU9" si="44">NF3</f>
        <v>inverted</v>
      </c>
      <c r="NX3" s="139">
        <f>SUMIF($C$14:$C$92,NT3,OA$14:OA$92)</f>
        <v>0</v>
      </c>
      <c r="NY3" s="139"/>
      <c r="NZ3" s="205">
        <f t="shared" si="13"/>
        <v>0</v>
      </c>
      <c r="OA3" s="139">
        <f t="shared" si="14"/>
        <v>0</v>
      </c>
      <c r="OB3" s="139"/>
      <c r="OC3" s="139">
        <f t="shared" si="15"/>
        <v>0</v>
      </c>
      <c r="OD3" s="205">
        <f t="shared" si="16"/>
        <v>0</v>
      </c>
      <c r="OE3" s="139">
        <f t="shared" si="17"/>
        <v>0</v>
      </c>
      <c r="OF3" t="str">
        <f>IF(AND(OD3&lt;0.5,OE3&lt;0),"inverted","normal")</f>
        <v>normal</v>
      </c>
      <c r="OG3" t="str">
        <f t="shared" ref="OG3:OG9" si="45">NT3</f>
        <v>energy</v>
      </c>
      <c r="OH3" s="264">
        <f t="shared" si="18"/>
        <v>0</v>
      </c>
      <c r="OI3" s="265" t="e">
        <f t="shared" si="19"/>
        <v>#DIV/0!</v>
      </c>
      <c r="OJ3" s="264">
        <f t="shared" ref="OJ3:OJ9" si="46">SUMIFS(NU$14:NU$92,NU$14:NU$92,1,$C$14:$C$92,NT3)</f>
        <v>3</v>
      </c>
      <c r="OK3" s="265" t="e">
        <f t="shared" si="20"/>
        <v>#DIV/0!</v>
      </c>
      <c r="OL3" s="260">
        <f t="shared" si="21"/>
        <v>0</v>
      </c>
      <c r="OM3" s="261" t="e">
        <f t="shared" si="22"/>
        <v>#DIV/0!</v>
      </c>
      <c r="ON3" s="260">
        <f t="shared" si="23"/>
        <v>4</v>
      </c>
      <c r="OO3" s="265" t="e">
        <f t="shared" si="24"/>
        <v>#DIV/0!</v>
      </c>
      <c r="OP3">
        <f t="shared" si="25"/>
        <v>0</v>
      </c>
      <c r="OQ3" s="282">
        <f t="shared" ref="OQ3:OQ9" si="47">ON3+OJ3</f>
        <v>7</v>
      </c>
      <c r="OT3" s="1" t="s">
        <v>293</v>
      </c>
      <c r="OU3" s="276" t="str">
        <f t="shared" ref="OU3:OU9" si="48">OF3</f>
        <v>normal</v>
      </c>
      <c r="OX3" s="139">
        <f>SUMIF($C$14:$C$92,OT3,PA$14:PA$92)</f>
        <v>7</v>
      </c>
      <c r="OY3" s="139"/>
      <c r="OZ3" s="205">
        <f t="shared" si="26"/>
        <v>1</v>
      </c>
      <c r="PA3" s="139">
        <f t="shared" si="27"/>
        <v>0</v>
      </c>
      <c r="PB3" s="139"/>
      <c r="PC3" s="139">
        <f t="shared" si="28"/>
        <v>7</v>
      </c>
      <c r="PD3" s="205">
        <f t="shared" si="29"/>
        <v>1</v>
      </c>
      <c r="PE3" s="139">
        <f t="shared" si="30"/>
        <v>0</v>
      </c>
      <c r="PF3" t="str">
        <f>IF(AND(PD3&lt;0.5,PE3&lt;0),"inverted","normal")</f>
        <v>normal</v>
      </c>
      <c r="PG3" t="str">
        <f t="shared" ref="PG3:PG9" si="49">OT3</f>
        <v>energy</v>
      </c>
      <c r="PH3" s="264">
        <f t="shared" si="31"/>
        <v>0</v>
      </c>
      <c r="PI3" s="265" t="e">
        <f t="shared" si="32"/>
        <v>#DIV/0!</v>
      </c>
      <c r="PJ3" s="264">
        <f t="shared" ref="PJ3:PJ9" si="50">SUMIFS(OU$14:OU$92,OU$14:OU$92,1,$C$14:$C$92,OT3)</f>
        <v>0</v>
      </c>
      <c r="PK3" s="265" t="e">
        <f t="shared" si="33"/>
        <v>#DIV/0!</v>
      </c>
      <c r="PL3" s="260">
        <f t="shared" si="34"/>
        <v>0</v>
      </c>
      <c r="PM3" s="261" t="e">
        <f t="shared" si="35"/>
        <v>#DIV/0!</v>
      </c>
      <c r="PN3" s="260">
        <f t="shared" si="36"/>
        <v>0</v>
      </c>
      <c r="PO3" s="265" t="e">
        <f t="shared" si="37"/>
        <v>#DIV/0!</v>
      </c>
      <c r="PP3">
        <f t="shared" si="38"/>
        <v>0</v>
      </c>
      <c r="PQ3" s="282">
        <f t="shared" ref="PQ3:PQ9" si="51">PN3+PJ3</f>
        <v>0</v>
      </c>
    </row>
    <row r="4" spans="1:434"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tr">
        <f t="shared" si="40"/>
        <v>normal</v>
      </c>
      <c r="MX4" s="139">
        <f t="shared" ref="MX4:MX9" si="52">SUMIF($C$14:$C$92,MT4,NA$14:NA$92)</f>
        <v>4</v>
      </c>
      <c r="MY4" s="139"/>
      <c r="MZ4" s="205">
        <f t="shared" si="0"/>
        <v>0.4</v>
      </c>
      <c r="NA4" s="139">
        <f t="shared" si="1"/>
        <v>731.23489642774928</v>
      </c>
      <c r="NB4" s="139"/>
      <c r="NC4" s="139">
        <f t="shared" si="2"/>
        <v>6</v>
      </c>
      <c r="ND4" s="205">
        <f t="shared" si="3"/>
        <v>0.6</v>
      </c>
      <c r="NE4" s="139">
        <f t="shared" si="4"/>
        <v>1031.0262412702791</v>
      </c>
      <c r="NF4" t="str">
        <f t="shared" ref="NF4:NF9" si="53">IF(AND(ND4&lt;0.5,NE4&lt;0),"inverted","normal")</f>
        <v>normal</v>
      </c>
      <c r="NG4" t="str">
        <f t="shared" si="41"/>
        <v>grain</v>
      </c>
      <c r="NH4" s="264">
        <f t="shared" si="5"/>
        <v>4</v>
      </c>
      <c r="NI4" s="265">
        <f t="shared" si="6"/>
        <v>0.4</v>
      </c>
      <c r="NJ4" s="264">
        <f t="shared" si="42"/>
        <v>2</v>
      </c>
      <c r="NK4" s="265">
        <f t="shared" si="7"/>
        <v>0.2</v>
      </c>
      <c r="NL4" s="260">
        <f t="shared" si="8"/>
        <v>6</v>
      </c>
      <c r="NM4" s="261">
        <f t="shared" si="9"/>
        <v>0.6</v>
      </c>
      <c r="NN4" s="260">
        <f t="shared" si="10"/>
        <v>8</v>
      </c>
      <c r="NO4" s="265">
        <f t="shared" si="11"/>
        <v>0.8</v>
      </c>
      <c r="NP4">
        <f t="shared" si="12"/>
        <v>10</v>
      </c>
      <c r="NQ4" s="282">
        <f t="shared" si="43"/>
        <v>10</v>
      </c>
      <c r="NT4" s="1" t="s">
        <v>302</v>
      </c>
      <c r="NU4" s="276" t="str">
        <f t="shared" si="44"/>
        <v>normal</v>
      </c>
      <c r="NX4" s="139">
        <f t="shared" ref="NX4:NX9" si="54">SUMIF($C$14:$C$92,NT4,OA$14:OA$92)</f>
        <v>0</v>
      </c>
      <c r="NY4" s="139"/>
      <c r="NZ4" s="205">
        <f t="shared" si="13"/>
        <v>0</v>
      </c>
      <c r="OA4" s="139">
        <f t="shared" si="14"/>
        <v>0</v>
      </c>
      <c r="OB4" s="139"/>
      <c r="OC4" s="139">
        <f t="shared" si="15"/>
        <v>0</v>
      </c>
      <c r="OD4" s="205">
        <f t="shared" si="16"/>
        <v>0</v>
      </c>
      <c r="OE4" s="139">
        <f t="shared" si="17"/>
        <v>0</v>
      </c>
      <c r="OF4" t="str">
        <f t="shared" ref="OF4:OF9" si="55">IF(AND(OD4&lt;0.5,OE4&lt;0),"inverted","normal")</f>
        <v>normal</v>
      </c>
      <c r="OG4" t="str">
        <f t="shared" si="45"/>
        <v>grain</v>
      </c>
      <c r="OH4" s="264">
        <f t="shared" si="18"/>
        <v>0</v>
      </c>
      <c r="OI4" s="265" t="e">
        <f t="shared" si="19"/>
        <v>#DIV/0!</v>
      </c>
      <c r="OJ4" s="264">
        <f t="shared" si="46"/>
        <v>2</v>
      </c>
      <c r="OK4" s="265" t="e">
        <f t="shared" si="20"/>
        <v>#DIV/0!</v>
      </c>
      <c r="OL4" s="260">
        <f t="shared" si="21"/>
        <v>0</v>
      </c>
      <c r="OM4" s="261" t="e">
        <f t="shared" si="22"/>
        <v>#DIV/0!</v>
      </c>
      <c r="ON4" s="260">
        <f t="shared" si="23"/>
        <v>8</v>
      </c>
      <c r="OO4" s="265" t="e">
        <f t="shared" si="24"/>
        <v>#DIV/0!</v>
      </c>
      <c r="OP4">
        <f t="shared" si="25"/>
        <v>0</v>
      </c>
      <c r="OQ4" s="282">
        <f t="shared" si="47"/>
        <v>10</v>
      </c>
      <c r="OT4" s="1" t="s">
        <v>302</v>
      </c>
      <c r="OU4" s="276" t="str">
        <f t="shared" si="48"/>
        <v>normal</v>
      </c>
      <c r="OX4" s="139">
        <f t="shared" ref="OX4:OX9" si="56">SUMIF($C$14:$C$92,OT4,PA$14:PA$92)</f>
        <v>10</v>
      </c>
      <c r="OY4" s="139"/>
      <c r="OZ4" s="205">
        <f t="shared" si="26"/>
        <v>1</v>
      </c>
      <c r="PA4" s="139">
        <f t="shared" si="27"/>
        <v>0</v>
      </c>
      <c r="PB4" s="139"/>
      <c r="PC4" s="139">
        <f t="shared" si="28"/>
        <v>10</v>
      </c>
      <c r="PD4" s="205">
        <f t="shared" si="29"/>
        <v>1</v>
      </c>
      <c r="PE4" s="139">
        <f t="shared" si="30"/>
        <v>0</v>
      </c>
      <c r="PF4" t="str">
        <f t="shared" ref="PF4:PF9" si="57">IF(AND(PD4&lt;0.5,PE4&lt;0),"inverted","normal")</f>
        <v>normal</v>
      </c>
      <c r="PG4" t="str">
        <f t="shared" si="49"/>
        <v>grain</v>
      </c>
      <c r="PH4" s="264">
        <f t="shared" si="31"/>
        <v>0</v>
      </c>
      <c r="PI4" s="265" t="e">
        <f t="shared" si="32"/>
        <v>#DIV/0!</v>
      </c>
      <c r="PJ4" s="264">
        <f t="shared" si="50"/>
        <v>0</v>
      </c>
      <c r="PK4" s="265" t="e">
        <f t="shared" si="33"/>
        <v>#DIV/0!</v>
      </c>
      <c r="PL4" s="260">
        <f t="shared" si="34"/>
        <v>0</v>
      </c>
      <c r="PM4" s="261" t="e">
        <f t="shared" si="35"/>
        <v>#DIV/0!</v>
      </c>
      <c r="PN4" s="260">
        <f t="shared" si="36"/>
        <v>0</v>
      </c>
      <c r="PO4" s="265" t="e">
        <f t="shared" si="37"/>
        <v>#DIV/0!</v>
      </c>
      <c r="PP4">
        <f t="shared" si="38"/>
        <v>0</v>
      </c>
      <c r="PQ4" s="282">
        <f t="shared" si="51"/>
        <v>0</v>
      </c>
    </row>
    <row r="5" spans="1:434"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tr">
        <f t="shared" si="40"/>
        <v>inverted</v>
      </c>
      <c r="MX5" s="139">
        <f t="shared" si="52"/>
        <v>11</v>
      </c>
      <c r="MY5" s="139"/>
      <c r="MZ5" s="205">
        <f t="shared" si="0"/>
        <v>0.5</v>
      </c>
      <c r="NA5" s="139">
        <f t="shared" si="1"/>
        <v>635.30950607926366</v>
      </c>
      <c r="NB5" s="139"/>
      <c r="NC5" s="139">
        <f t="shared" si="2"/>
        <v>10</v>
      </c>
      <c r="ND5" s="205">
        <f t="shared" si="3"/>
        <v>0.45454545454545453</v>
      </c>
      <c r="NE5" s="139">
        <f t="shared" si="4"/>
        <v>-2352.1327274312716</v>
      </c>
      <c r="NF5" t="str">
        <f t="shared" si="53"/>
        <v>inverted</v>
      </c>
      <c r="NG5" t="str">
        <f t="shared" si="41"/>
        <v>index</v>
      </c>
      <c r="NH5" s="264">
        <f t="shared" si="5"/>
        <v>13</v>
      </c>
      <c r="NI5" s="265">
        <f t="shared" si="6"/>
        <v>0.59090909090909094</v>
      </c>
      <c r="NJ5" s="264">
        <f t="shared" si="42"/>
        <v>16</v>
      </c>
      <c r="NK5" s="265">
        <f t="shared" si="7"/>
        <v>0.72727272727272729</v>
      </c>
      <c r="NL5" s="260">
        <f t="shared" si="8"/>
        <v>9</v>
      </c>
      <c r="NM5" s="261">
        <f t="shared" si="9"/>
        <v>0.40909090909090912</v>
      </c>
      <c r="NN5" s="260">
        <f t="shared" si="10"/>
        <v>6</v>
      </c>
      <c r="NO5" s="265">
        <f t="shared" si="11"/>
        <v>0.27272727272727271</v>
      </c>
      <c r="NP5">
        <f t="shared" si="12"/>
        <v>22</v>
      </c>
      <c r="NQ5" s="282">
        <f t="shared" si="43"/>
        <v>22</v>
      </c>
      <c r="NT5" s="1" t="s">
        <v>299</v>
      </c>
      <c r="NU5" s="276" t="str">
        <f t="shared" si="44"/>
        <v>inverted</v>
      </c>
      <c r="NX5" s="139">
        <f t="shared" si="54"/>
        <v>0</v>
      </c>
      <c r="NY5" s="139"/>
      <c r="NZ5" s="205">
        <f t="shared" si="13"/>
        <v>0</v>
      </c>
      <c r="OA5" s="139">
        <f t="shared" si="14"/>
        <v>0</v>
      </c>
      <c r="OB5" s="139"/>
      <c r="OC5" s="139">
        <f t="shared" si="15"/>
        <v>0</v>
      </c>
      <c r="OD5" s="205">
        <f t="shared" si="16"/>
        <v>0</v>
      </c>
      <c r="OE5" s="139">
        <f t="shared" si="17"/>
        <v>0</v>
      </c>
      <c r="OF5" t="str">
        <f t="shared" si="55"/>
        <v>normal</v>
      </c>
      <c r="OG5" t="str">
        <f t="shared" si="45"/>
        <v>index</v>
      </c>
      <c r="OH5" s="264">
        <f t="shared" si="18"/>
        <v>0</v>
      </c>
      <c r="OI5" s="265" t="e">
        <f t="shared" si="19"/>
        <v>#DIV/0!</v>
      </c>
      <c r="OJ5" s="264">
        <f t="shared" si="46"/>
        <v>16</v>
      </c>
      <c r="OK5" s="265" t="e">
        <f t="shared" si="20"/>
        <v>#DIV/0!</v>
      </c>
      <c r="OL5" s="260">
        <f t="shared" si="21"/>
        <v>0</v>
      </c>
      <c r="OM5" s="261" t="e">
        <f t="shared" si="22"/>
        <v>#DIV/0!</v>
      </c>
      <c r="ON5" s="260">
        <f t="shared" si="23"/>
        <v>6</v>
      </c>
      <c r="OO5" s="265" t="e">
        <f t="shared" si="24"/>
        <v>#DIV/0!</v>
      </c>
      <c r="OP5">
        <f t="shared" si="25"/>
        <v>0</v>
      </c>
      <c r="OQ5" s="282">
        <f t="shared" si="47"/>
        <v>22</v>
      </c>
      <c r="OT5" s="1" t="s">
        <v>299</v>
      </c>
      <c r="OU5" s="276" t="str">
        <f t="shared" si="48"/>
        <v>normal</v>
      </c>
      <c r="OX5" s="139">
        <f t="shared" si="56"/>
        <v>22</v>
      </c>
      <c r="OY5" s="139"/>
      <c r="OZ5" s="205">
        <f t="shared" si="26"/>
        <v>1</v>
      </c>
      <c r="PA5" s="139">
        <f t="shared" si="27"/>
        <v>0</v>
      </c>
      <c r="PB5" s="139"/>
      <c r="PC5" s="139">
        <f t="shared" si="28"/>
        <v>22</v>
      </c>
      <c r="PD5" s="205">
        <f t="shared" si="29"/>
        <v>1</v>
      </c>
      <c r="PE5" s="139">
        <f t="shared" si="30"/>
        <v>0</v>
      </c>
      <c r="PF5" t="str">
        <f t="shared" si="57"/>
        <v>normal</v>
      </c>
      <c r="PG5" t="str">
        <f t="shared" si="49"/>
        <v>index</v>
      </c>
      <c r="PH5" s="264">
        <f t="shared" si="31"/>
        <v>0</v>
      </c>
      <c r="PI5" s="265" t="e">
        <f t="shared" si="32"/>
        <v>#DIV/0!</v>
      </c>
      <c r="PJ5" s="264">
        <f t="shared" si="50"/>
        <v>0</v>
      </c>
      <c r="PK5" s="265" t="e">
        <f t="shared" si="33"/>
        <v>#DIV/0!</v>
      </c>
      <c r="PL5" s="260">
        <f t="shared" si="34"/>
        <v>0</v>
      </c>
      <c r="PM5" s="261" t="e">
        <f t="shared" si="35"/>
        <v>#DIV/0!</v>
      </c>
      <c r="PN5" s="260">
        <f t="shared" si="36"/>
        <v>0</v>
      </c>
      <c r="PO5" s="265" t="e">
        <f t="shared" si="37"/>
        <v>#DIV/0!</v>
      </c>
      <c r="PP5">
        <f t="shared" si="38"/>
        <v>0</v>
      </c>
      <c r="PQ5" s="282">
        <f t="shared" si="51"/>
        <v>0</v>
      </c>
    </row>
    <row r="6" spans="1:434"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tr">
        <f t="shared" si="40"/>
        <v>normal</v>
      </c>
      <c r="MX6" s="139">
        <f t="shared" si="52"/>
        <v>3</v>
      </c>
      <c r="MY6" s="139"/>
      <c r="MZ6" s="205">
        <f t="shared" si="0"/>
        <v>1</v>
      </c>
      <c r="NA6" s="139">
        <f t="shared" si="1"/>
        <v>3649.669141392134</v>
      </c>
      <c r="NB6" s="139"/>
      <c r="NC6" s="139">
        <f t="shared" si="2"/>
        <v>3</v>
      </c>
      <c r="ND6" s="205">
        <f t="shared" si="3"/>
        <v>1</v>
      </c>
      <c r="NE6" s="139">
        <f t="shared" si="4"/>
        <v>3649.669141392134</v>
      </c>
      <c r="NF6" t="str">
        <f t="shared" si="53"/>
        <v>normal</v>
      </c>
      <c r="NG6" t="str">
        <f t="shared" si="41"/>
        <v>meat</v>
      </c>
      <c r="NH6" s="264">
        <f t="shared" si="5"/>
        <v>2</v>
      </c>
      <c r="NI6" s="265">
        <f t="shared" si="6"/>
        <v>0.66666666666666663</v>
      </c>
      <c r="NJ6" s="264">
        <f t="shared" si="42"/>
        <v>2</v>
      </c>
      <c r="NK6" s="265">
        <f t="shared" si="7"/>
        <v>0.66666666666666663</v>
      </c>
      <c r="NL6" s="260">
        <f t="shared" si="8"/>
        <v>1</v>
      </c>
      <c r="NM6" s="261">
        <f t="shared" si="9"/>
        <v>0.33333333333333331</v>
      </c>
      <c r="NN6" s="260">
        <f t="shared" si="10"/>
        <v>1</v>
      </c>
      <c r="NO6" s="265">
        <f t="shared" si="11"/>
        <v>0.33333333333333331</v>
      </c>
      <c r="NP6">
        <f t="shared" si="12"/>
        <v>3</v>
      </c>
      <c r="NQ6" s="282">
        <f t="shared" si="43"/>
        <v>3</v>
      </c>
      <c r="NT6" s="1" t="s">
        <v>318</v>
      </c>
      <c r="NU6" s="276" t="str">
        <f t="shared" si="44"/>
        <v>normal</v>
      </c>
      <c r="NX6" s="139">
        <f t="shared" si="54"/>
        <v>0</v>
      </c>
      <c r="NY6" s="139"/>
      <c r="NZ6" s="205">
        <f t="shared" si="13"/>
        <v>0</v>
      </c>
      <c r="OA6" s="139">
        <f t="shared" si="14"/>
        <v>0</v>
      </c>
      <c r="OB6" s="139"/>
      <c r="OC6" s="139">
        <f t="shared" si="15"/>
        <v>0</v>
      </c>
      <c r="OD6" s="205">
        <f t="shared" si="16"/>
        <v>0</v>
      </c>
      <c r="OE6" s="139">
        <f t="shared" si="17"/>
        <v>0</v>
      </c>
      <c r="OF6" t="str">
        <f t="shared" si="55"/>
        <v>normal</v>
      </c>
      <c r="OG6" t="str">
        <f t="shared" si="45"/>
        <v>meat</v>
      </c>
      <c r="OH6" s="264">
        <f t="shared" si="18"/>
        <v>0</v>
      </c>
      <c r="OI6" s="265" t="e">
        <f t="shared" si="19"/>
        <v>#DIV/0!</v>
      </c>
      <c r="OJ6" s="264">
        <f t="shared" si="46"/>
        <v>1</v>
      </c>
      <c r="OK6" s="265" t="e">
        <f t="shared" si="20"/>
        <v>#DIV/0!</v>
      </c>
      <c r="OL6" s="260">
        <f t="shared" si="21"/>
        <v>0</v>
      </c>
      <c r="OM6" s="261" t="e">
        <f t="shared" si="22"/>
        <v>#DIV/0!</v>
      </c>
      <c r="ON6" s="260">
        <f t="shared" si="23"/>
        <v>2</v>
      </c>
      <c r="OO6" s="265" t="e">
        <f t="shared" si="24"/>
        <v>#DIV/0!</v>
      </c>
      <c r="OP6">
        <f t="shared" si="25"/>
        <v>0</v>
      </c>
      <c r="OQ6" s="282">
        <f t="shared" si="47"/>
        <v>3</v>
      </c>
      <c r="OT6" s="1" t="s">
        <v>318</v>
      </c>
      <c r="OU6" s="276" t="str">
        <f t="shared" si="48"/>
        <v>normal</v>
      </c>
      <c r="OX6" s="139">
        <f t="shared" si="56"/>
        <v>3</v>
      </c>
      <c r="OY6" s="139"/>
      <c r="OZ6" s="205">
        <f t="shared" si="26"/>
        <v>1</v>
      </c>
      <c r="PA6" s="139">
        <f t="shared" si="27"/>
        <v>0</v>
      </c>
      <c r="PB6" s="139"/>
      <c r="PC6" s="139">
        <f t="shared" si="28"/>
        <v>3</v>
      </c>
      <c r="PD6" s="205">
        <f t="shared" si="29"/>
        <v>1</v>
      </c>
      <c r="PE6" s="139">
        <f t="shared" si="30"/>
        <v>0</v>
      </c>
      <c r="PF6" t="str">
        <f t="shared" si="57"/>
        <v>normal</v>
      </c>
      <c r="PG6" t="str">
        <f t="shared" si="49"/>
        <v>meat</v>
      </c>
      <c r="PH6" s="264">
        <f t="shared" si="31"/>
        <v>0</v>
      </c>
      <c r="PI6" s="265" t="e">
        <f t="shared" si="32"/>
        <v>#DIV/0!</v>
      </c>
      <c r="PJ6" s="264">
        <f t="shared" si="50"/>
        <v>0</v>
      </c>
      <c r="PK6" s="265" t="e">
        <f t="shared" si="33"/>
        <v>#DIV/0!</v>
      </c>
      <c r="PL6" s="260">
        <f t="shared" si="34"/>
        <v>0</v>
      </c>
      <c r="PM6" s="261" t="e">
        <f t="shared" si="35"/>
        <v>#DIV/0!</v>
      </c>
      <c r="PN6" s="260">
        <f t="shared" si="36"/>
        <v>0</v>
      </c>
      <c r="PO6" s="265" t="e">
        <f t="shared" si="37"/>
        <v>#DIV/0!</v>
      </c>
      <c r="PP6">
        <f t="shared" si="38"/>
        <v>0</v>
      </c>
      <c r="PQ6" s="282">
        <f t="shared" si="51"/>
        <v>0</v>
      </c>
    </row>
    <row r="7" spans="1:434"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tr">
        <f t="shared" si="40"/>
        <v>normal</v>
      </c>
      <c r="MX7" s="139">
        <f t="shared" si="52"/>
        <v>3</v>
      </c>
      <c r="MY7" s="139"/>
      <c r="MZ7" s="205">
        <f t="shared" si="0"/>
        <v>0.6</v>
      </c>
      <c r="NA7" s="139">
        <f t="shared" si="1"/>
        <v>2109.45195906767</v>
      </c>
      <c r="NB7" s="139"/>
      <c r="NC7" s="139">
        <f t="shared" si="2"/>
        <v>3</v>
      </c>
      <c r="ND7" s="205">
        <f t="shared" si="3"/>
        <v>0.6</v>
      </c>
      <c r="NE7" s="139">
        <f t="shared" si="4"/>
        <v>-43.674184291438223</v>
      </c>
      <c r="NF7" t="str">
        <f t="shared" si="53"/>
        <v>normal</v>
      </c>
      <c r="NG7" t="str">
        <f t="shared" si="41"/>
        <v>metal</v>
      </c>
      <c r="NH7" s="264">
        <f t="shared" si="5"/>
        <v>3</v>
      </c>
      <c r="NI7" s="265">
        <f t="shared" si="6"/>
        <v>0.6</v>
      </c>
      <c r="NJ7" s="264">
        <f t="shared" si="42"/>
        <v>3</v>
      </c>
      <c r="NK7" s="265">
        <f t="shared" si="7"/>
        <v>0.6</v>
      </c>
      <c r="NL7" s="260">
        <f t="shared" si="8"/>
        <v>2</v>
      </c>
      <c r="NM7" s="261">
        <f t="shared" si="9"/>
        <v>0.4</v>
      </c>
      <c r="NN7" s="260">
        <f t="shared" si="10"/>
        <v>2</v>
      </c>
      <c r="NO7" s="265">
        <f t="shared" si="11"/>
        <v>0.4</v>
      </c>
      <c r="NP7">
        <f t="shared" si="12"/>
        <v>5</v>
      </c>
      <c r="NQ7" s="282">
        <f t="shared" si="43"/>
        <v>5</v>
      </c>
      <c r="NT7" s="1" t="s">
        <v>352</v>
      </c>
      <c r="NU7" s="276" t="str">
        <f t="shared" si="44"/>
        <v>normal</v>
      </c>
      <c r="NX7" s="139">
        <f t="shared" si="54"/>
        <v>0</v>
      </c>
      <c r="NY7" s="139"/>
      <c r="NZ7" s="205">
        <f t="shared" si="13"/>
        <v>0</v>
      </c>
      <c r="OA7" s="139">
        <f t="shared" si="14"/>
        <v>0</v>
      </c>
      <c r="OB7" s="139"/>
      <c r="OC7" s="139">
        <f t="shared" si="15"/>
        <v>0</v>
      </c>
      <c r="OD7" s="205">
        <f t="shared" si="16"/>
        <v>0</v>
      </c>
      <c r="OE7" s="139">
        <f t="shared" si="17"/>
        <v>0</v>
      </c>
      <c r="OF7" t="str">
        <f t="shared" si="55"/>
        <v>normal</v>
      </c>
      <c r="OG7" t="str">
        <f t="shared" si="45"/>
        <v>metal</v>
      </c>
      <c r="OH7" s="264">
        <f t="shared" si="18"/>
        <v>0</v>
      </c>
      <c r="OI7" s="265" t="e">
        <f t="shared" si="19"/>
        <v>#DIV/0!</v>
      </c>
      <c r="OJ7" s="264">
        <f t="shared" si="46"/>
        <v>2</v>
      </c>
      <c r="OK7" s="265" t="e">
        <f t="shared" si="20"/>
        <v>#DIV/0!</v>
      </c>
      <c r="OL7" s="260">
        <f t="shared" si="21"/>
        <v>0</v>
      </c>
      <c r="OM7" s="261" t="e">
        <f t="shared" si="22"/>
        <v>#DIV/0!</v>
      </c>
      <c r="ON7" s="260">
        <f t="shared" si="23"/>
        <v>3</v>
      </c>
      <c r="OO7" s="265" t="e">
        <f t="shared" si="24"/>
        <v>#DIV/0!</v>
      </c>
      <c r="OP7">
        <f t="shared" si="25"/>
        <v>0</v>
      </c>
      <c r="OQ7" s="282">
        <f t="shared" si="47"/>
        <v>5</v>
      </c>
      <c r="OT7" s="1" t="s">
        <v>352</v>
      </c>
      <c r="OU7" s="276" t="str">
        <f t="shared" si="48"/>
        <v>normal</v>
      </c>
      <c r="OX7" s="139">
        <f t="shared" si="56"/>
        <v>5</v>
      </c>
      <c r="OY7" s="139"/>
      <c r="OZ7" s="205">
        <f t="shared" si="26"/>
        <v>1</v>
      </c>
      <c r="PA7" s="139">
        <f t="shared" si="27"/>
        <v>0</v>
      </c>
      <c r="PB7" s="139"/>
      <c r="PC7" s="139">
        <f t="shared" si="28"/>
        <v>5</v>
      </c>
      <c r="PD7" s="205">
        <f t="shared" si="29"/>
        <v>1</v>
      </c>
      <c r="PE7" s="139">
        <f t="shared" si="30"/>
        <v>0</v>
      </c>
      <c r="PF7" t="str">
        <f t="shared" si="57"/>
        <v>normal</v>
      </c>
      <c r="PG7" t="str">
        <f t="shared" si="49"/>
        <v>metal</v>
      </c>
      <c r="PH7" s="264">
        <f t="shared" si="31"/>
        <v>0</v>
      </c>
      <c r="PI7" s="265" t="e">
        <f t="shared" si="32"/>
        <v>#DIV/0!</v>
      </c>
      <c r="PJ7" s="264">
        <f t="shared" si="50"/>
        <v>0</v>
      </c>
      <c r="PK7" s="265" t="e">
        <f t="shared" si="33"/>
        <v>#DIV/0!</v>
      </c>
      <c r="PL7" s="260">
        <f t="shared" si="34"/>
        <v>0</v>
      </c>
      <c r="PM7" s="261" t="e">
        <f t="shared" si="35"/>
        <v>#DIV/0!</v>
      </c>
      <c r="PN7" s="260">
        <f t="shared" si="36"/>
        <v>0</v>
      </c>
      <c r="PO7" s="265" t="e">
        <f t="shared" si="37"/>
        <v>#DIV/0!</v>
      </c>
      <c r="PP7">
        <f t="shared" si="38"/>
        <v>0</v>
      </c>
      <c r="PQ7" s="282">
        <f t="shared" si="51"/>
        <v>0</v>
      </c>
    </row>
    <row r="8" spans="1:434"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tr">
        <f t="shared" si="40"/>
        <v>inverted</v>
      </c>
      <c r="MX8" s="139">
        <f t="shared" si="52"/>
        <v>9</v>
      </c>
      <c r="MY8" s="139"/>
      <c r="MZ8" s="205">
        <f t="shared" si="0"/>
        <v>0.5625</v>
      </c>
      <c r="NA8" s="139">
        <f t="shared" si="1"/>
        <v>-1870.6496135291075</v>
      </c>
      <c r="NB8" s="139"/>
      <c r="NC8" s="139">
        <f t="shared" si="2"/>
        <v>9</v>
      </c>
      <c r="ND8" s="205">
        <f t="shared" si="3"/>
        <v>0.5625</v>
      </c>
      <c r="NE8" s="139">
        <f t="shared" si="4"/>
        <v>-4522.5021853371027</v>
      </c>
      <c r="NF8" t="str">
        <f t="shared" si="53"/>
        <v>normal</v>
      </c>
      <c r="NG8" t="str">
        <f t="shared" si="41"/>
        <v>rates</v>
      </c>
      <c r="NH8" s="264">
        <f t="shared" si="5"/>
        <v>8</v>
      </c>
      <c r="NI8" s="265">
        <f t="shared" si="6"/>
        <v>0.5</v>
      </c>
      <c r="NJ8" s="264">
        <f t="shared" si="42"/>
        <v>11</v>
      </c>
      <c r="NK8" s="265">
        <f t="shared" si="7"/>
        <v>0.6875</v>
      </c>
      <c r="NL8" s="260">
        <f t="shared" si="8"/>
        <v>8</v>
      </c>
      <c r="NM8" s="261">
        <f t="shared" si="9"/>
        <v>0.5</v>
      </c>
      <c r="NN8" s="260">
        <f t="shared" si="10"/>
        <v>5</v>
      </c>
      <c r="NO8" s="265">
        <f t="shared" si="11"/>
        <v>0.3125</v>
      </c>
      <c r="NP8">
        <f t="shared" si="12"/>
        <v>16</v>
      </c>
      <c r="NQ8" s="282">
        <f t="shared" si="43"/>
        <v>16</v>
      </c>
      <c r="NT8" s="1" t="s">
        <v>1223</v>
      </c>
      <c r="NU8" s="276" t="str">
        <f t="shared" si="44"/>
        <v>normal</v>
      </c>
      <c r="NX8" s="139">
        <f t="shared" si="54"/>
        <v>0</v>
      </c>
      <c r="NY8" s="139"/>
      <c r="NZ8" s="205">
        <f t="shared" si="13"/>
        <v>0</v>
      </c>
      <c r="OA8" s="139">
        <f t="shared" si="14"/>
        <v>0</v>
      </c>
      <c r="OB8" s="139"/>
      <c r="OC8" s="139">
        <f t="shared" si="15"/>
        <v>0</v>
      </c>
      <c r="OD8" s="205">
        <f t="shared" si="16"/>
        <v>0</v>
      </c>
      <c r="OE8" s="139">
        <f t="shared" si="17"/>
        <v>0</v>
      </c>
      <c r="OF8" t="str">
        <f t="shared" si="55"/>
        <v>normal</v>
      </c>
      <c r="OG8" t="str">
        <f t="shared" si="45"/>
        <v>rates</v>
      </c>
      <c r="OH8" s="264">
        <f t="shared" si="18"/>
        <v>0</v>
      </c>
      <c r="OI8" s="265" t="e">
        <f t="shared" si="19"/>
        <v>#DIV/0!</v>
      </c>
      <c r="OJ8" s="264">
        <f t="shared" si="46"/>
        <v>5</v>
      </c>
      <c r="OK8" s="265" t="e">
        <f t="shared" si="20"/>
        <v>#DIV/0!</v>
      </c>
      <c r="OL8" s="260">
        <f t="shared" si="21"/>
        <v>0</v>
      </c>
      <c r="OM8" s="261" t="e">
        <f t="shared" si="22"/>
        <v>#DIV/0!</v>
      </c>
      <c r="ON8" s="260">
        <f t="shared" si="23"/>
        <v>11</v>
      </c>
      <c r="OO8" s="265" t="e">
        <f t="shared" si="24"/>
        <v>#DIV/0!</v>
      </c>
      <c r="OP8">
        <f t="shared" si="25"/>
        <v>0</v>
      </c>
      <c r="OQ8" s="282">
        <f t="shared" si="47"/>
        <v>16</v>
      </c>
      <c r="OT8" s="1" t="s">
        <v>1223</v>
      </c>
      <c r="OU8" s="276" t="str">
        <f t="shared" si="48"/>
        <v>normal</v>
      </c>
      <c r="OX8" s="139">
        <f t="shared" si="56"/>
        <v>16</v>
      </c>
      <c r="OY8" s="139"/>
      <c r="OZ8" s="205">
        <f t="shared" si="26"/>
        <v>1</v>
      </c>
      <c r="PA8" s="139">
        <f t="shared" si="27"/>
        <v>0</v>
      </c>
      <c r="PB8" s="139"/>
      <c r="PC8" s="139">
        <f t="shared" si="28"/>
        <v>16</v>
      </c>
      <c r="PD8" s="205">
        <f t="shared" si="29"/>
        <v>1</v>
      </c>
      <c r="PE8" s="139">
        <f t="shared" si="30"/>
        <v>0</v>
      </c>
      <c r="PF8" t="str">
        <f t="shared" si="57"/>
        <v>normal</v>
      </c>
      <c r="PG8" t="str">
        <f t="shared" si="49"/>
        <v>rates</v>
      </c>
      <c r="PH8" s="264">
        <f t="shared" si="31"/>
        <v>0</v>
      </c>
      <c r="PI8" s="265" t="e">
        <f t="shared" si="32"/>
        <v>#DIV/0!</v>
      </c>
      <c r="PJ8" s="264">
        <f t="shared" si="50"/>
        <v>0</v>
      </c>
      <c r="PK8" s="265" t="e">
        <f t="shared" si="33"/>
        <v>#DIV/0!</v>
      </c>
      <c r="PL8" s="260">
        <f t="shared" si="34"/>
        <v>0</v>
      </c>
      <c r="PM8" s="261" t="e">
        <f t="shared" si="35"/>
        <v>#DIV/0!</v>
      </c>
      <c r="PN8" s="260">
        <f t="shared" si="36"/>
        <v>0</v>
      </c>
      <c r="PO8" s="265" t="e">
        <f t="shared" si="37"/>
        <v>#DIV/0!</v>
      </c>
      <c r="PP8">
        <f t="shared" si="38"/>
        <v>0</v>
      </c>
      <c r="PQ8" s="282">
        <f t="shared" si="51"/>
        <v>0</v>
      </c>
    </row>
    <row r="9" spans="1:434"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tr">
        <f t="shared" si="40"/>
        <v>normal</v>
      </c>
      <c r="MV9" s="209"/>
      <c r="MW9" s="209"/>
      <c r="MX9" s="211">
        <f t="shared" si="52"/>
        <v>4</v>
      </c>
      <c r="MY9" s="211"/>
      <c r="MZ9" s="212">
        <f t="shared" si="0"/>
        <v>0.5</v>
      </c>
      <c r="NA9" s="211">
        <f t="shared" si="1"/>
        <v>720.48509396874215</v>
      </c>
      <c r="NB9" s="211"/>
      <c r="NC9" s="211">
        <f t="shared" si="2"/>
        <v>3</v>
      </c>
      <c r="ND9" s="212">
        <f t="shared" si="3"/>
        <v>0.375</v>
      </c>
      <c r="NE9" s="211">
        <f t="shared" si="4"/>
        <v>317.50100719625334</v>
      </c>
      <c r="NF9" t="str">
        <f t="shared" si="53"/>
        <v>normal</v>
      </c>
      <c r="NG9" t="str">
        <f t="shared" si="41"/>
        <v>soft</v>
      </c>
      <c r="NH9" s="266">
        <f t="shared" si="5"/>
        <v>4</v>
      </c>
      <c r="NI9" s="265">
        <f t="shared" si="6"/>
        <v>0.5</v>
      </c>
      <c r="NJ9" s="266">
        <f t="shared" si="42"/>
        <v>2</v>
      </c>
      <c r="NK9" s="265">
        <f t="shared" si="7"/>
        <v>0.25</v>
      </c>
      <c r="NL9" s="262">
        <f t="shared" si="8"/>
        <v>4</v>
      </c>
      <c r="NM9" s="261">
        <f t="shared" si="9"/>
        <v>0.5</v>
      </c>
      <c r="NN9" s="262">
        <f t="shared" si="10"/>
        <v>6</v>
      </c>
      <c r="NO9" s="265">
        <f t="shared" si="11"/>
        <v>0.75</v>
      </c>
      <c r="NP9" s="209">
        <f t="shared" si="12"/>
        <v>8</v>
      </c>
      <c r="NQ9" s="283">
        <f t="shared" si="43"/>
        <v>8</v>
      </c>
      <c r="NT9" s="18" t="s">
        <v>309</v>
      </c>
      <c r="NU9" s="276" t="str">
        <f t="shared" si="44"/>
        <v>normal</v>
      </c>
      <c r="NV9" s="209"/>
      <c r="NW9" s="209"/>
      <c r="NX9" s="211">
        <f t="shared" si="54"/>
        <v>0</v>
      </c>
      <c r="NY9" s="211"/>
      <c r="NZ9" s="212">
        <f t="shared" si="13"/>
        <v>0</v>
      </c>
      <c r="OA9" s="211">
        <f t="shared" si="14"/>
        <v>0</v>
      </c>
      <c r="OB9" s="211"/>
      <c r="OC9" s="211">
        <f t="shared" si="15"/>
        <v>0</v>
      </c>
      <c r="OD9" s="212">
        <f t="shared" si="16"/>
        <v>0</v>
      </c>
      <c r="OE9" s="211">
        <f t="shared" si="17"/>
        <v>0</v>
      </c>
      <c r="OF9" t="str">
        <f t="shared" si="55"/>
        <v>normal</v>
      </c>
      <c r="OG9" t="str">
        <f t="shared" si="45"/>
        <v>soft</v>
      </c>
      <c r="OH9" s="266">
        <f t="shared" si="18"/>
        <v>0</v>
      </c>
      <c r="OI9" s="265" t="e">
        <f t="shared" si="19"/>
        <v>#DIV/0!</v>
      </c>
      <c r="OJ9" s="266">
        <f t="shared" si="46"/>
        <v>5</v>
      </c>
      <c r="OK9" s="265" t="e">
        <f t="shared" si="20"/>
        <v>#DIV/0!</v>
      </c>
      <c r="OL9" s="262">
        <f t="shared" si="21"/>
        <v>0</v>
      </c>
      <c r="OM9" s="261" t="e">
        <f t="shared" si="22"/>
        <v>#DIV/0!</v>
      </c>
      <c r="ON9" s="262">
        <f t="shared" si="23"/>
        <v>3</v>
      </c>
      <c r="OO9" s="265" t="e">
        <f t="shared" si="24"/>
        <v>#DIV/0!</v>
      </c>
      <c r="OP9" s="209">
        <f t="shared" si="25"/>
        <v>0</v>
      </c>
      <c r="OQ9" s="283">
        <f t="shared" si="47"/>
        <v>8</v>
      </c>
      <c r="OT9" s="18" t="s">
        <v>309</v>
      </c>
      <c r="OU9" s="276" t="str">
        <f t="shared" si="48"/>
        <v>normal</v>
      </c>
      <c r="OV9" s="209"/>
      <c r="OW9" s="209"/>
      <c r="OX9" s="211">
        <f t="shared" si="56"/>
        <v>8</v>
      </c>
      <c r="OY9" s="211"/>
      <c r="OZ9" s="212">
        <f t="shared" si="26"/>
        <v>1</v>
      </c>
      <c r="PA9" s="211">
        <f t="shared" si="27"/>
        <v>0</v>
      </c>
      <c r="PB9" s="211"/>
      <c r="PC9" s="211">
        <f t="shared" si="28"/>
        <v>8</v>
      </c>
      <c r="PD9" s="212">
        <f t="shared" si="29"/>
        <v>1</v>
      </c>
      <c r="PE9" s="211">
        <f t="shared" si="30"/>
        <v>0</v>
      </c>
      <c r="PF9" t="str">
        <f t="shared" si="57"/>
        <v>normal</v>
      </c>
      <c r="PG9" t="str">
        <f t="shared" si="49"/>
        <v>soft</v>
      </c>
      <c r="PH9" s="266">
        <f t="shared" si="31"/>
        <v>0</v>
      </c>
      <c r="PI9" s="265" t="e">
        <f t="shared" si="32"/>
        <v>#DIV/0!</v>
      </c>
      <c r="PJ9" s="266">
        <f t="shared" si="50"/>
        <v>0</v>
      </c>
      <c r="PK9" s="265" t="e">
        <f t="shared" si="33"/>
        <v>#DIV/0!</v>
      </c>
      <c r="PL9" s="262">
        <f t="shared" si="34"/>
        <v>0</v>
      </c>
      <c r="PM9" s="261" t="e">
        <f t="shared" si="35"/>
        <v>#DIV/0!</v>
      </c>
      <c r="PN9" s="262">
        <f t="shared" si="36"/>
        <v>0</v>
      </c>
      <c r="PO9" s="265" t="e">
        <f t="shared" si="37"/>
        <v>#DIV/0!</v>
      </c>
      <c r="PP9" s="209">
        <f t="shared" si="38"/>
        <v>0</v>
      </c>
      <c r="PQ9" s="283">
        <f t="shared" si="51"/>
        <v>0</v>
      </c>
    </row>
    <row r="10" spans="1:434"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f>SUM(MX2:MX9)</f>
        <v>44</v>
      </c>
      <c r="MY10" s="173"/>
      <c r="MZ10" s="205">
        <f t="shared" si="0"/>
        <v>0.55696202531645567</v>
      </c>
      <c r="NA10" s="173">
        <f>SUM(NA2:NA9)</f>
        <v>9985.1299945700976</v>
      </c>
      <c r="NB10" s="173"/>
      <c r="NC10" s="173">
        <f>SUM(NC2:NC9)</f>
        <v>41</v>
      </c>
      <c r="ND10" s="205">
        <f t="shared" si="3"/>
        <v>0.51898734177215189</v>
      </c>
      <c r="NE10" s="173">
        <f>SUM(NE2:NE9)</f>
        <v>-1505.681152487643</v>
      </c>
      <c r="NH10" s="7">
        <f>SUM(NH2:NH9)</f>
        <v>43</v>
      </c>
      <c r="NI10" s="265">
        <f t="shared" si="6"/>
        <v>0.54430379746835444</v>
      </c>
      <c r="NJ10" s="7">
        <f>SUM(NJ2:NJ9)</f>
        <v>46</v>
      </c>
      <c r="NK10" s="265">
        <f t="shared" si="7"/>
        <v>0.58227848101265822</v>
      </c>
      <c r="NL10" s="7">
        <f>SUM(NL2:NL9)</f>
        <v>36</v>
      </c>
      <c r="NM10" s="261">
        <f t="shared" si="9"/>
        <v>0.45569620253164556</v>
      </c>
      <c r="NN10" s="7">
        <f>SUM(NN2:NN9)</f>
        <v>33</v>
      </c>
      <c r="NO10" s="265">
        <f t="shared" si="11"/>
        <v>0.41772151898734178</v>
      </c>
      <c r="NP10">
        <f t="shared" si="12"/>
        <v>79</v>
      </c>
      <c r="NQ10" s="282">
        <f>SUM(NQ2:NQ9)</f>
        <v>79</v>
      </c>
      <c r="NT10" t="s">
        <v>1245</v>
      </c>
      <c r="NX10" s="173">
        <f>SUM(NX2:NX9)</f>
        <v>0</v>
      </c>
      <c r="NY10" s="173"/>
      <c r="NZ10" s="205">
        <f t="shared" si="13"/>
        <v>0</v>
      </c>
      <c r="OA10" s="173">
        <f>SUM(OA2:OA9)</f>
        <v>0</v>
      </c>
      <c r="OB10" s="173"/>
      <c r="OC10" s="173">
        <f>SUM(OC2:OC9)</f>
        <v>0</v>
      </c>
      <c r="OD10" s="205">
        <f t="shared" si="16"/>
        <v>0</v>
      </c>
      <c r="OE10" s="173">
        <f>SUM(OE2:OE9)</f>
        <v>0</v>
      </c>
      <c r="OH10" s="7">
        <f>SUM(OH2:OH9)</f>
        <v>0</v>
      </c>
      <c r="OI10" s="265" t="e">
        <f t="shared" si="19"/>
        <v>#DIV/0!</v>
      </c>
      <c r="OJ10" s="7">
        <f>SUM(OJ2:OJ9)</f>
        <v>36</v>
      </c>
      <c r="OK10" s="265" t="e">
        <f t="shared" si="20"/>
        <v>#DIV/0!</v>
      </c>
      <c r="OL10" s="7">
        <f>SUM(OL2:OL9)</f>
        <v>0</v>
      </c>
      <c r="OM10" s="261" t="e">
        <f t="shared" si="22"/>
        <v>#DIV/0!</v>
      </c>
      <c r="ON10" s="7">
        <f>SUM(ON2:ON9)</f>
        <v>43</v>
      </c>
      <c r="OO10" s="265" t="e">
        <f t="shared" si="24"/>
        <v>#DIV/0!</v>
      </c>
      <c r="OP10">
        <f t="shared" si="25"/>
        <v>0</v>
      </c>
      <c r="OQ10" s="282">
        <f>SUM(OQ2:OQ9)</f>
        <v>79</v>
      </c>
      <c r="OT10" t="s">
        <v>1245</v>
      </c>
      <c r="OX10" s="173">
        <f>SUM(OX2:OX9)</f>
        <v>79</v>
      </c>
      <c r="OY10" s="173"/>
      <c r="OZ10" s="205">
        <f t="shared" si="26"/>
        <v>1</v>
      </c>
      <c r="PA10" s="173">
        <f>SUM(PA2:PA9)</f>
        <v>0</v>
      </c>
      <c r="PB10" s="173"/>
      <c r="PC10" s="173">
        <f>SUM(PC2:PC9)</f>
        <v>79</v>
      </c>
      <c r="PD10" s="205">
        <f t="shared" si="29"/>
        <v>1</v>
      </c>
      <c r="PE10" s="173">
        <f>SUM(PE2:PE9)</f>
        <v>0</v>
      </c>
      <c r="PH10" s="7">
        <f>SUM(PH2:PH9)</f>
        <v>0</v>
      </c>
      <c r="PI10" s="265" t="e">
        <f t="shared" si="32"/>
        <v>#DIV/0!</v>
      </c>
      <c r="PJ10" s="7">
        <f>SUM(PJ2:PJ9)</f>
        <v>0</v>
      </c>
      <c r="PK10" s="265" t="e">
        <f t="shared" si="33"/>
        <v>#DIV/0!</v>
      </c>
      <c r="PL10" s="7">
        <f>SUM(PL2:PL9)</f>
        <v>0</v>
      </c>
      <c r="PM10" s="261" t="e">
        <f t="shared" si="35"/>
        <v>#DIV/0!</v>
      </c>
      <c r="PN10" s="7">
        <f>SUM(PN2:PN9)</f>
        <v>0</v>
      </c>
      <c r="PO10" s="265" t="e">
        <f t="shared" si="37"/>
        <v>#DIV/0!</v>
      </c>
      <c r="PP10">
        <f t="shared" si="38"/>
        <v>0</v>
      </c>
      <c r="PQ10" s="282">
        <f>SUM(PQ2:PQ9)</f>
        <v>0</v>
      </c>
    </row>
    <row r="11" spans="1:434" outlineLevel="1" x14ac:dyDescent="0.25"/>
    <row r="12" spans="1:43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row>
    <row r="13" spans="1:43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21607038.602918908</v>
      </c>
      <c r="BR13" s="173">
        <f>SUM(BR14:BR92)</f>
        <v>9604.2349819810752</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21607038.602918908</v>
      </c>
      <c r="CH13" s="193">
        <f>SUM(CH14:CH92)</f>
        <v>16840.20499338716</v>
      </c>
      <c r="CI13" s="193">
        <f>SUM(CI14:CI92)</f>
        <v>74030.320384875828</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21607038.602918908</v>
      </c>
      <c r="CY13" s="199">
        <f>SUM(CY14:CY92)</f>
        <v>25130.030090552944</v>
      </c>
      <c r="CZ13" s="199">
        <f>SUM(CZ14:CZ92)</f>
        <v>-12555.453496618851</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21679128.602918908</v>
      </c>
      <c r="DP13" s="199">
        <f>SUM(DP14:DP92)</f>
        <v>2883.0084114413471</v>
      </c>
      <c r="DQ13" s="199">
        <f>SUM(DQ14:DQ92)</f>
        <v>-5907.8219707798708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f>COUNTIF(MT14:MT92,1)/79</f>
        <v>0.67088607594936711</v>
      </c>
      <c r="MU13" s="270">
        <f>COUNTIF(MU14:MU92,1)/79</f>
        <v>0.58227848101265822</v>
      </c>
      <c r="MV13" s="270">
        <f t="shared" ref="MV13" si="62">COUNTIF(MV14:MV92,1)/79</f>
        <v>0.51898734177215189</v>
      </c>
      <c r="MW13" s="270"/>
      <c r="MX13" s="270">
        <f t="shared" ref="MX13:MZ13" si="63">COUNTIF(MX14:MX92,1)/79</f>
        <v>0.39240506329113922</v>
      </c>
      <c r="MY13" s="270">
        <f t="shared" si="63"/>
        <v>0.4050632911392405</v>
      </c>
      <c r="MZ13" s="270">
        <f t="shared" si="63"/>
        <v>0.54430379746835444</v>
      </c>
      <c r="NA13" s="271">
        <f>SUM(NA14:NA92)/79</f>
        <v>0.55696202531645567</v>
      </c>
      <c r="NB13" s="271">
        <f>SUM(NB14:NB92)/79</f>
        <v>0.51898734177215189</v>
      </c>
      <c r="NC13" s="271">
        <f>SUM(NC14:NC92)/79</f>
        <v>0.49367088607594939</v>
      </c>
      <c r="ND13" s="271">
        <f>SUM(ND14:ND92)/79</f>
        <v>0.53164556962025311</v>
      </c>
      <c r="NJ13" s="201"/>
      <c r="NK13" s="190">
        <v>0.25</v>
      </c>
      <c r="NL13" s="193">
        <f t="shared" ref="NL13:NR13" si="64">SUM(NL14:NL92)</f>
        <v>21607038.602918908</v>
      </c>
      <c r="NM13" s="193">
        <f t="shared" si="64"/>
        <v>22680605.02164967</v>
      </c>
      <c r="NN13" s="199">
        <f t="shared" si="64"/>
        <v>9985.1299945700957</v>
      </c>
      <c r="NO13" s="199">
        <f t="shared" si="64"/>
        <v>6596.3524391227365</v>
      </c>
      <c r="NP13" s="199">
        <f t="shared" si="64"/>
        <v>-1505.6811524876446</v>
      </c>
      <c r="NQ13" s="199">
        <f t="shared" si="64"/>
        <v>8494.7485949086386</v>
      </c>
      <c r="NR13" s="199">
        <f t="shared" si="64"/>
        <v>9721.9721985449651</v>
      </c>
      <c r="NT13" s="270">
        <f>COUNTIF(NT14:NT92,1)/79</f>
        <v>0.58227848101265822</v>
      </c>
      <c r="NU13" s="270">
        <f>COUNTIF(NU14:NU92,1)/79</f>
        <v>0.45569620253164556</v>
      </c>
      <c r="NV13" s="270">
        <f t="shared" ref="NV13" si="65">COUNTIF(NV14:NV92,1)/79</f>
        <v>0.55696202531645567</v>
      </c>
      <c r="NW13" s="270"/>
      <c r="NX13" s="270">
        <f t="shared" ref="NX13:NZ13" si="66">COUNTIF(NX14:NX92,1)/79</f>
        <v>0.569620253164557</v>
      </c>
      <c r="NY13" s="270">
        <f t="shared" si="66"/>
        <v>0.45569620253164556</v>
      </c>
      <c r="NZ13" s="270">
        <f t="shared" si="66"/>
        <v>0</v>
      </c>
      <c r="OA13" s="271">
        <f>SUM(OA14:OA92)/79</f>
        <v>0</v>
      </c>
      <c r="OB13" s="271">
        <f>SUM(OB14:OB92)/79</f>
        <v>0</v>
      </c>
      <c r="OC13" s="271">
        <f>SUM(OC14:OC92)/79</f>
        <v>0</v>
      </c>
      <c r="OD13" s="271">
        <f>SUM(OD14:OD92)/79</f>
        <v>0</v>
      </c>
      <c r="OJ13" s="201"/>
      <c r="OK13" s="190">
        <v>0.25</v>
      </c>
      <c r="OL13" s="193">
        <f t="shared" ref="OL13:OR13" si="67">SUM(OL14:OL92)</f>
        <v>21607038.602918908</v>
      </c>
      <c r="OM13" s="193">
        <f t="shared" si="67"/>
        <v>20119183.58728769</v>
      </c>
      <c r="ON13" s="199">
        <f t="shared" si="67"/>
        <v>0</v>
      </c>
      <c r="OO13" s="199">
        <f t="shared" si="67"/>
        <v>0</v>
      </c>
      <c r="OP13" s="199">
        <f t="shared" si="67"/>
        <v>0</v>
      </c>
      <c r="OQ13" s="199">
        <f t="shared" si="67"/>
        <v>0</v>
      </c>
      <c r="OR13" s="199">
        <f t="shared" si="67"/>
        <v>0</v>
      </c>
      <c r="OT13" s="270">
        <f>COUNTIF(OT14:OT92,1)/79</f>
        <v>0.45569620253164556</v>
      </c>
      <c r="OU13" s="270">
        <f>COUNTIF(OU14:OU92,1)/79</f>
        <v>0</v>
      </c>
      <c r="OV13" s="270">
        <f t="shared" ref="OV13" si="68">COUNTIF(OV14:OV92,1)/79</f>
        <v>0</v>
      </c>
      <c r="OW13" s="270"/>
      <c r="OX13" s="270">
        <f t="shared" ref="OX13:OZ13" si="69">COUNTIF(OX14:OX92,1)/79</f>
        <v>0</v>
      </c>
      <c r="OY13" s="270">
        <f t="shared" si="69"/>
        <v>0</v>
      </c>
      <c r="OZ13" s="270">
        <f t="shared" si="69"/>
        <v>0</v>
      </c>
      <c r="PA13" s="271">
        <f>SUM(PA14:PA92)/79</f>
        <v>1</v>
      </c>
      <c r="PB13" s="271">
        <f>SUM(PB14:PB92)/79</f>
        <v>1</v>
      </c>
      <c r="PC13" s="271">
        <f>SUM(PC14:PC92)/79</f>
        <v>1</v>
      </c>
      <c r="PD13" s="271">
        <f>SUM(PD14:PD92)/79</f>
        <v>1</v>
      </c>
      <c r="PJ13" s="201"/>
      <c r="PK13" s="190">
        <v>0.25</v>
      </c>
      <c r="PL13" s="193">
        <f t="shared" ref="PL13:PR13" si="70">SUM(PL14:PL92)</f>
        <v>21607038.602918908</v>
      </c>
      <c r="PM13" s="193">
        <f t="shared" si="70"/>
        <v>17442356.168511387</v>
      </c>
      <c r="PN13" s="199">
        <f t="shared" si="70"/>
        <v>0</v>
      </c>
      <c r="PO13" s="199">
        <f t="shared" si="70"/>
        <v>0</v>
      </c>
      <c r="PP13" s="199">
        <f t="shared" si="70"/>
        <v>0</v>
      </c>
      <c r="PQ13" s="199">
        <f t="shared" si="70"/>
        <v>0</v>
      </c>
      <c r="PR13" s="199">
        <f t="shared" si="70"/>
        <v>0</v>
      </c>
    </row>
    <row r="14" spans="1:43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91872</v>
      </c>
      <c r="BR14" s="145">
        <f>IF(BJ14=1,ABS(BQ14*BK14),-ABS(BQ14*BK14))</f>
        <v>612.85142510596222</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91872</v>
      </c>
      <c r="CH14" s="145">
        <f t="shared" ref="CH14:CH45" si="76">IF(BX14=1,ABS(CG14*BZ14),-ABS(CG14*BZ14))</f>
        <v>498.10120481946524</v>
      </c>
      <c r="CI14" s="145">
        <f>IF(BY14=1,ABS(CG14*BZ14),-ABS(CG14*BZ14))</f>
        <v>498.10120481946524</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91872</v>
      </c>
      <c r="CY14" s="200">
        <f>IF(CO14=1,ABS(CX14*CQ14),-ABS(CX14*CQ14))</f>
        <v>2036.7070101886466</v>
      </c>
      <c r="CZ14" s="200">
        <f>IF(CP14=1,ABS(CX14*CQ14),-ABS(CX14*CQ14))</f>
        <v>2036.7070101886466</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91872</v>
      </c>
      <c r="DP14" s="200">
        <f t="shared" ref="DP14:DP77" si="85">IF(DF14=1,ABS(DO14*DH14),-ABS(DO14*DH14))</f>
        <v>-484.67057444308796</v>
      </c>
      <c r="DQ14" s="200">
        <f>IF(DG14=1,ABS(DO14*DH14),-ABS(DO14*DH14))</f>
        <v>-484.67057444308796</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f>LU14</f>
        <v>1</v>
      </c>
      <c r="MU14" s="242">
        <v>-1</v>
      </c>
      <c r="MV14" s="217">
        <v>-1</v>
      </c>
      <c r="MW14" s="243">
        <v>-5</v>
      </c>
      <c r="MX14">
        <f>IF(VLOOKUP($C14,MT$2:MU$9,2)="normal",MV14,-MV14)</f>
        <v>-1</v>
      </c>
      <c r="MY14">
        <f>IF(MW14&lt;0,MV14*-1,MV14)</f>
        <v>1</v>
      </c>
      <c r="MZ14" s="217">
        <v>1</v>
      </c>
      <c r="NA14">
        <f>IF(MU14=MZ14,1,0)</f>
        <v>0</v>
      </c>
      <c r="NB14">
        <f>IF(MZ14=MV14,1,0)</f>
        <v>0</v>
      </c>
      <c r="NC14">
        <f>IF(MZ14=MX14,1,0)</f>
        <v>0</v>
      </c>
      <c r="ND14">
        <f>IF(MZ14=MY14,1,0)</f>
        <v>1</v>
      </c>
      <c r="NE14" s="252">
        <v>6.9930069930100001E-3</v>
      </c>
      <c r="NF14" s="206">
        <v>42535</v>
      </c>
      <c r="NG14">
        <v>60</v>
      </c>
      <c r="NH14" t="str">
        <f t="shared" ref="NH14:NH77" si="86">IF(MU14="","FALSE","TRUE")</f>
        <v>TRUE</v>
      </c>
      <c r="NI14">
        <f>VLOOKUP($A14,'FuturesInfo (3)'!$A$2:$V$80,22)</f>
        <v>2</v>
      </c>
      <c r="NJ14" s="256">
        <v>2</v>
      </c>
      <c r="NK14">
        <f>IF(NJ14=1,ROUND(NI14*(1+NK$13),0),ROUND(NI14*(1-NK$13),0))</f>
        <v>2</v>
      </c>
      <c r="NL14" s="139">
        <f>VLOOKUP($A14,'FuturesInfo (3)'!$A$2:$O$80,15)*NI14</f>
        <v>91872</v>
      </c>
      <c r="NM14" s="139">
        <f>VLOOKUP($A14,'FuturesInfo (3)'!$A$2:$O$80,15)*NK14</f>
        <v>91872</v>
      </c>
      <c r="NN14" s="200">
        <f>IF(NA14=1,ABS(NL14*NE14),-ABS(NL14*NE14))</f>
        <v>-642.46153846181471</v>
      </c>
      <c r="NO14" s="200">
        <f>IF(NA14=1,ABS(NM14*NE14),-ABS(NM14*NE14))</f>
        <v>-642.46153846181471</v>
      </c>
      <c r="NP14" s="200">
        <f>IF(NB14=1,ABS(NL14*NE14),-ABS(NL14*NE14))</f>
        <v>-642.46153846181471</v>
      </c>
      <c r="NQ14" s="200">
        <f>IF(NC14=1,ABS(NL14*NE14),-ABS(NL14*NE14))</f>
        <v>-642.46153846181471</v>
      </c>
      <c r="NR14" s="200">
        <f>IF(ND14=1,ABS(NL14*NE14),-ABS(NL14*NE14))</f>
        <v>642.46153846181471</v>
      </c>
      <c r="NT14">
        <f>MU14</f>
        <v>-1</v>
      </c>
      <c r="NU14" s="242">
        <v>-1</v>
      </c>
      <c r="NV14" s="217">
        <v>-1</v>
      </c>
      <c r="NW14" s="243">
        <v>8</v>
      </c>
      <c r="NX14">
        <f>IF(VLOOKUP($C14,NT$2:NU$9,2)="normal",NV14,-NV14)</f>
        <v>1</v>
      </c>
      <c r="NY14">
        <f>IF(NW14&lt;0,NV14*-1,NV14)</f>
        <v>-1</v>
      </c>
      <c r="NZ14" s="217"/>
      <c r="OA14">
        <f>IF(NU14=NZ14,1,0)</f>
        <v>0</v>
      </c>
      <c r="OB14">
        <f>IF(NZ14=NV14,1,0)</f>
        <v>0</v>
      </c>
      <c r="OC14">
        <f>IF(NZ14=NX14,1,0)</f>
        <v>0</v>
      </c>
      <c r="OD14">
        <f>IF(NZ14=NY14,1,0)</f>
        <v>0</v>
      </c>
      <c r="OE14" s="252"/>
      <c r="OF14" s="206">
        <v>42535</v>
      </c>
      <c r="OG14">
        <v>60</v>
      </c>
      <c r="OH14" t="str">
        <f t="shared" ref="OH14:OH77" si="87">IF(NU14="","FALSE","TRUE")</f>
        <v>TRUE</v>
      </c>
      <c r="OI14">
        <f>VLOOKUP($A14,'FuturesInfo (3)'!$A$2:$V$80,22)</f>
        <v>2</v>
      </c>
      <c r="OJ14" s="256">
        <v>2</v>
      </c>
      <c r="OK14">
        <f>IF(OJ14=1,ROUND(OI14*(1+OK$13),0),ROUND(OI14*(1-OK$13),0))</f>
        <v>2</v>
      </c>
      <c r="OL14" s="139">
        <f>VLOOKUP($A14,'FuturesInfo (3)'!$A$2:$O$80,15)*OI14</f>
        <v>91872</v>
      </c>
      <c r="OM14" s="139">
        <f>VLOOKUP($A14,'FuturesInfo (3)'!$A$2:$O$80,15)*OK14</f>
        <v>91872</v>
      </c>
      <c r="ON14" s="200">
        <f>IF(OA14=1,ABS(OL14*OE14),-ABS(OL14*OE14))</f>
        <v>0</v>
      </c>
      <c r="OO14" s="200">
        <f>IF(OA14=1,ABS(OM14*OE14),-ABS(OM14*OE14))</f>
        <v>0</v>
      </c>
      <c r="OP14" s="200">
        <f>IF(OB14=1,ABS(OL14*OE14),-ABS(OL14*OE14))</f>
        <v>0</v>
      </c>
      <c r="OQ14" s="200">
        <f>IF(OC14=1,ABS(OL14*OE14),-ABS(OL14*OE14))</f>
        <v>0</v>
      </c>
      <c r="OR14" s="200">
        <f>IF(OD14=1,ABS(OL14*OE14),-ABS(OL14*OE14))</f>
        <v>0</v>
      </c>
      <c r="OT14">
        <f>NU14</f>
        <v>-1</v>
      </c>
      <c r="OU14" s="242"/>
      <c r="OV14" s="217"/>
      <c r="OW14" s="243"/>
      <c r="OX14">
        <f>IF(VLOOKUP($C14,OT$2:OU$9,2)="normal",OV14,-OV14)</f>
        <v>0</v>
      </c>
      <c r="OY14">
        <f>IF(OW14&lt;0,OV14*-1,OV14)</f>
        <v>0</v>
      </c>
      <c r="OZ14" s="217"/>
      <c r="PA14">
        <f>IF(OU14=OZ14,1,0)</f>
        <v>1</v>
      </c>
      <c r="PB14">
        <f>IF(OZ14=OV14,1,0)</f>
        <v>1</v>
      </c>
      <c r="PC14">
        <f>IF(OZ14=OX14,1,0)</f>
        <v>1</v>
      </c>
      <c r="PD14">
        <f>IF(OZ14=OY14,1,0)</f>
        <v>1</v>
      </c>
      <c r="PE14" s="252"/>
      <c r="PF14" s="206"/>
      <c r="PG14">
        <v>60</v>
      </c>
      <c r="PH14" t="str">
        <f t="shared" ref="PH14:PH77" si="88">IF(OU14="","FALSE","TRUE")</f>
        <v>FALSE</v>
      </c>
      <c r="PI14">
        <f>VLOOKUP($A14,'FuturesInfo (3)'!$A$2:$V$80,22)</f>
        <v>2</v>
      </c>
      <c r="PJ14" s="256"/>
      <c r="PK14">
        <f>IF(PJ14=1,ROUND(PI14*(1+PK$13),0),ROUND(PI14*(1-PK$13),0))</f>
        <v>2</v>
      </c>
      <c r="PL14" s="139">
        <f>VLOOKUP($A14,'FuturesInfo (3)'!$A$2:$O$80,15)*PI14</f>
        <v>91872</v>
      </c>
      <c r="PM14" s="139">
        <f>VLOOKUP($A14,'FuturesInfo (3)'!$A$2:$O$80,15)*PK14</f>
        <v>91872</v>
      </c>
      <c r="PN14" s="200">
        <f>IF(PA14=1,ABS(PL14*PE14),-ABS(PL14*PE14))</f>
        <v>0</v>
      </c>
      <c r="PO14" s="200">
        <f>IF(PA14=1,ABS(PM14*PE14),-ABS(PM14*PE14))</f>
        <v>0</v>
      </c>
      <c r="PP14" s="200">
        <f>IF(PB14=1,ABS(PL14*PE14),-ABS(PL14*PE14))</f>
        <v>0</v>
      </c>
      <c r="PQ14" s="200">
        <f>IF(PC14=1,ABS(PL14*PE14),-ABS(PL14*PE14))</f>
        <v>0</v>
      </c>
      <c r="PR14" s="200">
        <f>IF(PD14=1,ABS(PL14*PE14),-ABS(PL14*PE14))</f>
        <v>0</v>
      </c>
    </row>
    <row r="15" spans="1:43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149640</v>
      </c>
      <c r="BR15" s="145">
        <f t="shared" ref="BR15:BR78" si="90">IF(BJ15=1,ABS(BQ15*BK15),-ABS(BQ15*BK15))</f>
        <v>660.29784886968594</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149640</v>
      </c>
      <c r="CH15" s="145">
        <f t="shared" si="76"/>
        <v>2963.7839335141921</v>
      </c>
      <c r="CI15" s="145">
        <f t="shared" ref="CI15:CI78" si="92">IF(BY15=1,ABS(CG15*BZ15),-ABS(CG15*BZ15))</f>
        <v>2963.7839335141921</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149640</v>
      </c>
      <c r="CY15" s="200">
        <f t="shared" ref="CY15:CY45" si="94">IF(CO15=1,ABS(CX15*CQ15),-ABS(CX15*CQ15))</f>
        <v>-264.20209153914243</v>
      </c>
      <c r="CZ15" s="200">
        <f t="shared" ref="CZ15:CZ78" si="95">IF(CP15=1,ABS(CX15*CQ15),-ABS(CX15*CQ15))</f>
        <v>264.20209153914243</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149640</v>
      </c>
      <c r="DP15" s="200">
        <f t="shared" si="85"/>
        <v>-1582.4186550983279</v>
      </c>
      <c r="DQ15" s="200">
        <f t="shared" ref="DQ15:DQ78" si="97">IF(DG15=1,ABS(DO15*DH15),-ABS(DO15*DH15))</f>
        <v>1582.4186550983279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f t="shared" ref="MT15:MT78" si="98">LU15</f>
        <v>1</v>
      </c>
      <c r="MU15" s="244">
        <v>1</v>
      </c>
      <c r="MV15" s="218">
        <v>-1</v>
      </c>
      <c r="MW15" s="245">
        <v>14</v>
      </c>
      <c r="MX15">
        <f t="shared" ref="MX15:MX19" si="99">IF(VLOOKUP($C15,MT$2:MU$9,2)="normal",MV15,-MV15)</f>
        <v>1</v>
      </c>
      <c r="MY15">
        <f t="shared" ref="MY15:MY78" si="100">IF(MW15&lt;0,MV15*-1,MV15)</f>
        <v>-1</v>
      </c>
      <c r="MZ15" s="218">
        <v>1</v>
      </c>
      <c r="NA15">
        <f>IF(MU15=MZ15,1,0)</f>
        <v>1</v>
      </c>
      <c r="NB15">
        <f t="shared" ref="NB15:NB78" si="101">IF(MZ15=MV15,1,0)</f>
        <v>0</v>
      </c>
      <c r="NC15">
        <f t="shared" ref="NC15:NC78" si="102">IF(MZ15=MX15,1,0)</f>
        <v>1</v>
      </c>
      <c r="ND15">
        <f t="shared" ref="ND15:ND78" si="103">IF(MZ15=MY15,1,0)</f>
        <v>0</v>
      </c>
      <c r="NE15" s="253">
        <v>4.8348106365799998E-3</v>
      </c>
      <c r="NF15" s="206">
        <v>42522</v>
      </c>
      <c r="NG15">
        <v>60</v>
      </c>
      <c r="NH15" t="str">
        <f t="shared" si="86"/>
        <v>TRUE</v>
      </c>
      <c r="NI15">
        <f>VLOOKUP($A15,'FuturesInfo (3)'!$A$2:$V$80,22)</f>
        <v>2</v>
      </c>
      <c r="NJ15" s="257">
        <v>2</v>
      </c>
      <c r="NK15">
        <f t="shared" ref="NK15:NK78" si="104">IF(NJ15=1,ROUND(NI15*(1+NK$13),0),ROUND(NI15*(1-NK$13),0))</f>
        <v>2</v>
      </c>
      <c r="NL15" s="139">
        <f>VLOOKUP($A15,'FuturesInfo (3)'!$A$2:$O$80,15)*NI15</f>
        <v>149640</v>
      </c>
      <c r="NM15" s="139">
        <f>VLOOKUP($A15,'FuturesInfo (3)'!$A$2:$O$80,15)*NK15</f>
        <v>149640</v>
      </c>
      <c r="NN15" s="200">
        <f t="shared" ref="NN15:NN78" si="105">IF(NA15=1,ABS(NL15*NE15),-ABS(NL15*NE15))</f>
        <v>723.48106365783121</v>
      </c>
      <c r="NO15" s="200">
        <f t="shared" ref="NO15:NO78" si="106">IF(NA15=1,ABS(NM15*NE15),-ABS(NM15*NE15))</f>
        <v>723.48106365783121</v>
      </c>
      <c r="NP15" s="200">
        <f t="shared" ref="NP15:NP78" si="107">IF(NB15=1,ABS(NL15*NE15),-ABS(NL15*NE15))</f>
        <v>-723.48106365783121</v>
      </c>
      <c r="NQ15" s="200">
        <f t="shared" ref="NQ15:NQ78" si="108">IF(NC15=1,ABS(NL15*NE15),-ABS(NL15*NE15))</f>
        <v>723.48106365783121</v>
      </c>
      <c r="NR15" s="200">
        <f t="shared" ref="NR15:NR20" si="109">IF(ND15=1,ABS(NL15*NE15),-ABS(NL15*NE15))</f>
        <v>-723.48106365783121</v>
      </c>
      <c r="NT15">
        <f t="shared" ref="NT15:NT78" si="110">MU15</f>
        <v>1</v>
      </c>
      <c r="NU15" s="244">
        <v>-1</v>
      </c>
      <c r="NV15" s="218">
        <v>-1</v>
      </c>
      <c r="NW15" s="245">
        <v>15</v>
      </c>
      <c r="NX15">
        <f t="shared" ref="NX15:NX19" si="111">IF(VLOOKUP($C15,NT$2:NU$9,2)="normal",NV15,-NV15)</f>
        <v>-1</v>
      </c>
      <c r="NY15">
        <f t="shared" ref="NY15:NY78" si="112">IF(NW15&lt;0,NV15*-1,NV15)</f>
        <v>-1</v>
      </c>
      <c r="NZ15" s="218"/>
      <c r="OA15">
        <f>IF(NU15=NZ15,1,0)</f>
        <v>0</v>
      </c>
      <c r="OB15">
        <f t="shared" ref="OB15:OB78" si="113">IF(NZ15=NV15,1,0)</f>
        <v>0</v>
      </c>
      <c r="OC15">
        <f t="shared" ref="OC15:OC78" si="114">IF(NZ15=NX15,1,0)</f>
        <v>0</v>
      </c>
      <c r="OD15">
        <f t="shared" ref="OD15:OD78" si="115">IF(NZ15=NY15,1,0)</f>
        <v>0</v>
      </c>
      <c r="OE15" s="253"/>
      <c r="OF15" s="206">
        <v>42522</v>
      </c>
      <c r="OG15">
        <v>60</v>
      </c>
      <c r="OH15" t="str">
        <f t="shared" si="87"/>
        <v>TRUE</v>
      </c>
      <c r="OI15">
        <f>VLOOKUP($A15,'FuturesInfo (3)'!$A$2:$V$80,22)</f>
        <v>2</v>
      </c>
      <c r="OJ15" s="257">
        <v>2</v>
      </c>
      <c r="OK15">
        <f t="shared" ref="OK15:OK78" si="116">IF(OJ15=1,ROUND(OI15*(1+OK$13),0),ROUND(OI15*(1-OK$13),0))</f>
        <v>2</v>
      </c>
      <c r="OL15" s="139">
        <f>VLOOKUP($A15,'FuturesInfo (3)'!$A$2:$O$80,15)*OI15</f>
        <v>149640</v>
      </c>
      <c r="OM15" s="139">
        <f>VLOOKUP($A15,'FuturesInfo (3)'!$A$2:$O$80,15)*OK15</f>
        <v>149640</v>
      </c>
      <c r="ON15" s="200">
        <f t="shared" ref="ON15:ON78" si="117">IF(OA15=1,ABS(OL15*OE15),-ABS(OL15*OE15))</f>
        <v>0</v>
      </c>
      <c r="OO15" s="200">
        <f t="shared" ref="OO15:OO78" si="118">IF(OA15=1,ABS(OM15*OE15),-ABS(OM15*OE15))</f>
        <v>0</v>
      </c>
      <c r="OP15" s="200">
        <f t="shared" ref="OP15:OP78" si="119">IF(OB15=1,ABS(OL15*OE15),-ABS(OL15*OE15))</f>
        <v>0</v>
      </c>
      <c r="OQ15" s="200">
        <f t="shared" ref="OQ15:OQ78" si="120">IF(OC15=1,ABS(OL15*OE15),-ABS(OL15*OE15))</f>
        <v>0</v>
      </c>
      <c r="OR15" s="200">
        <f t="shared" ref="OR15:OR20" si="121">IF(OD15=1,ABS(OL15*OE15),-ABS(OL15*OE15))</f>
        <v>0</v>
      </c>
      <c r="OT15">
        <f t="shared" ref="OT15:OT78" si="122">NU15</f>
        <v>-1</v>
      </c>
      <c r="OU15" s="244"/>
      <c r="OV15" s="218"/>
      <c r="OW15" s="245"/>
      <c r="OX15">
        <f t="shared" ref="OX15:OX19" si="123">IF(VLOOKUP($C15,OT$2:OU$9,2)="normal",OV15,-OV15)</f>
        <v>0</v>
      </c>
      <c r="OY15">
        <f t="shared" ref="OY15:OY78" si="124">IF(OW15&lt;0,OV15*-1,OV15)</f>
        <v>0</v>
      </c>
      <c r="OZ15" s="218"/>
      <c r="PA15">
        <f>IF(OU15=OZ15,1,0)</f>
        <v>1</v>
      </c>
      <c r="PB15">
        <f t="shared" ref="PB15:PB78" si="125">IF(OZ15=OV15,1,0)</f>
        <v>1</v>
      </c>
      <c r="PC15">
        <f t="shared" ref="PC15:PC78" si="126">IF(OZ15=OX15,1,0)</f>
        <v>1</v>
      </c>
      <c r="PD15">
        <f t="shared" ref="PD15:PD78" si="127">IF(OZ15=OY15,1,0)</f>
        <v>1</v>
      </c>
      <c r="PE15" s="253"/>
      <c r="PF15" s="206"/>
      <c r="PG15">
        <v>60</v>
      </c>
      <c r="PH15" t="str">
        <f t="shared" si="88"/>
        <v>FALSE</v>
      </c>
      <c r="PI15">
        <f>VLOOKUP($A15,'FuturesInfo (3)'!$A$2:$V$80,22)</f>
        <v>2</v>
      </c>
      <c r="PJ15" s="257"/>
      <c r="PK15">
        <f t="shared" ref="PK15:PK78" si="128">IF(PJ15=1,ROUND(PI15*(1+PK$13),0),ROUND(PI15*(1-PK$13),0))</f>
        <v>2</v>
      </c>
      <c r="PL15" s="139">
        <f>VLOOKUP($A15,'FuturesInfo (3)'!$A$2:$O$80,15)*PI15</f>
        <v>149640</v>
      </c>
      <c r="PM15" s="139">
        <f>VLOOKUP($A15,'FuturesInfo (3)'!$A$2:$O$80,15)*PK15</f>
        <v>149640</v>
      </c>
      <c r="PN15" s="200">
        <f t="shared" ref="PN15:PN78" si="129">IF(PA15=1,ABS(PL15*PE15),-ABS(PL15*PE15))</f>
        <v>0</v>
      </c>
      <c r="PO15" s="200">
        <f t="shared" ref="PO15:PO78" si="130">IF(PA15=1,ABS(PM15*PE15),-ABS(PM15*PE15))</f>
        <v>0</v>
      </c>
      <c r="PP15" s="200">
        <f t="shared" ref="PP15:PP78" si="131">IF(PB15=1,ABS(PL15*PE15),-ABS(PL15*PE15))</f>
        <v>0</v>
      </c>
      <c r="PQ15" s="200">
        <f t="shared" ref="PQ15:PQ78" si="132">IF(PC15=1,ABS(PL15*PE15),-ABS(PL15*PE15))</f>
        <v>0</v>
      </c>
      <c r="PR15" s="200">
        <f t="shared" ref="PR15:PR20" si="133">IF(PD15=1,ABS(PL15*PE15),-ABS(PL15*PE15))</f>
        <v>0</v>
      </c>
    </row>
    <row r="16" spans="1:43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99581.040900000007</v>
      </c>
      <c r="BR16" s="145">
        <f t="shared" si="90"/>
        <v>-178.4206779845355</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99581.040900000007</v>
      </c>
      <c r="CH16" s="145">
        <f t="shared" si="76"/>
        <v>523.17336488889703</v>
      </c>
      <c r="CI16" s="145">
        <f t="shared" si="92"/>
        <v>523.17336488889703</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99581.040900000007</v>
      </c>
      <c r="CY16" s="200">
        <f t="shared" si="94"/>
        <v>-257.3731813351389</v>
      </c>
      <c r="CZ16" s="200">
        <f t="shared" si="95"/>
        <v>-257.3731813351389</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99581.040900000007</v>
      </c>
      <c r="DP16" s="200">
        <f t="shared" si="85"/>
        <v>-1216.5807507401887</v>
      </c>
      <c r="DQ16" s="200">
        <f t="shared" si="97"/>
        <v>-1216.5807507401887</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f t="shared" si="98"/>
        <v>1</v>
      </c>
      <c r="MU16" s="244">
        <v>1</v>
      </c>
      <c r="MV16" s="218">
        <v>-1</v>
      </c>
      <c r="MW16" s="245">
        <v>-3</v>
      </c>
      <c r="MX16">
        <f t="shared" si="99"/>
        <v>1</v>
      </c>
      <c r="MY16">
        <f t="shared" si="100"/>
        <v>1</v>
      </c>
      <c r="MZ16" s="218">
        <v>1</v>
      </c>
      <c r="NA16">
        <f>IF(MU16=MZ16,1,0)</f>
        <v>1</v>
      </c>
      <c r="NB16">
        <f t="shared" si="101"/>
        <v>0</v>
      </c>
      <c r="NC16">
        <f t="shared" si="102"/>
        <v>1</v>
      </c>
      <c r="ND16">
        <f t="shared" si="103"/>
        <v>1</v>
      </c>
      <c r="NE16" s="253">
        <v>1.9331362292500001E-3</v>
      </c>
      <c r="NF16" s="206">
        <v>42528</v>
      </c>
      <c r="NG16">
        <v>60</v>
      </c>
      <c r="NH16" t="str">
        <f t="shared" si="86"/>
        <v>TRUE</v>
      </c>
      <c r="NI16">
        <f>VLOOKUP($A16,'FuturesInfo (3)'!$A$2:$V$80,22)</f>
        <v>1</v>
      </c>
      <c r="NJ16" s="257">
        <v>2</v>
      </c>
      <c r="NK16">
        <f t="shared" si="104"/>
        <v>1</v>
      </c>
      <c r="NL16" s="139">
        <f>VLOOKUP($A16,'FuturesInfo (3)'!$A$2:$O$80,15)*NI16</f>
        <v>99581.040900000007</v>
      </c>
      <c r="NM16" s="139">
        <f>VLOOKUP($A16,'FuturesInfo (3)'!$A$2:$O$80,15)*NK16</f>
        <v>99581.040900000007</v>
      </c>
      <c r="NN16" s="200">
        <f t="shared" si="105"/>
        <v>192.50371791021604</v>
      </c>
      <c r="NO16" s="200">
        <f t="shared" si="106"/>
        <v>192.50371791021604</v>
      </c>
      <c r="NP16" s="200">
        <f t="shared" si="107"/>
        <v>-192.50371791021604</v>
      </c>
      <c r="NQ16" s="200">
        <f t="shared" si="108"/>
        <v>192.50371791021604</v>
      </c>
      <c r="NR16" s="200">
        <f t="shared" si="109"/>
        <v>192.50371791021604</v>
      </c>
      <c r="NT16">
        <f t="shared" si="110"/>
        <v>1</v>
      </c>
      <c r="NU16" s="244">
        <v>1</v>
      </c>
      <c r="NV16" s="218">
        <v>-1</v>
      </c>
      <c r="NW16" s="245">
        <v>-4</v>
      </c>
      <c r="NX16">
        <f t="shared" si="111"/>
        <v>1</v>
      </c>
      <c r="NY16">
        <f t="shared" si="112"/>
        <v>1</v>
      </c>
      <c r="NZ16" s="218"/>
      <c r="OA16">
        <f>IF(NU16=NZ16,1,0)</f>
        <v>0</v>
      </c>
      <c r="OB16">
        <f t="shared" si="113"/>
        <v>0</v>
      </c>
      <c r="OC16">
        <f t="shared" si="114"/>
        <v>0</v>
      </c>
      <c r="OD16">
        <f t="shared" si="115"/>
        <v>0</v>
      </c>
      <c r="OE16" s="253"/>
      <c r="OF16" s="206">
        <v>42537</v>
      </c>
      <c r="OG16">
        <v>60</v>
      </c>
      <c r="OH16" t="str">
        <f t="shared" si="87"/>
        <v>TRUE</v>
      </c>
      <c r="OI16">
        <f>VLOOKUP($A16,'FuturesInfo (3)'!$A$2:$V$80,22)</f>
        <v>1</v>
      </c>
      <c r="OJ16" s="257">
        <v>2</v>
      </c>
      <c r="OK16">
        <f t="shared" si="116"/>
        <v>1</v>
      </c>
      <c r="OL16" s="139">
        <f>VLOOKUP($A16,'FuturesInfo (3)'!$A$2:$O$80,15)*OI16</f>
        <v>99581.040900000007</v>
      </c>
      <c r="OM16" s="139">
        <f>VLOOKUP($A16,'FuturesInfo (3)'!$A$2:$O$80,15)*OK16</f>
        <v>99581.040900000007</v>
      </c>
      <c r="ON16" s="200">
        <f t="shared" si="117"/>
        <v>0</v>
      </c>
      <c r="OO16" s="200">
        <f t="shared" si="118"/>
        <v>0</v>
      </c>
      <c r="OP16" s="200">
        <f t="shared" si="119"/>
        <v>0</v>
      </c>
      <c r="OQ16" s="200">
        <f t="shared" si="120"/>
        <v>0</v>
      </c>
      <c r="OR16" s="200">
        <f t="shared" si="121"/>
        <v>0</v>
      </c>
      <c r="OT16">
        <f t="shared" si="122"/>
        <v>1</v>
      </c>
      <c r="OU16" s="244"/>
      <c r="OV16" s="218"/>
      <c r="OW16" s="245"/>
      <c r="OX16">
        <f t="shared" si="123"/>
        <v>0</v>
      </c>
      <c r="OY16">
        <f t="shared" si="124"/>
        <v>0</v>
      </c>
      <c r="OZ16" s="218"/>
      <c r="PA16">
        <f>IF(OU16=OZ16,1,0)</f>
        <v>1</v>
      </c>
      <c r="PB16">
        <f t="shared" si="125"/>
        <v>1</v>
      </c>
      <c r="PC16">
        <f t="shared" si="126"/>
        <v>1</v>
      </c>
      <c r="PD16">
        <f t="shared" si="127"/>
        <v>1</v>
      </c>
      <c r="PE16" s="253"/>
      <c r="PF16" s="206"/>
      <c r="PG16">
        <v>60</v>
      </c>
      <c r="PH16" t="str">
        <f t="shared" si="88"/>
        <v>FALSE</v>
      </c>
      <c r="PI16">
        <f>VLOOKUP($A16,'FuturesInfo (3)'!$A$2:$V$80,22)</f>
        <v>1</v>
      </c>
      <c r="PJ16" s="257"/>
      <c r="PK16">
        <f t="shared" si="128"/>
        <v>1</v>
      </c>
      <c r="PL16" s="139">
        <f>VLOOKUP($A16,'FuturesInfo (3)'!$A$2:$O$80,15)*PI16</f>
        <v>99581.040900000007</v>
      </c>
      <c r="PM16" s="139">
        <f>VLOOKUP($A16,'FuturesInfo (3)'!$A$2:$O$80,15)*PK16</f>
        <v>99581.040900000007</v>
      </c>
      <c r="PN16" s="200">
        <f t="shared" si="129"/>
        <v>0</v>
      </c>
      <c r="PO16" s="200">
        <f t="shared" si="130"/>
        <v>0</v>
      </c>
      <c r="PP16" s="200">
        <f t="shared" si="131"/>
        <v>0</v>
      </c>
      <c r="PQ16" s="200">
        <f t="shared" si="132"/>
        <v>0</v>
      </c>
      <c r="PR16" s="200">
        <f t="shared" si="133"/>
        <v>0</v>
      </c>
    </row>
    <row r="17" spans="1:43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96720</v>
      </c>
      <c r="BR17" s="145">
        <f t="shared" si="90"/>
        <v>-210.32618825674558</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96720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96720</v>
      </c>
      <c r="CY17" s="200">
        <f t="shared" si="94"/>
        <v>749.53502789848801</v>
      </c>
      <c r="CZ17" s="200">
        <f t="shared" si="95"/>
        <v>-749.53502789848801</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96720</v>
      </c>
      <c r="DP17" s="200">
        <f t="shared" si="85"/>
        <v>-654.51860965848243</v>
      </c>
      <c r="DQ17" s="200">
        <f t="shared" si="97"/>
        <v>654.51860965848243</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f t="shared" si="98"/>
        <v>1</v>
      </c>
      <c r="MU17" s="244">
        <v>-1</v>
      </c>
      <c r="MV17" s="218">
        <v>-1</v>
      </c>
      <c r="MW17" s="245">
        <v>-5</v>
      </c>
      <c r="MX17">
        <f t="shared" si="99"/>
        <v>-1</v>
      </c>
      <c r="MY17">
        <f t="shared" si="100"/>
        <v>1</v>
      </c>
      <c r="MZ17" s="218">
        <v>1</v>
      </c>
      <c r="NA17">
        <f t="shared" ref="NA17:NA80" si="138">IF(MU17=MZ17,1,0)</f>
        <v>0</v>
      </c>
      <c r="NB17">
        <f t="shared" si="101"/>
        <v>0</v>
      </c>
      <c r="NC17">
        <f t="shared" si="102"/>
        <v>0</v>
      </c>
      <c r="ND17">
        <f t="shared" si="103"/>
        <v>1</v>
      </c>
      <c r="NE17" s="253">
        <v>7.4999999999999997E-3</v>
      </c>
      <c r="NF17" s="206">
        <v>42535</v>
      </c>
      <c r="NG17">
        <v>60</v>
      </c>
      <c r="NH17" t="str">
        <f t="shared" si="86"/>
        <v>TRUE</v>
      </c>
      <c r="NI17">
        <f>VLOOKUP($A17,'FuturesInfo (3)'!$A$2:$V$80,22)</f>
        <v>5</v>
      </c>
      <c r="NJ17" s="257">
        <v>2</v>
      </c>
      <c r="NK17">
        <f t="shared" si="104"/>
        <v>4</v>
      </c>
      <c r="NL17" s="139">
        <f>VLOOKUP($A17,'FuturesInfo (3)'!$A$2:$O$80,15)*NI17</f>
        <v>96720</v>
      </c>
      <c r="NM17" s="139">
        <f>VLOOKUP($A17,'FuturesInfo (3)'!$A$2:$O$80,15)*NK17</f>
        <v>77376</v>
      </c>
      <c r="NN17" s="200">
        <f t="shared" si="105"/>
        <v>-725.4</v>
      </c>
      <c r="NO17" s="200">
        <f t="shared" si="106"/>
        <v>-580.31999999999994</v>
      </c>
      <c r="NP17" s="200">
        <f t="shared" si="107"/>
        <v>-725.4</v>
      </c>
      <c r="NQ17" s="200">
        <f t="shared" si="108"/>
        <v>-725.4</v>
      </c>
      <c r="NR17" s="200">
        <f t="shared" si="109"/>
        <v>725.4</v>
      </c>
      <c r="NT17">
        <f t="shared" si="110"/>
        <v>-1</v>
      </c>
      <c r="NU17" s="244">
        <v>-1</v>
      </c>
      <c r="NV17" s="218">
        <v>-1</v>
      </c>
      <c r="NW17" s="245">
        <v>-6</v>
      </c>
      <c r="NX17">
        <f t="shared" si="111"/>
        <v>-1</v>
      </c>
      <c r="NY17">
        <f t="shared" si="112"/>
        <v>1</v>
      </c>
      <c r="NZ17" s="218"/>
      <c r="OA17">
        <f t="shared" ref="OA17:OA80" si="139">IF(NU17=NZ17,1,0)</f>
        <v>0</v>
      </c>
      <c r="OB17">
        <f t="shared" si="113"/>
        <v>0</v>
      </c>
      <c r="OC17">
        <f t="shared" si="114"/>
        <v>0</v>
      </c>
      <c r="OD17">
        <f t="shared" si="115"/>
        <v>0</v>
      </c>
      <c r="OE17" s="253"/>
      <c r="OF17" s="206">
        <v>42535</v>
      </c>
      <c r="OG17">
        <v>60</v>
      </c>
      <c r="OH17" t="str">
        <f t="shared" si="87"/>
        <v>TRUE</v>
      </c>
      <c r="OI17">
        <f>VLOOKUP($A17,'FuturesInfo (3)'!$A$2:$V$80,22)</f>
        <v>5</v>
      </c>
      <c r="OJ17" s="257">
        <v>1</v>
      </c>
      <c r="OK17">
        <f t="shared" si="116"/>
        <v>6</v>
      </c>
      <c r="OL17" s="139">
        <f>VLOOKUP($A17,'FuturesInfo (3)'!$A$2:$O$80,15)*OI17</f>
        <v>96720</v>
      </c>
      <c r="OM17" s="139">
        <f>VLOOKUP($A17,'FuturesInfo (3)'!$A$2:$O$80,15)*OK17</f>
        <v>116064</v>
      </c>
      <c r="ON17" s="200">
        <f t="shared" si="117"/>
        <v>0</v>
      </c>
      <c r="OO17" s="200">
        <f t="shared" si="118"/>
        <v>0</v>
      </c>
      <c r="OP17" s="200">
        <f t="shared" si="119"/>
        <v>0</v>
      </c>
      <c r="OQ17" s="200">
        <f t="shared" si="120"/>
        <v>0</v>
      </c>
      <c r="OR17" s="200">
        <f t="shared" si="121"/>
        <v>0</v>
      </c>
      <c r="OT17">
        <f t="shared" si="122"/>
        <v>-1</v>
      </c>
      <c r="OU17" s="244"/>
      <c r="OV17" s="218"/>
      <c r="OW17" s="245"/>
      <c r="OX17">
        <f t="shared" si="123"/>
        <v>0</v>
      </c>
      <c r="OY17">
        <f t="shared" si="124"/>
        <v>0</v>
      </c>
      <c r="OZ17" s="218"/>
      <c r="PA17">
        <f t="shared" ref="PA17:PA80" si="140">IF(OU17=OZ17,1,0)</f>
        <v>1</v>
      </c>
      <c r="PB17">
        <f t="shared" si="125"/>
        <v>1</v>
      </c>
      <c r="PC17">
        <f t="shared" si="126"/>
        <v>1</v>
      </c>
      <c r="PD17">
        <f t="shared" si="127"/>
        <v>1</v>
      </c>
      <c r="PE17" s="253"/>
      <c r="PF17" s="206"/>
      <c r="PG17">
        <v>60</v>
      </c>
      <c r="PH17" t="str">
        <f t="shared" si="88"/>
        <v>FALSE</v>
      </c>
      <c r="PI17">
        <f>VLOOKUP($A17,'FuturesInfo (3)'!$A$2:$V$80,22)</f>
        <v>5</v>
      </c>
      <c r="PJ17" s="257"/>
      <c r="PK17">
        <f t="shared" si="128"/>
        <v>4</v>
      </c>
      <c r="PL17" s="139">
        <f>VLOOKUP($A17,'FuturesInfo (3)'!$A$2:$O$80,15)*PI17</f>
        <v>96720</v>
      </c>
      <c r="PM17" s="139">
        <f>VLOOKUP($A17,'FuturesInfo (3)'!$A$2:$O$80,15)*PK17</f>
        <v>77376</v>
      </c>
      <c r="PN17" s="200">
        <f t="shared" si="129"/>
        <v>0</v>
      </c>
      <c r="PO17" s="200">
        <f t="shared" si="130"/>
        <v>0</v>
      </c>
      <c r="PP17" s="200">
        <f t="shared" si="131"/>
        <v>0</v>
      </c>
      <c r="PQ17" s="200">
        <f t="shared" si="132"/>
        <v>0</v>
      </c>
      <c r="PR17" s="200">
        <f t="shared" si="133"/>
        <v>0</v>
      </c>
    </row>
    <row r="18" spans="1:43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183712.5</v>
      </c>
      <c r="BR18" s="145">
        <f t="shared" si="90"/>
        <v>-293.30747605109474</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183712.5</v>
      </c>
      <c r="CH18" s="145">
        <f t="shared" si="76"/>
        <v>-1094.9667336621226</v>
      </c>
      <c r="CI18" s="145">
        <f t="shared" si="92"/>
        <v>1094.9667336621226</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183712.5</v>
      </c>
      <c r="CY18" s="200">
        <f t="shared" si="94"/>
        <v>708.77712710998128</v>
      </c>
      <c r="CZ18" s="200">
        <f t="shared" si="95"/>
        <v>-708.77712710998128</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183712.5</v>
      </c>
      <c r="DP18" s="200">
        <f t="shared" si="85"/>
        <v>1181.6351407427771</v>
      </c>
      <c r="DQ18" s="200">
        <f t="shared" si="97"/>
        <v>1181.6351407427771</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f t="shared" si="98"/>
        <v>1</v>
      </c>
      <c r="MU18" s="244">
        <v>-1</v>
      </c>
      <c r="MV18" s="218">
        <v>1</v>
      </c>
      <c r="MW18" s="245">
        <v>5</v>
      </c>
      <c r="MX18">
        <f t="shared" si="99"/>
        <v>-1</v>
      </c>
      <c r="MY18">
        <f t="shared" si="100"/>
        <v>1</v>
      </c>
      <c r="MZ18" s="218">
        <v>1</v>
      </c>
      <c r="NA18">
        <f t="shared" si="138"/>
        <v>0</v>
      </c>
      <c r="NB18">
        <f t="shared" si="101"/>
        <v>1</v>
      </c>
      <c r="NC18">
        <f t="shared" si="102"/>
        <v>0</v>
      </c>
      <c r="ND18">
        <f t="shared" si="103"/>
        <v>1</v>
      </c>
      <c r="NE18" s="253">
        <v>1.63565732979E-3</v>
      </c>
      <c r="NF18" s="206">
        <v>42535</v>
      </c>
      <c r="NG18">
        <v>60</v>
      </c>
      <c r="NH18" t="str">
        <f t="shared" si="86"/>
        <v>TRUE</v>
      </c>
      <c r="NI18">
        <f>VLOOKUP($A18,'FuturesInfo (3)'!$A$2:$V$80,22)</f>
        <v>2</v>
      </c>
      <c r="NJ18" s="257">
        <v>2</v>
      </c>
      <c r="NK18">
        <f t="shared" si="104"/>
        <v>2</v>
      </c>
      <c r="NL18" s="139">
        <f>VLOOKUP($A18,'FuturesInfo (3)'!$A$2:$O$80,15)*NI18</f>
        <v>183712.5</v>
      </c>
      <c r="NM18" s="139">
        <f>VLOOKUP($A18,'FuturesInfo (3)'!$A$2:$O$80,15)*NK18</f>
        <v>183712.5</v>
      </c>
      <c r="NN18" s="200">
        <f t="shared" si="105"/>
        <v>-300.49069719904537</v>
      </c>
      <c r="NO18" s="200">
        <f t="shared" si="106"/>
        <v>-300.49069719904537</v>
      </c>
      <c r="NP18" s="200">
        <f t="shared" si="107"/>
        <v>300.49069719904537</v>
      </c>
      <c r="NQ18" s="200">
        <f t="shared" si="108"/>
        <v>-300.49069719904537</v>
      </c>
      <c r="NR18" s="200">
        <f t="shared" si="109"/>
        <v>300.49069719904537</v>
      </c>
      <c r="NT18">
        <f t="shared" si="110"/>
        <v>-1</v>
      </c>
      <c r="NU18" s="244">
        <v>-1</v>
      </c>
      <c r="NV18" s="218">
        <v>1</v>
      </c>
      <c r="NW18" s="245">
        <v>6</v>
      </c>
      <c r="NX18">
        <f t="shared" si="111"/>
        <v>1</v>
      </c>
      <c r="NY18">
        <f t="shared" si="112"/>
        <v>1</v>
      </c>
      <c r="NZ18" s="218"/>
      <c r="OA18">
        <f t="shared" si="139"/>
        <v>0</v>
      </c>
      <c r="OB18">
        <f t="shared" si="113"/>
        <v>0</v>
      </c>
      <c r="OC18">
        <f t="shared" si="114"/>
        <v>0</v>
      </c>
      <c r="OD18">
        <f t="shared" si="115"/>
        <v>0</v>
      </c>
      <c r="OE18" s="253"/>
      <c r="OF18" s="206">
        <v>42535</v>
      </c>
      <c r="OG18">
        <v>60</v>
      </c>
      <c r="OH18" t="str">
        <f t="shared" si="87"/>
        <v>TRUE</v>
      </c>
      <c r="OI18">
        <f>VLOOKUP($A18,'FuturesInfo (3)'!$A$2:$V$80,22)</f>
        <v>2</v>
      </c>
      <c r="OJ18" s="257">
        <v>2</v>
      </c>
      <c r="OK18">
        <f t="shared" si="116"/>
        <v>2</v>
      </c>
      <c r="OL18" s="139">
        <f>VLOOKUP($A18,'FuturesInfo (3)'!$A$2:$O$80,15)*OI18</f>
        <v>183712.5</v>
      </c>
      <c r="OM18" s="139">
        <f>VLOOKUP($A18,'FuturesInfo (3)'!$A$2:$O$80,15)*OK18</f>
        <v>183712.5</v>
      </c>
      <c r="ON18" s="200">
        <f t="shared" si="117"/>
        <v>0</v>
      </c>
      <c r="OO18" s="200">
        <f t="shared" si="118"/>
        <v>0</v>
      </c>
      <c r="OP18" s="200">
        <f t="shared" si="119"/>
        <v>0</v>
      </c>
      <c r="OQ18" s="200">
        <f t="shared" si="120"/>
        <v>0</v>
      </c>
      <c r="OR18" s="200">
        <f t="shared" si="121"/>
        <v>0</v>
      </c>
      <c r="OT18">
        <f t="shared" si="122"/>
        <v>-1</v>
      </c>
      <c r="OU18" s="244"/>
      <c r="OV18" s="218"/>
      <c r="OW18" s="245"/>
      <c r="OX18">
        <f t="shared" si="123"/>
        <v>0</v>
      </c>
      <c r="OY18">
        <f t="shared" si="124"/>
        <v>0</v>
      </c>
      <c r="OZ18" s="218"/>
      <c r="PA18">
        <f t="shared" si="140"/>
        <v>1</v>
      </c>
      <c r="PB18">
        <f t="shared" si="125"/>
        <v>1</v>
      </c>
      <c r="PC18">
        <f t="shared" si="126"/>
        <v>1</v>
      </c>
      <c r="PD18">
        <f t="shared" si="127"/>
        <v>1</v>
      </c>
      <c r="PE18" s="253"/>
      <c r="PF18" s="206"/>
      <c r="PG18">
        <v>60</v>
      </c>
      <c r="PH18" t="str">
        <f t="shared" si="88"/>
        <v>FALSE</v>
      </c>
      <c r="PI18">
        <f>VLOOKUP($A18,'FuturesInfo (3)'!$A$2:$V$80,22)</f>
        <v>2</v>
      </c>
      <c r="PJ18" s="257"/>
      <c r="PK18">
        <f t="shared" si="128"/>
        <v>2</v>
      </c>
      <c r="PL18" s="139">
        <f>VLOOKUP($A18,'FuturesInfo (3)'!$A$2:$O$80,15)*PI18</f>
        <v>183712.5</v>
      </c>
      <c r="PM18" s="139">
        <f>VLOOKUP($A18,'FuturesInfo (3)'!$A$2:$O$80,15)*PK18</f>
        <v>183712.5</v>
      </c>
      <c r="PN18" s="200">
        <f t="shared" si="129"/>
        <v>0</v>
      </c>
      <c r="PO18" s="200">
        <f t="shared" si="130"/>
        <v>0</v>
      </c>
      <c r="PP18" s="200">
        <f t="shared" si="131"/>
        <v>0</v>
      </c>
      <c r="PQ18" s="200">
        <f t="shared" si="132"/>
        <v>0</v>
      </c>
      <c r="PR18" s="200">
        <f t="shared" si="133"/>
        <v>0</v>
      </c>
    </row>
    <row r="19" spans="1:43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79650</v>
      </c>
      <c r="BR19" s="145">
        <f t="shared" si="90"/>
        <v>288.76132930477502</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79650</v>
      </c>
      <c r="CH19" s="145">
        <f t="shared" si="76"/>
        <v>575.4364840454175</v>
      </c>
      <c r="CI19" s="145">
        <f t="shared" si="92"/>
        <v>575.4364840454175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79650</v>
      </c>
      <c r="CY19" s="200">
        <f t="shared" si="94"/>
        <v>1713.9270771108449</v>
      </c>
      <c r="CZ19" s="200">
        <f t="shared" si="95"/>
        <v>1713.9270771108449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119475</v>
      </c>
      <c r="DP19" s="200">
        <f t="shared" si="85"/>
        <v>139.81860737291925</v>
      </c>
      <c r="DQ19" s="200">
        <f t="shared" si="97"/>
        <v>139.81860737291925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f t="shared" si="98"/>
        <v>1</v>
      </c>
      <c r="MU19" s="244">
        <v>-1</v>
      </c>
      <c r="MV19" s="218">
        <v>-1</v>
      </c>
      <c r="MW19" s="245">
        <v>1</v>
      </c>
      <c r="MX19">
        <f t="shared" si="99"/>
        <v>-1</v>
      </c>
      <c r="MY19">
        <f t="shared" si="100"/>
        <v>-1</v>
      </c>
      <c r="MZ19" s="218">
        <v>-1</v>
      </c>
      <c r="NA19">
        <f t="shared" si="138"/>
        <v>1</v>
      </c>
      <c r="NB19">
        <f t="shared" si="101"/>
        <v>1</v>
      </c>
      <c r="NC19">
        <f t="shared" si="102"/>
        <v>1</v>
      </c>
      <c r="ND19">
        <f t="shared" si="103"/>
        <v>1</v>
      </c>
      <c r="NE19" s="253">
        <v>-9.9440646364200008E-3</v>
      </c>
      <c r="NF19" s="206">
        <v>42527</v>
      </c>
      <c r="NG19">
        <v>60</v>
      </c>
      <c r="NH19" t="str">
        <f t="shared" si="86"/>
        <v>TRUE</v>
      </c>
      <c r="NI19">
        <f>VLOOKUP($A19,'FuturesInfo (3)'!$A$2:$V$80,22)</f>
        <v>4</v>
      </c>
      <c r="NJ19" s="257">
        <v>2</v>
      </c>
      <c r="NK19">
        <f t="shared" si="104"/>
        <v>3</v>
      </c>
      <c r="NL19" s="139">
        <f>VLOOKUP($A19,'FuturesInfo (3)'!$A$2:$O$80,15)*NI19</f>
        <v>79650</v>
      </c>
      <c r="NM19" s="139">
        <f>VLOOKUP($A19,'FuturesInfo (3)'!$A$2:$O$80,15)*NK19</f>
        <v>59737.5</v>
      </c>
      <c r="NN19" s="200">
        <f t="shared" si="105"/>
        <v>792.04474829085302</v>
      </c>
      <c r="NO19" s="200">
        <f t="shared" si="106"/>
        <v>594.03356121813977</v>
      </c>
      <c r="NP19" s="200">
        <f t="shared" si="107"/>
        <v>792.04474829085302</v>
      </c>
      <c r="NQ19" s="200">
        <f t="shared" si="108"/>
        <v>792.04474829085302</v>
      </c>
      <c r="NR19" s="200">
        <f t="shared" si="109"/>
        <v>792.04474829085302</v>
      </c>
      <c r="NT19">
        <f t="shared" si="110"/>
        <v>-1</v>
      </c>
      <c r="NU19" s="244">
        <v>-1</v>
      </c>
      <c r="NV19" s="218">
        <v>-1</v>
      </c>
      <c r="NW19" s="245">
        <v>2</v>
      </c>
      <c r="NX19">
        <f t="shared" si="111"/>
        <v>-1</v>
      </c>
      <c r="NY19">
        <f t="shared" si="112"/>
        <v>-1</v>
      </c>
      <c r="NZ19" s="218"/>
      <c r="OA19">
        <f t="shared" si="139"/>
        <v>0</v>
      </c>
      <c r="OB19">
        <f t="shared" si="113"/>
        <v>0</v>
      </c>
      <c r="OC19">
        <f t="shared" si="114"/>
        <v>0</v>
      </c>
      <c r="OD19">
        <f t="shared" si="115"/>
        <v>0</v>
      </c>
      <c r="OE19" s="253"/>
      <c r="OF19" s="206">
        <v>42527</v>
      </c>
      <c r="OG19">
        <v>60</v>
      </c>
      <c r="OH19" t="str">
        <f t="shared" si="87"/>
        <v>TRUE</v>
      </c>
      <c r="OI19">
        <f>VLOOKUP($A19,'FuturesInfo (3)'!$A$2:$V$80,22)</f>
        <v>4</v>
      </c>
      <c r="OJ19" s="257">
        <v>2</v>
      </c>
      <c r="OK19">
        <f t="shared" si="116"/>
        <v>3</v>
      </c>
      <c r="OL19" s="139">
        <f>VLOOKUP($A19,'FuturesInfo (3)'!$A$2:$O$80,15)*OI19</f>
        <v>79650</v>
      </c>
      <c r="OM19" s="139">
        <f>VLOOKUP($A19,'FuturesInfo (3)'!$A$2:$O$80,15)*OK19</f>
        <v>59737.5</v>
      </c>
      <c r="ON19" s="200">
        <f t="shared" si="117"/>
        <v>0</v>
      </c>
      <c r="OO19" s="200">
        <f t="shared" si="118"/>
        <v>0</v>
      </c>
      <c r="OP19" s="200">
        <f t="shared" si="119"/>
        <v>0</v>
      </c>
      <c r="OQ19" s="200">
        <f t="shared" si="120"/>
        <v>0</v>
      </c>
      <c r="OR19" s="200">
        <f t="shared" si="121"/>
        <v>0</v>
      </c>
      <c r="OT19">
        <f t="shared" si="122"/>
        <v>-1</v>
      </c>
      <c r="OU19" s="244"/>
      <c r="OV19" s="218"/>
      <c r="OW19" s="245"/>
      <c r="OX19">
        <f t="shared" si="123"/>
        <v>0</v>
      </c>
      <c r="OY19">
        <f t="shared" si="124"/>
        <v>0</v>
      </c>
      <c r="OZ19" s="218"/>
      <c r="PA19">
        <f t="shared" si="140"/>
        <v>1</v>
      </c>
      <c r="PB19">
        <f t="shared" si="125"/>
        <v>1</v>
      </c>
      <c r="PC19">
        <f t="shared" si="126"/>
        <v>1</v>
      </c>
      <c r="PD19">
        <f t="shared" si="127"/>
        <v>1</v>
      </c>
      <c r="PE19" s="253"/>
      <c r="PF19" s="206"/>
      <c r="PG19">
        <v>60</v>
      </c>
      <c r="PH19" t="str">
        <f t="shared" si="88"/>
        <v>FALSE</v>
      </c>
      <c r="PI19">
        <f>VLOOKUP($A19,'FuturesInfo (3)'!$A$2:$V$80,22)</f>
        <v>4</v>
      </c>
      <c r="PJ19" s="257"/>
      <c r="PK19">
        <f t="shared" si="128"/>
        <v>3</v>
      </c>
      <c r="PL19" s="139">
        <f>VLOOKUP($A19,'FuturesInfo (3)'!$A$2:$O$80,15)*PI19</f>
        <v>79650</v>
      </c>
      <c r="PM19" s="139">
        <f>VLOOKUP($A19,'FuturesInfo (3)'!$A$2:$O$80,15)*PK19</f>
        <v>59737.5</v>
      </c>
      <c r="PN19" s="200">
        <f t="shared" si="129"/>
        <v>0</v>
      </c>
      <c r="PO19" s="200">
        <f t="shared" si="130"/>
        <v>0</v>
      </c>
      <c r="PP19" s="200">
        <f t="shared" si="131"/>
        <v>0</v>
      </c>
      <c r="PQ19" s="200">
        <f t="shared" si="132"/>
        <v>0</v>
      </c>
      <c r="PR19" s="200">
        <f t="shared" si="133"/>
        <v>0</v>
      </c>
    </row>
    <row r="20" spans="1:43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126240</v>
      </c>
      <c r="BR20" s="145">
        <f t="shared" si="90"/>
        <v>-625.56987115926233</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126240</v>
      </c>
      <c r="CH20" s="145">
        <f t="shared" si="76"/>
        <v>-497.98816568016957</v>
      </c>
      <c r="CI20" s="145">
        <f t="shared" si="92"/>
        <v>-497.98816568016957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126240</v>
      </c>
      <c r="CY20" s="200">
        <f t="shared" si="94"/>
        <v>958.25742574287847</v>
      </c>
      <c r="CZ20" s="200">
        <f t="shared" si="95"/>
        <v>958.25742574287847</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126240</v>
      </c>
      <c r="DP20" s="200">
        <f t="shared" si="85"/>
        <v>826.98984605244482</v>
      </c>
      <c r="DQ20" s="200">
        <f t="shared" si="97"/>
        <v>826.98984605244482</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f t="shared" si="98"/>
        <v>1</v>
      </c>
      <c r="MU20" s="244">
        <v>1</v>
      </c>
      <c r="MV20" s="218">
        <v>1</v>
      </c>
      <c r="MW20" s="245">
        <v>3</v>
      </c>
      <c r="MX20">
        <f>IF(VLOOKUP($C20,MT$2:MU$9,2)="normal",MV20,-MV20)</f>
        <v>1</v>
      </c>
      <c r="MY20">
        <f t="shared" si="100"/>
        <v>1</v>
      </c>
      <c r="MZ20" s="218">
        <v>1</v>
      </c>
      <c r="NA20">
        <f t="shared" si="138"/>
        <v>1</v>
      </c>
      <c r="NB20">
        <f t="shared" si="101"/>
        <v>1</v>
      </c>
      <c r="NC20">
        <f t="shared" si="102"/>
        <v>1</v>
      </c>
      <c r="ND20">
        <f t="shared" si="103"/>
        <v>1</v>
      </c>
      <c r="NE20" s="253">
        <v>3.17863954228E-3</v>
      </c>
      <c r="NF20" s="206">
        <v>42536</v>
      </c>
      <c r="NG20">
        <v>60</v>
      </c>
      <c r="NH20" t="str">
        <f t="shared" si="86"/>
        <v>TRUE</v>
      </c>
      <c r="NI20">
        <f>VLOOKUP($A20,'FuturesInfo (3)'!$A$2:$V$80,22)</f>
        <v>4</v>
      </c>
      <c r="NJ20" s="257">
        <v>2</v>
      </c>
      <c r="NK20">
        <f t="shared" si="104"/>
        <v>3</v>
      </c>
      <c r="NL20" s="139">
        <f>VLOOKUP($A20,'FuturesInfo (3)'!$A$2:$O$80,15)*NI20</f>
        <v>126240</v>
      </c>
      <c r="NM20" s="139">
        <f>VLOOKUP($A20,'FuturesInfo (3)'!$A$2:$O$80,15)*NK20</f>
        <v>94680</v>
      </c>
      <c r="NN20" s="200">
        <f t="shared" si="105"/>
        <v>401.27145581742718</v>
      </c>
      <c r="NO20" s="200">
        <f t="shared" si="106"/>
        <v>300.95359186307041</v>
      </c>
      <c r="NP20" s="200">
        <f t="shared" si="107"/>
        <v>401.27145581742718</v>
      </c>
      <c r="NQ20" s="200">
        <f t="shared" si="108"/>
        <v>401.27145581742718</v>
      </c>
      <c r="NR20" s="200">
        <f t="shared" si="109"/>
        <v>401.27145581742718</v>
      </c>
      <c r="NT20">
        <f t="shared" si="110"/>
        <v>1</v>
      </c>
      <c r="NU20" s="244">
        <v>1</v>
      </c>
      <c r="NV20" s="218">
        <v>1</v>
      </c>
      <c r="NW20" s="245">
        <v>4</v>
      </c>
      <c r="NX20">
        <f>IF(VLOOKUP($C20,NT$2:NU$9,2)="normal",NV20,-NV20)</f>
        <v>1</v>
      </c>
      <c r="NY20">
        <f t="shared" si="112"/>
        <v>1</v>
      </c>
      <c r="NZ20" s="218"/>
      <c r="OA20">
        <f t="shared" si="139"/>
        <v>0</v>
      </c>
      <c r="OB20">
        <f t="shared" si="113"/>
        <v>0</v>
      </c>
      <c r="OC20">
        <f t="shared" si="114"/>
        <v>0</v>
      </c>
      <c r="OD20">
        <f t="shared" si="115"/>
        <v>0</v>
      </c>
      <c r="OE20" s="253"/>
      <c r="OF20" s="206">
        <v>42537</v>
      </c>
      <c r="OG20">
        <v>60</v>
      </c>
      <c r="OH20" t="str">
        <f t="shared" si="87"/>
        <v>TRUE</v>
      </c>
      <c r="OI20">
        <f>VLOOKUP($A20,'FuturesInfo (3)'!$A$2:$V$80,22)</f>
        <v>4</v>
      </c>
      <c r="OJ20" s="257">
        <v>2</v>
      </c>
      <c r="OK20">
        <f t="shared" si="116"/>
        <v>3</v>
      </c>
      <c r="OL20" s="139">
        <f>VLOOKUP($A20,'FuturesInfo (3)'!$A$2:$O$80,15)*OI20</f>
        <v>126240</v>
      </c>
      <c r="OM20" s="139">
        <f>VLOOKUP($A20,'FuturesInfo (3)'!$A$2:$O$80,15)*OK20</f>
        <v>94680</v>
      </c>
      <c r="ON20" s="200">
        <f t="shared" si="117"/>
        <v>0</v>
      </c>
      <c r="OO20" s="200">
        <f t="shared" si="118"/>
        <v>0</v>
      </c>
      <c r="OP20" s="200">
        <f t="shared" si="119"/>
        <v>0</v>
      </c>
      <c r="OQ20" s="200">
        <f t="shared" si="120"/>
        <v>0</v>
      </c>
      <c r="OR20" s="200">
        <f t="shared" si="121"/>
        <v>0</v>
      </c>
      <c r="OT20">
        <f t="shared" si="122"/>
        <v>1</v>
      </c>
      <c r="OU20" s="244"/>
      <c r="OV20" s="218"/>
      <c r="OW20" s="245"/>
      <c r="OX20">
        <f>IF(VLOOKUP($C20,OT$2:OU$9,2)="normal",OV20,-OV20)</f>
        <v>0</v>
      </c>
      <c r="OY20">
        <f t="shared" si="124"/>
        <v>0</v>
      </c>
      <c r="OZ20" s="218"/>
      <c r="PA20">
        <f t="shared" si="140"/>
        <v>1</v>
      </c>
      <c r="PB20">
        <f t="shared" si="125"/>
        <v>1</v>
      </c>
      <c r="PC20">
        <f t="shared" si="126"/>
        <v>1</v>
      </c>
      <c r="PD20">
        <f t="shared" si="127"/>
        <v>1</v>
      </c>
      <c r="PE20" s="253"/>
      <c r="PF20" s="206"/>
      <c r="PG20">
        <v>60</v>
      </c>
      <c r="PH20" t="str">
        <f t="shared" si="88"/>
        <v>FALSE</v>
      </c>
      <c r="PI20">
        <f>VLOOKUP($A20,'FuturesInfo (3)'!$A$2:$V$80,22)</f>
        <v>4</v>
      </c>
      <c r="PJ20" s="257"/>
      <c r="PK20">
        <f t="shared" si="128"/>
        <v>3</v>
      </c>
      <c r="PL20" s="139">
        <f>VLOOKUP($A20,'FuturesInfo (3)'!$A$2:$O$80,15)*PI20</f>
        <v>126240</v>
      </c>
      <c r="PM20" s="139">
        <f>VLOOKUP($A20,'FuturesInfo (3)'!$A$2:$O$80,15)*PK20</f>
        <v>94680</v>
      </c>
      <c r="PN20" s="200">
        <f t="shared" si="129"/>
        <v>0</v>
      </c>
      <c r="PO20" s="200">
        <f t="shared" si="130"/>
        <v>0</v>
      </c>
      <c r="PP20" s="200">
        <f t="shared" si="131"/>
        <v>0</v>
      </c>
      <c r="PQ20" s="200">
        <f t="shared" si="132"/>
        <v>0</v>
      </c>
      <c r="PR20" s="200">
        <f t="shared" si="133"/>
        <v>0</v>
      </c>
    </row>
    <row r="21" spans="1:43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233910</v>
      </c>
      <c r="BR21" s="145">
        <f t="shared" si="90"/>
        <v>-672.85826359905059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233910</v>
      </c>
      <c r="CH21" s="145">
        <f t="shared" si="76"/>
        <v>-3404.669551528023</v>
      </c>
      <c r="CI21" s="145">
        <f t="shared" si="92"/>
        <v>3404.669551528023</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233910</v>
      </c>
      <c r="CY21" s="200">
        <f t="shared" si="94"/>
        <v>2055.8200853039211</v>
      </c>
      <c r="CZ21" s="200">
        <f t="shared" si="95"/>
        <v>2055.8200853039211</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233910</v>
      </c>
      <c r="DP21" s="200">
        <f t="shared" si="85"/>
        <v>869.10826393419563</v>
      </c>
      <c r="DQ21" s="200">
        <f t="shared" si="97"/>
        <v>869.10826393419563</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f t="shared" si="98"/>
        <v>1</v>
      </c>
      <c r="MU21" s="244">
        <v>-1</v>
      </c>
      <c r="MV21" s="218">
        <v>1</v>
      </c>
      <c r="MW21" s="245">
        <v>-3</v>
      </c>
      <c r="MX21">
        <f t="shared" ref="MX21:MX84" si="141">IF(VLOOKUP($C21,MT$2:MU$9,2)="normal",MV21,-MV21)</f>
        <v>-1</v>
      </c>
      <c r="MY21">
        <f t="shared" si="100"/>
        <v>-1</v>
      </c>
      <c r="MZ21" s="218">
        <v>-1</v>
      </c>
      <c r="NA21">
        <f t="shared" si="138"/>
        <v>1</v>
      </c>
      <c r="NB21">
        <f t="shared" si="101"/>
        <v>0</v>
      </c>
      <c r="NC21">
        <f t="shared" si="102"/>
        <v>1</v>
      </c>
      <c r="ND21">
        <f t="shared" si="103"/>
        <v>1</v>
      </c>
      <c r="NE21" s="253">
        <v>-2.1755822882E-3</v>
      </c>
      <c r="NF21" s="206">
        <v>42531</v>
      </c>
      <c r="NG21">
        <v>60</v>
      </c>
      <c r="NH21" t="str">
        <f t="shared" si="86"/>
        <v>TRUE</v>
      </c>
      <c r="NI21">
        <f>VLOOKUP($A21,'FuturesInfo (3)'!$A$2:$V$80,22)</f>
        <v>3</v>
      </c>
      <c r="NJ21" s="257">
        <v>1</v>
      </c>
      <c r="NK21">
        <f t="shared" si="104"/>
        <v>4</v>
      </c>
      <c r="NL21" s="139">
        <f>VLOOKUP($A21,'FuturesInfo (3)'!$A$2:$O$80,15)*NI21</f>
        <v>233910</v>
      </c>
      <c r="NM21" s="139">
        <f>VLOOKUP($A21,'FuturesInfo (3)'!$A$2:$O$80,15)*NK21</f>
        <v>311880</v>
      </c>
      <c r="NN21" s="200">
        <f t="shared" si="105"/>
        <v>508.89045303286201</v>
      </c>
      <c r="NO21" s="200">
        <f t="shared" si="106"/>
        <v>678.52060404381598</v>
      </c>
      <c r="NP21" s="200">
        <f t="shared" si="107"/>
        <v>-508.89045303286201</v>
      </c>
      <c r="NQ21" s="200">
        <f t="shared" si="108"/>
        <v>508.89045303286201</v>
      </c>
      <c r="NR21" s="200">
        <f>IF(ND21=1,ABS(NL21*NE21),-ABS(NL21*NE21))</f>
        <v>508.89045303286201</v>
      </c>
      <c r="NT21">
        <f t="shared" si="110"/>
        <v>-1</v>
      </c>
      <c r="NU21" s="244">
        <v>-1</v>
      </c>
      <c r="NV21" s="218">
        <v>1</v>
      </c>
      <c r="NW21" s="245">
        <v>4</v>
      </c>
      <c r="NX21">
        <f t="shared" ref="NX21:NX84" si="142">IF(VLOOKUP($C21,NT$2:NU$9,2)="normal",NV21,-NV21)</f>
        <v>1</v>
      </c>
      <c r="NY21">
        <f t="shared" si="112"/>
        <v>1</v>
      </c>
      <c r="NZ21" s="218"/>
      <c r="OA21">
        <f t="shared" si="139"/>
        <v>0</v>
      </c>
      <c r="OB21">
        <f t="shared" si="113"/>
        <v>0</v>
      </c>
      <c r="OC21">
        <f t="shared" si="114"/>
        <v>0</v>
      </c>
      <c r="OD21">
        <f t="shared" si="115"/>
        <v>0</v>
      </c>
      <c r="OE21" s="253"/>
      <c r="OF21" s="206">
        <v>42537</v>
      </c>
      <c r="OG21">
        <v>60</v>
      </c>
      <c r="OH21" t="str">
        <f t="shared" si="87"/>
        <v>TRUE</v>
      </c>
      <c r="OI21">
        <f>VLOOKUP($A21,'FuturesInfo (3)'!$A$2:$V$80,22)</f>
        <v>3</v>
      </c>
      <c r="OJ21" s="257">
        <v>2</v>
      </c>
      <c r="OK21">
        <f t="shared" si="116"/>
        <v>2</v>
      </c>
      <c r="OL21" s="139">
        <f>VLOOKUP($A21,'FuturesInfo (3)'!$A$2:$O$80,15)*OI21</f>
        <v>233910</v>
      </c>
      <c r="OM21" s="139">
        <f>VLOOKUP($A21,'FuturesInfo (3)'!$A$2:$O$80,15)*OK21</f>
        <v>155940</v>
      </c>
      <c r="ON21" s="200">
        <f t="shared" si="117"/>
        <v>0</v>
      </c>
      <c r="OO21" s="200">
        <f t="shared" si="118"/>
        <v>0</v>
      </c>
      <c r="OP21" s="200">
        <f t="shared" si="119"/>
        <v>0</v>
      </c>
      <c r="OQ21" s="200">
        <f t="shared" si="120"/>
        <v>0</v>
      </c>
      <c r="OR21" s="200">
        <f>IF(OD21=1,ABS(OL21*OE21),-ABS(OL21*OE21))</f>
        <v>0</v>
      </c>
      <c r="OT21">
        <f t="shared" si="122"/>
        <v>-1</v>
      </c>
      <c r="OU21" s="244"/>
      <c r="OV21" s="218"/>
      <c r="OW21" s="245"/>
      <c r="OX21">
        <f t="shared" ref="OX21:OX84" si="143">IF(VLOOKUP($C21,OT$2:OU$9,2)="normal",OV21,-OV21)</f>
        <v>0</v>
      </c>
      <c r="OY21">
        <f t="shared" si="124"/>
        <v>0</v>
      </c>
      <c r="OZ21" s="218"/>
      <c r="PA21">
        <f t="shared" si="140"/>
        <v>1</v>
      </c>
      <c r="PB21">
        <f t="shared" si="125"/>
        <v>1</v>
      </c>
      <c r="PC21">
        <f t="shared" si="126"/>
        <v>1</v>
      </c>
      <c r="PD21">
        <f t="shared" si="127"/>
        <v>1</v>
      </c>
      <c r="PE21" s="253"/>
      <c r="PF21" s="206"/>
      <c r="PG21">
        <v>60</v>
      </c>
      <c r="PH21" t="str">
        <f t="shared" si="88"/>
        <v>FALSE</v>
      </c>
      <c r="PI21">
        <f>VLOOKUP($A21,'FuturesInfo (3)'!$A$2:$V$80,22)</f>
        <v>3</v>
      </c>
      <c r="PJ21" s="257"/>
      <c r="PK21">
        <f t="shared" si="128"/>
        <v>2</v>
      </c>
      <c r="PL21" s="139">
        <f>VLOOKUP($A21,'FuturesInfo (3)'!$A$2:$O$80,15)*PI21</f>
        <v>233910</v>
      </c>
      <c r="PM21" s="139">
        <f>VLOOKUP($A21,'FuturesInfo (3)'!$A$2:$O$80,15)*PK21</f>
        <v>155940</v>
      </c>
      <c r="PN21" s="200">
        <f t="shared" si="129"/>
        <v>0</v>
      </c>
      <c r="PO21" s="200">
        <f t="shared" si="130"/>
        <v>0</v>
      </c>
      <c r="PP21" s="200">
        <f t="shared" si="131"/>
        <v>0</v>
      </c>
      <c r="PQ21" s="200">
        <f t="shared" si="132"/>
        <v>0</v>
      </c>
      <c r="PR21" s="200">
        <f>IF(PD21=1,ABS(PL21*PE21),-ABS(PL21*PE21))</f>
        <v>0</v>
      </c>
    </row>
    <row r="22" spans="1:43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f t="shared" si="98"/>
        <v>1</v>
      </c>
      <c r="MU22" s="244">
        <v>1</v>
      </c>
      <c r="MV22" s="218">
        <v>1</v>
      </c>
      <c r="MW22" s="245">
        <v>3</v>
      </c>
      <c r="MX22">
        <f t="shared" si="141"/>
        <v>-1</v>
      </c>
      <c r="MY22">
        <f t="shared" si="100"/>
        <v>1</v>
      </c>
      <c r="MZ22" s="218">
        <v>1</v>
      </c>
      <c r="NA22">
        <f t="shared" si="138"/>
        <v>1</v>
      </c>
      <c r="NB22">
        <f t="shared" si="101"/>
        <v>1</v>
      </c>
      <c r="NC22">
        <f t="shared" si="102"/>
        <v>0</v>
      </c>
      <c r="ND22">
        <f t="shared" si="103"/>
        <v>1</v>
      </c>
      <c r="NE22" s="253">
        <v>1.2352456766399999E-3</v>
      </c>
      <c r="NF22" s="206">
        <v>42536</v>
      </c>
      <c r="NG22">
        <v>60</v>
      </c>
      <c r="NH22" t="str">
        <f t="shared" si="86"/>
        <v>TRUE</v>
      </c>
      <c r="NI22">
        <f>VLOOKUP($A22,'FuturesInfo (3)'!$A$2:$V$80,22)</f>
        <v>0</v>
      </c>
      <c r="NJ22" s="257">
        <v>1</v>
      </c>
      <c r="NK22">
        <f t="shared" si="104"/>
        <v>0</v>
      </c>
      <c r="NL22" s="139">
        <f>VLOOKUP($A22,'FuturesInfo (3)'!$A$2:$O$80,15)*NI22</f>
        <v>0</v>
      </c>
      <c r="NM22" s="139">
        <f>VLOOKUP($A22,'FuturesInfo (3)'!$A$2:$O$80,15)*NK22</f>
        <v>0</v>
      </c>
      <c r="NN22" s="200">
        <f t="shared" si="105"/>
        <v>0</v>
      </c>
      <c r="NO22" s="200">
        <f t="shared" si="106"/>
        <v>0</v>
      </c>
      <c r="NP22" s="200">
        <f t="shared" si="107"/>
        <v>0</v>
      </c>
      <c r="NQ22" s="200">
        <f t="shared" si="108"/>
        <v>0</v>
      </c>
      <c r="NR22" s="200">
        <f t="shared" ref="NR22:NR85" si="144">IF(ND22=1,ABS(NL22*NE22),-ABS(NL22*NE22))</f>
        <v>0</v>
      </c>
      <c r="NT22">
        <f t="shared" si="110"/>
        <v>1</v>
      </c>
      <c r="NU22" s="244">
        <v>1</v>
      </c>
      <c r="NV22" s="218">
        <v>1</v>
      </c>
      <c r="NW22" s="245">
        <v>4</v>
      </c>
      <c r="NX22">
        <f t="shared" si="142"/>
        <v>1</v>
      </c>
      <c r="NY22">
        <f t="shared" si="112"/>
        <v>1</v>
      </c>
      <c r="NZ22" s="218"/>
      <c r="OA22">
        <f t="shared" si="139"/>
        <v>0</v>
      </c>
      <c r="OB22">
        <f t="shared" si="113"/>
        <v>0</v>
      </c>
      <c r="OC22">
        <f t="shared" si="114"/>
        <v>0</v>
      </c>
      <c r="OD22">
        <f t="shared" si="115"/>
        <v>0</v>
      </c>
      <c r="OE22" s="253"/>
      <c r="OF22" s="206">
        <v>42537</v>
      </c>
      <c r="OG22">
        <v>60</v>
      </c>
      <c r="OH22" t="str">
        <f t="shared" si="87"/>
        <v>TRUE</v>
      </c>
      <c r="OI22">
        <f>VLOOKUP($A22,'FuturesInfo (3)'!$A$2:$V$80,22)</f>
        <v>0</v>
      </c>
      <c r="OJ22" s="257">
        <v>2</v>
      </c>
      <c r="OK22">
        <f t="shared" si="116"/>
        <v>0</v>
      </c>
      <c r="OL22" s="139">
        <f>VLOOKUP($A22,'FuturesInfo (3)'!$A$2:$O$80,15)*OI22</f>
        <v>0</v>
      </c>
      <c r="OM22" s="139">
        <f>VLOOKUP($A22,'FuturesInfo (3)'!$A$2:$O$80,15)*OK22</f>
        <v>0</v>
      </c>
      <c r="ON22" s="200">
        <f t="shared" si="117"/>
        <v>0</v>
      </c>
      <c r="OO22" s="200">
        <f t="shared" si="118"/>
        <v>0</v>
      </c>
      <c r="OP22" s="200">
        <f t="shared" si="119"/>
        <v>0</v>
      </c>
      <c r="OQ22" s="200">
        <f t="shared" si="120"/>
        <v>0</v>
      </c>
      <c r="OR22" s="200">
        <f t="shared" ref="OR22:OR85" si="145">IF(OD22=1,ABS(OL22*OE22),-ABS(OL22*OE22))</f>
        <v>0</v>
      </c>
      <c r="OT22">
        <f t="shared" si="122"/>
        <v>1</v>
      </c>
      <c r="OU22" s="244"/>
      <c r="OV22" s="218"/>
      <c r="OW22" s="245"/>
      <c r="OX22">
        <f t="shared" si="143"/>
        <v>0</v>
      </c>
      <c r="OY22">
        <f t="shared" si="124"/>
        <v>0</v>
      </c>
      <c r="OZ22" s="218"/>
      <c r="PA22">
        <f t="shared" si="140"/>
        <v>1</v>
      </c>
      <c r="PB22">
        <f t="shared" si="125"/>
        <v>1</v>
      </c>
      <c r="PC22">
        <f t="shared" si="126"/>
        <v>1</v>
      </c>
      <c r="PD22">
        <f t="shared" si="127"/>
        <v>1</v>
      </c>
      <c r="PE22" s="253"/>
      <c r="PF22" s="206"/>
      <c r="PG22">
        <v>60</v>
      </c>
      <c r="PH22" t="str">
        <f t="shared" si="88"/>
        <v>FALSE</v>
      </c>
      <c r="PI22">
        <f>VLOOKUP($A22,'FuturesInfo (3)'!$A$2:$V$80,22)</f>
        <v>0</v>
      </c>
      <c r="PJ22" s="257"/>
      <c r="PK22">
        <f t="shared" si="128"/>
        <v>0</v>
      </c>
      <c r="PL22" s="139">
        <f>VLOOKUP($A22,'FuturesInfo (3)'!$A$2:$O$80,15)*PI22</f>
        <v>0</v>
      </c>
      <c r="PM22" s="139">
        <f>VLOOKUP($A22,'FuturesInfo (3)'!$A$2:$O$80,15)*PK22</f>
        <v>0</v>
      </c>
      <c r="PN22" s="200">
        <f t="shared" si="129"/>
        <v>0</v>
      </c>
      <c r="PO22" s="200">
        <f t="shared" si="130"/>
        <v>0</v>
      </c>
      <c r="PP22" s="200">
        <f t="shared" si="131"/>
        <v>0</v>
      </c>
      <c r="PQ22" s="200">
        <f t="shared" si="132"/>
        <v>0</v>
      </c>
      <c r="PR22" s="200">
        <f t="shared" ref="PR22:PR85" si="146">IF(PD22=1,ABS(PL22*PE22),-ABS(PL22*PE22))</f>
        <v>0</v>
      </c>
    </row>
    <row r="23" spans="1:43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49130</v>
      </c>
      <c r="BR23" s="145">
        <f t="shared" si="90"/>
        <v>160.39175678411328</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49130</v>
      </c>
      <c r="CH23" s="145">
        <f t="shared" si="76"/>
        <v>549.55257270585798</v>
      </c>
      <c r="CI23" s="145">
        <f t="shared" si="92"/>
        <v>549.55257270585798</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49130</v>
      </c>
      <c r="CY23" s="200">
        <f t="shared" si="94"/>
        <v>-1081.2237762215391</v>
      </c>
      <c r="CZ23" s="200">
        <f t="shared" si="95"/>
        <v>-1081.2237762215391</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49130</v>
      </c>
      <c r="DP23" s="200">
        <f t="shared" si="85"/>
        <v>662.44918494573494</v>
      </c>
      <c r="DQ23" s="200">
        <f t="shared" si="97"/>
        <v>-662.44918494573494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f t="shared" si="98"/>
        <v>1</v>
      </c>
      <c r="MU23" s="244">
        <v>1</v>
      </c>
      <c r="MV23" s="218">
        <v>1</v>
      </c>
      <c r="MW23" s="245">
        <v>-3</v>
      </c>
      <c r="MX23">
        <f t="shared" si="141"/>
        <v>1</v>
      </c>
      <c r="MY23">
        <f t="shared" si="100"/>
        <v>-1</v>
      </c>
      <c r="MZ23" s="218">
        <v>-1</v>
      </c>
      <c r="NA23">
        <f t="shared" si="138"/>
        <v>0</v>
      </c>
      <c r="NB23">
        <f t="shared" si="101"/>
        <v>0</v>
      </c>
      <c r="NC23">
        <f t="shared" si="102"/>
        <v>0</v>
      </c>
      <c r="ND23">
        <f t="shared" si="103"/>
        <v>1</v>
      </c>
      <c r="NE23" s="253">
        <v>-1.444332999E-2</v>
      </c>
      <c r="NF23" s="206">
        <v>42529</v>
      </c>
      <c r="NG23">
        <v>60</v>
      </c>
      <c r="NH23" t="str">
        <f t="shared" si="86"/>
        <v>TRUE</v>
      </c>
      <c r="NI23">
        <f>VLOOKUP($A23,'FuturesInfo (3)'!$A$2:$V$80,22)</f>
        <v>1</v>
      </c>
      <c r="NJ23" s="257">
        <v>1</v>
      </c>
      <c r="NK23">
        <f t="shared" si="104"/>
        <v>1</v>
      </c>
      <c r="NL23" s="139">
        <f>VLOOKUP($A23,'FuturesInfo (3)'!$A$2:$O$80,15)*NI23</f>
        <v>49130</v>
      </c>
      <c r="NM23" s="139">
        <f>VLOOKUP($A23,'FuturesInfo (3)'!$A$2:$O$80,15)*NK23</f>
        <v>49130</v>
      </c>
      <c r="NN23" s="200">
        <f t="shared" si="105"/>
        <v>-709.60080240870002</v>
      </c>
      <c r="NO23" s="200">
        <f t="shared" si="106"/>
        <v>-709.60080240870002</v>
      </c>
      <c r="NP23" s="200">
        <f t="shared" si="107"/>
        <v>-709.60080240870002</v>
      </c>
      <c r="NQ23" s="200">
        <f t="shared" si="108"/>
        <v>-709.60080240870002</v>
      </c>
      <c r="NR23" s="200">
        <f t="shared" si="144"/>
        <v>709.60080240870002</v>
      </c>
      <c r="NT23">
        <f t="shared" si="110"/>
        <v>1</v>
      </c>
      <c r="NU23" s="244">
        <v>-1</v>
      </c>
      <c r="NV23" s="218">
        <v>1</v>
      </c>
      <c r="NW23" s="245">
        <v>-4</v>
      </c>
      <c r="NX23">
        <f t="shared" si="142"/>
        <v>-1</v>
      </c>
      <c r="NY23">
        <f t="shared" si="112"/>
        <v>-1</v>
      </c>
      <c r="NZ23" s="218"/>
      <c r="OA23">
        <f t="shared" si="139"/>
        <v>0</v>
      </c>
      <c r="OB23">
        <f t="shared" si="113"/>
        <v>0</v>
      </c>
      <c r="OC23">
        <f t="shared" si="114"/>
        <v>0</v>
      </c>
      <c r="OD23">
        <f t="shared" si="115"/>
        <v>0</v>
      </c>
      <c r="OE23" s="253"/>
      <c r="OF23" s="206">
        <v>42537</v>
      </c>
      <c r="OG23">
        <v>60</v>
      </c>
      <c r="OH23" t="str">
        <f t="shared" si="87"/>
        <v>TRUE</v>
      </c>
      <c r="OI23">
        <f>VLOOKUP($A23,'FuturesInfo (3)'!$A$2:$V$80,22)</f>
        <v>1</v>
      </c>
      <c r="OJ23" s="257">
        <v>2</v>
      </c>
      <c r="OK23">
        <f t="shared" si="116"/>
        <v>1</v>
      </c>
      <c r="OL23" s="139">
        <f>VLOOKUP($A23,'FuturesInfo (3)'!$A$2:$O$80,15)*OI23</f>
        <v>49130</v>
      </c>
      <c r="OM23" s="139">
        <f>VLOOKUP($A23,'FuturesInfo (3)'!$A$2:$O$80,15)*OK23</f>
        <v>49130</v>
      </c>
      <c r="ON23" s="200">
        <f t="shared" si="117"/>
        <v>0</v>
      </c>
      <c r="OO23" s="200">
        <f t="shared" si="118"/>
        <v>0</v>
      </c>
      <c r="OP23" s="200">
        <f t="shared" si="119"/>
        <v>0</v>
      </c>
      <c r="OQ23" s="200">
        <f t="shared" si="120"/>
        <v>0</v>
      </c>
      <c r="OR23" s="200">
        <f t="shared" si="145"/>
        <v>0</v>
      </c>
      <c r="OT23">
        <f t="shared" si="122"/>
        <v>-1</v>
      </c>
      <c r="OU23" s="244"/>
      <c r="OV23" s="218"/>
      <c r="OW23" s="245"/>
      <c r="OX23">
        <f t="shared" si="143"/>
        <v>0</v>
      </c>
      <c r="OY23">
        <f t="shared" si="124"/>
        <v>0</v>
      </c>
      <c r="OZ23" s="218"/>
      <c r="PA23">
        <f t="shared" si="140"/>
        <v>1</v>
      </c>
      <c r="PB23">
        <f t="shared" si="125"/>
        <v>1</v>
      </c>
      <c r="PC23">
        <f t="shared" si="126"/>
        <v>1</v>
      </c>
      <c r="PD23">
        <f t="shared" si="127"/>
        <v>1</v>
      </c>
      <c r="PE23" s="253"/>
      <c r="PF23" s="206"/>
      <c r="PG23">
        <v>60</v>
      </c>
      <c r="PH23" t="str">
        <f t="shared" si="88"/>
        <v>FALSE</v>
      </c>
      <c r="PI23">
        <f>VLOOKUP($A23,'FuturesInfo (3)'!$A$2:$V$80,22)</f>
        <v>1</v>
      </c>
      <c r="PJ23" s="257"/>
      <c r="PK23">
        <f t="shared" si="128"/>
        <v>1</v>
      </c>
      <c r="PL23" s="139">
        <f>VLOOKUP($A23,'FuturesInfo (3)'!$A$2:$O$80,15)*PI23</f>
        <v>49130</v>
      </c>
      <c r="PM23" s="139">
        <f>VLOOKUP($A23,'FuturesInfo (3)'!$A$2:$O$80,15)*PK23</f>
        <v>49130</v>
      </c>
      <c r="PN23" s="200">
        <f t="shared" si="129"/>
        <v>0</v>
      </c>
      <c r="PO23" s="200">
        <f t="shared" si="130"/>
        <v>0</v>
      </c>
      <c r="PP23" s="200">
        <f t="shared" si="131"/>
        <v>0</v>
      </c>
      <c r="PQ23" s="200">
        <f t="shared" si="132"/>
        <v>0</v>
      </c>
      <c r="PR23" s="200">
        <f t="shared" si="146"/>
        <v>0</v>
      </c>
    </row>
    <row r="24" spans="1:43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96794.999999999985</v>
      </c>
      <c r="BR24" s="145">
        <f t="shared" si="90"/>
        <v>459.68814310625089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96794.999999999985</v>
      </c>
      <c r="CH24" s="145">
        <f t="shared" si="76"/>
        <v>-1616.585808599523</v>
      </c>
      <c r="CI24" s="145">
        <f t="shared" si="92"/>
        <v>1616.585808599523</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96794.999999999985</v>
      </c>
      <c r="CY24" s="200">
        <f t="shared" si="94"/>
        <v>2468.7192927591491</v>
      </c>
      <c r="CZ24" s="200">
        <f t="shared" si="95"/>
        <v>2468.7192927591491</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129059.99999999999</v>
      </c>
      <c r="DP24" s="200">
        <f t="shared" si="85"/>
        <v>590.75373817521177</v>
      </c>
      <c r="DQ24" s="200">
        <f t="shared" si="97"/>
        <v>590.75373817521177</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f t="shared" si="98"/>
        <v>-1</v>
      </c>
      <c r="MU24" s="246">
        <v>-1</v>
      </c>
      <c r="MV24" s="218">
        <v>-1</v>
      </c>
      <c r="MW24" s="245">
        <v>1</v>
      </c>
      <c r="MX24">
        <f t="shared" si="141"/>
        <v>-1</v>
      </c>
      <c r="MY24">
        <f t="shared" si="100"/>
        <v>-1</v>
      </c>
      <c r="MZ24" s="250">
        <v>1</v>
      </c>
      <c r="NA24">
        <f t="shared" si="138"/>
        <v>0</v>
      </c>
      <c r="NB24">
        <f t="shared" si="101"/>
        <v>0</v>
      </c>
      <c r="NC24">
        <f t="shared" si="102"/>
        <v>0</v>
      </c>
      <c r="ND24">
        <f t="shared" si="103"/>
        <v>0</v>
      </c>
      <c r="NE24" s="251">
        <v>2.1742506600400001E-3</v>
      </c>
      <c r="NF24" s="206">
        <v>42536</v>
      </c>
      <c r="NG24">
        <v>60</v>
      </c>
      <c r="NH24" t="str">
        <f t="shared" si="86"/>
        <v>TRUE</v>
      </c>
      <c r="NI24">
        <f>VLOOKUP($A24,'FuturesInfo (3)'!$A$2:$V$80,22)</f>
        <v>3</v>
      </c>
      <c r="NJ24" s="257">
        <v>2</v>
      </c>
      <c r="NK24">
        <f t="shared" si="104"/>
        <v>2</v>
      </c>
      <c r="NL24" s="139">
        <f>VLOOKUP($A24,'FuturesInfo (3)'!$A$2:$O$80,15)*NI24</f>
        <v>96794.999999999985</v>
      </c>
      <c r="NM24" s="139">
        <f>VLOOKUP($A24,'FuturesInfo (3)'!$A$2:$O$80,15)*NK24</f>
        <v>64529.999999999993</v>
      </c>
      <c r="NN24" s="200">
        <f t="shared" si="105"/>
        <v>-210.45659263857178</v>
      </c>
      <c r="NO24" s="200">
        <f t="shared" si="106"/>
        <v>-140.30439509238118</v>
      </c>
      <c r="NP24" s="200">
        <f t="shared" si="107"/>
        <v>-210.45659263857178</v>
      </c>
      <c r="NQ24" s="200">
        <f t="shared" si="108"/>
        <v>-210.45659263857178</v>
      </c>
      <c r="NR24" s="200">
        <f t="shared" si="144"/>
        <v>-210.45659263857178</v>
      </c>
      <c r="NT24">
        <f t="shared" si="110"/>
        <v>-1</v>
      </c>
      <c r="NU24" s="246">
        <v>-1</v>
      </c>
      <c r="NV24" s="218">
        <v>-1</v>
      </c>
      <c r="NW24" s="245">
        <v>2</v>
      </c>
      <c r="NX24">
        <f t="shared" si="142"/>
        <v>-1</v>
      </c>
      <c r="NY24">
        <f t="shared" si="112"/>
        <v>-1</v>
      </c>
      <c r="NZ24" s="250"/>
      <c r="OA24">
        <f t="shared" si="139"/>
        <v>0</v>
      </c>
      <c r="OB24">
        <f t="shared" si="113"/>
        <v>0</v>
      </c>
      <c r="OC24">
        <f t="shared" si="114"/>
        <v>0</v>
      </c>
      <c r="OD24">
        <f t="shared" si="115"/>
        <v>0</v>
      </c>
      <c r="OE24" s="251"/>
      <c r="OF24" s="206">
        <v>42536</v>
      </c>
      <c r="OG24">
        <v>60</v>
      </c>
      <c r="OH24" t="str">
        <f t="shared" si="87"/>
        <v>TRUE</v>
      </c>
      <c r="OI24">
        <f>VLOOKUP($A24,'FuturesInfo (3)'!$A$2:$V$80,22)</f>
        <v>3</v>
      </c>
      <c r="OJ24" s="257">
        <v>1</v>
      </c>
      <c r="OK24">
        <f t="shared" si="116"/>
        <v>4</v>
      </c>
      <c r="OL24" s="139">
        <f>VLOOKUP($A24,'FuturesInfo (3)'!$A$2:$O$80,15)*OI24</f>
        <v>96794.999999999985</v>
      </c>
      <c r="OM24" s="139">
        <f>VLOOKUP($A24,'FuturesInfo (3)'!$A$2:$O$80,15)*OK24</f>
        <v>129059.99999999999</v>
      </c>
      <c r="ON24" s="200">
        <f t="shared" si="117"/>
        <v>0</v>
      </c>
      <c r="OO24" s="200">
        <f t="shared" si="118"/>
        <v>0</v>
      </c>
      <c r="OP24" s="200">
        <f t="shared" si="119"/>
        <v>0</v>
      </c>
      <c r="OQ24" s="200">
        <f t="shared" si="120"/>
        <v>0</v>
      </c>
      <c r="OR24" s="200">
        <f t="shared" si="145"/>
        <v>0</v>
      </c>
      <c r="OT24">
        <f t="shared" si="122"/>
        <v>-1</v>
      </c>
      <c r="OU24" s="246"/>
      <c r="OV24" s="218"/>
      <c r="OW24" s="245"/>
      <c r="OX24">
        <f t="shared" si="143"/>
        <v>0</v>
      </c>
      <c r="OY24">
        <f t="shared" si="124"/>
        <v>0</v>
      </c>
      <c r="OZ24" s="250"/>
      <c r="PA24">
        <f t="shared" si="140"/>
        <v>1</v>
      </c>
      <c r="PB24">
        <f t="shared" si="125"/>
        <v>1</v>
      </c>
      <c r="PC24">
        <f t="shared" si="126"/>
        <v>1</v>
      </c>
      <c r="PD24">
        <f t="shared" si="127"/>
        <v>1</v>
      </c>
      <c r="PE24" s="251"/>
      <c r="PF24" s="206"/>
      <c r="PG24">
        <v>60</v>
      </c>
      <c r="PH24" t="str">
        <f t="shared" si="88"/>
        <v>FALSE</v>
      </c>
      <c r="PI24">
        <f>VLOOKUP($A24,'FuturesInfo (3)'!$A$2:$V$80,22)</f>
        <v>3</v>
      </c>
      <c r="PJ24" s="257"/>
      <c r="PK24">
        <f t="shared" si="128"/>
        <v>2</v>
      </c>
      <c r="PL24" s="139">
        <f>VLOOKUP($A24,'FuturesInfo (3)'!$A$2:$O$80,15)*PI24</f>
        <v>96794.999999999985</v>
      </c>
      <c r="PM24" s="139">
        <f>VLOOKUP($A24,'FuturesInfo (3)'!$A$2:$O$80,15)*PK24</f>
        <v>64529.999999999993</v>
      </c>
      <c r="PN24" s="200">
        <f t="shared" si="129"/>
        <v>0</v>
      </c>
      <c r="PO24" s="200">
        <f t="shared" si="130"/>
        <v>0</v>
      </c>
      <c r="PP24" s="200">
        <f t="shared" si="131"/>
        <v>0</v>
      </c>
      <c r="PQ24" s="200">
        <f t="shared" si="132"/>
        <v>0</v>
      </c>
      <c r="PR24" s="200">
        <f t="shared" si="146"/>
        <v>0</v>
      </c>
    </row>
    <row r="25" spans="1:43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283650</v>
      </c>
      <c r="BR25" s="145">
        <f t="shared" si="90"/>
        <v>849.44129084095653</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283650</v>
      </c>
      <c r="CH25" s="145">
        <f t="shared" si="76"/>
        <v>4959.3607101365405</v>
      </c>
      <c r="CI25" s="145">
        <f t="shared" si="92"/>
        <v>4959.3607101365405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283650</v>
      </c>
      <c r="CY25" s="200">
        <f t="shared" si="94"/>
        <v>-699.87663024414144</v>
      </c>
      <c r="CZ25" s="200">
        <f t="shared" si="95"/>
        <v>699.87663024414144</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283650</v>
      </c>
      <c r="DP25" s="200">
        <f t="shared" si="85"/>
        <v>286.74182489537253</v>
      </c>
      <c r="DQ25" s="200">
        <f t="shared" si="97"/>
        <v>-286.74182489537253</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f t="shared" si="98"/>
        <v>1</v>
      </c>
      <c r="MU25" s="244">
        <v>1</v>
      </c>
      <c r="MV25" s="218">
        <v>1</v>
      </c>
      <c r="MW25" s="245">
        <v>-4</v>
      </c>
      <c r="MX25">
        <f t="shared" si="141"/>
        <v>-1</v>
      </c>
      <c r="MY25">
        <f t="shared" si="100"/>
        <v>-1</v>
      </c>
      <c r="MZ25" s="218">
        <v>1</v>
      </c>
      <c r="NA25">
        <f t="shared" si="138"/>
        <v>1</v>
      </c>
      <c r="NB25">
        <f t="shared" si="101"/>
        <v>1</v>
      </c>
      <c r="NC25">
        <f t="shared" si="102"/>
        <v>0</v>
      </c>
      <c r="ND25">
        <f t="shared" si="103"/>
        <v>0</v>
      </c>
      <c r="NE25" s="253">
        <v>4.6042146272400001E-3</v>
      </c>
      <c r="NF25" s="206">
        <v>42536</v>
      </c>
      <c r="NG25">
        <v>60</v>
      </c>
      <c r="NH25" t="str">
        <f t="shared" si="86"/>
        <v>TRUE</v>
      </c>
      <c r="NI25">
        <f>VLOOKUP($A25,'FuturesInfo (3)'!$A$2:$V$80,22)</f>
        <v>2</v>
      </c>
      <c r="NJ25" s="257">
        <v>2</v>
      </c>
      <c r="NK25">
        <f t="shared" si="104"/>
        <v>2</v>
      </c>
      <c r="NL25" s="139">
        <f>VLOOKUP($A25,'FuturesInfo (3)'!$A$2:$O$80,15)*NI25</f>
        <v>283650</v>
      </c>
      <c r="NM25" s="139">
        <f>VLOOKUP($A25,'FuturesInfo (3)'!$A$2:$O$80,15)*NK25</f>
        <v>283650</v>
      </c>
      <c r="NN25" s="200">
        <f t="shared" si="105"/>
        <v>1305.985479016626</v>
      </c>
      <c r="NO25" s="200">
        <f t="shared" si="106"/>
        <v>1305.985479016626</v>
      </c>
      <c r="NP25" s="200">
        <f t="shared" si="107"/>
        <v>1305.985479016626</v>
      </c>
      <c r="NQ25" s="200">
        <f t="shared" si="108"/>
        <v>-1305.985479016626</v>
      </c>
      <c r="NR25" s="200">
        <f t="shared" si="144"/>
        <v>-1305.985479016626</v>
      </c>
      <c r="NT25">
        <f t="shared" si="110"/>
        <v>1</v>
      </c>
      <c r="NU25" s="244">
        <v>-1</v>
      </c>
      <c r="NV25" s="218">
        <v>1</v>
      </c>
      <c r="NW25" s="245">
        <v>-5</v>
      </c>
      <c r="NX25">
        <f t="shared" si="142"/>
        <v>1</v>
      </c>
      <c r="NY25">
        <f t="shared" si="112"/>
        <v>-1</v>
      </c>
      <c r="NZ25" s="218"/>
      <c r="OA25">
        <f t="shared" si="139"/>
        <v>0</v>
      </c>
      <c r="OB25">
        <f t="shared" si="113"/>
        <v>0</v>
      </c>
      <c r="OC25">
        <f t="shared" si="114"/>
        <v>0</v>
      </c>
      <c r="OD25">
        <f t="shared" si="115"/>
        <v>0</v>
      </c>
      <c r="OE25" s="253"/>
      <c r="OF25" s="206">
        <v>42536</v>
      </c>
      <c r="OG25">
        <v>60</v>
      </c>
      <c r="OH25" t="str">
        <f t="shared" si="87"/>
        <v>TRUE</v>
      </c>
      <c r="OI25">
        <f>VLOOKUP($A25,'FuturesInfo (3)'!$A$2:$V$80,22)</f>
        <v>2</v>
      </c>
      <c r="OJ25" s="257">
        <v>2</v>
      </c>
      <c r="OK25">
        <f t="shared" si="116"/>
        <v>2</v>
      </c>
      <c r="OL25" s="139">
        <f>VLOOKUP($A25,'FuturesInfo (3)'!$A$2:$O$80,15)*OI25</f>
        <v>283650</v>
      </c>
      <c r="OM25" s="139">
        <f>VLOOKUP($A25,'FuturesInfo (3)'!$A$2:$O$80,15)*OK25</f>
        <v>283650</v>
      </c>
      <c r="ON25" s="200">
        <f t="shared" si="117"/>
        <v>0</v>
      </c>
      <c r="OO25" s="200">
        <f t="shared" si="118"/>
        <v>0</v>
      </c>
      <c r="OP25" s="200">
        <f t="shared" si="119"/>
        <v>0</v>
      </c>
      <c r="OQ25" s="200">
        <f t="shared" si="120"/>
        <v>0</v>
      </c>
      <c r="OR25" s="200">
        <f t="shared" si="145"/>
        <v>0</v>
      </c>
      <c r="OT25">
        <f t="shared" si="122"/>
        <v>-1</v>
      </c>
      <c r="OU25" s="244"/>
      <c r="OV25" s="218"/>
      <c r="OW25" s="245"/>
      <c r="OX25">
        <f t="shared" si="143"/>
        <v>0</v>
      </c>
      <c r="OY25">
        <f t="shared" si="124"/>
        <v>0</v>
      </c>
      <c r="OZ25" s="218"/>
      <c r="PA25">
        <f t="shared" si="140"/>
        <v>1</v>
      </c>
      <c r="PB25">
        <f t="shared" si="125"/>
        <v>1</v>
      </c>
      <c r="PC25">
        <f t="shared" si="126"/>
        <v>1</v>
      </c>
      <c r="PD25">
        <f t="shared" si="127"/>
        <v>1</v>
      </c>
      <c r="PE25" s="253"/>
      <c r="PF25" s="206"/>
      <c r="PG25">
        <v>60</v>
      </c>
      <c r="PH25" t="str">
        <f t="shared" si="88"/>
        <v>FALSE</v>
      </c>
      <c r="PI25">
        <f>VLOOKUP($A25,'FuturesInfo (3)'!$A$2:$V$80,22)</f>
        <v>2</v>
      </c>
      <c r="PJ25" s="257"/>
      <c r="PK25">
        <f t="shared" si="128"/>
        <v>2</v>
      </c>
      <c r="PL25" s="139">
        <f>VLOOKUP($A25,'FuturesInfo (3)'!$A$2:$O$80,15)*PI25</f>
        <v>283650</v>
      </c>
      <c r="PM25" s="139">
        <f>VLOOKUP($A25,'FuturesInfo (3)'!$A$2:$O$80,15)*PK25</f>
        <v>283650</v>
      </c>
      <c r="PN25" s="200">
        <f t="shared" si="129"/>
        <v>0</v>
      </c>
      <c r="PO25" s="200">
        <f t="shared" si="130"/>
        <v>0</v>
      </c>
      <c r="PP25" s="200">
        <f t="shared" si="131"/>
        <v>0</v>
      </c>
      <c r="PQ25" s="200">
        <f t="shared" si="132"/>
        <v>0</v>
      </c>
      <c r="PR25" s="200">
        <f t="shared" si="146"/>
        <v>0</v>
      </c>
    </row>
    <row r="26" spans="1:43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281274</v>
      </c>
      <c r="BR26" s="145">
        <f t="shared" si="90"/>
        <v>324.12986087892142</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281274</v>
      </c>
      <c r="CH26" s="145">
        <f t="shared" si="76"/>
        <v>-4526.7083690794898</v>
      </c>
      <c r="CI26" s="145">
        <f t="shared" si="92"/>
        <v>4526.7083690794898</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281274</v>
      </c>
      <c r="CY26" s="200">
        <f t="shared" si="94"/>
        <v>-412.81120517355686</v>
      </c>
      <c r="CZ26" s="200">
        <f t="shared" si="95"/>
        <v>412.81120517355686</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281274</v>
      </c>
      <c r="DP26" s="200">
        <f t="shared" si="85"/>
        <v>-173.75537330917399</v>
      </c>
      <c r="DQ26" s="200">
        <f t="shared" si="97"/>
        <v>173.75537330917399</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f t="shared" si="98"/>
        <v>-1</v>
      </c>
      <c r="MU26" s="244">
        <v>1</v>
      </c>
      <c r="MV26" s="218">
        <v>-1</v>
      </c>
      <c r="MW26" s="245">
        <v>5</v>
      </c>
      <c r="MX26">
        <f t="shared" si="141"/>
        <v>1</v>
      </c>
      <c r="MY26">
        <f t="shared" si="100"/>
        <v>-1</v>
      </c>
      <c r="MZ26" s="218">
        <v>-1</v>
      </c>
      <c r="NA26">
        <f t="shared" si="138"/>
        <v>0</v>
      </c>
      <c r="NB26">
        <f t="shared" si="101"/>
        <v>1</v>
      </c>
      <c r="NC26">
        <f t="shared" si="102"/>
        <v>0</v>
      </c>
      <c r="ND26">
        <f t="shared" si="103"/>
        <v>1</v>
      </c>
      <c r="NE26" s="253">
        <v>-3.22131382826E-3</v>
      </c>
      <c r="NF26" s="206">
        <v>42535</v>
      </c>
      <c r="NG26">
        <v>60</v>
      </c>
      <c r="NH26" t="str">
        <f t="shared" si="86"/>
        <v>TRUE</v>
      </c>
      <c r="NI26">
        <f>VLOOKUP($A26,'FuturesInfo (3)'!$A$2:$V$80,22)</f>
        <v>3</v>
      </c>
      <c r="NJ26" s="257">
        <v>2</v>
      </c>
      <c r="NK26">
        <f t="shared" si="104"/>
        <v>2</v>
      </c>
      <c r="NL26" s="139">
        <f>VLOOKUP($A26,'FuturesInfo (3)'!$A$2:$O$80,15)*NI26</f>
        <v>281274</v>
      </c>
      <c r="NM26" s="139">
        <f>VLOOKUP($A26,'FuturesInfo (3)'!$A$2:$O$80,15)*NK26</f>
        <v>187516</v>
      </c>
      <c r="NN26" s="200">
        <f t="shared" si="105"/>
        <v>-906.0718257300033</v>
      </c>
      <c r="NO26" s="200">
        <f t="shared" si="106"/>
        <v>-604.0478838200022</v>
      </c>
      <c r="NP26" s="200">
        <f t="shared" si="107"/>
        <v>906.0718257300033</v>
      </c>
      <c r="NQ26" s="200">
        <f t="shared" si="108"/>
        <v>-906.0718257300033</v>
      </c>
      <c r="NR26" s="200">
        <f t="shared" si="144"/>
        <v>906.0718257300033</v>
      </c>
      <c r="NT26">
        <f t="shared" si="110"/>
        <v>1</v>
      </c>
      <c r="NU26" s="244">
        <v>1</v>
      </c>
      <c r="NV26" s="218">
        <v>-1</v>
      </c>
      <c r="NW26" s="245">
        <v>6</v>
      </c>
      <c r="NX26">
        <f t="shared" si="142"/>
        <v>1</v>
      </c>
      <c r="NY26">
        <f t="shared" si="112"/>
        <v>-1</v>
      </c>
      <c r="NZ26" s="218"/>
      <c r="OA26">
        <f t="shared" si="139"/>
        <v>0</v>
      </c>
      <c r="OB26">
        <f t="shared" si="113"/>
        <v>0</v>
      </c>
      <c r="OC26">
        <f t="shared" si="114"/>
        <v>0</v>
      </c>
      <c r="OD26">
        <f t="shared" si="115"/>
        <v>0</v>
      </c>
      <c r="OE26" s="253"/>
      <c r="OF26" s="206">
        <v>42535</v>
      </c>
      <c r="OG26">
        <v>60</v>
      </c>
      <c r="OH26" t="str">
        <f t="shared" si="87"/>
        <v>TRUE</v>
      </c>
      <c r="OI26">
        <f>VLOOKUP($A26,'FuturesInfo (3)'!$A$2:$V$80,22)</f>
        <v>3</v>
      </c>
      <c r="OJ26" s="257">
        <v>1</v>
      </c>
      <c r="OK26">
        <f t="shared" si="116"/>
        <v>4</v>
      </c>
      <c r="OL26" s="139">
        <f>VLOOKUP($A26,'FuturesInfo (3)'!$A$2:$O$80,15)*OI26</f>
        <v>281274</v>
      </c>
      <c r="OM26" s="139">
        <f>VLOOKUP($A26,'FuturesInfo (3)'!$A$2:$O$80,15)*OK26</f>
        <v>375032</v>
      </c>
      <c r="ON26" s="200">
        <f t="shared" si="117"/>
        <v>0</v>
      </c>
      <c r="OO26" s="200">
        <f t="shared" si="118"/>
        <v>0</v>
      </c>
      <c r="OP26" s="200">
        <f t="shared" si="119"/>
        <v>0</v>
      </c>
      <c r="OQ26" s="200">
        <f t="shared" si="120"/>
        <v>0</v>
      </c>
      <c r="OR26" s="200">
        <f t="shared" si="145"/>
        <v>0</v>
      </c>
      <c r="OT26">
        <f t="shared" si="122"/>
        <v>1</v>
      </c>
      <c r="OU26" s="244"/>
      <c r="OV26" s="218"/>
      <c r="OW26" s="245"/>
      <c r="OX26">
        <f t="shared" si="143"/>
        <v>0</v>
      </c>
      <c r="OY26">
        <f t="shared" si="124"/>
        <v>0</v>
      </c>
      <c r="OZ26" s="218"/>
      <c r="PA26">
        <f t="shared" si="140"/>
        <v>1</v>
      </c>
      <c r="PB26">
        <f t="shared" si="125"/>
        <v>1</v>
      </c>
      <c r="PC26">
        <f t="shared" si="126"/>
        <v>1</v>
      </c>
      <c r="PD26">
        <f t="shared" si="127"/>
        <v>1</v>
      </c>
      <c r="PE26" s="253"/>
      <c r="PF26" s="206"/>
      <c r="PG26">
        <v>60</v>
      </c>
      <c r="PH26" t="str">
        <f t="shared" si="88"/>
        <v>FALSE</v>
      </c>
      <c r="PI26">
        <f>VLOOKUP($A26,'FuturesInfo (3)'!$A$2:$V$80,22)</f>
        <v>3</v>
      </c>
      <c r="PJ26" s="257"/>
      <c r="PK26">
        <f t="shared" si="128"/>
        <v>2</v>
      </c>
      <c r="PL26" s="139">
        <f>VLOOKUP($A26,'FuturesInfo (3)'!$A$2:$O$80,15)*PI26</f>
        <v>281274</v>
      </c>
      <c r="PM26" s="139">
        <f>VLOOKUP($A26,'FuturesInfo (3)'!$A$2:$O$80,15)*PK26</f>
        <v>187516</v>
      </c>
      <c r="PN26" s="200">
        <f t="shared" si="129"/>
        <v>0</v>
      </c>
      <c r="PO26" s="200">
        <f t="shared" si="130"/>
        <v>0</v>
      </c>
      <c r="PP26" s="200">
        <f t="shared" si="131"/>
        <v>0</v>
      </c>
      <c r="PQ26" s="200">
        <f t="shared" si="132"/>
        <v>0</v>
      </c>
      <c r="PR26" s="200">
        <f t="shared" si="146"/>
        <v>0</v>
      </c>
    </row>
    <row r="27" spans="1:43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556833.31110000005</v>
      </c>
      <c r="BR27" s="145">
        <f t="shared" si="90"/>
        <v>-1153.3556245735745</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556833.31110000005</v>
      </c>
      <c r="CH27" s="145">
        <f t="shared" si="76"/>
        <v>2064.9785383348144</v>
      </c>
      <c r="CI27" s="145">
        <f t="shared" si="92"/>
        <v>2064.9785383348144</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556833.31110000005</v>
      </c>
      <c r="CY27" s="200">
        <f t="shared" si="94"/>
        <v>-505.90549161113438</v>
      </c>
      <c r="CZ27" s="200">
        <f t="shared" si="95"/>
        <v>-505.90549161113438</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556833.31110000005</v>
      </c>
      <c r="DP27" s="200">
        <f t="shared" si="85"/>
        <v>-1451.5812231935579</v>
      </c>
      <c r="DQ27" s="200">
        <f t="shared" si="97"/>
        <v>1451.5812231935579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f t="shared" si="98"/>
        <v>1</v>
      </c>
      <c r="MU27" s="244">
        <v>1</v>
      </c>
      <c r="MV27" s="218">
        <v>1</v>
      </c>
      <c r="MW27" s="245">
        <v>-10</v>
      </c>
      <c r="MX27">
        <f t="shared" si="141"/>
        <v>-1</v>
      </c>
      <c r="MY27">
        <f t="shared" si="100"/>
        <v>-1</v>
      </c>
      <c r="MZ27" s="218">
        <v>-1</v>
      </c>
      <c r="NA27">
        <f t="shared" si="138"/>
        <v>0</v>
      </c>
      <c r="NB27">
        <f t="shared" si="101"/>
        <v>0</v>
      </c>
      <c r="NC27">
        <f t="shared" si="102"/>
        <v>1</v>
      </c>
      <c r="ND27">
        <f t="shared" si="103"/>
        <v>1</v>
      </c>
      <c r="NE27" s="253">
        <v>-1.2770615422000001E-3</v>
      </c>
      <c r="NF27" s="206">
        <v>42528</v>
      </c>
      <c r="NG27">
        <v>60</v>
      </c>
      <c r="NH27" t="str">
        <f t="shared" si="86"/>
        <v>TRUE</v>
      </c>
      <c r="NI27">
        <f>VLOOKUP($A27,'FuturesInfo (3)'!$A$2:$V$80,22)</f>
        <v>3</v>
      </c>
      <c r="NJ27" s="257">
        <v>2</v>
      </c>
      <c r="NK27">
        <f t="shared" si="104"/>
        <v>2</v>
      </c>
      <c r="NL27" s="139">
        <f>VLOOKUP($A27,'FuturesInfo (3)'!$A$2:$O$80,15)*NI27</f>
        <v>556833.31110000005</v>
      </c>
      <c r="NM27" s="139">
        <f>VLOOKUP($A27,'FuturesInfo (3)'!$A$2:$O$80,15)*NK27</f>
        <v>371222.20740000001</v>
      </c>
      <c r="NN27" s="200">
        <f t="shared" si="105"/>
        <v>-711.11040702169851</v>
      </c>
      <c r="NO27" s="200">
        <f t="shared" si="106"/>
        <v>-474.07360468113228</v>
      </c>
      <c r="NP27" s="200">
        <f t="shared" si="107"/>
        <v>-711.11040702169851</v>
      </c>
      <c r="NQ27" s="200">
        <f t="shared" si="108"/>
        <v>711.11040702169851</v>
      </c>
      <c r="NR27" s="200">
        <f t="shared" si="144"/>
        <v>711.11040702169851</v>
      </c>
      <c r="NT27">
        <f t="shared" si="110"/>
        <v>1</v>
      </c>
      <c r="NU27" s="244">
        <v>1</v>
      </c>
      <c r="NV27" s="218">
        <v>1</v>
      </c>
      <c r="NW27" s="245">
        <v>-2</v>
      </c>
      <c r="NX27">
        <f t="shared" si="142"/>
        <v>1</v>
      </c>
      <c r="NY27">
        <f t="shared" si="112"/>
        <v>-1</v>
      </c>
      <c r="NZ27" s="218"/>
      <c r="OA27">
        <f t="shared" si="139"/>
        <v>0</v>
      </c>
      <c r="OB27">
        <f t="shared" si="113"/>
        <v>0</v>
      </c>
      <c r="OC27">
        <f t="shared" si="114"/>
        <v>0</v>
      </c>
      <c r="OD27">
        <f t="shared" si="115"/>
        <v>0</v>
      </c>
      <c r="OE27" s="253"/>
      <c r="OF27" s="206">
        <v>42537</v>
      </c>
      <c r="OG27">
        <v>60</v>
      </c>
      <c r="OH27" t="str">
        <f t="shared" si="87"/>
        <v>TRUE</v>
      </c>
      <c r="OI27">
        <f>VLOOKUP($A27,'FuturesInfo (3)'!$A$2:$V$80,22)</f>
        <v>3</v>
      </c>
      <c r="OJ27" s="257">
        <v>1</v>
      </c>
      <c r="OK27">
        <f t="shared" si="116"/>
        <v>4</v>
      </c>
      <c r="OL27" s="139">
        <f>VLOOKUP($A27,'FuturesInfo (3)'!$A$2:$O$80,15)*OI27</f>
        <v>556833.31110000005</v>
      </c>
      <c r="OM27" s="139">
        <f>VLOOKUP($A27,'FuturesInfo (3)'!$A$2:$O$80,15)*OK27</f>
        <v>742444.41480000003</v>
      </c>
      <c r="ON27" s="200">
        <f t="shared" si="117"/>
        <v>0</v>
      </c>
      <c r="OO27" s="200">
        <f t="shared" si="118"/>
        <v>0</v>
      </c>
      <c r="OP27" s="200">
        <f t="shared" si="119"/>
        <v>0</v>
      </c>
      <c r="OQ27" s="200">
        <f t="shared" si="120"/>
        <v>0</v>
      </c>
      <c r="OR27" s="200">
        <f t="shared" si="145"/>
        <v>0</v>
      </c>
      <c r="OT27">
        <f t="shared" si="122"/>
        <v>1</v>
      </c>
      <c r="OU27" s="244"/>
      <c r="OV27" s="218"/>
      <c r="OW27" s="245"/>
      <c r="OX27">
        <f t="shared" si="143"/>
        <v>0</v>
      </c>
      <c r="OY27">
        <f t="shared" si="124"/>
        <v>0</v>
      </c>
      <c r="OZ27" s="218"/>
      <c r="PA27">
        <f t="shared" si="140"/>
        <v>1</v>
      </c>
      <c r="PB27">
        <f t="shared" si="125"/>
        <v>1</v>
      </c>
      <c r="PC27">
        <f t="shared" si="126"/>
        <v>1</v>
      </c>
      <c r="PD27">
        <f t="shared" si="127"/>
        <v>1</v>
      </c>
      <c r="PE27" s="253"/>
      <c r="PF27" s="206"/>
      <c r="PG27">
        <v>60</v>
      </c>
      <c r="PH27" t="str">
        <f t="shared" si="88"/>
        <v>FALSE</v>
      </c>
      <c r="PI27">
        <f>VLOOKUP($A27,'FuturesInfo (3)'!$A$2:$V$80,22)</f>
        <v>3</v>
      </c>
      <c r="PJ27" s="257"/>
      <c r="PK27">
        <f t="shared" si="128"/>
        <v>2</v>
      </c>
      <c r="PL27" s="139">
        <f>VLOOKUP($A27,'FuturesInfo (3)'!$A$2:$O$80,15)*PI27</f>
        <v>556833.31110000005</v>
      </c>
      <c r="PM27" s="139">
        <f>VLOOKUP($A27,'FuturesInfo (3)'!$A$2:$O$80,15)*PK27</f>
        <v>371222.20740000001</v>
      </c>
      <c r="PN27" s="200">
        <f t="shared" si="129"/>
        <v>0</v>
      </c>
      <c r="PO27" s="200">
        <f t="shared" si="130"/>
        <v>0</v>
      </c>
      <c r="PP27" s="200">
        <f t="shared" si="131"/>
        <v>0</v>
      </c>
      <c r="PQ27" s="200">
        <f t="shared" si="132"/>
        <v>0</v>
      </c>
      <c r="PR27" s="200">
        <f t="shared" si="146"/>
        <v>0</v>
      </c>
    </row>
    <row r="28" spans="1:43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1801884.5208000001</v>
      </c>
      <c r="BR28" s="145">
        <f t="shared" si="90"/>
        <v>137.07755958937622</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1801884.5208000001</v>
      </c>
      <c r="CH28" s="145">
        <f t="shared" si="76"/>
        <v>-1918.9398517489371</v>
      </c>
      <c r="CI28" s="145">
        <f t="shared" si="92"/>
        <v>1918.9398517489371</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1801884.5208000001</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1801884.5208000001</v>
      </c>
      <c r="DP28" s="200">
        <f t="shared" si="85"/>
        <v>1643.0557861873006</v>
      </c>
      <c r="DQ28" s="200">
        <f t="shared" si="97"/>
        <v>-1643.0557861873006</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f t="shared" si="98"/>
        <v>1</v>
      </c>
      <c r="MU28" s="244">
        <v>1</v>
      </c>
      <c r="MV28" s="218">
        <v>1</v>
      </c>
      <c r="MW28" s="245">
        <v>-12</v>
      </c>
      <c r="MX28">
        <f t="shared" si="141"/>
        <v>-1</v>
      </c>
      <c r="MY28">
        <f t="shared" si="100"/>
        <v>-1</v>
      </c>
      <c r="MZ28" s="218">
        <v>-1</v>
      </c>
      <c r="NA28">
        <f t="shared" si="138"/>
        <v>0</v>
      </c>
      <c r="NB28">
        <f t="shared" si="101"/>
        <v>0</v>
      </c>
      <c r="NC28">
        <f t="shared" si="102"/>
        <v>1</v>
      </c>
      <c r="ND28">
        <f t="shared" si="103"/>
        <v>1</v>
      </c>
      <c r="NE28" s="254">
        <v>-6.7694622038300004E-4</v>
      </c>
      <c r="NF28" s="206">
        <v>42524</v>
      </c>
      <c r="NG28">
        <v>60</v>
      </c>
      <c r="NH28" t="str">
        <f t="shared" si="86"/>
        <v>TRUE</v>
      </c>
      <c r="NI28">
        <f>VLOOKUP($A28,'FuturesInfo (3)'!$A$2:$V$80,22)</f>
        <v>12</v>
      </c>
      <c r="NJ28" s="257">
        <v>1</v>
      </c>
      <c r="NK28">
        <f t="shared" si="104"/>
        <v>15</v>
      </c>
      <c r="NL28" s="139">
        <f>VLOOKUP($A28,'FuturesInfo (3)'!$A$2:$O$80,15)*NI28</f>
        <v>1801884.5208000001</v>
      </c>
      <c r="NM28" s="139">
        <f>VLOOKUP($A28,'FuturesInfo (3)'!$A$2:$O$80,15)*NK28</f>
        <v>2252355.6510000001</v>
      </c>
      <c r="NN28" s="200">
        <f t="shared" si="105"/>
        <v>-1219.7789159221932</v>
      </c>
      <c r="NO28" s="200">
        <f t="shared" si="106"/>
        <v>-1524.7236449027416</v>
      </c>
      <c r="NP28" s="200">
        <f t="shared" si="107"/>
        <v>-1219.7789159221932</v>
      </c>
      <c r="NQ28" s="200">
        <f t="shared" si="108"/>
        <v>1219.7789159221932</v>
      </c>
      <c r="NR28" s="200">
        <f t="shared" si="144"/>
        <v>1219.7789159221932</v>
      </c>
      <c r="NT28">
        <f t="shared" si="110"/>
        <v>1</v>
      </c>
      <c r="NU28" s="244">
        <v>-1</v>
      </c>
      <c r="NV28" s="218">
        <v>1</v>
      </c>
      <c r="NW28" s="245">
        <v>2</v>
      </c>
      <c r="NX28">
        <f t="shared" si="142"/>
        <v>1</v>
      </c>
      <c r="NY28">
        <f t="shared" si="112"/>
        <v>1</v>
      </c>
      <c r="NZ28" s="218"/>
      <c r="OA28">
        <f t="shared" si="139"/>
        <v>0</v>
      </c>
      <c r="OB28">
        <f t="shared" si="113"/>
        <v>0</v>
      </c>
      <c r="OC28">
        <f t="shared" si="114"/>
        <v>0</v>
      </c>
      <c r="OD28">
        <f t="shared" si="115"/>
        <v>0</v>
      </c>
      <c r="OE28" s="254"/>
      <c r="OF28" s="206">
        <v>42524</v>
      </c>
      <c r="OG28">
        <v>60</v>
      </c>
      <c r="OH28" t="str">
        <f t="shared" si="87"/>
        <v>TRUE</v>
      </c>
      <c r="OI28">
        <f>VLOOKUP($A28,'FuturesInfo (3)'!$A$2:$V$80,22)</f>
        <v>12</v>
      </c>
      <c r="OJ28" s="257">
        <v>2</v>
      </c>
      <c r="OK28">
        <f t="shared" si="116"/>
        <v>9</v>
      </c>
      <c r="OL28" s="139">
        <f>VLOOKUP($A28,'FuturesInfo (3)'!$A$2:$O$80,15)*OI28</f>
        <v>1801884.5208000001</v>
      </c>
      <c r="OM28" s="139">
        <f>VLOOKUP($A28,'FuturesInfo (3)'!$A$2:$O$80,15)*OK28</f>
        <v>1351413.3906</v>
      </c>
      <c r="ON28" s="200">
        <f t="shared" si="117"/>
        <v>0</v>
      </c>
      <c r="OO28" s="200">
        <f t="shared" si="118"/>
        <v>0</v>
      </c>
      <c r="OP28" s="200">
        <f t="shared" si="119"/>
        <v>0</v>
      </c>
      <c r="OQ28" s="200">
        <f t="shared" si="120"/>
        <v>0</v>
      </c>
      <c r="OR28" s="200">
        <f t="shared" si="145"/>
        <v>0</v>
      </c>
      <c r="OT28">
        <f t="shared" si="122"/>
        <v>-1</v>
      </c>
      <c r="OU28" s="244"/>
      <c r="OV28" s="218"/>
      <c r="OW28" s="245"/>
      <c r="OX28">
        <f t="shared" si="143"/>
        <v>0</v>
      </c>
      <c r="OY28">
        <f t="shared" si="124"/>
        <v>0</v>
      </c>
      <c r="OZ28" s="218"/>
      <c r="PA28">
        <f t="shared" si="140"/>
        <v>1</v>
      </c>
      <c r="PB28">
        <f t="shared" si="125"/>
        <v>1</v>
      </c>
      <c r="PC28">
        <f t="shared" si="126"/>
        <v>1</v>
      </c>
      <c r="PD28">
        <f t="shared" si="127"/>
        <v>1</v>
      </c>
      <c r="PE28" s="254"/>
      <c r="PF28" s="206"/>
      <c r="PG28">
        <v>60</v>
      </c>
      <c r="PH28" t="str">
        <f t="shared" si="88"/>
        <v>FALSE</v>
      </c>
      <c r="PI28">
        <f>VLOOKUP($A28,'FuturesInfo (3)'!$A$2:$V$80,22)</f>
        <v>12</v>
      </c>
      <c r="PJ28" s="257"/>
      <c r="PK28">
        <f t="shared" si="128"/>
        <v>9</v>
      </c>
      <c r="PL28" s="139">
        <f>VLOOKUP($A28,'FuturesInfo (3)'!$A$2:$O$80,15)*PI28</f>
        <v>1801884.5208000001</v>
      </c>
      <c r="PM28" s="139">
        <f>VLOOKUP($A28,'FuturesInfo (3)'!$A$2:$O$80,15)*PK28</f>
        <v>1351413.3906</v>
      </c>
      <c r="PN28" s="200">
        <f t="shared" si="129"/>
        <v>0</v>
      </c>
      <c r="PO28" s="200">
        <f t="shared" si="130"/>
        <v>0</v>
      </c>
      <c r="PP28" s="200">
        <f t="shared" si="131"/>
        <v>0</v>
      </c>
      <c r="PQ28" s="200">
        <f t="shared" si="132"/>
        <v>0</v>
      </c>
      <c r="PR28" s="200">
        <f t="shared" si="146"/>
        <v>0</v>
      </c>
    </row>
    <row r="29" spans="1:43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f t="shared" si="98"/>
        <v>1</v>
      </c>
      <c r="MU29" s="244">
        <v>1</v>
      </c>
      <c r="MV29" s="218">
        <v>1</v>
      </c>
      <c r="MW29" s="245">
        <v>-3</v>
      </c>
      <c r="MX29">
        <f t="shared" si="141"/>
        <v>-1</v>
      </c>
      <c r="MY29">
        <f t="shared" si="100"/>
        <v>-1</v>
      </c>
      <c r="MZ29" s="218">
        <v>-1</v>
      </c>
      <c r="NA29">
        <f t="shared" si="138"/>
        <v>0</v>
      </c>
      <c r="NB29">
        <f t="shared" si="101"/>
        <v>0</v>
      </c>
      <c r="NC29">
        <f t="shared" si="102"/>
        <v>1</v>
      </c>
      <c r="ND29">
        <f t="shared" si="103"/>
        <v>1</v>
      </c>
      <c r="NE29" s="254">
        <v>-4.4674767691199997E-5</v>
      </c>
      <c r="NF29" s="206">
        <v>42521</v>
      </c>
      <c r="NG29">
        <v>60</v>
      </c>
      <c r="NH29" t="str">
        <f t="shared" si="86"/>
        <v>TRUE</v>
      </c>
      <c r="NI29">
        <f>VLOOKUP($A29,'FuturesInfo (3)'!$A$2:$V$80,22)</f>
        <v>0</v>
      </c>
      <c r="NJ29" s="257">
        <v>1</v>
      </c>
      <c r="NK29">
        <f t="shared" si="104"/>
        <v>0</v>
      </c>
      <c r="NL29" s="139">
        <f>VLOOKUP($A29,'FuturesInfo (3)'!$A$2:$O$80,15)*NI29</f>
        <v>0</v>
      </c>
      <c r="NM29" s="139">
        <f>VLOOKUP($A29,'FuturesInfo (3)'!$A$2:$O$80,15)*NK29</f>
        <v>0</v>
      </c>
      <c r="NN29" s="200">
        <f t="shared" si="105"/>
        <v>0</v>
      </c>
      <c r="NO29" s="200">
        <f t="shared" si="106"/>
        <v>0</v>
      </c>
      <c r="NP29" s="200">
        <f t="shared" si="107"/>
        <v>0</v>
      </c>
      <c r="NQ29" s="200">
        <f t="shared" si="108"/>
        <v>0</v>
      </c>
      <c r="NR29" s="200">
        <f t="shared" si="144"/>
        <v>0</v>
      </c>
      <c r="NT29">
        <f t="shared" si="110"/>
        <v>1</v>
      </c>
      <c r="NU29" s="244">
        <v>1</v>
      </c>
      <c r="NV29" s="218">
        <v>1</v>
      </c>
      <c r="NW29" s="245">
        <v>2</v>
      </c>
      <c r="NX29">
        <f t="shared" si="142"/>
        <v>1</v>
      </c>
      <c r="NY29">
        <f t="shared" si="112"/>
        <v>1</v>
      </c>
      <c r="NZ29" s="218"/>
      <c r="OA29">
        <f t="shared" si="139"/>
        <v>0</v>
      </c>
      <c r="OB29">
        <f t="shared" si="113"/>
        <v>0</v>
      </c>
      <c r="OC29">
        <f t="shared" si="114"/>
        <v>0</v>
      </c>
      <c r="OD29">
        <f t="shared" si="115"/>
        <v>0</v>
      </c>
      <c r="OE29" s="254"/>
      <c r="OF29" s="206">
        <v>42537</v>
      </c>
      <c r="OG29">
        <v>60</v>
      </c>
      <c r="OH29" t="str">
        <f t="shared" si="87"/>
        <v>TRUE</v>
      </c>
      <c r="OI29">
        <f>VLOOKUP($A29,'FuturesInfo (3)'!$A$2:$V$80,22)</f>
        <v>0</v>
      </c>
      <c r="OJ29" s="257">
        <v>1</v>
      </c>
      <c r="OK29">
        <f t="shared" si="116"/>
        <v>0</v>
      </c>
      <c r="OL29" s="139">
        <f>VLOOKUP($A29,'FuturesInfo (3)'!$A$2:$O$80,15)*OI29</f>
        <v>0</v>
      </c>
      <c r="OM29" s="139">
        <f>VLOOKUP($A29,'FuturesInfo (3)'!$A$2:$O$80,15)*OK29</f>
        <v>0</v>
      </c>
      <c r="ON29" s="200">
        <f t="shared" si="117"/>
        <v>0</v>
      </c>
      <c r="OO29" s="200">
        <f t="shared" si="118"/>
        <v>0</v>
      </c>
      <c r="OP29" s="200">
        <f t="shared" si="119"/>
        <v>0</v>
      </c>
      <c r="OQ29" s="200">
        <f t="shared" si="120"/>
        <v>0</v>
      </c>
      <c r="OR29" s="200">
        <f t="shared" si="145"/>
        <v>0</v>
      </c>
      <c r="OT29">
        <f t="shared" si="122"/>
        <v>1</v>
      </c>
      <c r="OU29" s="244"/>
      <c r="OV29" s="218"/>
      <c r="OW29" s="245"/>
      <c r="OX29">
        <f t="shared" si="143"/>
        <v>0</v>
      </c>
      <c r="OY29">
        <f t="shared" si="124"/>
        <v>0</v>
      </c>
      <c r="OZ29" s="218"/>
      <c r="PA29">
        <f t="shared" si="140"/>
        <v>1</v>
      </c>
      <c r="PB29">
        <f t="shared" si="125"/>
        <v>1</v>
      </c>
      <c r="PC29">
        <f t="shared" si="126"/>
        <v>1</v>
      </c>
      <c r="PD29">
        <f t="shared" si="127"/>
        <v>1</v>
      </c>
      <c r="PE29" s="254"/>
      <c r="PF29" s="206"/>
      <c r="PG29">
        <v>60</v>
      </c>
      <c r="PH29" t="str">
        <f t="shared" si="88"/>
        <v>FALSE</v>
      </c>
      <c r="PI29">
        <f>VLOOKUP($A29,'FuturesInfo (3)'!$A$2:$V$80,22)</f>
        <v>0</v>
      </c>
      <c r="PJ29" s="257"/>
      <c r="PK29">
        <f t="shared" si="128"/>
        <v>0</v>
      </c>
      <c r="PL29" s="139">
        <f>VLOOKUP($A29,'FuturesInfo (3)'!$A$2:$O$80,15)*PI29</f>
        <v>0</v>
      </c>
      <c r="PM29" s="139">
        <f>VLOOKUP($A29,'FuturesInfo (3)'!$A$2:$O$80,15)*PK29</f>
        <v>0</v>
      </c>
      <c r="PN29" s="200">
        <f t="shared" si="129"/>
        <v>0</v>
      </c>
      <c r="PO29" s="200">
        <f t="shared" si="130"/>
        <v>0</v>
      </c>
      <c r="PP29" s="200">
        <f t="shared" si="131"/>
        <v>0</v>
      </c>
      <c r="PQ29" s="200">
        <f t="shared" si="132"/>
        <v>0</v>
      </c>
      <c r="PR29" s="200">
        <f t="shared" si="146"/>
        <v>0</v>
      </c>
    </row>
    <row r="30" spans="1:43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f t="shared" si="98"/>
        <v>1</v>
      </c>
      <c r="MU30" s="244">
        <v>1</v>
      </c>
      <c r="MV30" s="218">
        <v>1</v>
      </c>
      <c r="MW30" s="245">
        <v>19</v>
      </c>
      <c r="MX30">
        <f t="shared" si="141"/>
        <v>-1</v>
      </c>
      <c r="MY30">
        <f t="shared" si="100"/>
        <v>1</v>
      </c>
      <c r="MZ30" s="218">
        <v>1</v>
      </c>
      <c r="NA30">
        <f t="shared" si="138"/>
        <v>1</v>
      </c>
      <c r="NB30">
        <f t="shared" si="101"/>
        <v>1</v>
      </c>
      <c r="NC30">
        <f t="shared" si="102"/>
        <v>0</v>
      </c>
      <c r="ND30">
        <f t="shared" si="103"/>
        <v>1</v>
      </c>
      <c r="NE30" s="254">
        <v>1.0082169682899999E-4</v>
      </c>
      <c r="NF30" s="206">
        <v>42514</v>
      </c>
      <c r="NG30">
        <v>60</v>
      </c>
      <c r="NH30" t="str">
        <f t="shared" si="86"/>
        <v>TRUE</v>
      </c>
      <c r="NI30">
        <f>VLOOKUP($A30,'FuturesInfo (3)'!$A$2:$V$80,22)</f>
        <v>0</v>
      </c>
      <c r="NJ30" s="257">
        <v>1</v>
      </c>
      <c r="NK30">
        <f t="shared" si="104"/>
        <v>0</v>
      </c>
      <c r="NL30" s="139">
        <f>VLOOKUP($A30,'FuturesInfo (3)'!$A$2:$O$80,15)*NI30</f>
        <v>0</v>
      </c>
      <c r="NM30" s="139">
        <f>VLOOKUP($A30,'FuturesInfo (3)'!$A$2:$O$80,15)*NK30</f>
        <v>0</v>
      </c>
      <c r="NN30" s="200">
        <f t="shared" si="105"/>
        <v>0</v>
      </c>
      <c r="NO30" s="200">
        <f t="shared" si="106"/>
        <v>0</v>
      </c>
      <c r="NP30" s="200">
        <f t="shared" si="107"/>
        <v>0</v>
      </c>
      <c r="NQ30" s="200">
        <f t="shared" si="108"/>
        <v>0</v>
      </c>
      <c r="NR30" s="200">
        <f t="shared" si="144"/>
        <v>0</v>
      </c>
      <c r="NT30">
        <f t="shared" si="110"/>
        <v>1</v>
      </c>
      <c r="NU30" s="244">
        <v>-1</v>
      </c>
      <c r="NV30" s="218">
        <v>1</v>
      </c>
      <c r="NW30" s="245">
        <v>20</v>
      </c>
      <c r="NX30">
        <f t="shared" si="142"/>
        <v>1</v>
      </c>
      <c r="NY30">
        <f t="shared" si="112"/>
        <v>1</v>
      </c>
      <c r="NZ30" s="218"/>
      <c r="OA30">
        <f t="shared" si="139"/>
        <v>0</v>
      </c>
      <c r="OB30">
        <f t="shared" si="113"/>
        <v>0</v>
      </c>
      <c r="OC30">
        <f t="shared" si="114"/>
        <v>0</v>
      </c>
      <c r="OD30">
        <f t="shared" si="115"/>
        <v>0</v>
      </c>
      <c r="OE30" s="254"/>
      <c r="OF30" s="206">
        <v>42514</v>
      </c>
      <c r="OG30">
        <v>60</v>
      </c>
      <c r="OH30" t="str">
        <f t="shared" si="87"/>
        <v>TRUE</v>
      </c>
      <c r="OI30">
        <f>VLOOKUP($A30,'FuturesInfo (3)'!$A$2:$V$80,22)</f>
        <v>0</v>
      </c>
      <c r="OJ30" s="257">
        <v>1</v>
      </c>
      <c r="OK30">
        <f t="shared" si="116"/>
        <v>0</v>
      </c>
      <c r="OL30" s="139">
        <f>VLOOKUP($A30,'FuturesInfo (3)'!$A$2:$O$80,15)*OI30</f>
        <v>0</v>
      </c>
      <c r="OM30" s="139">
        <f>VLOOKUP($A30,'FuturesInfo (3)'!$A$2:$O$80,15)*OK30</f>
        <v>0</v>
      </c>
      <c r="ON30" s="200">
        <f t="shared" si="117"/>
        <v>0</v>
      </c>
      <c r="OO30" s="200">
        <f t="shared" si="118"/>
        <v>0</v>
      </c>
      <c r="OP30" s="200">
        <f t="shared" si="119"/>
        <v>0</v>
      </c>
      <c r="OQ30" s="200">
        <f t="shared" si="120"/>
        <v>0</v>
      </c>
      <c r="OR30" s="200">
        <f t="shared" si="145"/>
        <v>0</v>
      </c>
      <c r="OT30">
        <f t="shared" si="122"/>
        <v>-1</v>
      </c>
      <c r="OU30" s="244"/>
      <c r="OV30" s="218"/>
      <c r="OW30" s="245"/>
      <c r="OX30">
        <f t="shared" si="143"/>
        <v>0</v>
      </c>
      <c r="OY30">
        <f t="shared" si="124"/>
        <v>0</v>
      </c>
      <c r="OZ30" s="218"/>
      <c r="PA30">
        <f t="shared" si="140"/>
        <v>1</v>
      </c>
      <c r="PB30">
        <f t="shared" si="125"/>
        <v>1</v>
      </c>
      <c r="PC30">
        <f t="shared" si="126"/>
        <v>1</v>
      </c>
      <c r="PD30">
        <f t="shared" si="127"/>
        <v>1</v>
      </c>
      <c r="PE30" s="254"/>
      <c r="PF30" s="206"/>
      <c r="PG30">
        <v>60</v>
      </c>
      <c r="PH30" t="str">
        <f t="shared" si="88"/>
        <v>FALSE</v>
      </c>
      <c r="PI30">
        <f>VLOOKUP($A30,'FuturesInfo (3)'!$A$2:$V$80,22)</f>
        <v>0</v>
      </c>
      <c r="PJ30" s="257"/>
      <c r="PK30">
        <f t="shared" si="128"/>
        <v>0</v>
      </c>
      <c r="PL30" s="139">
        <f>VLOOKUP($A30,'FuturesInfo (3)'!$A$2:$O$80,15)*PI30</f>
        <v>0</v>
      </c>
      <c r="PM30" s="139">
        <f>VLOOKUP($A30,'FuturesInfo (3)'!$A$2:$O$80,15)*PK30</f>
        <v>0</v>
      </c>
      <c r="PN30" s="200">
        <f t="shared" si="129"/>
        <v>0</v>
      </c>
      <c r="PO30" s="200">
        <f t="shared" si="130"/>
        <v>0</v>
      </c>
      <c r="PP30" s="200">
        <f t="shared" si="131"/>
        <v>0</v>
      </c>
      <c r="PQ30" s="200">
        <f t="shared" si="132"/>
        <v>0</v>
      </c>
      <c r="PR30" s="200">
        <f t="shared" si="146"/>
        <v>0</v>
      </c>
    </row>
    <row r="31" spans="1:43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148660</v>
      </c>
      <c r="BR31" s="145">
        <f t="shared" si="90"/>
        <v>902.65296590411231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148660</v>
      </c>
      <c r="CH31" s="145">
        <f t="shared" si="76"/>
        <v>-867.62700623369983</v>
      </c>
      <c r="CI31" s="145">
        <f t="shared" si="92"/>
        <v>867.62700623369983</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148660</v>
      </c>
      <c r="CY31" s="200">
        <f t="shared" si="94"/>
        <v>1378.5016677784486</v>
      </c>
      <c r="CZ31" s="200">
        <f t="shared" si="95"/>
        <v>-1378.5016677784486</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148660</v>
      </c>
      <c r="DP31" s="200">
        <f t="shared" si="85"/>
        <v>481.48192213575385</v>
      </c>
      <c r="DQ31" s="200">
        <f t="shared" si="97"/>
        <v>-481.48192213575385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f t="shared" si="98"/>
        <v>-1</v>
      </c>
      <c r="MU31" s="244">
        <v>1</v>
      </c>
      <c r="MV31" s="218">
        <v>-1</v>
      </c>
      <c r="MW31" s="245">
        <v>9</v>
      </c>
      <c r="MX31">
        <f t="shared" si="141"/>
        <v>1</v>
      </c>
      <c r="MY31">
        <f t="shared" si="100"/>
        <v>-1</v>
      </c>
      <c r="MZ31" s="218">
        <v>-1</v>
      </c>
      <c r="NA31">
        <f t="shared" si="138"/>
        <v>0</v>
      </c>
      <c r="NB31">
        <f t="shared" si="101"/>
        <v>1</v>
      </c>
      <c r="NC31">
        <f t="shared" si="102"/>
        <v>0</v>
      </c>
      <c r="ND31">
        <f t="shared" si="103"/>
        <v>1</v>
      </c>
      <c r="NE31" s="253">
        <v>-2.4827215996799999E-3</v>
      </c>
      <c r="NF31" s="206">
        <v>42529</v>
      </c>
      <c r="NG31">
        <v>60</v>
      </c>
      <c r="NH31" t="str">
        <f t="shared" si="86"/>
        <v>TRUE</v>
      </c>
      <c r="NI31">
        <f>VLOOKUP($A31,'FuturesInfo (3)'!$A$2:$V$80,22)</f>
        <v>1</v>
      </c>
      <c r="NJ31" s="257">
        <v>2</v>
      </c>
      <c r="NK31">
        <f t="shared" si="104"/>
        <v>1</v>
      </c>
      <c r="NL31" s="139">
        <f>VLOOKUP($A31,'FuturesInfo (3)'!$A$2:$O$80,15)*NI31</f>
        <v>148660</v>
      </c>
      <c r="NM31" s="139">
        <f>VLOOKUP($A31,'FuturesInfo (3)'!$A$2:$O$80,15)*NK31</f>
        <v>148660</v>
      </c>
      <c r="NN31" s="200">
        <f t="shared" si="105"/>
        <v>-369.08139300842879</v>
      </c>
      <c r="NO31" s="200">
        <f t="shared" si="106"/>
        <v>-369.08139300842879</v>
      </c>
      <c r="NP31" s="200">
        <f t="shared" si="107"/>
        <v>369.08139300842879</v>
      </c>
      <c r="NQ31" s="200">
        <f t="shared" si="108"/>
        <v>-369.08139300842879</v>
      </c>
      <c r="NR31" s="200">
        <f t="shared" si="144"/>
        <v>369.08139300842879</v>
      </c>
      <c r="NT31">
        <f t="shared" si="110"/>
        <v>1</v>
      </c>
      <c r="NU31" s="244">
        <v>1</v>
      </c>
      <c r="NV31" s="218">
        <v>1</v>
      </c>
      <c r="NW31" s="245">
        <v>10</v>
      </c>
      <c r="NX31">
        <f t="shared" si="142"/>
        <v>-1</v>
      </c>
      <c r="NY31">
        <f t="shared" si="112"/>
        <v>1</v>
      </c>
      <c r="NZ31" s="218"/>
      <c r="OA31">
        <f t="shared" si="139"/>
        <v>0</v>
      </c>
      <c r="OB31">
        <f t="shared" si="113"/>
        <v>0</v>
      </c>
      <c r="OC31">
        <f t="shared" si="114"/>
        <v>0</v>
      </c>
      <c r="OD31">
        <f t="shared" si="115"/>
        <v>0</v>
      </c>
      <c r="OE31" s="253"/>
      <c r="OF31" s="206">
        <v>42529</v>
      </c>
      <c r="OG31">
        <v>60</v>
      </c>
      <c r="OH31" t="str">
        <f t="shared" si="87"/>
        <v>TRUE</v>
      </c>
      <c r="OI31">
        <f>VLOOKUP($A31,'FuturesInfo (3)'!$A$2:$V$80,22)</f>
        <v>1</v>
      </c>
      <c r="OJ31" s="257">
        <v>1</v>
      </c>
      <c r="OK31">
        <f t="shared" si="116"/>
        <v>1</v>
      </c>
      <c r="OL31" s="139">
        <f>VLOOKUP($A31,'FuturesInfo (3)'!$A$2:$O$80,15)*OI31</f>
        <v>148660</v>
      </c>
      <c r="OM31" s="139">
        <f>VLOOKUP($A31,'FuturesInfo (3)'!$A$2:$O$80,15)*OK31</f>
        <v>148660</v>
      </c>
      <c r="ON31" s="200">
        <f t="shared" si="117"/>
        <v>0</v>
      </c>
      <c r="OO31" s="200">
        <f t="shared" si="118"/>
        <v>0</v>
      </c>
      <c r="OP31" s="200">
        <f t="shared" si="119"/>
        <v>0</v>
      </c>
      <c r="OQ31" s="200">
        <f t="shared" si="120"/>
        <v>0</v>
      </c>
      <c r="OR31" s="200">
        <f t="shared" si="145"/>
        <v>0</v>
      </c>
      <c r="OT31">
        <f t="shared" si="122"/>
        <v>1</v>
      </c>
      <c r="OU31" s="244"/>
      <c r="OV31" s="218"/>
      <c r="OW31" s="245"/>
      <c r="OX31">
        <f t="shared" si="143"/>
        <v>0</v>
      </c>
      <c r="OY31">
        <f t="shared" si="124"/>
        <v>0</v>
      </c>
      <c r="OZ31" s="218"/>
      <c r="PA31">
        <f t="shared" si="140"/>
        <v>1</v>
      </c>
      <c r="PB31">
        <f t="shared" si="125"/>
        <v>1</v>
      </c>
      <c r="PC31">
        <f t="shared" si="126"/>
        <v>1</v>
      </c>
      <c r="PD31">
        <f t="shared" si="127"/>
        <v>1</v>
      </c>
      <c r="PE31" s="253"/>
      <c r="PF31" s="206"/>
      <c r="PG31">
        <v>60</v>
      </c>
      <c r="PH31" t="str">
        <f t="shared" si="88"/>
        <v>FALSE</v>
      </c>
      <c r="PI31">
        <f>VLOOKUP($A31,'FuturesInfo (3)'!$A$2:$V$80,22)</f>
        <v>1</v>
      </c>
      <c r="PJ31" s="257"/>
      <c r="PK31">
        <f t="shared" si="128"/>
        <v>1</v>
      </c>
      <c r="PL31" s="139">
        <f>VLOOKUP($A31,'FuturesInfo (3)'!$A$2:$O$80,15)*PI31</f>
        <v>148660</v>
      </c>
      <c r="PM31" s="139">
        <f>VLOOKUP($A31,'FuturesInfo (3)'!$A$2:$O$80,15)*PK31</f>
        <v>148660</v>
      </c>
      <c r="PN31" s="200">
        <f t="shared" si="129"/>
        <v>0</v>
      </c>
      <c r="PO31" s="200">
        <f t="shared" si="130"/>
        <v>0</v>
      </c>
      <c r="PP31" s="200">
        <f t="shared" si="131"/>
        <v>0</v>
      </c>
      <c r="PQ31" s="200">
        <f t="shared" si="132"/>
        <v>0</v>
      </c>
      <c r="PR31" s="200">
        <f t="shared" si="146"/>
        <v>0</v>
      </c>
    </row>
    <row r="32" spans="1:43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207675</v>
      </c>
      <c r="BR32" s="145">
        <f t="shared" si="90"/>
        <v>-569.17600095403122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207675</v>
      </c>
      <c r="CH32" s="145">
        <f t="shared" si="76"/>
        <v>-592.29946523992726</v>
      </c>
      <c r="CI32" s="145">
        <f t="shared" si="92"/>
        <v>592.29946523992726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207675</v>
      </c>
      <c r="CY32" s="200">
        <f t="shared" si="94"/>
        <v>-1039.4887379336167</v>
      </c>
      <c r="CZ32" s="200">
        <f t="shared" si="95"/>
        <v>-1039.4887379336167</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207675</v>
      </c>
      <c r="DP32" s="200">
        <f t="shared" si="85"/>
        <v>197.01173959447499</v>
      </c>
      <c r="DQ32" s="200">
        <f t="shared" si="97"/>
        <v>-197.01173959447499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f t="shared" si="98"/>
        <v>1</v>
      </c>
      <c r="MU32" s="244">
        <v>1</v>
      </c>
      <c r="MV32" s="218">
        <v>-1</v>
      </c>
      <c r="MW32" s="245">
        <v>9</v>
      </c>
      <c r="MX32">
        <f t="shared" si="141"/>
        <v>1</v>
      </c>
      <c r="MY32">
        <f t="shared" si="100"/>
        <v>-1</v>
      </c>
      <c r="MZ32" s="218">
        <v>-1</v>
      </c>
      <c r="NA32">
        <f t="shared" si="138"/>
        <v>0</v>
      </c>
      <c r="NB32">
        <f t="shared" si="101"/>
        <v>1</v>
      </c>
      <c r="NC32">
        <f t="shared" si="102"/>
        <v>0</v>
      </c>
      <c r="ND32">
        <f t="shared" si="103"/>
        <v>1</v>
      </c>
      <c r="NE32" s="253">
        <v>-1.8024513338100001E-3</v>
      </c>
      <c r="NF32" s="206">
        <v>42529</v>
      </c>
      <c r="NG32">
        <v>60</v>
      </c>
      <c r="NH32" t="str">
        <f t="shared" si="86"/>
        <v>TRUE</v>
      </c>
      <c r="NI32">
        <f>VLOOKUP($A32,'FuturesInfo (3)'!$A$2:$V$80,22)</f>
        <v>2</v>
      </c>
      <c r="NJ32" s="257">
        <v>2</v>
      </c>
      <c r="NK32">
        <f t="shared" si="104"/>
        <v>2</v>
      </c>
      <c r="NL32" s="139">
        <f>VLOOKUP($A32,'FuturesInfo (3)'!$A$2:$O$80,15)*NI32</f>
        <v>207675</v>
      </c>
      <c r="NM32" s="139">
        <f>VLOOKUP($A32,'FuturesInfo (3)'!$A$2:$O$80,15)*NK32</f>
        <v>207675</v>
      </c>
      <c r="NN32" s="200">
        <f t="shared" si="105"/>
        <v>-374.32408074899178</v>
      </c>
      <c r="NO32" s="200">
        <f t="shared" si="106"/>
        <v>-374.32408074899178</v>
      </c>
      <c r="NP32" s="200">
        <f t="shared" si="107"/>
        <v>374.32408074899178</v>
      </c>
      <c r="NQ32" s="200">
        <f t="shared" si="108"/>
        <v>-374.32408074899178</v>
      </c>
      <c r="NR32" s="200">
        <f t="shared" si="144"/>
        <v>374.32408074899178</v>
      </c>
      <c r="NT32">
        <f t="shared" si="110"/>
        <v>1</v>
      </c>
      <c r="NU32" s="244">
        <v>1</v>
      </c>
      <c r="NV32" s="218">
        <v>1</v>
      </c>
      <c r="NW32" s="245">
        <v>10</v>
      </c>
      <c r="NX32">
        <f t="shared" si="142"/>
        <v>-1</v>
      </c>
      <c r="NY32">
        <f t="shared" si="112"/>
        <v>1</v>
      </c>
      <c r="NZ32" s="218"/>
      <c r="OA32">
        <f t="shared" si="139"/>
        <v>0</v>
      </c>
      <c r="OB32">
        <f t="shared" si="113"/>
        <v>0</v>
      </c>
      <c r="OC32">
        <f t="shared" si="114"/>
        <v>0</v>
      </c>
      <c r="OD32">
        <f t="shared" si="115"/>
        <v>0</v>
      </c>
      <c r="OE32" s="253"/>
      <c r="OF32" s="206">
        <v>42529</v>
      </c>
      <c r="OG32">
        <v>60</v>
      </c>
      <c r="OH32" t="str">
        <f t="shared" si="87"/>
        <v>TRUE</v>
      </c>
      <c r="OI32">
        <f>VLOOKUP($A32,'FuturesInfo (3)'!$A$2:$V$80,22)</f>
        <v>2</v>
      </c>
      <c r="OJ32" s="257">
        <v>1</v>
      </c>
      <c r="OK32">
        <f t="shared" si="116"/>
        <v>3</v>
      </c>
      <c r="OL32" s="139">
        <f>VLOOKUP($A32,'FuturesInfo (3)'!$A$2:$O$80,15)*OI32</f>
        <v>207675</v>
      </c>
      <c r="OM32" s="139">
        <f>VLOOKUP($A32,'FuturesInfo (3)'!$A$2:$O$80,15)*OK32</f>
        <v>311512.5</v>
      </c>
      <c r="ON32" s="200">
        <f t="shared" si="117"/>
        <v>0</v>
      </c>
      <c r="OO32" s="200">
        <f t="shared" si="118"/>
        <v>0</v>
      </c>
      <c r="OP32" s="200">
        <f t="shared" si="119"/>
        <v>0</v>
      </c>
      <c r="OQ32" s="200">
        <f t="shared" si="120"/>
        <v>0</v>
      </c>
      <c r="OR32" s="200">
        <f t="shared" si="145"/>
        <v>0</v>
      </c>
      <c r="OT32">
        <f t="shared" si="122"/>
        <v>1</v>
      </c>
      <c r="OU32" s="244"/>
      <c r="OV32" s="218"/>
      <c r="OW32" s="245"/>
      <c r="OX32">
        <f t="shared" si="143"/>
        <v>0</v>
      </c>
      <c r="OY32">
        <f t="shared" si="124"/>
        <v>0</v>
      </c>
      <c r="OZ32" s="218"/>
      <c r="PA32">
        <f t="shared" si="140"/>
        <v>1</v>
      </c>
      <c r="PB32">
        <f t="shared" si="125"/>
        <v>1</v>
      </c>
      <c r="PC32">
        <f t="shared" si="126"/>
        <v>1</v>
      </c>
      <c r="PD32">
        <f t="shared" si="127"/>
        <v>1</v>
      </c>
      <c r="PE32" s="253"/>
      <c r="PF32" s="206"/>
      <c r="PG32">
        <v>60</v>
      </c>
      <c r="PH32" t="str">
        <f t="shared" si="88"/>
        <v>FALSE</v>
      </c>
      <c r="PI32">
        <f>VLOOKUP($A32,'FuturesInfo (3)'!$A$2:$V$80,22)</f>
        <v>2</v>
      </c>
      <c r="PJ32" s="257"/>
      <c r="PK32">
        <f t="shared" si="128"/>
        <v>2</v>
      </c>
      <c r="PL32" s="139">
        <f>VLOOKUP($A32,'FuturesInfo (3)'!$A$2:$O$80,15)*PI32</f>
        <v>207675</v>
      </c>
      <c r="PM32" s="139">
        <f>VLOOKUP($A32,'FuturesInfo (3)'!$A$2:$O$80,15)*PK32</f>
        <v>207675</v>
      </c>
      <c r="PN32" s="200">
        <f t="shared" si="129"/>
        <v>0</v>
      </c>
      <c r="PO32" s="200">
        <f t="shared" si="130"/>
        <v>0</v>
      </c>
      <c r="PP32" s="200">
        <f t="shared" si="131"/>
        <v>0</v>
      </c>
      <c r="PQ32" s="200">
        <f t="shared" si="132"/>
        <v>0</v>
      </c>
      <c r="PR32" s="200">
        <f t="shared" si="146"/>
        <v>0</v>
      </c>
    </row>
    <row r="33" spans="1:43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70087.5</v>
      </c>
      <c r="BR33" s="145">
        <f t="shared" si="90"/>
        <v>-11.966450401255612</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70087.5</v>
      </c>
      <c r="CH33" s="145">
        <f t="shared" si="76"/>
        <v>-131.65343237729812</v>
      </c>
      <c r="CI33" s="145">
        <f t="shared" si="92"/>
        <v>131.65343237729812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70087.5</v>
      </c>
      <c r="CY33" s="200">
        <f t="shared" si="94"/>
        <v>549.51849326727677</v>
      </c>
      <c r="CZ33" s="200">
        <f t="shared" si="95"/>
        <v>-549.51849326727677</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70087.5</v>
      </c>
      <c r="DP33" s="200">
        <f t="shared" si="85"/>
        <v>36.121370898502576</v>
      </c>
      <c r="DQ33" s="200">
        <f t="shared" si="97"/>
        <v>-36.121370898502576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f t="shared" si="98"/>
        <v>-1</v>
      </c>
      <c r="MU33" s="247">
        <v>1</v>
      </c>
      <c r="MV33" s="218">
        <v>1</v>
      </c>
      <c r="MW33" s="245">
        <v>-9</v>
      </c>
      <c r="MX33">
        <f t="shared" si="141"/>
        <v>1</v>
      </c>
      <c r="MY33">
        <f t="shared" si="100"/>
        <v>-1</v>
      </c>
      <c r="MZ33" s="251">
        <v>1</v>
      </c>
      <c r="NA33">
        <f t="shared" si="138"/>
        <v>1</v>
      </c>
      <c r="NB33">
        <f t="shared" si="101"/>
        <v>1</v>
      </c>
      <c r="NC33">
        <f t="shared" si="102"/>
        <v>1</v>
      </c>
      <c r="ND33">
        <f t="shared" si="103"/>
        <v>0</v>
      </c>
      <c r="NE33" s="251">
        <v>6.4620355412000003E-3</v>
      </c>
      <c r="NF33" s="206">
        <v>42529</v>
      </c>
      <c r="NG33">
        <v>60</v>
      </c>
      <c r="NH33" t="str">
        <f t="shared" si="86"/>
        <v>TRUE</v>
      </c>
      <c r="NI33">
        <f>VLOOKUP($A33,'FuturesInfo (3)'!$A$2:$V$80,22)</f>
        <v>1</v>
      </c>
      <c r="NJ33" s="257">
        <v>1</v>
      </c>
      <c r="NK33">
        <f t="shared" si="104"/>
        <v>1</v>
      </c>
      <c r="NL33" s="139">
        <f>VLOOKUP($A33,'FuturesInfo (3)'!$A$2:$O$80,15)*NI33</f>
        <v>70087.5</v>
      </c>
      <c r="NM33" s="139">
        <f>VLOOKUP($A33,'FuturesInfo (3)'!$A$2:$O$80,15)*NK33</f>
        <v>70087.5</v>
      </c>
      <c r="NN33" s="200">
        <f t="shared" si="105"/>
        <v>452.907915993855</v>
      </c>
      <c r="NO33" s="200">
        <f t="shared" si="106"/>
        <v>452.907915993855</v>
      </c>
      <c r="NP33" s="200">
        <f t="shared" si="107"/>
        <v>452.907915993855</v>
      </c>
      <c r="NQ33" s="200">
        <f t="shared" si="108"/>
        <v>452.907915993855</v>
      </c>
      <c r="NR33" s="200">
        <f t="shared" si="144"/>
        <v>-452.907915993855</v>
      </c>
      <c r="NT33">
        <f t="shared" si="110"/>
        <v>1</v>
      </c>
      <c r="NU33" s="247">
        <v>-1</v>
      </c>
      <c r="NV33" s="218">
        <v>1</v>
      </c>
      <c r="NW33" s="245">
        <v>-10</v>
      </c>
      <c r="NX33">
        <f t="shared" si="142"/>
        <v>1</v>
      </c>
      <c r="NY33">
        <f t="shared" si="112"/>
        <v>-1</v>
      </c>
      <c r="NZ33" s="251"/>
      <c r="OA33">
        <f t="shared" si="139"/>
        <v>0</v>
      </c>
      <c r="OB33">
        <f t="shared" si="113"/>
        <v>0</v>
      </c>
      <c r="OC33">
        <f t="shared" si="114"/>
        <v>0</v>
      </c>
      <c r="OD33">
        <f t="shared" si="115"/>
        <v>0</v>
      </c>
      <c r="OE33" s="251"/>
      <c r="OF33" s="206">
        <v>42529</v>
      </c>
      <c r="OG33">
        <v>60</v>
      </c>
      <c r="OH33" t="str">
        <f t="shared" si="87"/>
        <v>TRUE</v>
      </c>
      <c r="OI33">
        <f>VLOOKUP($A33,'FuturesInfo (3)'!$A$2:$V$80,22)</f>
        <v>1</v>
      </c>
      <c r="OJ33" s="257">
        <v>1</v>
      </c>
      <c r="OK33">
        <f t="shared" si="116"/>
        <v>1</v>
      </c>
      <c r="OL33" s="139">
        <f>VLOOKUP($A33,'FuturesInfo (3)'!$A$2:$O$80,15)*OI33</f>
        <v>70087.5</v>
      </c>
      <c r="OM33" s="139">
        <f>VLOOKUP($A33,'FuturesInfo (3)'!$A$2:$O$80,15)*OK33</f>
        <v>70087.5</v>
      </c>
      <c r="ON33" s="200">
        <f t="shared" si="117"/>
        <v>0</v>
      </c>
      <c r="OO33" s="200">
        <f t="shared" si="118"/>
        <v>0</v>
      </c>
      <c r="OP33" s="200">
        <f t="shared" si="119"/>
        <v>0</v>
      </c>
      <c r="OQ33" s="200">
        <f t="shared" si="120"/>
        <v>0</v>
      </c>
      <c r="OR33" s="200">
        <f t="shared" si="145"/>
        <v>0</v>
      </c>
      <c r="OT33">
        <f t="shared" si="122"/>
        <v>-1</v>
      </c>
      <c r="OU33" s="247"/>
      <c r="OV33" s="218"/>
      <c r="OW33" s="245"/>
      <c r="OX33">
        <f t="shared" si="143"/>
        <v>0</v>
      </c>
      <c r="OY33">
        <f t="shared" si="124"/>
        <v>0</v>
      </c>
      <c r="OZ33" s="251"/>
      <c r="PA33">
        <f t="shared" si="140"/>
        <v>1</v>
      </c>
      <c r="PB33">
        <f t="shared" si="125"/>
        <v>1</v>
      </c>
      <c r="PC33">
        <f t="shared" si="126"/>
        <v>1</v>
      </c>
      <c r="PD33">
        <f t="shared" si="127"/>
        <v>1</v>
      </c>
      <c r="PE33" s="251"/>
      <c r="PF33" s="206"/>
      <c r="PG33">
        <v>60</v>
      </c>
      <c r="PH33" t="str">
        <f t="shared" si="88"/>
        <v>FALSE</v>
      </c>
      <c r="PI33">
        <f>VLOOKUP($A33,'FuturesInfo (3)'!$A$2:$V$80,22)</f>
        <v>1</v>
      </c>
      <c r="PJ33" s="257"/>
      <c r="PK33">
        <f t="shared" si="128"/>
        <v>1</v>
      </c>
      <c r="PL33" s="139">
        <f>VLOOKUP($A33,'FuturesInfo (3)'!$A$2:$O$80,15)*PI33</f>
        <v>70087.5</v>
      </c>
      <c r="PM33" s="139">
        <f>VLOOKUP($A33,'FuturesInfo (3)'!$A$2:$O$80,15)*PK33</f>
        <v>70087.5</v>
      </c>
      <c r="PN33" s="200">
        <f t="shared" si="129"/>
        <v>0</v>
      </c>
      <c r="PO33" s="200">
        <f t="shared" si="130"/>
        <v>0</v>
      </c>
      <c r="PP33" s="200">
        <f t="shared" si="131"/>
        <v>0</v>
      </c>
      <c r="PQ33" s="200">
        <f t="shared" si="132"/>
        <v>0</v>
      </c>
      <c r="PR33" s="200">
        <f t="shared" si="146"/>
        <v>0</v>
      </c>
    </row>
    <row r="34" spans="1:43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148371.3432</v>
      </c>
      <c r="BR34" s="145">
        <f t="shared" si="90"/>
        <v>-50.012812314548398</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148371.3432</v>
      </c>
      <c r="CH34" s="145">
        <f t="shared" si="76"/>
        <v>1433.2175126592729</v>
      </c>
      <c r="CI34" s="145">
        <f t="shared" si="92"/>
        <v>1433.2175126592729</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148371.3432</v>
      </c>
      <c r="CY34" s="200">
        <f t="shared" si="94"/>
        <v>-353.38530193896827</v>
      </c>
      <c r="CZ34" s="200">
        <f t="shared" si="95"/>
        <v>-353.38530193896827</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148371.3432</v>
      </c>
      <c r="DP34" s="200">
        <f t="shared" si="85"/>
        <v>1762.7281099743352</v>
      </c>
      <c r="DQ34" s="200">
        <f t="shared" si="97"/>
        <v>-1762.7281099743352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f t="shared" si="98"/>
        <v>1</v>
      </c>
      <c r="MU34" s="244">
        <v>1</v>
      </c>
      <c r="MV34" s="218">
        <v>-1</v>
      </c>
      <c r="MW34" s="245">
        <v>-5</v>
      </c>
      <c r="MX34">
        <f t="shared" si="141"/>
        <v>1</v>
      </c>
      <c r="MY34">
        <f t="shared" si="100"/>
        <v>1</v>
      </c>
      <c r="MZ34" s="218">
        <v>1</v>
      </c>
      <c r="NA34">
        <f t="shared" si="138"/>
        <v>1</v>
      </c>
      <c r="NB34">
        <f t="shared" si="101"/>
        <v>0</v>
      </c>
      <c r="NC34">
        <f t="shared" si="102"/>
        <v>1</v>
      </c>
      <c r="ND34">
        <f t="shared" si="103"/>
        <v>1</v>
      </c>
      <c r="NE34" s="253">
        <v>3.0945558739300001E-3</v>
      </c>
      <c r="NF34" s="206">
        <v>42535</v>
      </c>
      <c r="NG34">
        <v>60</v>
      </c>
      <c r="NH34" t="str">
        <f t="shared" si="86"/>
        <v>TRUE</v>
      </c>
      <c r="NI34">
        <f>VLOOKUP($A34,'FuturesInfo (3)'!$A$2:$V$80,22)</f>
        <v>3</v>
      </c>
      <c r="NJ34" s="257">
        <v>2</v>
      </c>
      <c r="NK34">
        <f t="shared" si="104"/>
        <v>2</v>
      </c>
      <c r="NL34" s="139">
        <f>VLOOKUP($A34,'FuturesInfo (3)'!$A$2:$O$80,15)*NI34</f>
        <v>148371.3432</v>
      </c>
      <c r="NM34" s="139">
        <f>VLOOKUP($A34,'FuturesInfo (3)'!$A$2:$O$80,15)*NK34</f>
        <v>98914.228800000012</v>
      </c>
      <c r="NN34" s="200">
        <f t="shared" si="105"/>
        <v>459.14341162244398</v>
      </c>
      <c r="NO34" s="200">
        <f t="shared" si="106"/>
        <v>306.095607748296</v>
      </c>
      <c r="NP34" s="200">
        <f t="shared" si="107"/>
        <v>-459.14341162244398</v>
      </c>
      <c r="NQ34" s="200">
        <f t="shared" si="108"/>
        <v>459.14341162244398</v>
      </c>
      <c r="NR34" s="200">
        <f t="shared" si="144"/>
        <v>459.14341162244398</v>
      </c>
      <c r="NT34">
        <f t="shared" si="110"/>
        <v>1</v>
      </c>
      <c r="NU34" s="244">
        <v>1</v>
      </c>
      <c r="NV34" s="218">
        <v>-1</v>
      </c>
      <c r="NW34" s="245">
        <v>17</v>
      </c>
      <c r="NX34">
        <f t="shared" si="142"/>
        <v>1</v>
      </c>
      <c r="NY34">
        <f t="shared" si="112"/>
        <v>-1</v>
      </c>
      <c r="NZ34" s="218"/>
      <c r="OA34">
        <f t="shared" si="139"/>
        <v>0</v>
      </c>
      <c r="OB34">
        <f t="shared" si="113"/>
        <v>0</v>
      </c>
      <c r="OC34">
        <f t="shared" si="114"/>
        <v>0</v>
      </c>
      <c r="OD34">
        <f t="shared" si="115"/>
        <v>0</v>
      </c>
      <c r="OE34" s="253"/>
      <c r="OF34" s="206">
        <v>42535</v>
      </c>
      <c r="OG34">
        <v>60</v>
      </c>
      <c r="OH34" t="str">
        <f t="shared" si="87"/>
        <v>TRUE</v>
      </c>
      <c r="OI34">
        <f>VLOOKUP($A34,'FuturesInfo (3)'!$A$2:$V$80,22)</f>
        <v>3</v>
      </c>
      <c r="OJ34" s="257">
        <v>2</v>
      </c>
      <c r="OK34">
        <f t="shared" si="116"/>
        <v>2</v>
      </c>
      <c r="OL34" s="139">
        <f>VLOOKUP($A34,'FuturesInfo (3)'!$A$2:$O$80,15)*OI34</f>
        <v>148371.3432</v>
      </c>
      <c r="OM34" s="139">
        <f>VLOOKUP($A34,'FuturesInfo (3)'!$A$2:$O$80,15)*OK34</f>
        <v>98914.228800000012</v>
      </c>
      <c r="ON34" s="200">
        <f t="shared" si="117"/>
        <v>0</v>
      </c>
      <c r="OO34" s="200">
        <f t="shared" si="118"/>
        <v>0</v>
      </c>
      <c r="OP34" s="200">
        <f t="shared" si="119"/>
        <v>0</v>
      </c>
      <c r="OQ34" s="200">
        <f t="shared" si="120"/>
        <v>0</v>
      </c>
      <c r="OR34" s="200">
        <f t="shared" si="145"/>
        <v>0</v>
      </c>
      <c r="OT34">
        <f t="shared" si="122"/>
        <v>1</v>
      </c>
      <c r="OU34" s="244"/>
      <c r="OV34" s="218"/>
      <c r="OW34" s="245"/>
      <c r="OX34">
        <f t="shared" si="143"/>
        <v>0</v>
      </c>
      <c r="OY34">
        <f t="shared" si="124"/>
        <v>0</v>
      </c>
      <c r="OZ34" s="218"/>
      <c r="PA34">
        <f t="shared" si="140"/>
        <v>1</v>
      </c>
      <c r="PB34">
        <f t="shared" si="125"/>
        <v>1</v>
      </c>
      <c r="PC34">
        <f t="shared" si="126"/>
        <v>1</v>
      </c>
      <c r="PD34">
        <f t="shared" si="127"/>
        <v>1</v>
      </c>
      <c r="PE34" s="253"/>
      <c r="PF34" s="206"/>
      <c r="PG34">
        <v>60</v>
      </c>
      <c r="PH34" t="str">
        <f t="shared" si="88"/>
        <v>FALSE</v>
      </c>
      <c r="PI34">
        <f>VLOOKUP($A34,'FuturesInfo (3)'!$A$2:$V$80,22)</f>
        <v>3</v>
      </c>
      <c r="PJ34" s="257"/>
      <c r="PK34">
        <f t="shared" si="128"/>
        <v>2</v>
      </c>
      <c r="PL34" s="139">
        <f>VLOOKUP($A34,'FuturesInfo (3)'!$A$2:$O$80,15)*PI34</f>
        <v>148371.3432</v>
      </c>
      <c r="PM34" s="139">
        <f>VLOOKUP($A34,'FuturesInfo (3)'!$A$2:$O$80,15)*PK34</f>
        <v>98914.228800000012</v>
      </c>
      <c r="PN34" s="200">
        <f t="shared" si="129"/>
        <v>0</v>
      </c>
      <c r="PO34" s="200">
        <f t="shared" si="130"/>
        <v>0</v>
      </c>
      <c r="PP34" s="200">
        <f t="shared" si="131"/>
        <v>0</v>
      </c>
      <c r="PQ34" s="200">
        <f t="shared" si="132"/>
        <v>0</v>
      </c>
      <c r="PR34" s="200">
        <f t="shared" si="146"/>
        <v>0</v>
      </c>
    </row>
    <row r="35" spans="1:43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114482.59605000001</v>
      </c>
      <c r="BR35" s="145">
        <f t="shared" si="90"/>
        <v>-280.73221199074709</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114482.59605000001</v>
      </c>
      <c r="CH35" s="145">
        <f t="shared" si="76"/>
        <v>1450.6356348787256</v>
      </c>
      <c r="CI35" s="145">
        <f t="shared" si="92"/>
        <v>1450.6356348787256</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114482.59605000001</v>
      </c>
      <c r="CY35" s="200">
        <f t="shared" si="94"/>
        <v>-476.51444765903557</v>
      </c>
      <c r="CZ35" s="200">
        <f t="shared" si="95"/>
        <v>-476.51444765903557</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114482.59605000001</v>
      </c>
      <c r="DP35" s="200">
        <f t="shared" si="85"/>
        <v>-1762.5743877458704</v>
      </c>
      <c r="DQ35" s="200">
        <f t="shared" si="97"/>
        <v>-1762.5743877458704</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f t="shared" si="98"/>
        <v>1</v>
      </c>
      <c r="MU35" s="244">
        <v>1</v>
      </c>
      <c r="MV35" s="218">
        <v>-1</v>
      </c>
      <c r="MW35" s="245">
        <v>-5</v>
      </c>
      <c r="MX35">
        <f t="shared" si="141"/>
        <v>1</v>
      </c>
      <c r="MY35">
        <f t="shared" si="100"/>
        <v>1</v>
      </c>
      <c r="MZ35" s="218">
        <v>1</v>
      </c>
      <c r="NA35">
        <f t="shared" si="138"/>
        <v>1</v>
      </c>
      <c r="NB35">
        <f t="shared" si="101"/>
        <v>0</v>
      </c>
      <c r="NC35">
        <f t="shared" si="102"/>
        <v>1</v>
      </c>
      <c r="ND35">
        <f t="shared" si="103"/>
        <v>1</v>
      </c>
      <c r="NE35" s="253">
        <v>9.9705867690299994E-3</v>
      </c>
      <c r="NF35" s="206">
        <v>42535</v>
      </c>
      <c r="NG35">
        <v>60</v>
      </c>
      <c r="NH35" t="str">
        <f t="shared" si="86"/>
        <v>TRUE</v>
      </c>
      <c r="NI35">
        <f>VLOOKUP($A35,'FuturesInfo (3)'!$A$2:$V$80,22)</f>
        <v>2</v>
      </c>
      <c r="NJ35" s="257">
        <v>2</v>
      </c>
      <c r="NK35">
        <f t="shared" si="104"/>
        <v>2</v>
      </c>
      <c r="NL35" s="139">
        <f>VLOOKUP($A35,'FuturesInfo (3)'!$A$2:$O$80,15)*NI35</f>
        <v>114482.59605000001</v>
      </c>
      <c r="NM35" s="139">
        <f>VLOOKUP($A35,'FuturesInfo (3)'!$A$2:$O$80,15)*NK35</f>
        <v>114482.59605000001</v>
      </c>
      <c r="NN35" s="200">
        <f t="shared" si="105"/>
        <v>1141.4586574603361</v>
      </c>
      <c r="NO35" s="200">
        <f t="shared" si="106"/>
        <v>1141.4586574603361</v>
      </c>
      <c r="NP35" s="200">
        <f t="shared" si="107"/>
        <v>-1141.4586574603361</v>
      </c>
      <c r="NQ35" s="200">
        <f t="shared" si="108"/>
        <v>1141.4586574603361</v>
      </c>
      <c r="NR35" s="200">
        <f t="shared" si="144"/>
        <v>1141.4586574603361</v>
      </c>
      <c r="NT35">
        <f t="shared" si="110"/>
        <v>1</v>
      </c>
      <c r="NU35" s="244">
        <v>-1</v>
      </c>
      <c r="NV35" s="218">
        <v>-1</v>
      </c>
      <c r="NW35" s="245">
        <v>-6</v>
      </c>
      <c r="NX35">
        <f t="shared" si="142"/>
        <v>1</v>
      </c>
      <c r="NY35">
        <f t="shared" si="112"/>
        <v>1</v>
      </c>
      <c r="NZ35" s="218"/>
      <c r="OA35">
        <f t="shared" si="139"/>
        <v>0</v>
      </c>
      <c r="OB35">
        <f t="shared" si="113"/>
        <v>0</v>
      </c>
      <c r="OC35">
        <f t="shared" si="114"/>
        <v>0</v>
      </c>
      <c r="OD35">
        <f t="shared" si="115"/>
        <v>0</v>
      </c>
      <c r="OE35" s="253"/>
      <c r="OF35" s="206">
        <v>42535</v>
      </c>
      <c r="OG35">
        <v>60</v>
      </c>
      <c r="OH35" t="str">
        <f t="shared" si="87"/>
        <v>TRUE</v>
      </c>
      <c r="OI35">
        <f>VLOOKUP($A35,'FuturesInfo (3)'!$A$2:$V$80,22)</f>
        <v>2</v>
      </c>
      <c r="OJ35" s="257">
        <v>2</v>
      </c>
      <c r="OK35">
        <f t="shared" si="116"/>
        <v>2</v>
      </c>
      <c r="OL35" s="139">
        <f>VLOOKUP($A35,'FuturesInfo (3)'!$A$2:$O$80,15)*OI35</f>
        <v>114482.59605000001</v>
      </c>
      <c r="OM35" s="139">
        <f>VLOOKUP($A35,'FuturesInfo (3)'!$A$2:$O$80,15)*OK35</f>
        <v>114482.59605000001</v>
      </c>
      <c r="ON35" s="200">
        <f t="shared" si="117"/>
        <v>0</v>
      </c>
      <c r="OO35" s="200">
        <f t="shared" si="118"/>
        <v>0</v>
      </c>
      <c r="OP35" s="200">
        <f t="shared" si="119"/>
        <v>0</v>
      </c>
      <c r="OQ35" s="200">
        <f t="shared" si="120"/>
        <v>0</v>
      </c>
      <c r="OR35" s="200">
        <f t="shared" si="145"/>
        <v>0</v>
      </c>
      <c r="OT35">
        <f t="shared" si="122"/>
        <v>-1</v>
      </c>
      <c r="OU35" s="244"/>
      <c r="OV35" s="218"/>
      <c r="OW35" s="245"/>
      <c r="OX35">
        <f t="shared" si="143"/>
        <v>0</v>
      </c>
      <c r="OY35">
        <f t="shared" si="124"/>
        <v>0</v>
      </c>
      <c r="OZ35" s="218"/>
      <c r="PA35">
        <f t="shared" si="140"/>
        <v>1</v>
      </c>
      <c r="PB35">
        <f t="shared" si="125"/>
        <v>1</v>
      </c>
      <c r="PC35">
        <f t="shared" si="126"/>
        <v>1</v>
      </c>
      <c r="PD35">
        <f t="shared" si="127"/>
        <v>1</v>
      </c>
      <c r="PE35" s="253"/>
      <c r="PF35" s="206"/>
      <c r="PG35">
        <v>60</v>
      </c>
      <c r="PH35" t="str">
        <f t="shared" si="88"/>
        <v>FALSE</v>
      </c>
      <c r="PI35">
        <f>VLOOKUP($A35,'FuturesInfo (3)'!$A$2:$V$80,22)</f>
        <v>2</v>
      </c>
      <c r="PJ35" s="257"/>
      <c r="PK35">
        <f t="shared" si="128"/>
        <v>2</v>
      </c>
      <c r="PL35" s="139">
        <f>VLOOKUP($A35,'FuturesInfo (3)'!$A$2:$O$80,15)*PI35</f>
        <v>114482.59605000001</v>
      </c>
      <c r="PM35" s="139">
        <f>VLOOKUP($A35,'FuturesInfo (3)'!$A$2:$O$80,15)*PK35</f>
        <v>114482.59605000001</v>
      </c>
      <c r="PN35" s="200">
        <f t="shared" si="129"/>
        <v>0</v>
      </c>
      <c r="PO35" s="200">
        <f t="shared" si="130"/>
        <v>0</v>
      </c>
      <c r="PP35" s="200">
        <f t="shared" si="131"/>
        <v>0</v>
      </c>
      <c r="PQ35" s="200">
        <f t="shared" si="132"/>
        <v>0</v>
      </c>
      <c r="PR35" s="200">
        <f t="shared" si="146"/>
        <v>0</v>
      </c>
    </row>
    <row r="36" spans="1:43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f t="shared" si="98"/>
        <v>1</v>
      </c>
      <c r="MU36" s="244">
        <v>1</v>
      </c>
      <c r="MV36" s="218">
        <v>1</v>
      </c>
      <c r="MW36" s="245">
        <v>-3</v>
      </c>
      <c r="MX36">
        <f t="shared" si="141"/>
        <v>-1</v>
      </c>
      <c r="MY36">
        <f t="shared" si="100"/>
        <v>-1</v>
      </c>
      <c r="MZ36" s="218">
        <v>1</v>
      </c>
      <c r="NA36">
        <f t="shared" si="138"/>
        <v>1</v>
      </c>
      <c r="NB36">
        <f t="shared" si="101"/>
        <v>1</v>
      </c>
      <c r="NC36">
        <f t="shared" si="102"/>
        <v>0</v>
      </c>
      <c r="ND36">
        <f t="shared" si="103"/>
        <v>0</v>
      </c>
      <c r="NE36" s="254">
        <v>4.98529338451E-5</v>
      </c>
      <c r="NF36" s="206">
        <v>42515</v>
      </c>
      <c r="NG36">
        <v>60</v>
      </c>
      <c r="NH36" t="str">
        <f t="shared" si="86"/>
        <v>TRUE</v>
      </c>
      <c r="NI36">
        <f>VLOOKUP($A36,'FuturesInfo (3)'!$A$2:$V$80,22)</f>
        <v>0</v>
      </c>
      <c r="NJ36" s="257">
        <v>1</v>
      </c>
      <c r="NK36">
        <f t="shared" si="104"/>
        <v>0</v>
      </c>
      <c r="NL36" s="139">
        <f>VLOOKUP($A36,'FuturesInfo (3)'!$A$2:$O$80,15)*NI36</f>
        <v>0</v>
      </c>
      <c r="NM36" s="139">
        <f>VLOOKUP($A36,'FuturesInfo (3)'!$A$2:$O$80,15)*NK36</f>
        <v>0</v>
      </c>
      <c r="NN36" s="200">
        <f t="shared" si="105"/>
        <v>0</v>
      </c>
      <c r="NO36" s="200">
        <f t="shared" si="106"/>
        <v>0</v>
      </c>
      <c r="NP36" s="200">
        <f t="shared" si="107"/>
        <v>0</v>
      </c>
      <c r="NQ36" s="200">
        <f t="shared" si="108"/>
        <v>0</v>
      </c>
      <c r="NR36" s="200">
        <f t="shared" si="144"/>
        <v>0</v>
      </c>
      <c r="NT36">
        <f t="shared" si="110"/>
        <v>1</v>
      </c>
      <c r="NU36" s="244">
        <v>-1</v>
      </c>
      <c r="NV36" s="218">
        <v>1</v>
      </c>
      <c r="NW36" s="245">
        <v>-4</v>
      </c>
      <c r="NX36">
        <f t="shared" si="142"/>
        <v>1</v>
      </c>
      <c r="NY36">
        <f t="shared" si="112"/>
        <v>-1</v>
      </c>
      <c r="NZ36" s="218"/>
      <c r="OA36">
        <f t="shared" si="139"/>
        <v>0</v>
      </c>
      <c r="OB36">
        <f t="shared" si="113"/>
        <v>0</v>
      </c>
      <c r="OC36">
        <f t="shared" si="114"/>
        <v>0</v>
      </c>
      <c r="OD36">
        <f t="shared" si="115"/>
        <v>0</v>
      </c>
      <c r="OE36" s="254"/>
      <c r="OF36" s="206">
        <v>42537</v>
      </c>
      <c r="OG36">
        <v>60</v>
      </c>
      <c r="OH36" t="str">
        <f t="shared" si="87"/>
        <v>TRUE</v>
      </c>
      <c r="OI36">
        <f>VLOOKUP($A36,'FuturesInfo (3)'!$A$2:$V$80,22)</f>
        <v>0</v>
      </c>
      <c r="OJ36" s="257">
        <v>1</v>
      </c>
      <c r="OK36">
        <f t="shared" si="116"/>
        <v>0</v>
      </c>
      <c r="OL36" s="139">
        <f>VLOOKUP($A36,'FuturesInfo (3)'!$A$2:$O$80,15)*OI36</f>
        <v>0</v>
      </c>
      <c r="OM36" s="139">
        <f>VLOOKUP($A36,'FuturesInfo (3)'!$A$2:$O$80,15)*OK36</f>
        <v>0</v>
      </c>
      <c r="ON36" s="200">
        <f t="shared" si="117"/>
        <v>0</v>
      </c>
      <c r="OO36" s="200">
        <f t="shared" si="118"/>
        <v>0</v>
      </c>
      <c r="OP36" s="200">
        <f t="shared" si="119"/>
        <v>0</v>
      </c>
      <c r="OQ36" s="200">
        <f t="shared" si="120"/>
        <v>0</v>
      </c>
      <c r="OR36" s="200">
        <f t="shared" si="145"/>
        <v>0</v>
      </c>
      <c r="OT36">
        <f t="shared" si="122"/>
        <v>-1</v>
      </c>
      <c r="OU36" s="244"/>
      <c r="OV36" s="218"/>
      <c r="OW36" s="245"/>
      <c r="OX36">
        <f t="shared" si="143"/>
        <v>0</v>
      </c>
      <c r="OY36">
        <f t="shared" si="124"/>
        <v>0</v>
      </c>
      <c r="OZ36" s="218"/>
      <c r="PA36">
        <f t="shared" si="140"/>
        <v>1</v>
      </c>
      <c r="PB36">
        <f t="shared" si="125"/>
        <v>1</v>
      </c>
      <c r="PC36">
        <f t="shared" si="126"/>
        <v>1</v>
      </c>
      <c r="PD36">
        <f t="shared" si="127"/>
        <v>1</v>
      </c>
      <c r="PE36" s="254"/>
      <c r="PF36" s="206"/>
      <c r="PG36">
        <v>60</v>
      </c>
      <c r="PH36" t="str">
        <f t="shared" si="88"/>
        <v>FALSE</v>
      </c>
      <c r="PI36">
        <f>VLOOKUP($A36,'FuturesInfo (3)'!$A$2:$V$80,22)</f>
        <v>0</v>
      </c>
      <c r="PJ36" s="257"/>
      <c r="PK36">
        <f t="shared" si="128"/>
        <v>0</v>
      </c>
      <c r="PL36" s="139">
        <f>VLOOKUP($A36,'FuturesInfo (3)'!$A$2:$O$80,15)*PI36</f>
        <v>0</v>
      </c>
      <c r="PM36" s="139">
        <f>VLOOKUP($A36,'FuturesInfo (3)'!$A$2:$O$80,15)*PK36</f>
        <v>0</v>
      </c>
      <c r="PN36" s="200">
        <f t="shared" si="129"/>
        <v>0</v>
      </c>
      <c r="PO36" s="200">
        <f t="shared" si="130"/>
        <v>0</v>
      </c>
      <c r="PP36" s="200">
        <f t="shared" si="131"/>
        <v>0</v>
      </c>
      <c r="PQ36" s="200">
        <f t="shared" si="132"/>
        <v>0</v>
      </c>
      <c r="PR36" s="200">
        <f t="shared" si="146"/>
        <v>0</v>
      </c>
    </row>
    <row r="37" spans="1:43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1</v>
      </c>
      <c r="BP37">
        <f t="shared" si="71"/>
        <v>1</v>
      </c>
      <c r="BQ37" s="139">
        <f>VLOOKUP($A37,'FuturesInfo (3)'!$A$2:$O$80,15)*BP37</f>
        <v>91921.430850000019</v>
      </c>
      <c r="BR37" s="145">
        <f t="shared" si="90"/>
        <v>-238.40863893685213</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91921.430850000019</v>
      </c>
      <c r="CH37" s="145">
        <f t="shared" si="76"/>
        <v>-148.61993670198748</v>
      </c>
      <c r="CI37" s="145">
        <f t="shared" si="92"/>
        <v>-148.61993670198748</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91921.430850000019</v>
      </c>
      <c r="CY37" s="200">
        <f t="shared" si="94"/>
        <v>-1201.8782726161473</v>
      </c>
      <c r="CZ37" s="200">
        <f t="shared" si="95"/>
        <v>-1201.8782726161473</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91921.430850000019</v>
      </c>
      <c r="DP37" s="200">
        <f t="shared" si="85"/>
        <v>-117.17199598462163</v>
      </c>
      <c r="DQ37" s="200">
        <f t="shared" si="97"/>
        <v>117.17199598462163</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f t="shared" si="98"/>
        <v>-1</v>
      </c>
      <c r="MU37" s="244">
        <v>-1</v>
      </c>
      <c r="MV37" s="218">
        <v>-1</v>
      </c>
      <c r="MW37" s="245">
        <v>-5</v>
      </c>
      <c r="MX37">
        <f t="shared" si="141"/>
        <v>1</v>
      </c>
      <c r="MY37">
        <f t="shared" si="100"/>
        <v>1</v>
      </c>
      <c r="MZ37" s="218">
        <v>1</v>
      </c>
      <c r="NA37">
        <f t="shared" si="138"/>
        <v>0</v>
      </c>
      <c r="NB37">
        <f t="shared" si="101"/>
        <v>0</v>
      </c>
      <c r="NC37">
        <f t="shared" si="102"/>
        <v>1</v>
      </c>
      <c r="ND37">
        <f t="shared" si="103"/>
        <v>1</v>
      </c>
      <c r="NE37" s="253">
        <v>9.4461488777700005E-3</v>
      </c>
      <c r="NF37" s="206">
        <v>42535</v>
      </c>
      <c r="NG37">
        <v>60</v>
      </c>
      <c r="NH37" t="str">
        <f t="shared" si="86"/>
        <v>TRUE</v>
      </c>
      <c r="NI37">
        <f>VLOOKUP($A37,'FuturesInfo (3)'!$A$2:$V$80,22)</f>
        <v>1</v>
      </c>
      <c r="NJ37" s="257">
        <v>2</v>
      </c>
      <c r="NK37">
        <f t="shared" si="104"/>
        <v>1</v>
      </c>
      <c r="NL37" s="139">
        <f>VLOOKUP($A37,'FuturesInfo (3)'!$A$2:$O$80,15)*NI37</f>
        <v>91921.430850000019</v>
      </c>
      <c r="NM37" s="139">
        <f>VLOOKUP($A37,'FuturesInfo (3)'!$A$2:$O$80,15)*NK37</f>
        <v>91921.430850000019</v>
      </c>
      <c r="NN37" s="200">
        <f t="shared" si="105"/>
        <v>-868.30352086674043</v>
      </c>
      <c r="NO37" s="200">
        <f t="shared" si="106"/>
        <v>-868.30352086674043</v>
      </c>
      <c r="NP37" s="200">
        <f t="shared" si="107"/>
        <v>-868.30352086674043</v>
      </c>
      <c r="NQ37" s="200">
        <f t="shared" si="108"/>
        <v>868.30352086674043</v>
      </c>
      <c r="NR37" s="200">
        <f t="shared" si="144"/>
        <v>868.30352086674043</v>
      </c>
      <c r="NT37">
        <f t="shared" si="110"/>
        <v>-1</v>
      </c>
      <c r="NU37" s="244">
        <v>-1</v>
      </c>
      <c r="NV37" s="218">
        <v>-1</v>
      </c>
      <c r="NW37" s="245">
        <v>-6</v>
      </c>
      <c r="NX37">
        <f t="shared" si="142"/>
        <v>1</v>
      </c>
      <c r="NY37">
        <f t="shared" si="112"/>
        <v>1</v>
      </c>
      <c r="NZ37" s="218"/>
      <c r="OA37">
        <f t="shared" si="139"/>
        <v>0</v>
      </c>
      <c r="OB37">
        <f t="shared" si="113"/>
        <v>0</v>
      </c>
      <c r="OC37">
        <f t="shared" si="114"/>
        <v>0</v>
      </c>
      <c r="OD37">
        <f t="shared" si="115"/>
        <v>0</v>
      </c>
      <c r="OE37" s="253"/>
      <c r="OF37" s="206">
        <v>42535</v>
      </c>
      <c r="OG37">
        <v>60</v>
      </c>
      <c r="OH37" t="str">
        <f t="shared" si="87"/>
        <v>TRUE</v>
      </c>
      <c r="OI37">
        <f>VLOOKUP($A37,'FuturesInfo (3)'!$A$2:$V$80,22)</f>
        <v>1</v>
      </c>
      <c r="OJ37" s="257">
        <v>1</v>
      </c>
      <c r="OK37">
        <f t="shared" si="116"/>
        <v>1</v>
      </c>
      <c r="OL37" s="139">
        <f>VLOOKUP($A37,'FuturesInfo (3)'!$A$2:$O$80,15)*OI37</f>
        <v>91921.430850000019</v>
      </c>
      <c r="OM37" s="139">
        <f>VLOOKUP($A37,'FuturesInfo (3)'!$A$2:$O$80,15)*OK37</f>
        <v>91921.430850000019</v>
      </c>
      <c r="ON37" s="200">
        <f t="shared" si="117"/>
        <v>0</v>
      </c>
      <c r="OO37" s="200">
        <f t="shared" si="118"/>
        <v>0</v>
      </c>
      <c r="OP37" s="200">
        <f t="shared" si="119"/>
        <v>0</v>
      </c>
      <c r="OQ37" s="200">
        <f t="shared" si="120"/>
        <v>0</v>
      </c>
      <c r="OR37" s="200">
        <f t="shared" si="145"/>
        <v>0</v>
      </c>
      <c r="OT37">
        <f t="shared" si="122"/>
        <v>-1</v>
      </c>
      <c r="OU37" s="244"/>
      <c r="OV37" s="218"/>
      <c r="OW37" s="245"/>
      <c r="OX37">
        <f t="shared" si="143"/>
        <v>0</v>
      </c>
      <c r="OY37">
        <f t="shared" si="124"/>
        <v>0</v>
      </c>
      <c r="OZ37" s="218"/>
      <c r="PA37">
        <f t="shared" si="140"/>
        <v>1</v>
      </c>
      <c r="PB37">
        <f t="shared" si="125"/>
        <v>1</v>
      </c>
      <c r="PC37">
        <f t="shared" si="126"/>
        <v>1</v>
      </c>
      <c r="PD37">
        <f t="shared" si="127"/>
        <v>1</v>
      </c>
      <c r="PE37" s="253"/>
      <c r="PF37" s="206"/>
      <c r="PG37">
        <v>60</v>
      </c>
      <c r="PH37" t="str">
        <f t="shared" si="88"/>
        <v>FALSE</v>
      </c>
      <c r="PI37">
        <f>VLOOKUP($A37,'FuturesInfo (3)'!$A$2:$V$80,22)</f>
        <v>1</v>
      </c>
      <c r="PJ37" s="257"/>
      <c r="PK37">
        <f t="shared" si="128"/>
        <v>1</v>
      </c>
      <c r="PL37" s="139">
        <f>VLOOKUP($A37,'FuturesInfo (3)'!$A$2:$O$80,15)*PI37</f>
        <v>91921.430850000019</v>
      </c>
      <c r="PM37" s="139">
        <f>VLOOKUP($A37,'FuturesInfo (3)'!$A$2:$O$80,15)*PK37</f>
        <v>91921.430850000019</v>
      </c>
      <c r="PN37" s="200">
        <f t="shared" si="129"/>
        <v>0</v>
      </c>
      <c r="PO37" s="200">
        <f t="shared" si="130"/>
        <v>0</v>
      </c>
      <c r="PP37" s="200">
        <f t="shared" si="131"/>
        <v>0</v>
      </c>
      <c r="PQ37" s="200">
        <f t="shared" si="132"/>
        <v>0</v>
      </c>
      <c r="PR37" s="200">
        <f t="shared" si="146"/>
        <v>0</v>
      </c>
    </row>
    <row r="38" spans="1:43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365039.02140000003</v>
      </c>
      <c r="BR38" s="145">
        <f t="shared" si="90"/>
        <v>887.23735250709046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365039.02140000003</v>
      </c>
      <c r="CH38" s="145">
        <f t="shared" si="76"/>
        <v>2212.715316009956</v>
      </c>
      <c r="CI38" s="145">
        <f t="shared" si="92"/>
        <v>2212.715316009956</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365039.02140000003</v>
      </c>
      <c r="CY38" s="200">
        <f t="shared" si="94"/>
        <v>-175.95068512204418</v>
      </c>
      <c r="CZ38" s="200">
        <f t="shared" si="95"/>
        <v>-175.95068512204418</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365039.02140000003</v>
      </c>
      <c r="DP38" s="200">
        <f t="shared" si="85"/>
        <v>-674.80288476057251</v>
      </c>
      <c r="DQ38" s="200">
        <f t="shared" si="97"/>
        <v>674.80288476057251</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f t="shared" si="98"/>
        <v>1</v>
      </c>
      <c r="MU38" s="244">
        <v>1</v>
      </c>
      <c r="MV38" s="218">
        <v>1</v>
      </c>
      <c r="MW38" s="245">
        <v>3</v>
      </c>
      <c r="MX38">
        <f t="shared" si="141"/>
        <v>-1</v>
      </c>
      <c r="MY38">
        <f t="shared" si="100"/>
        <v>1</v>
      </c>
      <c r="MZ38" s="218">
        <v>-1</v>
      </c>
      <c r="NA38">
        <f t="shared" si="138"/>
        <v>0</v>
      </c>
      <c r="NB38">
        <f t="shared" si="101"/>
        <v>0</v>
      </c>
      <c r="NC38">
        <f t="shared" si="102"/>
        <v>1</v>
      </c>
      <c r="ND38">
        <f t="shared" si="103"/>
        <v>0</v>
      </c>
      <c r="NE38" s="253">
        <v>-3.6121367795800001E-3</v>
      </c>
      <c r="NF38" s="206">
        <v>42536</v>
      </c>
      <c r="NG38">
        <v>60</v>
      </c>
      <c r="NH38" t="str">
        <f t="shared" si="86"/>
        <v>TRUE</v>
      </c>
      <c r="NI38">
        <f>VLOOKUP($A38,'FuturesInfo (3)'!$A$2:$V$80,22)</f>
        <v>2</v>
      </c>
      <c r="NJ38" s="257">
        <v>1</v>
      </c>
      <c r="NK38">
        <f t="shared" si="104"/>
        <v>3</v>
      </c>
      <c r="NL38" s="139">
        <f>VLOOKUP($A38,'FuturesInfo (3)'!$A$2:$O$80,15)*NI38</f>
        <v>365039.02140000003</v>
      </c>
      <c r="NM38" s="139">
        <f>VLOOKUP($A38,'FuturesInfo (3)'!$A$2:$O$80,15)*NK38</f>
        <v>547558.53210000007</v>
      </c>
      <c r="NN38" s="200">
        <f t="shared" si="105"/>
        <v>-1318.5708751808309</v>
      </c>
      <c r="NO38" s="200">
        <f t="shared" si="106"/>
        <v>-1977.8563127712464</v>
      </c>
      <c r="NP38" s="200">
        <f t="shared" si="107"/>
        <v>-1318.5708751808309</v>
      </c>
      <c r="NQ38" s="200">
        <f t="shared" si="108"/>
        <v>1318.5708751808309</v>
      </c>
      <c r="NR38" s="200">
        <f t="shared" si="144"/>
        <v>-1318.5708751808309</v>
      </c>
      <c r="NT38">
        <f t="shared" si="110"/>
        <v>1</v>
      </c>
      <c r="NU38" s="244">
        <v>1</v>
      </c>
      <c r="NV38" s="218">
        <v>1</v>
      </c>
      <c r="NW38" s="245">
        <v>4</v>
      </c>
      <c r="NX38">
        <f t="shared" si="142"/>
        <v>1</v>
      </c>
      <c r="NY38">
        <f t="shared" si="112"/>
        <v>1</v>
      </c>
      <c r="NZ38" s="218"/>
      <c r="OA38">
        <f t="shared" si="139"/>
        <v>0</v>
      </c>
      <c r="OB38">
        <f t="shared" si="113"/>
        <v>0</v>
      </c>
      <c r="OC38">
        <f t="shared" si="114"/>
        <v>0</v>
      </c>
      <c r="OD38">
        <f t="shared" si="115"/>
        <v>0</v>
      </c>
      <c r="OE38" s="253"/>
      <c r="OF38" s="206">
        <v>42537</v>
      </c>
      <c r="OG38">
        <v>60</v>
      </c>
      <c r="OH38" t="str">
        <f t="shared" si="87"/>
        <v>TRUE</v>
      </c>
      <c r="OI38">
        <f>VLOOKUP($A38,'FuturesInfo (3)'!$A$2:$V$80,22)</f>
        <v>2</v>
      </c>
      <c r="OJ38" s="257">
        <v>2</v>
      </c>
      <c r="OK38">
        <f t="shared" si="116"/>
        <v>2</v>
      </c>
      <c r="OL38" s="139">
        <f>VLOOKUP($A38,'FuturesInfo (3)'!$A$2:$O$80,15)*OI38</f>
        <v>365039.02140000003</v>
      </c>
      <c r="OM38" s="139">
        <f>VLOOKUP($A38,'FuturesInfo (3)'!$A$2:$O$80,15)*OK38</f>
        <v>365039.02140000003</v>
      </c>
      <c r="ON38" s="200">
        <f t="shared" si="117"/>
        <v>0</v>
      </c>
      <c r="OO38" s="200">
        <f t="shared" si="118"/>
        <v>0</v>
      </c>
      <c r="OP38" s="200">
        <f t="shared" si="119"/>
        <v>0</v>
      </c>
      <c r="OQ38" s="200">
        <f t="shared" si="120"/>
        <v>0</v>
      </c>
      <c r="OR38" s="200">
        <f t="shared" si="145"/>
        <v>0</v>
      </c>
      <c r="OT38">
        <f t="shared" si="122"/>
        <v>1</v>
      </c>
      <c r="OU38" s="244"/>
      <c r="OV38" s="218"/>
      <c r="OW38" s="245"/>
      <c r="OX38">
        <f t="shared" si="143"/>
        <v>0</v>
      </c>
      <c r="OY38">
        <f t="shared" si="124"/>
        <v>0</v>
      </c>
      <c r="OZ38" s="218"/>
      <c r="PA38">
        <f t="shared" si="140"/>
        <v>1</v>
      </c>
      <c r="PB38">
        <f t="shared" si="125"/>
        <v>1</v>
      </c>
      <c r="PC38">
        <f t="shared" si="126"/>
        <v>1</v>
      </c>
      <c r="PD38">
        <f t="shared" si="127"/>
        <v>1</v>
      </c>
      <c r="PE38" s="253"/>
      <c r="PF38" s="206"/>
      <c r="PG38">
        <v>60</v>
      </c>
      <c r="PH38" t="str">
        <f t="shared" si="88"/>
        <v>FALSE</v>
      </c>
      <c r="PI38">
        <f>VLOOKUP($A38,'FuturesInfo (3)'!$A$2:$V$80,22)</f>
        <v>2</v>
      </c>
      <c r="PJ38" s="257"/>
      <c r="PK38">
        <f t="shared" si="128"/>
        <v>2</v>
      </c>
      <c r="PL38" s="139">
        <f>VLOOKUP($A38,'FuturesInfo (3)'!$A$2:$O$80,15)*PI38</f>
        <v>365039.02140000003</v>
      </c>
      <c r="PM38" s="139">
        <f>VLOOKUP($A38,'FuturesInfo (3)'!$A$2:$O$80,15)*PK38</f>
        <v>365039.02140000003</v>
      </c>
      <c r="PN38" s="200">
        <f t="shared" si="129"/>
        <v>0</v>
      </c>
      <c r="PO38" s="200">
        <f t="shared" si="130"/>
        <v>0</v>
      </c>
      <c r="PP38" s="200">
        <f t="shared" si="131"/>
        <v>0</v>
      </c>
      <c r="PQ38" s="200">
        <f t="shared" si="132"/>
        <v>0</v>
      </c>
      <c r="PR38" s="200">
        <f t="shared" si="146"/>
        <v>0</v>
      </c>
    </row>
    <row r="39" spans="1:43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f t="shared" si="98"/>
        <v>-1</v>
      </c>
      <c r="MU39" s="244">
        <v>1</v>
      </c>
      <c r="MV39" s="218">
        <v>1</v>
      </c>
      <c r="MW39" s="245">
        <v>3</v>
      </c>
      <c r="MX39">
        <f t="shared" si="141"/>
        <v>-1</v>
      </c>
      <c r="MY39">
        <f t="shared" si="100"/>
        <v>1</v>
      </c>
      <c r="MZ39" s="218">
        <v>1</v>
      </c>
      <c r="NA39">
        <f t="shared" si="138"/>
        <v>1</v>
      </c>
      <c r="NB39">
        <f t="shared" si="101"/>
        <v>1</v>
      </c>
      <c r="NC39">
        <f t="shared" si="102"/>
        <v>0</v>
      </c>
      <c r="ND39">
        <f t="shared" si="103"/>
        <v>1</v>
      </c>
      <c r="NE39" s="253">
        <v>0</v>
      </c>
      <c r="NF39" s="206">
        <v>42514</v>
      </c>
      <c r="NG39">
        <v>60</v>
      </c>
      <c r="NH39" t="str">
        <f t="shared" si="86"/>
        <v>TRUE</v>
      </c>
      <c r="NI39">
        <f>VLOOKUP($A39,'FuturesInfo (3)'!$A$2:$V$80,22)</f>
        <v>0</v>
      </c>
      <c r="NJ39" s="257">
        <v>1</v>
      </c>
      <c r="NK39">
        <f t="shared" si="104"/>
        <v>0</v>
      </c>
      <c r="NL39" s="139">
        <f>VLOOKUP($A39,'FuturesInfo (3)'!$A$2:$O$80,15)*NI39</f>
        <v>0</v>
      </c>
      <c r="NM39" s="139">
        <f>VLOOKUP($A39,'FuturesInfo (3)'!$A$2:$O$80,15)*NK39</f>
        <v>0</v>
      </c>
      <c r="NN39" s="200">
        <f t="shared" si="105"/>
        <v>0</v>
      </c>
      <c r="NO39" s="200">
        <f t="shared" si="106"/>
        <v>0</v>
      </c>
      <c r="NP39" s="200">
        <f t="shared" si="107"/>
        <v>0</v>
      </c>
      <c r="NQ39" s="200">
        <f t="shared" si="108"/>
        <v>0</v>
      </c>
      <c r="NR39" s="200">
        <f t="shared" si="144"/>
        <v>0</v>
      </c>
      <c r="NT39">
        <f t="shared" si="110"/>
        <v>1</v>
      </c>
      <c r="NU39" s="244">
        <v>-1</v>
      </c>
      <c r="NV39" s="218">
        <v>1</v>
      </c>
      <c r="NW39" s="245">
        <v>4</v>
      </c>
      <c r="NX39">
        <f t="shared" si="142"/>
        <v>1</v>
      </c>
      <c r="NY39">
        <f t="shared" si="112"/>
        <v>1</v>
      </c>
      <c r="NZ39" s="218"/>
      <c r="OA39">
        <f t="shared" si="139"/>
        <v>0</v>
      </c>
      <c r="OB39">
        <f t="shared" si="113"/>
        <v>0</v>
      </c>
      <c r="OC39">
        <f t="shared" si="114"/>
        <v>0</v>
      </c>
      <c r="OD39">
        <f t="shared" si="115"/>
        <v>0</v>
      </c>
      <c r="OE39" s="253"/>
      <c r="OF39" s="206">
        <v>42537</v>
      </c>
      <c r="OG39">
        <v>60</v>
      </c>
      <c r="OH39" t="str">
        <f t="shared" si="87"/>
        <v>TRUE</v>
      </c>
      <c r="OI39">
        <f>VLOOKUP($A39,'FuturesInfo (3)'!$A$2:$V$80,22)</f>
        <v>0</v>
      </c>
      <c r="OJ39" s="257">
        <v>1</v>
      </c>
      <c r="OK39">
        <f t="shared" si="116"/>
        <v>0</v>
      </c>
      <c r="OL39" s="139">
        <f>VLOOKUP($A39,'FuturesInfo (3)'!$A$2:$O$80,15)*OI39</f>
        <v>0</v>
      </c>
      <c r="OM39" s="139">
        <f>VLOOKUP($A39,'FuturesInfo (3)'!$A$2:$O$80,15)*OK39</f>
        <v>0</v>
      </c>
      <c r="ON39" s="200">
        <f t="shared" si="117"/>
        <v>0</v>
      </c>
      <c r="OO39" s="200">
        <f t="shared" si="118"/>
        <v>0</v>
      </c>
      <c r="OP39" s="200">
        <f t="shared" si="119"/>
        <v>0</v>
      </c>
      <c r="OQ39" s="200">
        <f t="shared" si="120"/>
        <v>0</v>
      </c>
      <c r="OR39" s="200">
        <f t="shared" si="145"/>
        <v>0</v>
      </c>
      <c r="OT39">
        <f t="shared" si="122"/>
        <v>-1</v>
      </c>
      <c r="OU39" s="244"/>
      <c r="OV39" s="218"/>
      <c r="OW39" s="245"/>
      <c r="OX39">
        <f t="shared" si="143"/>
        <v>0</v>
      </c>
      <c r="OY39">
        <f t="shared" si="124"/>
        <v>0</v>
      </c>
      <c r="OZ39" s="218"/>
      <c r="PA39">
        <f t="shared" si="140"/>
        <v>1</v>
      </c>
      <c r="PB39">
        <f t="shared" si="125"/>
        <v>1</v>
      </c>
      <c r="PC39">
        <f t="shared" si="126"/>
        <v>1</v>
      </c>
      <c r="PD39">
        <f t="shared" si="127"/>
        <v>1</v>
      </c>
      <c r="PE39" s="253"/>
      <c r="PF39" s="206"/>
      <c r="PG39">
        <v>60</v>
      </c>
      <c r="PH39" t="str">
        <f t="shared" si="88"/>
        <v>FALSE</v>
      </c>
      <c r="PI39">
        <f>VLOOKUP($A39,'FuturesInfo (3)'!$A$2:$V$80,22)</f>
        <v>0</v>
      </c>
      <c r="PJ39" s="257"/>
      <c r="PK39">
        <f t="shared" si="128"/>
        <v>0</v>
      </c>
      <c r="PL39" s="139">
        <f>VLOOKUP($A39,'FuturesInfo (3)'!$A$2:$O$80,15)*PI39</f>
        <v>0</v>
      </c>
      <c r="PM39" s="139">
        <f>VLOOKUP($A39,'FuturesInfo (3)'!$A$2:$O$80,15)*PK39</f>
        <v>0</v>
      </c>
      <c r="PN39" s="200">
        <f t="shared" si="129"/>
        <v>0</v>
      </c>
      <c r="PO39" s="200">
        <f t="shared" si="130"/>
        <v>0</v>
      </c>
      <c r="PP39" s="200">
        <f t="shared" si="131"/>
        <v>0</v>
      </c>
      <c r="PQ39" s="200">
        <f t="shared" si="132"/>
        <v>0</v>
      </c>
      <c r="PR39" s="200">
        <f t="shared" si="146"/>
        <v>0</v>
      </c>
    </row>
    <row r="40" spans="1:43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848531.25</v>
      </c>
      <c r="BR40" s="145">
        <f t="shared" si="90"/>
        <v>-1160.4035067692485</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848531.25</v>
      </c>
      <c r="CH40" s="145">
        <f t="shared" si="76"/>
        <v>4800.8206249571531</v>
      </c>
      <c r="CI40" s="145">
        <f t="shared" si="92"/>
        <v>4800.8206249571531</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848531.25</v>
      </c>
      <c r="CY40" s="200">
        <f t="shared" si="94"/>
        <v>164.61418455780836</v>
      </c>
      <c r="CZ40" s="200">
        <f t="shared" si="95"/>
        <v>-164.61418455780836</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848531.25</v>
      </c>
      <c r="DP40" s="200">
        <f t="shared" si="85"/>
        <v>439.05633529534282</v>
      </c>
      <c r="DQ40" s="200">
        <f t="shared" si="97"/>
        <v>439.05633529534282</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f t="shared" si="98"/>
        <v>-1</v>
      </c>
      <c r="MU40" s="244">
        <v>1</v>
      </c>
      <c r="MV40" s="218">
        <v>1</v>
      </c>
      <c r="MW40" s="245">
        <v>-3</v>
      </c>
      <c r="MX40">
        <f t="shared" si="141"/>
        <v>-1</v>
      </c>
      <c r="MY40">
        <f t="shared" si="100"/>
        <v>-1</v>
      </c>
      <c r="MZ40" s="218">
        <v>1</v>
      </c>
      <c r="NA40">
        <f t="shared" si="138"/>
        <v>1</v>
      </c>
      <c r="NB40">
        <f t="shared" si="101"/>
        <v>1</v>
      </c>
      <c r="NC40">
        <f t="shared" si="102"/>
        <v>0</v>
      </c>
      <c r="ND40">
        <f t="shared" si="103"/>
        <v>0</v>
      </c>
      <c r="NE40" s="253">
        <v>5.8038305281499995E-4</v>
      </c>
      <c r="NF40" s="206">
        <v>42508</v>
      </c>
      <c r="NG40">
        <v>60</v>
      </c>
      <c r="NH40" t="str">
        <f t="shared" si="86"/>
        <v>TRUE</v>
      </c>
      <c r="NI40">
        <f>VLOOKUP($A40,'FuturesInfo (3)'!$A$2:$V$80,22)</f>
        <v>7</v>
      </c>
      <c r="NJ40" s="257">
        <v>2</v>
      </c>
      <c r="NK40">
        <f t="shared" si="104"/>
        <v>5</v>
      </c>
      <c r="NL40" s="139">
        <f>VLOOKUP($A40,'FuturesInfo (3)'!$A$2:$O$80,15)*NI40</f>
        <v>848531.25</v>
      </c>
      <c r="NM40" s="139">
        <f>VLOOKUP($A40,'FuturesInfo (3)'!$A$2:$O$80,15)*NK40</f>
        <v>606093.75</v>
      </c>
      <c r="NN40" s="200">
        <f t="shared" si="105"/>
        <v>492.47315728392795</v>
      </c>
      <c r="NO40" s="200">
        <f t="shared" si="106"/>
        <v>351.76654091709139</v>
      </c>
      <c r="NP40" s="200">
        <f t="shared" si="107"/>
        <v>492.47315728392795</v>
      </c>
      <c r="NQ40" s="200">
        <f t="shared" si="108"/>
        <v>-492.47315728392795</v>
      </c>
      <c r="NR40" s="200">
        <f t="shared" si="144"/>
        <v>-492.47315728392795</v>
      </c>
      <c r="NT40">
        <f t="shared" si="110"/>
        <v>1</v>
      </c>
      <c r="NU40" s="244">
        <v>1</v>
      </c>
      <c r="NV40" s="218">
        <v>1</v>
      </c>
      <c r="NW40" s="245">
        <v>-4</v>
      </c>
      <c r="NX40">
        <f t="shared" si="142"/>
        <v>1</v>
      </c>
      <c r="NY40">
        <f t="shared" si="112"/>
        <v>-1</v>
      </c>
      <c r="NZ40" s="218"/>
      <c r="OA40">
        <f t="shared" si="139"/>
        <v>0</v>
      </c>
      <c r="OB40">
        <f t="shared" si="113"/>
        <v>0</v>
      </c>
      <c r="OC40">
        <f t="shared" si="114"/>
        <v>0</v>
      </c>
      <c r="OD40">
        <f t="shared" si="115"/>
        <v>0</v>
      </c>
      <c r="OE40" s="253"/>
      <c r="OF40" s="206">
        <v>42537</v>
      </c>
      <c r="OG40">
        <v>60</v>
      </c>
      <c r="OH40" t="str">
        <f t="shared" si="87"/>
        <v>TRUE</v>
      </c>
      <c r="OI40">
        <f>VLOOKUP($A40,'FuturesInfo (3)'!$A$2:$V$80,22)</f>
        <v>7</v>
      </c>
      <c r="OJ40" s="257">
        <v>2</v>
      </c>
      <c r="OK40">
        <f t="shared" si="116"/>
        <v>5</v>
      </c>
      <c r="OL40" s="139">
        <f>VLOOKUP($A40,'FuturesInfo (3)'!$A$2:$O$80,15)*OI40</f>
        <v>848531.25</v>
      </c>
      <c r="OM40" s="139">
        <f>VLOOKUP($A40,'FuturesInfo (3)'!$A$2:$O$80,15)*OK40</f>
        <v>606093.75</v>
      </c>
      <c r="ON40" s="200">
        <f t="shared" si="117"/>
        <v>0</v>
      </c>
      <c r="OO40" s="200">
        <f t="shared" si="118"/>
        <v>0</v>
      </c>
      <c r="OP40" s="200">
        <f t="shared" si="119"/>
        <v>0</v>
      </c>
      <c r="OQ40" s="200">
        <f t="shared" si="120"/>
        <v>0</v>
      </c>
      <c r="OR40" s="200">
        <f t="shared" si="145"/>
        <v>0</v>
      </c>
      <c r="OT40">
        <f t="shared" si="122"/>
        <v>1</v>
      </c>
      <c r="OU40" s="244"/>
      <c r="OV40" s="218"/>
      <c r="OW40" s="245"/>
      <c r="OX40">
        <f t="shared" si="143"/>
        <v>0</v>
      </c>
      <c r="OY40">
        <f t="shared" si="124"/>
        <v>0</v>
      </c>
      <c r="OZ40" s="218"/>
      <c r="PA40">
        <f t="shared" si="140"/>
        <v>1</v>
      </c>
      <c r="PB40">
        <f t="shared" si="125"/>
        <v>1</v>
      </c>
      <c r="PC40">
        <f t="shared" si="126"/>
        <v>1</v>
      </c>
      <c r="PD40">
        <f t="shared" si="127"/>
        <v>1</v>
      </c>
      <c r="PE40" s="253"/>
      <c r="PF40" s="206"/>
      <c r="PG40">
        <v>60</v>
      </c>
      <c r="PH40" t="str">
        <f t="shared" si="88"/>
        <v>FALSE</v>
      </c>
      <c r="PI40">
        <f>VLOOKUP($A40,'FuturesInfo (3)'!$A$2:$V$80,22)</f>
        <v>7</v>
      </c>
      <c r="PJ40" s="257"/>
      <c r="PK40">
        <f t="shared" si="128"/>
        <v>5</v>
      </c>
      <c r="PL40" s="139">
        <f>VLOOKUP($A40,'FuturesInfo (3)'!$A$2:$O$80,15)*PI40</f>
        <v>848531.25</v>
      </c>
      <c r="PM40" s="139">
        <f>VLOOKUP($A40,'FuturesInfo (3)'!$A$2:$O$80,15)*PK40</f>
        <v>606093.75</v>
      </c>
      <c r="PN40" s="200">
        <f t="shared" si="129"/>
        <v>0</v>
      </c>
      <c r="PO40" s="200">
        <f t="shared" si="130"/>
        <v>0</v>
      </c>
      <c r="PP40" s="200">
        <f t="shared" si="131"/>
        <v>0</v>
      </c>
      <c r="PQ40" s="200">
        <f t="shared" si="132"/>
        <v>0</v>
      </c>
      <c r="PR40" s="200">
        <f t="shared" si="146"/>
        <v>0</v>
      </c>
    </row>
    <row r="41" spans="1:43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127000</v>
      </c>
      <c r="BR41" s="145">
        <f t="shared" si="90"/>
        <v>219.56038528018001</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127000</v>
      </c>
      <c r="CH41" s="145">
        <f t="shared" si="76"/>
        <v>-3173.4289955474001</v>
      </c>
      <c r="CI41" s="145">
        <f t="shared" si="92"/>
        <v>3173.4289955474001</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127000</v>
      </c>
      <c r="CY41" s="200">
        <f t="shared" si="94"/>
        <v>459.81173062996999</v>
      </c>
      <c r="CZ41" s="200">
        <f t="shared" si="95"/>
        <v>459.81173062996999</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127000</v>
      </c>
      <c r="DP41" s="200">
        <f t="shared" si="85"/>
        <v>-40.724707391418001</v>
      </c>
      <c r="DQ41" s="200">
        <f t="shared" si="97"/>
        <v>-40.724707391418001</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f t="shared" si="98"/>
        <v>-1</v>
      </c>
      <c r="MU41" s="244">
        <v>-1</v>
      </c>
      <c r="MV41" s="218">
        <v>-1</v>
      </c>
      <c r="MW41" s="245">
        <v>-3</v>
      </c>
      <c r="MX41">
        <f t="shared" si="141"/>
        <v>-1</v>
      </c>
      <c r="MY41">
        <f t="shared" si="100"/>
        <v>1</v>
      </c>
      <c r="MZ41" s="218">
        <v>-1</v>
      </c>
      <c r="NA41">
        <f t="shared" si="138"/>
        <v>1</v>
      </c>
      <c r="NB41">
        <f t="shared" si="101"/>
        <v>1</v>
      </c>
      <c r="NC41">
        <f t="shared" si="102"/>
        <v>1</v>
      </c>
      <c r="ND41">
        <f t="shared" si="103"/>
        <v>0</v>
      </c>
      <c r="NE41" s="253">
        <v>-1.9646365422399999E-3</v>
      </c>
      <c r="NF41" s="206">
        <v>42534</v>
      </c>
      <c r="NG41">
        <v>60</v>
      </c>
      <c r="NH41" t="str">
        <f t="shared" si="86"/>
        <v>TRUE</v>
      </c>
      <c r="NI41">
        <f>VLOOKUP($A41,'FuturesInfo (3)'!$A$2:$V$80,22)</f>
        <v>1</v>
      </c>
      <c r="NJ41" s="257">
        <v>2</v>
      </c>
      <c r="NK41">
        <f t="shared" si="104"/>
        <v>1</v>
      </c>
      <c r="NL41" s="139">
        <f>VLOOKUP($A41,'FuturesInfo (3)'!$A$2:$O$80,15)*NI41</f>
        <v>127000</v>
      </c>
      <c r="NM41" s="139">
        <f>VLOOKUP($A41,'FuturesInfo (3)'!$A$2:$O$80,15)*NK41</f>
        <v>127000</v>
      </c>
      <c r="NN41" s="200">
        <f t="shared" si="105"/>
        <v>249.50884086447999</v>
      </c>
      <c r="NO41" s="200">
        <f t="shared" si="106"/>
        <v>249.50884086447999</v>
      </c>
      <c r="NP41" s="200">
        <f t="shared" si="107"/>
        <v>249.50884086447999</v>
      </c>
      <c r="NQ41" s="200">
        <f t="shared" si="108"/>
        <v>249.50884086447999</v>
      </c>
      <c r="NR41" s="200">
        <f t="shared" si="144"/>
        <v>-249.50884086447999</v>
      </c>
      <c r="NT41">
        <f t="shared" si="110"/>
        <v>-1</v>
      </c>
      <c r="NU41" s="244">
        <v>-1</v>
      </c>
      <c r="NV41" s="218">
        <v>-1</v>
      </c>
      <c r="NW41" s="245">
        <v>-4</v>
      </c>
      <c r="NX41">
        <f t="shared" si="142"/>
        <v>-1</v>
      </c>
      <c r="NY41">
        <f t="shared" si="112"/>
        <v>1</v>
      </c>
      <c r="NZ41" s="218"/>
      <c r="OA41">
        <f t="shared" si="139"/>
        <v>0</v>
      </c>
      <c r="OB41">
        <f t="shared" si="113"/>
        <v>0</v>
      </c>
      <c r="OC41">
        <f t="shared" si="114"/>
        <v>0</v>
      </c>
      <c r="OD41">
        <f t="shared" si="115"/>
        <v>0</v>
      </c>
      <c r="OE41" s="253"/>
      <c r="OF41" s="206">
        <v>42537</v>
      </c>
      <c r="OG41">
        <v>60</v>
      </c>
      <c r="OH41" t="str">
        <f t="shared" si="87"/>
        <v>TRUE</v>
      </c>
      <c r="OI41">
        <f>VLOOKUP($A41,'FuturesInfo (3)'!$A$2:$V$80,22)</f>
        <v>1</v>
      </c>
      <c r="OJ41" s="257">
        <v>2</v>
      </c>
      <c r="OK41">
        <f t="shared" si="116"/>
        <v>1</v>
      </c>
      <c r="OL41" s="139">
        <f>VLOOKUP($A41,'FuturesInfo (3)'!$A$2:$O$80,15)*OI41</f>
        <v>127000</v>
      </c>
      <c r="OM41" s="139">
        <f>VLOOKUP($A41,'FuturesInfo (3)'!$A$2:$O$80,15)*OK41</f>
        <v>127000</v>
      </c>
      <c r="ON41" s="200">
        <f t="shared" si="117"/>
        <v>0</v>
      </c>
      <c r="OO41" s="200">
        <f t="shared" si="118"/>
        <v>0</v>
      </c>
      <c r="OP41" s="200">
        <f t="shared" si="119"/>
        <v>0</v>
      </c>
      <c r="OQ41" s="200">
        <f t="shared" si="120"/>
        <v>0</v>
      </c>
      <c r="OR41" s="200">
        <f t="shared" si="145"/>
        <v>0</v>
      </c>
      <c r="OT41">
        <f t="shared" si="122"/>
        <v>-1</v>
      </c>
      <c r="OU41" s="244"/>
      <c r="OV41" s="218"/>
      <c r="OW41" s="245"/>
      <c r="OX41">
        <f t="shared" si="143"/>
        <v>0</v>
      </c>
      <c r="OY41">
        <f t="shared" si="124"/>
        <v>0</v>
      </c>
      <c r="OZ41" s="218"/>
      <c r="PA41">
        <f t="shared" si="140"/>
        <v>1</v>
      </c>
      <c r="PB41">
        <f t="shared" si="125"/>
        <v>1</v>
      </c>
      <c r="PC41">
        <f t="shared" si="126"/>
        <v>1</v>
      </c>
      <c r="PD41">
        <f t="shared" si="127"/>
        <v>1</v>
      </c>
      <c r="PE41" s="253"/>
      <c r="PF41" s="206"/>
      <c r="PG41">
        <v>60</v>
      </c>
      <c r="PH41" t="str">
        <f t="shared" si="88"/>
        <v>FALSE</v>
      </c>
      <c r="PI41">
        <f>VLOOKUP($A41,'FuturesInfo (3)'!$A$2:$V$80,22)</f>
        <v>1</v>
      </c>
      <c r="PJ41" s="257"/>
      <c r="PK41">
        <f t="shared" si="128"/>
        <v>1</v>
      </c>
      <c r="PL41" s="139">
        <f>VLOOKUP($A41,'FuturesInfo (3)'!$A$2:$O$80,15)*PI41</f>
        <v>127000</v>
      </c>
      <c r="PM41" s="139">
        <f>VLOOKUP($A41,'FuturesInfo (3)'!$A$2:$O$80,15)*PK41</f>
        <v>127000</v>
      </c>
      <c r="PN41" s="200">
        <f t="shared" si="129"/>
        <v>0</v>
      </c>
      <c r="PO41" s="200">
        <f t="shared" si="130"/>
        <v>0</v>
      </c>
      <c r="PP41" s="200">
        <f t="shared" si="131"/>
        <v>0</v>
      </c>
      <c r="PQ41" s="200">
        <f t="shared" si="132"/>
        <v>0</v>
      </c>
      <c r="PR41" s="200">
        <f t="shared" si="146"/>
        <v>0</v>
      </c>
    </row>
    <row r="42" spans="1:43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111389.96138996139</v>
      </c>
      <c r="BR42" s="145">
        <f t="shared" si="90"/>
        <v>-39.374323573740547</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111389.96138996139</v>
      </c>
      <c r="CH42" s="145">
        <f t="shared" si="76"/>
        <v>1063.4826582493283</v>
      </c>
      <c r="CI42" s="145">
        <f t="shared" si="92"/>
        <v>-1063.4826582493283</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111389.96138996139</v>
      </c>
      <c r="CY42" s="200">
        <f t="shared" si="94"/>
        <v>715.2887187912645</v>
      </c>
      <c r="CZ42" s="200">
        <f t="shared" si="95"/>
        <v>-715.2887187912645</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111389.96138996139</v>
      </c>
      <c r="DP42" s="200">
        <f t="shared" si="85"/>
        <v>2222.6303200777797</v>
      </c>
      <c r="DQ42" s="200">
        <f t="shared" si="97"/>
        <v>-2222.6303200777797</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f t="shared" si="98"/>
        <v>1</v>
      </c>
      <c r="MU42" s="244">
        <v>1</v>
      </c>
      <c r="MV42" s="218">
        <v>1</v>
      </c>
      <c r="MW42" s="245">
        <v>-3</v>
      </c>
      <c r="MX42">
        <f t="shared" si="141"/>
        <v>-1</v>
      </c>
      <c r="MY42">
        <f t="shared" si="100"/>
        <v>-1</v>
      </c>
      <c r="MZ42" s="218">
        <v>1</v>
      </c>
      <c r="NA42">
        <f t="shared" si="138"/>
        <v>1</v>
      </c>
      <c r="NB42">
        <f t="shared" si="101"/>
        <v>1</v>
      </c>
      <c r="NC42">
        <f t="shared" si="102"/>
        <v>0</v>
      </c>
      <c r="ND42">
        <f t="shared" si="103"/>
        <v>0</v>
      </c>
      <c r="NE42" s="253">
        <v>1.3703443429400001E-2</v>
      </c>
      <c r="NF42" s="206">
        <v>42529</v>
      </c>
      <c r="NG42">
        <v>60</v>
      </c>
      <c r="NH42" t="str">
        <f t="shared" si="86"/>
        <v>TRUE</v>
      </c>
      <c r="NI42">
        <f>VLOOKUP($A42,'FuturesInfo (3)'!$A$2:$V$80,22)</f>
        <v>2</v>
      </c>
      <c r="NJ42" s="257">
        <v>2</v>
      </c>
      <c r="NK42">
        <f t="shared" si="104"/>
        <v>2</v>
      </c>
      <c r="NL42" s="139">
        <f>VLOOKUP($A42,'FuturesInfo (3)'!$A$2:$O$80,15)*NI42</f>
        <v>111389.96138996139</v>
      </c>
      <c r="NM42" s="139">
        <f>VLOOKUP($A42,'FuturesInfo (3)'!$A$2:$O$80,15)*NK42</f>
        <v>111389.96138996139</v>
      </c>
      <c r="NN42" s="200">
        <f t="shared" si="105"/>
        <v>1526.4260345103862</v>
      </c>
      <c r="NO42" s="200">
        <f t="shared" si="106"/>
        <v>1526.4260345103862</v>
      </c>
      <c r="NP42" s="200">
        <f t="shared" si="107"/>
        <v>1526.4260345103862</v>
      </c>
      <c r="NQ42" s="200">
        <f t="shared" si="108"/>
        <v>-1526.4260345103862</v>
      </c>
      <c r="NR42" s="200">
        <f t="shared" si="144"/>
        <v>-1526.4260345103862</v>
      </c>
      <c r="NT42">
        <f t="shared" si="110"/>
        <v>1</v>
      </c>
      <c r="NU42" s="244">
        <v>1</v>
      </c>
      <c r="NV42" s="218">
        <v>1</v>
      </c>
      <c r="NW42" s="245">
        <v>-1</v>
      </c>
      <c r="NX42">
        <f t="shared" si="142"/>
        <v>-1</v>
      </c>
      <c r="NY42">
        <f t="shared" si="112"/>
        <v>-1</v>
      </c>
      <c r="NZ42" s="218"/>
      <c r="OA42">
        <f t="shared" si="139"/>
        <v>0</v>
      </c>
      <c r="OB42">
        <f t="shared" si="113"/>
        <v>0</v>
      </c>
      <c r="OC42">
        <f t="shared" si="114"/>
        <v>0</v>
      </c>
      <c r="OD42">
        <f t="shared" si="115"/>
        <v>0</v>
      </c>
      <c r="OE42" s="253"/>
      <c r="OF42" s="206">
        <v>42537</v>
      </c>
      <c r="OG42">
        <v>60</v>
      </c>
      <c r="OH42" t="str">
        <f t="shared" si="87"/>
        <v>TRUE</v>
      </c>
      <c r="OI42">
        <f>VLOOKUP($A42,'FuturesInfo (3)'!$A$2:$V$80,22)</f>
        <v>2</v>
      </c>
      <c r="OJ42" s="257">
        <v>2</v>
      </c>
      <c r="OK42">
        <f t="shared" si="116"/>
        <v>2</v>
      </c>
      <c r="OL42" s="139">
        <f>VLOOKUP($A42,'FuturesInfo (3)'!$A$2:$O$80,15)*OI42</f>
        <v>111389.96138996139</v>
      </c>
      <c r="OM42" s="139">
        <f>VLOOKUP($A42,'FuturesInfo (3)'!$A$2:$O$80,15)*OK42</f>
        <v>111389.96138996139</v>
      </c>
      <c r="ON42" s="200">
        <f t="shared" si="117"/>
        <v>0</v>
      </c>
      <c r="OO42" s="200">
        <f t="shared" si="118"/>
        <v>0</v>
      </c>
      <c r="OP42" s="200">
        <f t="shared" si="119"/>
        <v>0</v>
      </c>
      <c r="OQ42" s="200">
        <f t="shared" si="120"/>
        <v>0</v>
      </c>
      <c r="OR42" s="200">
        <f t="shared" si="145"/>
        <v>0</v>
      </c>
      <c r="OT42">
        <f t="shared" si="122"/>
        <v>1</v>
      </c>
      <c r="OU42" s="244"/>
      <c r="OV42" s="218"/>
      <c r="OW42" s="245"/>
      <c r="OX42">
        <f t="shared" si="143"/>
        <v>0</v>
      </c>
      <c r="OY42">
        <f t="shared" si="124"/>
        <v>0</v>
      </c>
      <c r="OZ42" s="218"/>
      <c r="PA42">
        <f t="shared" si="140"/>
        <v>1</v>
      </c>
      <c r="PB42">
        <f t="shared" si="125"/>
        <v>1</v>
      </c>
      <c r="PC42">
        <f t="shared" si="126"/>
        <v>1</v>
      </c>
      <c r="PD42">
        <f t="shared" si="127"/>
        <v>1</v>
      </c>
      <c r="PE42" s="253"/>
      <c r="PF42" s="206"/>
      <c r="PG42">
        <v>60</v>
      </c>
      <c r="PH42" t="str">
        <f t="shared" si="88"/>
        <v>FALSE</v>
      </c>
      <c r="PI42">
        <f>VLOOKUP($A42,'FuturesInfo (3)'!$A$2:$V$80,22)</f>
        <v>2</v>
      </c>
      <c r="PJ42" s="257"/>
      <c r="PK42">
        <f t="shared" si="128"/>
        <v>2</v>
      </c>
      <c r="PL42" s="139">
        <f>VLOOKUP($A42,'FuturesInfo (3)'!$A$2:$O$80,15)*PI42</f>
        <v>111389.96138996139</v>
      </c>
      <c r="PM42" s="139">
        <f>VLOOKUP($A42,'FuturesInfo (3)'!$A$2:$O$80,15)*PK42</f>
        <v>111389.96138996139</v>
      </c>
      <c r="PN42" s="200">
        <f t="shared" si="129"/>
        <v>0</v>
      </c>
      <c r="PO42" s="200">
        <f t="shared" si="130"/>
        <v>0</v>
      </c>
      <c r="PP42" s="200">
        <f t="shared" si="131"/>
        <v>0</v>
      </c>
      <c r="PQ42" s="200">
        <f t="shared" si="132"/>
        <v>0</v>
      </c>
      <c r="PR42" s="200">
        <f t="shared" si="146"/>
        <v>0</v>
      </c>
    </row>
    <row r="43" spans="1:43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106800</v>
      </c>
      <c r="BR43" s="145">
        <f t="shared" si="90"/>
        <v>154.558610708652</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106800</v>
      </c>
      <c r="CH43" s="145">
        <f t="shared" si="76"/>
        <v>-2218.5507246373199</v>
      </c>
      <c r="CI43" s="145">
        <f t="shared" si="92"/>
        <v>2218.5507246373199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106800</v>
      </c>
      <c r="CY43" s="200">
        <f t="shared" si="94"/>
        <v>227.44912446747597</v>
      </c>
      <c r="CZ43" s="200">
        <f t="shared" si="95"/>
        <v>227.44912446747597</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106800</v>
      </c>
      <c r="DP43" s="200">
        <f t="shared" si="85"/>
        <v>-3354.0495867783598</v>
      </c>
      <c r="DQ43" s="200">
        <f t="shared" si="97"/>
        <v>-3354.0495867783598</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f t="shared" si="98"/>
        <v>1</v>
      </c>
      <c r="MU43" s="244">
        <v>1</v>
      </c>
      <c r="MV43" s="218">
        <v>1</v>
      </c>
      <c r="MW43" s="245">
        <v>5</v>
      </c>
      <c r="MX43">
        <f t="shared" si="141"/>
        <v>1</v>
      </c>
      <c r="MY43">
        <f t="shared" si="100"/>
        <v>1</v>
      </c>
      <c r="MZ43" s="218">
        <v>1</v>
      </c>
      <c r="NA43">
        <f t="shared" si="138"/>
        <v>1</v>
      </c>
      <c r="NB43">
        <f t="shared" si="101"/>
        <v>1</v>
      </c>
      <c r="NC43">
        <f t="shared" si="102"/>
        <v>1</v>
      </c>
      <c r="ND43">
        <f t="shared" si="103"/>
        <v>1</v>
      </c>
      <c r="NE43" s="253">
        <v>9.2155009568699996E-3</v>
      </c>
      <c r="NF43" s="206">
        <v>42535</v>
      </c>
      <c r="NG43">
        <v>60</v>
      </c>
      <c r="NH43" t="str">
        <f t="shared" si="86"/>
        <v>TRUE</v>
      </c>
      <c r="NI43">
        <f>VLOOKUP($A43,'FuturesInfo (3)'!$A$2:$V$80,22)</f>
        <v>2</v>
      </c>
      <c r="NJ43" s="257">
        <v>2</v>
      </c>
      <c r="NK43">
        <f t="shared" si="104"/>
        <v>2</v>
      </c>
      <c r="NL43" s="139">
        <f>VLOOKUP($A43,'FuturesInfo (3)'!$A$2:$O$80,15)*NI43</f>
        <v>106800</v>
      </c>
      <c r="NM43" s="139">
        <f>VLOOKUP($A43,'FuturesInfo (3)'!$A$2:$O$80,15)*NK43</f>
        <v>106800</v>
      </c>
      <c r="NN43" s="200">
        <f t="shared" si="105"/>
        <v>984.21550219371591</v>
      </c>
      <c r="NO43" s="200">
        <f t="shared" si="106"/>
        <v>984.21550219371591</v>
      </c>
      <c r="NP43" s="200">
        <f t="shared" si="107"/>
        <v>984.21550219371591</v>
      </c>
      <c r="NQ43" s="200">
        <f t="shared" si="108"/>
        <v>984.21550219371591</v>
      </c>
      <c r="NR43" s="200">
        <f t="shared" si="144"/>
        <v>984.21550219371591</v>
      </c>
      <c r="NT43">
        <f t="shared" si="110"/>
        <v>1</v>
      </c>
      <c r="NU43" s="244">
        <v>1</v>
      </c>
      <c r="NV43" s="218">
        <v>1</v>
      </c>
      <c r="NW43" s="245">
        <v>6</v>
      </c>
      <c r="NX43">
        <f t="shared" si="142"/>
        <v>1</v>
      </c>
      <c r="NY43">
        <f t="shared" si="112"/>
        <v>1</v>
      </c>
      <c r="NZ43" s="218"/>
      <c r="OA43">
        <f t="shared" si="139"/>
        <v>0</v>
      </c>
      <c r="OB43">
        <f t="shared" si="113"/>
        <v>0</v>
      </c>
      <c r="OC43">
        <f t="shared" si="114"/>
        <v>0</v>
      </c>
      <c r="OD43">
        <f t="shared" si="115"/>
        <v>0</v>
      </c>
      <c r="OE43" s="253"/>
      <c r="OF43" s="206">
        <v>42535</v>
      </c>
      <c r="OG43">
        <v>60</v>
      </c>
      <c r="OH43" t="str">
        <f t="shared" si="87"/>
        <v>TRUE</v>
      </c>
      <c r="OI43">
        <f>VLOOKUP($A43,'FuturesInfo (3)'!$A$2:$V$80,22)</f>
        <v>2</v>
      </c>
      <c r="OJ43" s="257">
        <v>2</v>
      </c>
      <c r="OK43">
        <f t="shared" si="116"/>
        <v>2</v>
      </c>
      <c r="OL43" s="139">
        <f>VLOOKUP($A43,'FuturesInfo (3)'!$A$2:$O$80,15)*OI43</f>
        <v>106800</v>
      </c>
      <c r="OM43" s="139">
        <f>VLOOKUP($A43,'FuturesInfo (3)'!$A$2:$O$80,15)*OK43</f>
        <v>106800</v>
      </c>
      <c r="ON43" s="200">
        <f t="shared" si="117"/>
        <v>0</v>
      </c>
      <c r="OO43" s="200">
        <f t="shared" si="118"/>
        <v>0</v>
      </c>
      <c r="OP43" s="200">
        <f t="shared" si="119"/>
        <v>0</v>
      </c>
      <c r="OQ43" s="200">
        <f t="shared" si="120"/>
        <v>0</v>
      </c>
      <c r="OR43" s="200">
        <f t="shared" si="145"/>
        <v>0</v>
      </c>
      <c r="OT43">
        <f t="shared" si="122"/>
        <v>1</v>
      </c>
      <c r="OU43" s="244"/>
      <c r="OV43" s="218"/>
      <c r="OW43" s="245"/>
      <c r="OX43">
        <f t="shared" si="143"/>
        <v>0</v>
      </c>
      <c r="OY43">
        <f t="shared" si="124"/>
        <v>0</v>
      </c>
      <c r="OZ43" s="218"/>
      <c r="PA43">
        <f t="shared" si="140"/>
        <v>1</v>
      </c>
      <c r="PB43">
        <f t="shared" si="125"/>
        <v>1</v>
      </c>
      <c r="PC43">
        <f t="shared" si="126"/>
        <v>1</v>
      </c>
      <c r="PD43">
        <f t="shared" si="127"/>
        <v>1</v>
      </c>
      <c r="PE43" s="253"/>
      <c r="PF43" s="206"/>
      <c r="PG43">
        <v>60</v>
      </c>
      <c r="PH43" t="str">
        <f t="shared" si="88"/>
        <v>FALSE</v>
      </c>
      <c r="PI43">
        <f>VLOOKUP($A43,'FuturesInfo (3)'!$A$2:$V$80,22)</f>
        <v>2</v>
      </c>
      <c r="PJ43" s="257"/>
      <c r="PK43">
        <f t="shared" si="128"/>
        <v>2</v>
      </c>
      <c r="PL43" s="139">
        <f>VLOOKUP($A43,'FuturesInfo (3)'!$A$2:$O$80,15)*PI43</f>
        <v>106800</v>
      </c>
      <c r="PM43" s="139">
        <f>VLOOKUP($A43,'FuturesInfo (3)'!$A$2:$O$80,15)*PK43</f>
        <v>106800</v>
      </c>
      <c r="PN43" s="200">
        <f t="shared" si="129"/>
        <v>0</v>
      </c>
      <c r="PO43" s="200">
        <f t="shared" si="130"/>
        <v>0</v>
      </c>
      <c r="PP43" s="200">
        <f t="shared" si="131"/>
        <v>0</v>
      </c>
      <c r="PQ43" s="200">
        <f t="shared" si="132"/>
        <v>0</v>
      </c>
      <c r="PR43" s="200">
        <f t="shared" si="146"/>
        <v>0</v>
      </c>
    </row>
    <row r="44" spans="1:43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133481.33848133849</v>
      </c>
      <c r="BR44" s="145">
        <f t="shared" si="90"/>
        <v>513.58979836425533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133481.33848133849</v>
      </c>
      <c r="CH44" s="145">
        <f t="shared" si="76"/>
        <v>647.621845040464</v>
      </c>
      <c r="CI44" s="145">
        <f t="shared" si="92"/>
        <v>-647.621845040464</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133481.33848133849</v>
      </c>
      <c r="CY44" s="200">
        <f t="shared" si="94"/>
        <v>418.92168419107395</v>
      </c>
      <c r="CZ44" s="200">
        <f t="shared" si="95"/>
        <v>-418.92168419107395</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133481.33848133849</v>
      </c>
      <c r="DP44" s="200">
        <f t="shared" si="85"/>
        <v>2100.9047787592885</v>
      </c>
      <c r="DQ44" s="200">
        <f t="shared" si="97"/>
        <v>-2100.9047787592885</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f t="shared" si="98"/>
        <v>1</v>
      </c>
      <c r="MU44" s="244">
        <v>-1</v>
      </c>
      <c r="MV44" s="218">
        <v>1</v>
      </c>
      <c r="MW44" s="245">
        <v>-3</v>
      </c>
      <c r="MX44">
        <f t="shared" si="141"/>
        <v>-1</v>
      </c>
      <c r="MY44">
        <f t="shared" si="100"/>
        <v>-1</v>
      </c>
      <c r="MZ44" s="218">
        <v>1</v>
      </c>
      <c r="NA44">
        <f t="shared" si="138"/>
        <v>0</v>
      </c>
      <c r="NB44">
        <f t="shared" si="101"/>
        <v>1</v>
      </c>
      <c r="NC44">
        <f t="shared" si="102"/>
        <v>0</v>
      </c>
      <c r="ND44">
        <f t="shared" si="103"/>
        <v>0</v>
      </c>
      <c r="NE44" s="253">
        <v>1.3089133089099999E-2</v>
      </c>
      <c r="NF44" s="206">
        <v>42529</v>
      </c>
      <c r="NG44">
        <v>60</v>
      </c>
      <c r="NH44" t="str">
        <f t="shared" si="86"/>
        <v>TRUE</v>
      </c>
      <c r="NI44">
        <f>VLOOKUP($A44,'FuturesInfo (3)'!$A$2:$V$80,22)</f>
        <v>1</v>
      </c>
      <c r="NJ44" s="257">
        <v>1</v>
      </c>
      <c r="NK44">
        <f t="shared" si="104"/>
        <v>1</v>
      </c>
      <c r="NL44" s="139">
        <f>VLOOKUP($A44,'FuturesInfo (3)'!$A$2:$O$80,15)*NI44</f>
        <v>133481.33848133849</v>
      </c>
      <c r="NM44" s="139">
        <f>VLOOKUP($A44,'FuturesInfo (3)'!$A$2:$O$80,15)*NK44</f>
        <v>133481.33848133849</v>
      </c>
      <c r="NN44" s="200">
        <f t="shared" si="105"/>
        <v>-1747.1550042934448</v>
      </c>
      <c r="NO44" s="200">
        <f t="shared" si="106"/>
        <v>-1747.1550042934448</v>
      </c>
      <c r="NP44" s="200">
        <f t="shared" si="107"/>
        <v>1747.1550042934448</v>
      </c>
      <c r="NQ44" s="200">
        <f t="shared" si="108"/>
        <v>-1747.1550042934448</v>
      </c>
      <c r="NR44" s="200">
        <f t="shared" si="144"/>
        <v>-1747.1550042934448</v>
      </c>
      <c r="NT44">
        <f t="shared" si="110"/>
        <v>-1</v>
      </c>
      <c r="NU44" s="244">
        <v>1</v>
      </c>
      <c r="NV44" s="218">
        <v>1</v>
      </c>
      <c r="NW44" s="245">
        <v>-1</v>
      </c>
      <c r="NX44">
        <f t="shared" si="142"/>
        <v>-1</v>
      </c>
      <c r="NY44">
        <f t="shared" si="112"/>
        <v>-1</v>
      </c>
      <c r="NZ44" s="218"/>
      <c r="OA44">
        <f t="shared" si="139"/>
        <v>0</v>
      </c>
      <c r="OB44">
        <f t="shared" si="113"/>
        <v>0</v>
      </c>
      <c r="OC44">
        <f t="shared" si="114"/>
        <v>0</v>
      </c>
      <c r="OD44">
        <f t="shared" si="115"/>
        <v>0</v>
      </c>
      <c r="OE44" s="253"/>
      <c r="OF44" s="206">
        <v>42537</v>
      </c>
      <c r="OG44">
        <v>60</v>
      </c>
      <c r="OH44" t="str">
        <f t="shared" si="87"/>
        <v>TRUE</v>
      </c>
      <c r="OI44">
        <f>VLOOKUP($A44,'FuturesInfo (3)'!$A$2:$V$80,22)</f>
        <v>1</v>
      </c>
      <c r="OJ44" s="257">
        <v>2</v>
      </c>
      <c r="OK44">
        <f t="shared" si="116"/>
        <v>1</v>
      </c>
      <c r="OL44" s="139">
        <f>VLOOKUP($A44,'FuturesInfo (3)'!$A$2:$O$80,15)*OI44</f>
        <v>133481.33848133849</v>
      </c>
      <c r="OM44" s="139">
        <f>VLOOKUP($A44,'FuturesInfo (3)'!$A$2:$O$80,15)*OK44</f>
        <v>133481.33848133849</v>
      </c>
      <c r="ON44" s="200">
        <f t="shared" si="117"/>
        <v>0</v>
      </c>
      <c r="OO44" s="200">
        <f t="shared" si="118"/>
        <v>0</v>
      </c>
      <c r="OP44" s="200">
        <f t="shared" si="119"/>
        <v>0</v>
      </c>
      <c r="OQ44" s="200">
        <f t="shared" si="120"/>
        <v>0</v>
      </c>
      <c r="OR44" s="200">
        <f t="shared" si="145"/>
        <v>0</v>
      </c>
      <c r="OT44">
        <f t="shared" si="122"/>
        <v>1</v>
      </c>
      <c r="OU44" s="244"/>
      <c r="OV44" s="218"/>
      <c r="OW44" s="245"/>
      <c r="OX44">
        <f t="shared" si="143"/>
        <v>0</v>
      </c>
      <c r="OY44">
        <f t="shared" si="124"/>
        <v>0</v>
      </c>
      <c r="OZ44" s="218"/>
      <c r="PA44">
        <f t="shared" si="140"/>
        <v>1</v>
      </c>
      <c r="PB44">
        <f t="shared" si="125"/>
        <v>1</v>
      </c>
      <c r="PC44">
        <f t="shared" si="126"/>
        <v>1</v>
      </c>
      <c r="PD44">
        <f t="shared" si="127"/>
        <v>1</v>
      </c>
      <c r="PE44" s="253"/>
      <c r="PF44" s="206"/>
      <c r="PG44">
        <v>60</v>
      </c>
      <c r="PH44" t="str">
        <f t="shared" si="88"/>
        <v>FALSE</v>
      </c>
      <c r="PI44">
        <f>VLOOKUP($A44,'FuturesInfo (3)'!$A$2:$V$80,22)</f>
        <v>1</v>
      </c>
      <c r="PJ44" s="257"/>
      <c r="PK44">
        <f t="shared" si="128"/>
        <v>1</v>
      </c>
      <c r="PL44" s="139">
        <f>VLOOKUP($A44,'FuturesInfo (3)'!$A$2:$O$80,15)*PI44</f>
        <v>133481.33848133849</v>
      </c>
      <c r="PM44" s="139">
        <f>VLOOKUP($A44,'FuturesInfo (3)'!$A$2:$O$80,15)*PK44</f>
        <v>133481.33848133849</v>
      </c>
      <c r="PN44" s="200">
        <f t="shared" si="129"/>
        <v>0</v>
      </c>
      <c r="PO44" s="200">
        <f t="shared" si="130"/>
        <v>0</v>
      </c>
      <c r="PP44" s="200">
        <f t="shared" si="131"/>
        <v>0</v>
      </c>
      <c r="PQ44" s="200">
        <f t="shared" si="132"/>
        <v>0</v>
      </c>
      <c r="PR44" s="200">
        <f t="shared" si="146"/>
        <v>0</v>
      </c>
    </row>
    <row r="45" spans="1:43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63642.600000000006</v>
      </c>
      <c r="BR45" s="145">
        <f t="shared" si="90"/>
        <v>420.34941623869668</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63642.600000000006</v>
      </c>
      <c r="CH45" s="145">
        <f t="shared" si="76"/>
        <v>-873.14542682787135</v>
      </c>
      <c r="CI45" s="145">
        <f t="shared" si="92"/>
        <v>873.14542682787135</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63642.600000000006</v>
      </c>
      <c r="CY45" s="200">
        <f t="shared" si="94"/>
        <v>-641.51535515065882</v>
      </c>
      <c r="CZ45" s="200">
        <f t="shared" si="95"/>
        <v>-641.51535515065882</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63642.600000000006</v>
      </c>
      <c r="DP45" s="200">
        <f t="shared" si="85"/>
        <v>1625.8903865361776</v>
      </c>
      <c r="DQ45" s="200">
        <f t="shared" si="97"/>
        <v>-1625.8903865361776</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f t="shared" si="98"/>
        <v>1</v>
      </c>
      <c r="MU45" s="244">
        <v>1</v>
      </c>
      <c r="MV45" s="218">
        <v>1</v>
      </c>
      <c r="MW45" s="245">
        <v>-3</v>
      </c>
      <c r="MX45">
        <f t="shared" si="141"/>
        <v>1</v>
      </c>
      <c r="MY45">
        <f t="shared" si="100"/>
        <v>-1</v>
      </c>
      <c r="MZ45" s="218">
        <v>-1</v>
      </c>
      <c r="NA45">
        <f t="shared" si="138"/>
        <v>0</v>
      </c>
      <c r="NB45">
        <f t="shared" si="101"/>
        <v>0</v>
      </c>
      <c r="NC45">
        <f t="shared" si="102"/>
        <v>0</v>
      </c>
      <c r="ND45">
        <f t="shared" si="103"/>
        <v>1</v>
      </c>
      <c r="NE45" s="253">
        <v>-7.2069711066E-3</v>
      </c>
      <c r="NF45" s="206">
        <v>42529</v>
      </c>
      <c r="NG45">
        <v>60</v>
      </c>
      <c r="NH45" t="str">
        <f t="shared" si="86"/>
        <v>TRUE</v>
      </c>
      <c r="NI45">
        <f>VLOOKUP($A45,'FuturesInfo (3)'!$A$2:$V$80,22)</f>
        <v>1</v>
      </c>
      <c r="NJ45" s="257">
        <v>1</v>
      </c>
      <c r="NK45">
        <f t="shared" si="104"/>
        <v>1</v>
      </c>
      <c r="NL45" s="139">
        <f>VLOOKUP($A45,'FuturesInfo (3)'!$A$2:$O$80,15)*NI45</f>
        <v>63642.600000000006</v>
      </c>
      <c r="NM45" s="139">
        <f>VLOOKUP($A45,'FuturesInfo (3)'!$A$2:$O$80,15)*NK45</f>
        <v>63642.600000000006</v>
      </c>
      <c r="NN45" s="200">
        <f t="shared" si="105"/>
        <v>-458.67037934890118</v>
      </c>
      <c r="NO45" s="200">
        <f t="shared" si="106"/>
        <v>-458.67037934890118</v>
      </c>
      <c r="NP45" s="200">
        <f t="shared" si="107"/>
        <v>-458.67037934890118</v>
      </c>
      <c r="NQ45" s="200">
        <f t="shared" si="108"/>
        <v>-458.67037934890118</v>
      </c>
      <c r="NR45" s="200">
        <f t="shared" si="144"/>
        <v>458.67037934890118</v>
      </c>
      <c r="NT45">
        <f t="shared" si="110"/>
        <v>1</v>
      </c>
      <c r="NU45" s="244">
        <v>1</v>
      </c>
      <c r="NV45" s="218">
        <v>1</v>
      </c>
      <c r="NW45" s="245">
        <v>-4</v>
      </c>
      <c r="NX45">
        <f t="shared" si="142"/>
        <v>-1</v>
      </c>
      <c r="NY45">
        <f t="shared" si="112"/>
        <v>-1</v>
      </c>
      <c r="NZ45" s="218"/>
      <c r="OA45">
        <f t="shared" si="139"/>
        <v>0</v>
      </c>
      <c r="OB45">
        <f t="shared" si="113"/>
        <v>0</v>
      </c>
      <c r="OC45">
        <f t="shared" si="114"/>
        <v>0</v>
      </c>
      <c r="OD45">
        <f t="shared" si="115"/>
        <v>0</v>
      </c>
      <c r="OE45" s="253"/>
      <c r="OF45" s="206">
        <v>42537</v>
      </c>
      <c r="OG45">
        <v>60</v>
      </c>
      <c r="OH45" t="str">
        <f t="shared" si="87"/>
        <v>TRUE</v>
      </c>
      <c r="OI45">
        <f>VLOOKUP($A45,'FuturesInfo (3)'!$A$2:$V$80,22)</f>
        <v>1</v>
      </c>
      <c r="OJ45" s="257">
        <v>1</v>
      </c>
      <c r="OK45">
        <f t="shared" si="116"/>
        <v>1</v>
      </c>
      <c r="OL45" s="139">
        <f>VLOOKUP($A45,'FuturesInfo (3)'!$A$2:$O$80,15)*OI45</f>
        <v>63642.600000000006</v>
      </c>
      <c r="OM45" s="139">
        <f>VLOOKUP($A45,'FuturesInfo (3)'!$A$2:$O$80,15)*OK45</f>
        <v>63642.600000000006</v>
      </c>
      <c r="ON45" s="200">
        <f t="shared" si="117"/>
        <v>0</v>
      </c>
      <c r="OO45" s="200">
        <f t="shared" si="118"/>
        <v>0</v>
      </c>
      <c r="OP45" s="200">
        <f t="shared" si="119"/>
        <v>0</v>
      </c>
      <c r="OQ45" s="200">
        <f t="shared" si="120"/>
        <v>0</v>
      </c>
      <c r="OR45" s="200">
        <f t="shared" si="145"/>
        <v>0</v>
      </c>
      <c r="OT45">
        <f t="shared" si="122"/>
        <v>1</v>
      </c>
      <c r="OU45" s="244"/>
      <c r="OV45" s="218"/>
      <c r="OW45" s="245"/>
      <c r="OX45">
        <f t="shared" si="143"/>
        <v>0</v>
      </c>
      <c r="OY45">
        <f t="shared" si="124"/>
        <v>0</v>
      </c>
      <c r="OZ45" s="218"/>
      <c r="PA45">
        <f t="shared" si="140"/>
        <v>1</v>
      </c>
      <c r="PB45">
        <f t="shared" si="125"/>
        <v>1</v>
      </c>
      <c r="PC45">
        <f t="shared" si="126"/>
        <v>1</v>
      </c>
      <c r="PD45">
        <f t="shared" si="127"/>
        <v>1</v>
      </c>
      <c r="PE45" s="253"/>
      <c r="PF45" s="206"/>
      <c r="PG45">
        <v>60</v>
      </c>
      <c r="PH45" t="str">
        <f t="shared" si="88"/>
        <v>FALSE</v>
      </c>
      <c r="PI45">
        <f>VLOOKUP($A45,'FuturesInfo (3)'!$A$2:$V$80,22)</f>
        <v>1</v>
      </c>
      <c r="PJ45" s="257"/>
      <c r="PK45">
        <f t="shared" si="128"/>
        <v>1</v>
      </c>
      <c r="PL45" s="139">
        <f>VLOOKUP($A45,'FuturesInfo (3)'!$A$2:$O$80,15)*PI45</f>
        <v>63642.600000000006</v>
      </c>
      <c r="PM45" s="139">
        <f>VLOOKUP($A45,'FuturesInfo (3)'!$A$2:$O$80,15)*PK45</f>
        <v>63642.600000000006</v>
      </c>
      <c r="PN45" s="200">
        <f t="shared" si="129"/>
        <v>0</v>
      </c>
      <c r="PO45" s="200">
        <f t="shared" si="130"/>
        <v>0</v>
      </c>
      <c r="PP45" s="200">
        <f t="shared" si="131"/>
        <v>0</v>
      </c>
      <c r="PQ45" s="200">
        <f t="shared" si="132"/>
        <v>0</v>
      </c>
      <c r="PR45" s="200">
        <f t="shared" si="146"/>
        <v>0</v>
      </c>
    </row>
    <row r="46" spans="1:43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240112.5</v>
      </c>
      <c r="BR46" s="145">
        <f t="shared" si="90"/>
        <v>-1486.1539409541228</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240112.5</v>
      </c>
      <c r="CH46" s="145">
        <f t="shared" ref="CH46:CH77" si="164">IF(BX46=1,ABS(CG46*BZ46),-ABS(CG46*BZ46))</f>
        <v>4940.801578671304</v>
      </c>
      <c r="CI46" s="145">
        <f t="shared" si="92"/>
        <v>4940.801578671304</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240112.5</v>
      </c>
      <c r="CY46" s="200">
        <f t="shared" ref="CY46:CY77" si="169">IF(CO46=1,ABS(CX46*CQ46),-ABS(CX46*CQ46))</f>
        <v>-1536.8839342857925</v>
      </c>
      <c r="CZ46" s="200">
        <f t="shared" si="95"/>
        <v>-1536.8839342857925</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240112.5</v>
      </c>
      <c r="DP46" s="200">
        <f t="shared" si="85"/>
        <v>-167.56831114445089</v>
      </c>
      <c r="DQ46" s="200">
        <f t="shared" si="97"/>
        <v>167.56831114445089</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f t="shared" si="98"/>
        <v>1</v>
      </c>
      <c r="MU46" s="244">
        <v>1</v>
      </c>
      <c r="MV46" s="218">
        <v>1</v>
      </c>
      <c r="MW46" s="245">
        <v>-9</v>
      </c>
      <c r="MX46">
        <f t="shared" si="141"/>
        <v>-1</v>
      </c>
      <c r="MY46">
        <f t="shared" si="100"/>
        <v>-1</v>
      </c>
      <c r="MZ46" s="218">
        <v>1</v>
      </c>
      <c r="NA46">
        <f t="shared" si="138"/>
        <v>1</v>
      </c>
      <c r="NB46">
        <f t="shared" si="101"/>
        <v>1</v>
      </c>
      <c r="NC46">
        <f t="shared" si="102"/>
        <v>0</v>
      </c>
      <c r="ND46">
        <f t="shared" si="103"/>
        <v>0</v>
      </c>
      <c r="NE46" s="253">
        <v>3.1857113014400001E-3</v>
      </c>
      <c r="NF46" s="206">
        <v>42529</v>
      </c>
      <c r="NG46">
        <v>60</v>
      </c>
      <c r="NH46" t="str">
        <f t="shared" si="86"/>
        <v>TRUE</v>
      </c>
      <c r="NI46">
        <f>VLOOKUP($A46,'FuturesInfo (3)'!$A$2:$V$80,22)</f>
        <v>2</v>
      </c>
      <c r="NJ46" s="257">
        <v>1</v>
      </c>
      <c r="NK46">
        <f t="shared" si="104"/>
        <v>3</v>
      </c>
      <c r="NL46" s="139">
        <f>VLOOKUP($A46,'FuturesInfo (3)'!$A$2:$O$80,15)*NI46</f>
        <v>240112.5</v>
      </c>
      <c r="NM46" s="139">
        <f>VLOOKUP($A46,'FuturesInfo (3)'!$A$2:$O$80,15)*NK46</f>
        <v>360168.75</v>
      </c>
      <c r="NN46" s="200">
        <f t="shared" si="105"/>
        <v>764.92910486701203</v>
      </c>
      <c r="NO46" s="200">
        <f t="shared" si="106"/>
        <v>1147.393657300518</v>
      </c>
      <c r="NP46" s="200">
        <f t="shared" si="107"/>
        <v>764.92910486701203</v>
      </c>
      <c r="NQ46" s="200">
        <f t="shared" si="108"/>
        <v>-764.92910486701203</v>
      </c>
      <c r="NR46" s="200">
        <f t="shared" si="144"/>
        <v>-764.92910486701203</v>
      </c>
      <c r="NT46">
        <f t="shared" si="110"/>
        <v>1</v>
      </c>
      <c r="NU46" s="244">
        <v>1</v>
      </c>
      <c r="NV46" s="218">
        <v>1</v>
      </c>
      <c r="NW46" s="245">
        <v>-10</v>
      </c>
      <c r="NX46">
        <f t="shared" si="142"/>
        <v>1</v>
      </c>
      <c r="NY46">
        <f t="shared" si="112"/>
        <v>-1</v>
      </c>
      <c r="NZ46" s="218"/>
      <c r="OA46">
        <f t="shared" si="139"/>
        <v>0</v>
      </c>
      <c r="OB46">
        <f t="shared" si="113"/>
        <v>0</v>
      </c>
      <c r="OC46">
        <f t="shared" si="114"/>
        <v>0</v>
      </c>
      <c r="OD46">
        <f t="shared" si="115"/>
        <v>0</v>
      </c>
      <c r="OE46" s="253"/>
      <c r="OF46" s="206">
        <v>42529</v>
      </c>
      <c r="OG46">
        <v>60</v>
      </c>
      <c r="OH46" t="str">
        <f t="shared" si="87"/>
        <v>TRUE</v>
      </c>
      <c r="OI46">
        <f>VLOOKUP($A46,'FuturesInfo (3)'!$A$2:$V$80,22)</f>
        <v>2</v>
      </c>
      <c r="OJ46" s="257">
        <v>2</v>
      </c>
      <c r="OK46">
        <f t="shared" si="116"/>
        <v>2</v>
      </c>
      <c r="OL46" s="139">
        <f>VLOOKUP($A46,'FuturesInfo (3)'!$A$2:$O$80,15)*OI46</f>
        <v>240112.5</v>
      </c>
      <c r="OM46" s="139">
        <f>VLOOKUP($A46,'FuturesInfo (3)'!$A$2:$O$80,15)*OK46</f>
        <v>240112.5</v>
      </c>
      <c r="ON46" s="200">
        <f t="shared" si="117"/>
        <v>0</v>
      </c>
      <c r="OO46" s="200">
        <f t="shared" si="118"/>
        <v>0</v>
      </c>
      <c r="OP46" s="200">
        <f t="shared" si="119"/>
        <v>0</v>
      </c>
      <c r="OQ46" s="200">
        <f t="shared" si="120"/>
        <v>0</v>
      </c>
      <c r="OR46" s="200">
        <f t="shared" si="145"/>
        <v>0</v>
      </c>
      <c r="OT46">
        <f t="shared" si="122"/>
        <v>1</v>
      </c>
      <c r="OU46" s="244"/>
      <c r="OV46" s="218"/>
      <c r="OW46" s="245"/>
      <c r="OX46">
        <f t="shared" si="143"/>
        <v>0</v>
      </c>
      <c r="OY46">
        <f t="shared" si="124"/>
        <v>0</v>
      </c>
      <c r="OZ46" s="218"/>
      <c r="PA46">
        <f t="shared" si="140"/>
        <v>1</v>
      </c>
      <c r="PB46">
        <f t="shared" si="125"/>
        <v>1</v>
      </c>
      <c r="PC46">
        <f t="shared" si="126"/>
        <v>1</v>
      </c>
      <c r="PD46">
        <f t="shared" si="127"/>
        <v>1</v>
      </c>
      <c r="PE46" s="253"/>
      <c r="PF46" s="206"/>
      <c r="PG46">
        <v>60</v>
      </c>
      <c r="PH46" t="str">
        <f t="shared" si="88"/>
        <v>FALSE</v>
      </c>
      <c r="PI46">
        <f>VLOOKUP($A46,'FuturesInfo (3)'!$A$2:$V$80,22)</f>
        <v>2</v>
      </c>
      <c r="PJ46" s="257"/>
      <c r="PK46">
        <f t="shared" si="128"/>
        <v>2</v>
      </c>
      <c r="PL46" s="139">
        <f>VLOOKUP($A46,'FuturesInfo (3)'!$A$2:$O$80,15)*PI46</f>
        <v>240112.5</v>
      </c>
      <c r="PM46" s="139">
        <f>VLOOKUP($A46,'FuturesInfo (3)'!$A$2:$O$80,15)*PK46</f>
        <v>240112.5</v>
      </c>
      <c r="PN46" s="200">
        <f t="shared" si="129"/>
        <v>0</v>
      </c>
      <c r="PO46" s="200">
        <f t="shared" si="130"/>
        <v>0</v>
      </c>
      <c r="PP46" s="200">
        <f t="shared" si="131"/>
        <v>0</v>
      </c>
      <c r="PQ46" s="200">
        <f t="shared" si="132"/>
        <v>0</v>
      </c>
      <c r="PR46" s="200">
        <f t="shared" si="146"/>
        <v>0</v>
      </c>
    </row>
    <row r="47" spans="1:43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52387.499999999993</v>
      </c>
      <c r="BR47" s="145">
        <f t="shared" si="90"/>
        <v>-472.73379819542248</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52387.499999999993</v>
      </c>
      <c r="CH47" s="145">
        <f t="shared" si="164"/>
        <v>-1746.2499999982533</v>
      </c>
      <c r="CI47" s="145">
        <f t="shared" si="92"/>
        <v>-1746.2499999982533</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52387.499999999993</v>
      </c>
      <c r="CY47" s="200">
        <f t="shared" si="169"/>
        <v>-1896.0070810399125</v>
      </c>
      <c r="CZ47" s="200">
        <f t="shared" si="95"/>
        <v>-1896.0070810399125</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52387.499999999993</v>
      </c>
      <c r="DP47" s="200">
        <f t="shared" si="85"/>
        <v>-198.88952163989697</v>
      </c>
      <c r="DQ47" s="200">
        <f t="shared" si="97"/>
        <v>198.88952163989697</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f t="shared" si="98"/>
        <v>1</v>
      </c>
      <c r="MU47" s="244">
        <v>1</v>
      </c>
      <c r="MV47" s="218">
        <v>-1</v>
      </c>
      <c r="MW47" s="245">
        <v>-8</v>
      </c>
      <c r="MX47">
        <f t="shared" si="141"/>
        <v>-1</v>
      </c>
      <c r="MY47">
        <f t="shared" si="100"/>
        <v>1</v>
      </c>
      <c r="MZ47" s="218">
        <v>-1</v>
      </c>
      <c r="NA47">
        <f t="shared" si="138"/>
        <v>0</v>
      </c>
      <c r="NB47">
        <f t="shared" si="101"/>
        <v>1</v>
      </c>
      <c r="NC47">
        <f t="shared" si="102"/>
        <v>1</v>
      </c>
      <c r="ND47">
        <f t="shared" si="103"/>
        <v>0</v>
      </c>
      <c r="NE47" s="253">
        <v>-8.8683930471799999E-3</v>
      </c>
      <c r="NF47" s="206">
        <v>42530</v>
      </c>
      <c r="NG47">
        <v>60</v>
      </c>
      <c r="NH47" t="str">
        <f t="shared" si="86"/>
        <v>TRUE</v>
      </c>
      <c r="NI47">
        <f>VLOOKUP($A47,'FuturesInfo (3)'!$A$2:$V$80,22)</f>
        <v>1</v>
      </c>
      <c r="NJ47" s="257">
        <v>1</v>
      </c>
      <c r="NK47">
        <f t="shared" si="104"/>
        <v>1</v>
      </c>
      <c r="NL47" s="139">
        <f>VLOOKUP($A47,'FuturesInfo (3)'!$A$2:$O$80,15)*NI47</f>
        <v>52387.499999999993</v>
      </c>
      <c r="NM47" s="139">
        <f>VLOOKUP($A47,'FuturesInfo (3)'!$A$2:$O$80,15)*NK47</f>
        <v>52387.499999999993</v>
      </c>
      <c r="NN47" s="200">
        <f t="shared" si="105"/>
        <v>-464.59294075914221</v>
      </c>
      <c r="NO47" s="200">
        <f t="shared" si="106"/>
        <v>-464.59294075914221</v>
      </c>
      <c r="NP47" s="200">
        <f t="shared" si="107"/>
        <v>464.59294075914221</v>
      </c>
      <c r="NQ47" s="200">
        <f t="shared" si="108"/>
        <v>464.59294075914221</v>
      </c>
      <c r="NR47" s="200">
        <f t="shared" si="144"/>
        <v>-464.59294075914221</v>
      </c>
      <c r="NT47">
        <f t="shared" si="110"/>
        <v>1</v>
      </c>
      <c r="NU47" s="244">
        <v>1</v>
      </c>
      <c r="NV47" s="218">
        <v>1</v>
      </c>
      <c r="NW47" s="245">
        <v>-9</v>
      </c>
      <c r="NX47">
        <f t="shared" si="142"/>
        <v>1</v>
      </c>
      <c r="NY47">
        <f t="shared" si="112"/>
        <v>-1</v>
      </c>
      <c r="NZ47" s="218"/>
      <c r="OA47">
        <f t="shared" si="139"/>
        <v>0</v>
      </c>
      <c r="OB47">
        <f t="shared" si="113"/>
        <v>0</v>
      </c>
      <c r="OC47">
        <f t="shared" si="114"/>
        <v>0</v>
      </c>
      <c r="OD47">
        <f t="shared" si="115"/>
        <v>0</v>
      </c>
      <c r="OE47" s="253"/>
      <c r="OF47" s="206">
        <v>42530</v>
      </c>
      <c r="OG47">
        <v>60</v>
      </c>
      <c r="OH47" t="str">
        <f t="shared" si="87"/>
        <v>TRUE</v>
      </c>
      <c r="OI47">
        <f>VLOOKUP($A47,'FuturesInfo (3)'!$A$2:$V$80,22)</f>
        <v>1</v>
      </c>
      <c r="OJ47" s="257">
        <v>1</v>
      </c>
      <c r="OK47">
        <f t="shared" si="116"/>
        <v>1</v>
      </c>
      <c r="OL47" s="139">
        <f>VLOOKUP($A47,'FuturesInfo (3)'!$A$2:$O$80,15)*OI47</f>
        <v>52387.499999999993</v>
      </c>
      <c r="OM47" s="139">
        <f>VLOOKUP($A47,'FuturesInfo (3)'!$A$2:$O$80,15)*OK47</f>
        <v>52387.499999999993</v>
      </c>
      <c r="ON47" s="200">
        <f t="shared" si="117"/>
        <v>0</v>
      </c>
      <c r="OO47" s="200">
        <f t="shared" si="118"/>
        <v>0</v>
      </c>
      <c r="OP47" s="200">
        <f t="shared" si="119"/>
        <v>0</v>
      </c>
      <c r="OQ47" s="200">
        <f t="shared" si="120"/>
        <v>0</v>
      </c>
      <c r="OR47" s="200">
        <f t="shared" si="145"/>
        <v>0</v>
      </c>
      <c r="OT47">
        <f t="shared" si="122"/>
        <v>1</v>
      </c>
      <c r="OU47" s="244"/>
      <c r="OV47" s="218"/>
      <c r="OW47" s="245"/>
      <c r="OX47">
        <f t="shared" si="143"/>
        <v>0</v>
      </c>
      <c r="OY47">
        <f t="shared" si="124"/>
        <v>0</v>
      </c>
      <c r="OZ47" s="218"/>
      <c r="PA47">
        <f t="shared" si="140"/>
        <v>1</v>
      </c>
      <c r="PB47">
        <f t="shared" si="125"/>
        <v>1</v>
      </c>
      <c r="PC47">
        <f t="shared" si="126"/>
        <v>1</v>
      </c>
      <c r="PD47">
        <f t="shared" si="127"/>
        <v>1</v>
      </c>
      <c r="PE47" s="253"/>
      <c r="PF47" s="206"/>
      <c r="PG47">
        <v>60</v>
      </c>
      <c r="PH47" t="str">
        <f t="shared" si="88"/>
        <v>FALSE</v>
      </c>
      <c r="PI47">
        <f>VLOOKUP($A47,'FuturesInfo (3)'!$A$2:$V$80,22)</f>
        <v>1</v>
      </c>
      <c r="PJ47" s="257"/>
      <c r="PK47">
        <f t="shared" si="128"/>
        <v>1</v>
      </c>
      <c r="PL47" s="139">
        <f>VLOOKUP($A47,'FuturesInfo (3)'!$A$2:$O$80,15)*PI47</f>
        <v>52387.499999999993</v>
      </c>
      <c r="PM47" s="139">
        <f>VLOOKUP($A47,'FuturesInfo (3)'!$A$2:$O$80,15)*PK47</f>
        <v>52387.499999999993</v>
      </c>
      <c r="PN47" s="200">
        <f t="shared" si="129"/>
        <v>0</v>
      </c>
      <c r="PO47" s="200">
        <f t="shared" si="130"/>
        <v>0</v>
      </c>
      <c r="PP47" s="200">
        <f t="shared" si="131"/>
        <v>0</v>
      </c>
      <c r="PQ47" s="200">
        <f t="shared" si="132"/>
        <v>0</v>
      </c>
      <c r="PR47" s="200">
        <f t="shared" si="146"/>
        <v>0</v>
      </c>
    </row>
    <row r="48" spans="1:43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67650</v>
      </c>
      <c r="BR48" s="145">
        <f t="shared" si="90"/>
        <v>1261.01973684258</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67650</v>
      </c>
      <c r="CH48" s="145">
        <f t="shared" si="164"/>
        <v>1383.5844994606798</v>
      </c>
      <c r="CI48" s="145">
        <f t="shared" si="92"/>
        <v>-1383.5844994606798</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67650</v>
      </c>
      <c r="CY48" s="200">
        <f t="shared" si="169"/>
        <v>1034.73101265897</v>
      </c>
      <c r="CZ48" s="200">
        <f t="shared" si="95"/>
        <v>-1034.73101265897</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67650</v>
      </c>
      <c r="DP48" s="200">
        <f t="shared" si="85"/>
        <v>-527.14285714300649</v>
      </c>
      <c r="DQ48" s="200">
        <f t="shared" si="97"/>
        <v>-527.14285714300649</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f t="shared" si="98"/>
        <v>-1</v>
      </c>
      <c r="MU48" s="244">
        <v>-1</v>
      </c>
      <c r="MV48" s="218">
        <v>-1</v>
      </c>
      <c r="MW48" s="245">
        <v>9</v>
      </c>
      <c r="MX48">
        <f t="shared" si="141"/>
        <v>-1</v>
      </c>
      <c r="MY48">
        <f t="shared" si="100"/>
        <v>-1</v>
      </c>
      <c r="MZ48" s="218">
        <v>-1</v>
      </c>
      <c r="NA48">
        <f t="shared" si="138"/>
        <v>1</v>
      </c>
      <c r="NB48">
        <f t="shared" si="101"/>
        <v>1</v>
      </c>
      <c r="NC48">
        <f t="shared" si="102"/>
        <v>1</v>
      </c>
      <c r="ND48">
        <f t="shared" si="103"/>
        <v>1</v>
      </c>
      <c r="NE48" s="253">
        <v>-3.31491712707E-3</v>
      </c>
      <c r="NF48" s="206">
        <v>42529</v>
      </c>
      <c r="NG48">
        <v>60</v>
      </c>
      <c r="NH48" t="str">
        <f t="shared" si="86"/>
        <v>TRUE</v>
      </c>
      <c r="NI48">
        <f>VLOOKUP($A48,'FuturesInfo (3)'!$A$2:$V$80,22)</f>
        <v>3</v>
      </c>
      <c r="NJ48" s="257">
        <v>2</v>
      </c>
      <c r="NK48">
        <f t="shared" si="104"/>
        <v>2</v>
      </c>
      <c r="NL48" s="139">
        <f>VLOOKUP($A48,'FuturesInfo (3)'!$A$2:$O$80,15)*NI48</f>
        <v>67650</v>
      </c>
      <c r="NM48" s="139">
        <f>VLOOKUP($A48,'FuturesInfo (3)'!$A$2:$O$80,15)*NK48</f>
        <v>45100</v>
      </c>
      <c r="NN48" s="200">
        <f t="shared" si="105"/>
        <v>224.25414364628551</v>
      </c>
      <c r="NO48" s="200">
        <f t="shared" si="106"/>
        <v>149.50276243085699</v>
      </c>
      <c r="NP48" s="200">
        <f t="shared" si="107"/>
        <v>224.25414364628551</v>
      </c>
      <c r="NQ48" s="200">
        <f t="shared" si="108"/>
        <v>224.25414364628551</v>
      </c>
      <c r="NR48" s="200">
        <f t="shared" si="144"/>
        <v>224.25414364628551</v>
      </c>
      <c r="NT48">
        <f t="shared" si="110"/>
        <v>-1</v>
      </c>
      <c r="NU48" s="244">
        <v>-1</v>
      </c>
      <c r="NV48" s="218">
        <v>-1</v>
      </c>
      <c r="NW48" s="245">
        <v>10</v>
      </c>
      <c r="NX48">
        <f t="shared" si="142"/>
        <v>-1</v>
      </c>
      <c r="NY48">
        <f t="shared" si="112"/>
        <v>-1</v>
      </c>
      <c r="NZ48" s="218"/>
      <c r="OA48">
        <f t="shared" si="139"/>
        <v>0</v>
      </c>
      <c r="OB48">
        <f t="shared" si="113"/>
        <v>0</v>
      </c>
      <c r="OC48">
        <f t="shared" si="114"/>
        <v>0</v>
      </c>
      <c r="OD48">
        <f t="shared" si="115"/>
        <v>0</v>
      </c>
      <c r="OE48" s="253"/>
      <c r="OF48" s="206">
        <v>42529</v>
      </c>
      <c r="OG48">
        <v>60</v>
      </c>
      <c r="OH48" t="str">
        <f t="shared" si="87"/>
        <v>TRUE</v>
      </c>
      <c r="OI48">
        <f>VLOOKUP($A48,'FuturesInfo (3)'!$A$2:$V$80,22)</f>
        <v>3</v>
      </c>
      <c r="OJ48" s="257">
        <v>2</v>
      </c>
      <c r="OK48">
        <f t="shared" si="116"/>
        <v>2</v>
      </c>
      <c r="OL48" s="139">
        <f>VLOOKUP($A48,'FuturesInfo (3)'!$A$2:$O$80,15)*OI48</f>
        <v>67650</v>
      </c>
      <c r="OM48" s="139">
        <f>VLOOKUP($A48,'FuturesInfo (3)'!$A$2:$O$80,15)*OK48</f>
        <v>45100</v>
      </c>
      <c r="ON48" s="200">
        <f t="shared" si="117"/>
        <v>0</v>
      </c>
      <c r="OO48" s="200">
        <f t="shared" si="118"/>
        <v>0</v>
      </c>
      <c r="OP48" s="200">
        <f t="shared" si="119"/>
        <v>0</v>
      </c>
      <c r="OQ48" s="200">
        <f t="shared" si="120"/>
        <v>0</v>
      </c>
      <c r="OR48" s="200">
        <f t="shared" si="145"/>
        <v>0</v>
      </c>
      <c r="OT48">
        <f t="shared" si="122"/>
        <v>-1</v>
      </c>
      <c r="OU48" s="244"/>
      <c r="OV48" s="218"/>
      <c r="OW48" s="245"/>
      <c r="OX48">
        <f t="shared" si="143"/>
        <v>0</v>
      </c>
      <c r="OY48">
        <f t="shared" si="124"/>
        <v>0</v>
      </c>
      <c r="OZ48" s="218"/>
      <c r="PA48">
        <f t="shared" si="140"/>
        <v>1</v>
      </c>
      <c r="PB48">
        <f t="shared" si="125"/>
        <v>1</v>
      </c>
      <c r="PC48">
        <f t="shared" si="126"/>
        <v>1</v>
      </c>
      <c r="PD48">
        <f t="shared" si="127"/>
        <v>1</v>
      </c>
      <c r="PE48" s="253"/>
      <c r="PF48" s="206"/>
      <c r="PG48">
        <v>60</v>
      </c>
      <c r="PH48" t="str">
        <f t="shared" si="88"/>
        <v>FALSE</v>
      </c>
      <c r="PI48">
        <f>VLOOKUP($A48,'FuturesInfo (3)'!$A$2:$V$80,22)</f>
        <v>3</v>
      </c>
      <c r="PJ48" s="257"/>
      <c r="PK48">
        <f t="shared" si="128"/>
        <v>2</v>
      </c>
      <c r="PL48" s="139">
        <f>VLOOKUP($A48,'FuturesInfo (3)'!$A$2:$O$80,15)*PI48</f>
        <v>67650</v>
      </c>
      <c r="PM48" s="139">
        <f>VLOOKUP($A48,'FuturesInfo (3)'!$A$2:$O$80,15)*PK48</f>
        <v>45100</v>
      </c>
      <c r="PN48" s="200">
        <f t="shared" si="129"/>
        <v>0</v>
      </c>
      <c r="PO48" s="200">
        <f t="shared" si="130"/>
        <v>0</v>
      </c>
      <c r="PP48" s="200">
        <f t="shared" si="131"/>
        <v>0</v>
      </c>
      <c r="PQ48" s="200">
        <f t="shared" si="132"/>
        <v>0</v>
      </c>
      <c r="PR48" s="200">
        <f t="shared" si="146"/>
        <v>0</v>
      </c>
    </row>
    <row r="49" spans="1:43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101706</v>
      </c>
      <c r="BR49" s="145">
        <f t="shared" si="90"/>
        <v>-102.90657672893994</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101706</v>
      </c>
      <c r="CH49" s="145">
        <f t="shared" si="164"/>
        <v>1713.3760107833161</v>
      </c>
      <c r="CI49" s="145">
        <f t="shared" si="92"/>
        <v>1713.3760107833161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101706</v>
      </c>
      <c r="CY49" s="200">
        <f t="shared" si="169"/>
        <v>1449.0914512923948</v>
      </c>
      <c r="CZ49" s="200">
        <f t="shared" si="95"/>
        <v>1449.0914512923948</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101706</v>
      </c>
      <c r="DP49" s="200">
        <f t="shared" si="85"/>
        <v>2392.3005553746088</v>
      </c>
      <c r="DQ49" s="200">
        <f t="shared" si="97"/>
        <v>-2392.3005553746088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f t="shared" si="98"/>
        <v>1</v>
      </c>
      <c r="MU49" s="247">
        <v>-1</v>
      </c>
      <c r="MV49" s="218">
        <v>-1</v>
      </c>
      <c r="MW49" s="245">
        <v>9</v>
      </c>
      <c r="MX49">
        <f t="shared" si="141"/>
        <v>-1</v>
      </c>
      <c r="MY49">
        <f t="shared" si="100"/>
        <v>-1</v>
      </c>
      <c r="MZ49" s="251">
        <v>1</v>
      </c>
      <c r="NA49">
        <f t="shared" si="138"/>
        <v>0</v>
      </c>
      <c r="NB49">
        <f t="shared" si="101"/>
        <v>0</v>
      </c>
      <c r="NC49">
        <f t="shared" si="102"/>
        <v>0</v>
      </c>
      <c r="ND49">
        <f t="shared" si="103"/>
        <v>0</v>
      </c>
      <c r="NE49" s="251">
        <v>0</v>
      </c>
      <c r="NF49" s="206">
        <v>42529</v>
      </c>
      <c r="NG49" s="5">
        <v>60</v>
      </c>
      <c r="NH49" t="str">
        <f t="shared" si="86"/>
        <v>TRUE</v>
      </c>
      <c r="NI49">
        <f>VLOOKUP($A49,'FuturesInfo (3)'!$A$2:$V$80,22)</f>
        <v>3</v>
      </c>
      <c r="NJ49" s="257">
        <v>1</v>
      </c>
      <c r="NK49">
        <f t="shared" si="104"/>
        <v>4</v>
      </c>
      <c r="NL49" s="139">
        <f>VLOOKUP($A49,'FuturesInfo (3)'!$A$2:$O$80,15)*NI49</f>
        <v>101706</v>
      </c>
      <c r="NM49" s="139">
        <f>VLOOKUP($A49,'FuturesInfo (3)'!$A$2:$O$80,15)*NK49</f>
        <v>135608</v>
      </c>
      <c r="NN49" s="200">
        <f t="shared" si="105"/>
        <v>0</v>
      </c>
      <c r="NO49" s="200">
        <f t="shared" si="106"/>
        <v>0</v>
      </c>
      <c r="NP49" s="200">
        <f t="shared" si="107"/>
        <v>0</v>
      </c>
      <c r="NQ49" s="200">
        <f t="shared" si="108"/>
        <v>0</v>
      </c>
      <c r="NR49" s="200">
        <f t="shared" si="144"/>
        <v>0</v>
      </c>
      <c r="NT49">
        <f t="shared" si="110"/>
        <v>-1</v>
      </c>
      <c r="NU49" s="247">
        <v>1</v>
      </c>
      <c r="NV49" s="218">
        <v>-1</v>
      </c>
      <c r="NW49" s="245">
        <v>10</v>
      </c>
      <c r="NX49">
        <f t="shared" si="142"/>
        <v>-1</v>
      </c>
      <c r="NY49">
        <f t="shared" si="112"/>
        <v>-1</v>
      </c>
      <c r="NZ49" s="251"/>
      <c r="OA49">
        <f t="shared" si="139"/>
        <v>0</v>
      </c>
      <c r="OB49">
        <f t="shared" si="113"/>
        <v>0</v>
      </c>
      <c r="OC49">
        <f t="shared" si="114"/>
        <v>0</v>
      </c>
      <c r="OD49">
        <f t="shared" si="115"/>
        <v>0</v>
      </c>
      <c r="OE49" s="251"/>
      <c r="OF49" s="206">
        <v>42529</v>
      </c>
      <c r="OG49" s="5">
        <v>60</v>
      </c>
      <c r="OH49" t="str">
        <f t="shared" si="87"/>
        <v>TRUE</v>
      </c>
      <c r="OI49">
        <f>VLOOKUP($A49,'FuturesInfo (3)'!$A$2:$V$80,22)</f>
        <v>3</v>
      </c>
      <c r="OJ49" s="257">
        <v>1</v>
      </c>
      <c r="OK49">
        <f t="shared" si="116"/>
        <v>4</v>
      </c>
      <c r="OL49" s="139">
        <f>VLOOKUP($A49,'FuturesInfo (3)'!$A$2:$O$80,15)*OI49</f>
        <v>101706</v>
      </c>
      <c r="OM49" s="139">
        <f>VLOOKUP($A49,'FuturesInfo (3)'!$A$2:$O$80,15)*OK49</f>
        <v>135608</v>
      </c>
      <c r="ON49" s="200">
        <f t="shared" si="117"/>
        <v>0</v>
      </c>
      <c r="OO49" s="200">
        <f t="shared" si="118"/>
        <v>0</v>
      </c>
      <c r="OP49" s="200">
        <f t="shared" si="119"/>
        <v>0</v>
      </c>
      <c r="OQ49" s="200">
        <f t="shared" si="120"/>
        <v>0</v>
      </c>
      <c r="OR49" s="200">
        <f t="shared" si="145"/>
        <v>0</v>
      </c>
      <c r="OT49">
        <f t="shared" si="122"/>
        <v>1</v>
      </c>
      <c r="OU49" s="247"/>
      <c r="OV49" s="218"/>
      <c r="OW49" s="245"/>
      <c r="OX49">
        <f t="shared" si="143"/>
        <v>0</v>
      </c>
      <c r="OY49">
        <f t="shared" si="124"/>
        <v>0</v>
      </c>
      <c r="OZ49" s="251"/>
      <c r="PA49">
        <f t="shared" si="140"/>
        <v>1</v>
      </c>
      <c r="PB49">
        <f t="shared" si="125"/>
        <v>1</v>
      </c>
      <c r="PC49">
        <f t="shared" si="126"/>
        <v>1</v>
      </c>
      <c r="PD49">
        <f t="shared" si="127"/>
        <v>1</v>
      </c>
      <c r="PE49" s="251"/>
      <c r="PF49" s="206"/>
      <c r="PG49" s="5">
        <v>60</v>
      </c>
      <c r="PH49" t="str">
        <f t="shared" si="88"/>
        <v>FALSE</v>
      </c>
      <c r="PI49">
        <f>VLOOKUP($A49,'FuturesInfo (3)'!$A$2:$V$80,22)</f>
        <v>3</v>
      </c>
      <c r="PJ49" s="257"/>
      <c r="PK49">
        <f t="shared" si="128"/>
        <v>2</v>
      </c>
      <c r="PL49" s="139">
        <f>VLOOKUP($A49,'FuturesInfo (3)'!$A$2:$O$80,15)*PI49</f>
        <v>101706</v>
      </c>
      <c r="PM49" s="139">
        <f>VLOOKUP($A49,'FuturesInfo (3)'!$A$2:$O$80,15)*PK49</f>
        <v>67804</v>
      </c>
      <c r="PN49" s="200">
        <f t="shared" si="129"/>
        <v>0</v>
      </c>
      <c r="PO49" s="200">
        <f t="shared" si="130"/>
        <v>0</v>
      </c>
      <c r="PP49" s="200">
        <f t="shared" si="131"/>
        <v>0</v>
      </c>
      <c r="PQ49" s="200">
        <f t="shared" si="132"/>
        <v>0</v>
      </c>
      <c r="PR49" s="200">
        <f t="shared" si="146"/>
        <v>0</v>
      </c>
    </row>
    <row r="50" spans="1:43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89300</v>
      </c>
      <c r="BR50" s="145">
        <f t="shared" si="90"/>
        <v>152.06470838610801</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89300</v>
      </c>
      <c r="CH50" s="145">
        <f t="shared" si="164"/>
        <v>-113.85465363394</v>
      </c>
      <c r="CI50" s="145">
        <f t="shared" si="92"/>
        <v>113.85465363394</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89300</v>
      </c>
      <c r="CY50" s="200">
        <f t="shared" si="169"/>
        <v>947.58064515797003</v>
      </c>
      <c r="CZ50" s="200">
        <f t="shared" si="95"/>
        <v>-947.58064515797003</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89300</v>
      </c>
      <c r="DP50" s="200">
        <f t="shared" si="85"/>
        <v>421.40712140670001</v>
      </c>
      <c r="DQ50" s="200">
        <f t="shared" si="97"/>
        <v>-421.40712140670001</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f t="shared" si="98"/>
        <v>-1</v>
      </c>
      <c r="MU50" s="244">
        <v>1</v>
      </c>
      <c r="MV50" s="218">
        <v>1</v>
      </c>
      <c r="MW50" s="245">
        <v>-8</v>
      </c>
      <c r="MX50">
        <f t="shared" si="141"/>
        <v>1</v>
      </c>
      <c r="MY50">
        <f t="shared" si="100"/>
        <v>-1</v>
      </c>
      <c r="MZ50" s="218">
        <v>1</v>
      </c>
      <c r="NA50">
        <f t="shared" si="138"/>
        <v>1</v>
      </c>
      <c r="NB50">
        <f t="shared" si="101"/>
        <v>1</v>
      </c>
      <c r="NC50">
        <f t="shared" si="102"/>
        <v>1</v>
      </c>
      <c r="ND50">
        <f t="shared" si="103"/>
        <v>0</v>
      </c>
      <c r="NE50" s="253">
        <v>1.57021085689E-3</v>
      </c>
      <c r="NF50" s="206">
        <v>42530</v>
      </c>
      <c r="NG50">
        <v>60</v>
      </c>
      <c r="NH50" t="str">
        <f t="shared" si="86"/>
        <v>TRUE</v>
      </c>
      <c r="NI50">
        <f>VLOOKUP($A50,'FuturesInfo (3)'!$A$2:$V$80,22)</f>
        <v>2</v>
      </c>
      <c r="NJ50" s="257">
        <v>1</v>
      </c>
      <c r="NK50">
        <f t="shared" si="104"/>
        <v>3</v>
      </c>
      <c r="NL50" s="139">
        <f>VLOOKUP($A50,'FuturesInfo (3)'!$A$2:$O$80,15)*NI50</f>
        <v>89300</v>
      </c>
      <c r="NM50" s="139">
        <f>VLOOKUP($A50,'FuturesInfo (3)'!$A$2:$O$80,15)*NK50</f>
        <v>133950</v>
      </c>
      <c r="NN50" s="200">
        <f t="shared" si="105"/>
        <v>140.21982952027699</v>
      </c>
      <c r="NO50" s="200">
        <f t="shared" si="106"/>
        <v>210.3297442804155</v>
      </c>
      <c r="NP50" s="200">
        <f t="shared" si="107"/>
        <v>140.21982952027699</v>
      </c>
      <c r="NQ50" s="200">
        <f t="shared" si="108"/>
        <v>140.21982952027699</v>
      </c>
      <c r="NR50" s="200">
        <f t="shared" si="144"/>
        <v>-140.21982952027699</v>
      </c>
      <c r="NT50">
        <f t="shared" si="110"/>
        <v>1</v>
      </c>
      <c r="NU50" s="244">
        <v>1</v>
      </c>
      <c r="NV50" s="218">
        <v>1</v>
      </c>
      <c r="NW50" s="245">
        <v>-9</v>
      </c>
      <c r="NX50">
        <f t="shared" si="142"/>
        <v>1</v>
      </c>
      <c r="NY50">
        <f t="shared" si="112"/>
        <v>-1</v>
      </c>
      <c r="NZ50" s="218"/>
      <c r="OA50">
        <f t="shared" si="139"/>
        <v>0</v>
      </c>
      <c r="OB50">
        <f t="shared" si="113"/>
        <v>0</v>
      </c>
      <c r="OC50">
        <f t="shared" si="114"/>
        <v>0</v>
      </c>
      <c r="OD50">
        <f t="shared" si="115"/>
        <v>0</v>
      </c>
      <c r="OE50" s="253"/>
      <c r="OF50" s="206">
        <v>42530</v>
      </c>
      <c r="OG50">
        <v>60</v>
      </c>
      <c r="OH50" t="str">
        <f t="shared" si="87"/>
        <v>TRUE</v>
      </c>
      <c r="OI50">
        <f>VLOOKUP($A50,'FuturesInfo (3)'!$A$2:$V$80,22)</f>
        <v>2</v>
      </c>
      <c r="OJ50" s="257">
        <v>2</v>
      </c>
      <c r="OK50">
        <f t="shared" si="116"/>
        <v>2</v>
      </c>
      <c r="OL50" s="139">
        <f>VLOOKUP($A50,'FuturesInfo (3)'!$A$2:$O$80,15)*OI50</f>
        <v>89300</v>
      </c>
      <c r="OM50" s="139">
        <f>VLOOKUP($A50,'FuturesInfo (3)'!$A$2:$O$80,15)*OK50</f>
        <v>89300</v>
      </c>
      <c r="ON50" s="200">
        <f t="shared" si="117"/>
        <v>0</v>
      </c>
      <c r="OO50" s="200">
        <f t="shared" si="118"/>
        <v>0</v>
      </c>
      <c r="OP50" s="200">
        <f t="shared" si="119"/>
        <v>0</v>
      </c>
      <c r="OQ50" s="200">
        <f t="shared" si="120"/>
        <v>0</v>
      </c>
      <c r="OR50" s="200">
        <f t="shared" si="145"/>
        <v>0</v>
      </c>
      <c r="OT50">
        <f t="shared" si="122"/>
        <v>1</v>
      </c>
      <c r="OU50" s="244"/>
      <c r="OV50" s="218"/>
      <c r="OW50" s="245"/>
      <c r="OX50">
        <f t="shared" si="143"/>
        <v>0</v>
      </c>
      <c r="OY50">
        <f t="shared" si="124"/>
        <v>0</v>
      </c>
      <c r="OZ50" s="218"/>
      <c r="PA50">
        <f t="shared" si="140"/>
        <v>1</v>
      </c>
      <c r="PB50">
        <f t="shared" si="125"/>
        <v>1</v>
      </c>
      <c r="PC50">
        <f t="shared" si="126"/>
        <v>1</v>
      </c>
      <c r="PD50">
        <f t="shared" si="127"/>
        <v>1</v>
      </c>
      <c r="PE50" s="253"/>
      <c r="PF50" s="206"/>
      <c r="PG50">
        <v>60</v>
      </c>
      <c r="PH50" t="str">
        <f t="shared" si="88"/>
        <v>FALSE</v>
      </c>
      <c r="PI50">
        <f>VLOOKUP($A50,'FuturesInfo (3)'!$A$2:$V$80,22)</f>
        <v>2</v>
      </c>
      <c r="PJ50" s="257"/>
      <c r="PK50">
        <f t="shared" si="128"/>
        <v>2</v>
      </c>
      <c r="PL50" s="139">
        <f>VLOOKUP($A50,'FuturesInfo (3)'!$A$2:$O$80,15)*PI50</f>
        <v>89300</v>
      </c>
      <c r="PM50" s="139">
        <f>VLOOKUP($A50,'FuturesInfo (3)'!$A$2:$O$80,15)*PK50</f>
        <v>89300</v>
      </c>
      <c r="PN50" s="200">
        <f t="shared" si="129"/>
        <v>0</v>
      </c>
      <c r="PO50" s="200">
        <f t="shared" si="130"/>
        <v>0</v>
      </c>
      <c r="PP50" s="200">
        <f t="shared" si="131"/>
        <v>0</v>
      </c>
      <c r="PQ50" s="200">
        <f t="shared" si="132"/>
        <v>0</v>
      </c>
      <c r="PR50" s="200">
        <f t="shared" si="146"/>
        <v>0</v>
      </c>
    </row>
    <row r="51" spans="1:43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103560</v>
      </c>
      <c r="BR51" s="145">
        <f t="shared" si="90"/>
        <v>-666.5164923570012</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103560</v>
      </c>
      <c r="CH51" s="145">
        <f t="shared" si="164"/>
        <v>827.81774580363958</v>
      </c>
      <c r="CI51" s="145">
        <f t="shared" si="92"/>
        <v>827.81774580363958</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103560</v>
      </c>
      <c r="CY51" s="200">
        <f t="shared" si="169"/>
        <v>-1898.4609186162238</v>
      </c>
      <c r="CZ51" s="200">
        <f t="shared" si="95"/>
        <v>-1898.4609186162238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103560</v>
      </c>
      <c r="DP51" s="200">
        <f t="shared" si="85"/>
        <v>1823.3115727029601</v>
      </c>
      <c r="DQ51" s="200">
        <f t="shared" si="97"/>
        <v>-1823.3115727029601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f t="shared" si="98"/>
        <v>-1</v>
      </c>
      <c r="MU51" s="244">
        <v>-1</v>
      </c>
      <c r="MV51" s="218">
        <v>1</v>
      </c>
      <c r="MW51" s="245">
        <v>-3</v>
      </c>
      <c r="MX51">
        <f t="shared" si="141"/>
        <v>1</v>
      </c>
      <c r="MY51">
        <f t="shared" si="100"/>
        <v>-1</v>
      </c>
      <c r="MZ51" s="218">
        <v>-1</v>
      </c>
      <c r="NA51">
        <f t="shared" si="138"/>
        <v>1</v>
      </c>
      <c r="NB51">
        <f t="shared" si="101"/>
        <v>0</v>
      </c>
      <c r="NC51">
        <f t="shared" si="102"/>
        <v>0</v>
      </c>
      <c r="ND51">
        <f t="shared" si="103"/>
        <v>1</v>
      </c>
      <c r="NE51" s="253">
        <v>-1.2209080503599999E-2</v>
      </c>
      <c r="NF51" s="206">
        <v>42529</v>
      </c>
      <c r="NG51">
        <v>60</v>
      </c>
      <c r="NH51" t="str">
        <f t="shared" si="86"/>
        <v>TRUE</v>
      </c>
      <c r="NI51">
        <f>VLOOKUP($A51,'FuturesInfo (3)'!$A$2:$V$80,22)</f>
        <v>2</v>
      </c>
      <c r="NJ51" s="257">
        <v>1</v>
      </c>
      <c r="NK51">
        <f t="shared" si="104"/>
        <v>3</v>
      </c>
      <c r="NL51" s="139">
        <f>VLOOKUP($A51,'FuturesInfo (3)'!$A$2:$O$80,15)*NI51</f>
        <v>103560</v>
      </c>
      <c r="NM51" s="139">
        <f>VLOOKUP($A51,'FuturesInfo (3)'!$A$2:$O$80,15)*NK51</f>
        <v>155340</v>
      </c>
      <c r="NN51" s="200">
        <f t="shared" si="105"/>
        <v>1264.372376952816</v>
      </c>
      <c r="NO51" s="200">
        <f t="shared" si="106"/>
        <v>1896.5585654292238</v>
      </c>
      <c r="NP51" s="200">
        <f t="shared" si="107"/>
        <v>-1264.372376952816</v>
      </c>
      <c r="NQ51" s="200">
        <f t="shared" si="108"/>
        <v>-1264.372376952816</v>
      </c>
      <c r="NR51" s="200">
        <f t="shared" si="144"/>
        <v>1264.372376952816</v>
      </c>
      <c r="NT51">
        <f t="shared" si="110"/>
        <v>-1</v>
      </c>
      <c r="NU51" s="244">
        <v>1</v>
      </c>
      <c r="NV51" s="218">
        <v>1</v>
      </c>
      <c r="NW51" s="245">
        <v>-4</v>
      </c>
      <c r="NX51">
        <f t="shared" si="142"/>
        <v>-1</v>
      </c>
      <c r="NY51">
        <f t="shared" si="112"/>
        <v>-1</v>
      </c>
      <c r="NZ51" s="218"/>
      <c r="OA51">
        <f t="shared" si="139"/>
        <v>0</v>
      </c>
      <c r="OB51">
        <f t="shared" si="113"/>
        <v>0</v>
      </c>
      <c r="OC51">
        <f t="shared" si="114"/>
        <v>0</v>
      </c>
      <c r="OD51">
        <f t="shared" si="115"/>
        <v>0</v>
      </c>
      <c r="OE51" s="253"/>
      <c r="OF51" s="206">
        <v>42537</v>
      </c>
      <c r="OG51">
        <v>60</v>
      </c>
      <c r="OH51" t="str">
        <f t="shared" si="87"/>
        <v>TRUE</v>
      </c>
      <c r="OI51">
        <f>VLOOKUP($A51,'FuturesInfo (3)'!$A$2:$V$80,22)</f>
        <v>2</v>
      </c>
      <c r="OJ51" s="257">
        <v>2</v>
      </c>
      <c r="OK51">
        <f t="shared" si="116"/>
        <v>2</v>
      </c>
      <c r="OL51" s="139">
        <f>VLOOKUP($A51,'FuturesInfo (3)'!$A$2:$O$80,15)*OI51</f>
        <v>103560</v>
      </c>
      <c r="OM51" s="139">
        <f>VLOOKUP($A51,'FuturesInfo (3)'!$A$2:$O$80,15)*OK51</f>
        <v>103560</v>
      </c>
      <c r="ON51" s="200">
        <f t="shared" si="117"/>
        <v>0</v>
      </c>
      <c r="OO51" s="200">
        <f t="shared" si="118"/>
        <v>0</v>
      </c>
      <c r="OP51" s="200">
        <f t="shared" si="119"/>
        <v>0</v>
      </c>
      <c r="OQ51" s="200">
        <f t="shared" si="120"/>
        <v>0</v>
      </c>
      <c r="OR51" s="200">
        <f t="shared" si="145"/>
        <v>0</v>
      </c>
      <c r="OT51">
        <f t="shared" si="122"/>
        <v>1</v>
      </c>
      <c r="OU51" s="244"/>
      <c r="OV51" s="218"/>
      <c r="OW51" s="245"/>
      <c r="OX51">
        <f t="shared" si="143"/>
        <v>0</v>
      </c>
      <c r="OY51">
        <f t="shared" si="124"/>
        <v>0</v>
      </c>
      <c r="OZ51" s="218"/>
      <c r="PA51">
        <f t="shared" si="140"/>
        <v>1</v>
      </c>
      <c r="PB51">
        <f t="shared" si="125"/>
        <v>1</v>
      </c>
      <c r="PC51">
        <f t="shared" si="126"/>
        <v>1</v>
      </c>
      <c r="PD51">
        <f t="shared" si="127"/>
        <v>1</v>
      </c>
      <c r="PE51" s="253"/>
      <c r="PF51" s="206"/>
      <c r="PG51">
        <v>60</v>
      </c>
      <c r="PH51" t="str">
        <f t="shared" si="88"/>
        <v>FALSE</v>
      </c>
      <c r="PI51">
        <f>VLOOKUP($A51,'FuturesInfo (3)'!$A$2:$V$80,22)</f>
        <v>2</v>
      </c>
      <c r="PJ51" s="257"/>
      <c r="PK51">
        <f t="shared" si="128"/>
        <v>2</v>
      </c>
      <c r="PL51" s="139">
        <f>VLOOKUP($A51,'FuturesInfo (3)'!$A$2:$O$80,15)*PI51</f>
        <v>103560</v>
      </c>
      <c r="PM51" s="139">
        <f>VLOOKUP($A51,'FuturesInfo (3)'!$A$2:$O$80,15)*PK51</f>
        <v>103560</v>
      </c>
      <c r="PN51" s="200">
        <f t="shared" si="129"/>
        <v>0</v>
      </c>
      <c r="PO51" s="200">
        <f t="shared" si="130"/>
        <v>0</v>
      </c>
      <c r="PP51" s="200">
        <f t="shared" si="131"/>
        <v>0</v>
      </c>
      <c r="PQ51" s="200">
        <f t="shared" si="132"/>
        <v>0</v>
      </c>
      <c r="PR51" s="200">
        <f t="shared" si="146"/>
        <v>0</v>
      </c>
    </row>
    <row r="52" spans="1:43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90000</v>
      </c>
      <c r="BR52" s="145">
        <f t="shared" si="90"/>
        <v>-1114.2374788980001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90000</v>
      </c>
      <c r="CH52" s="145">
        <f t="shared" si="164"/>
        <v>-1300.722623676</v>
      </c>
      <c r="CI52" s="145">
        <f t="shared" si="92"/>
        <v>1300.722623676</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90000</v>
      </c>
      <c r="CY52" s="200">
        <f t="shared" si="169"/>
        <v>-507.61421319780004</v>
      </c>
      <c r="CZ52" s="200">
        <f t="shared" si="95"/>
        <v>-507.61421319780004</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90000</v>
      </c>
      <c r="DP52" s="200">
        <f t="shared" si="85"/>
        <v>-2170.4991587189998</v>
      </c>
      <c r="DQ52" s="200">
        <f t="shared" si="97"/>
        <v>2170.4991587189998</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f t="shared" si="98"/>
        <v>1</v>
      </c>
      <c r="MU52" s="244">
        <v>1</v>
      </c>
      <c r="MV52" s="218">
        <v>1</v>
      </c>
      <c r="MW52" s="245">
        <v>-3</v>
      </c>
      <c r="MX52">
        <f t="shared" si="141"/>
        <v>1</v>
      </c>
      <c r="MY52">
        <f t="shared" si="100"/>
        <v>-1</v>
      </c>
      <c r="MZ52" s="218">
        <v>1</v>
      </c>
      <c r="NA52">
        <f t="shared" si="138"/>
        <v>1</v>
      </c>
      <c r="NB52">
        <f t="shared" si="101"/>
        <v>1</v>
      </c>
      <c r="NC52">
        <f t="shared" si="102"/>
        <v>1</v>
      </c>
      <c r="ND52">
        <f t="shared" si="103"/>
        <v>0</v>
      </c>
      <c r="NE52" s="253">
        <v>2.7855153203300001E-3</v>
      </c>
      <c r="NF52" s="206">
        <v>42529</v>
      </c>
      <c r="NG52">
        <v>60</v>
      </c>
      <c r="NH52" t="str">
        <f t="shared" si="86"/>
        <v>TRUE</v>
      </c>
      <c r="NI52">
        <f>VLOOKUP($A52,'FuturesInfo (3)'!$A$2:$V$80,22)</f>
        <v>2</v>
      </c>
      <c r="NJ52" s="257">
        <v>1</v>
      </c>
      <c r="NK52">
        <f t="shared" si="104"/>
        <v>3</v>
      </c>
      <c r="NL52" s="139">
        <f>VLOOKUP($A52,'FuturesInfo (3)'!$A$2:$O$80,15)*NI52</f>
        <v>90000</v>
      </c>
      <c r="NM52" s="139">
        <f>VLOOKUP($A52,'FuturesInfo (3)'!$A$2:$O$80,15)*NK52</f>
        <v>135000</v>
      </c>
      <c r="NN52" s="200">
        <f t="shared" si="105"/>
        <v>250.6963788297</v>
      </c>
      <c r="NO52" s="200">
        <f t="shared" si="106"/>
        <v>376.04456824455002</v>
      </c>
      <c r="NP52" s="200">
        <f t="shared" si="107"/>
        <v>250.6963788297</v>
      </c>
      <c r="NQ52" s="200">
        <f t="shared" si="108"/>
        <v>250.6963788297</v>
      </c>
      <c r="NR52" s="200">
        <f t="shared" si="144"/>
        <v>-250.6963788297</v>
      </c>
      <c r="NT52">
        <f t="shared" si="110"/>
        <v>1</v>
      </c>
      <c r="NU52" s="244">
        <v>-1</v>
      </c>
      <c r="NV52" s="218">
        <v>1</v>
      </c>
      <c r="NW52" s="245">
        <v>-4</v>
      </c>
      <c r="NX52">
        <f t="shared" si="142"/>
        <v>-1</v>
      </c>
      <c r="NY52">
        <f t="shared" si="112"/>
        <v>-1</v>
      </c>
      <c r="NZ52" s="218"/>
      <c r="OA52">
        <f t="shared" si="139"/>
        <v>0</v>
      </c>
      <c r="OB52">
        <f t="shared" si="113"/>
        <v>0</v>
      </c>
      <c r="OC52">
        <f t="shared" si="114"/>
        <v>0</v>
      </c>
      <c r="OD52">
        <f t="shared" si="115"/>
        <v>0</v>
      </c>
      <c r="OE52" s="253"/>
      <c r="OF52" s="206">
        <v>42537</v>
      </c>
      <c r="OG52">
        <v>60</v>
      </c>
      <c r="OH52" t="str">
        <f t="shared" si="87"/>
        <v>TRUE</v>
      </c>
      <c r="OI52">
        <f>VLOOKUP($A52,'FuturesInfo (3)'!$A$2:$V$80,22)</f>
        <v>2</v>
      </c>
      <c r="OJ52" s="257">
        <v>1</v>
      </c>
      <c r="OK52">
        <f t="shared" si="116"/>
        <v>3</v>
      </c>
      <c r="OL52" s="139">
        <f>VLOOKUP($A52,'FuturesInfo (3)'!$A$2:$O$80,15)*OI52</f>
        <v>90000</v>
      </c>
      <c r="OM52" s="139">
        <f>VLOOKUP($A52,'FuturesInfo (3)'!$A$2:$O$80,15)*OK52</f>
        <v>135000</v>
      </c>
      <c r="ON52" s="200">
        <f t="shared" si="117"/>
        <v>0</v>
      </c>
      <c r="OO52" s="200">
        <f t="shared" si="118"/>
        <v>0</v>
      </c>
      <c r="OP52" s="200">
        <f t="shared" si="119"/>
        <v>0</v>
      </c>
      <c r="OQ52" s="200">
        <f t="shared" si="120"/>
        <v>0</v>
      </c>
      <c r="OR52" s="200">
        <f t="shared" si="145"/>
        <v>0</v>
      </c>
      <c r="OT52">
        <f t="shared" si="122"/>
        <v>-1</v>
      </c>
      <c r="OU52" s="244"/>
      <c r="OV52" s="218"/>
      <c r="OW52" s="245"/>
      <c r="OX52">
        <f t="shared" si="143"/>
        <v>0</v>
      </c>
      <c r="OY52">
        <f t="shared" si="124"/>
        <v>0</v>
      </c>
      <c r="OZ52" s="218"/>
      <c r="PA52">
        <f t="shared" si="140"/>
        <v>1</v>
      </c>
      <c r="PB52">
        <f t="shared" si="125"/>
        <v>1</v>
      </c>
      <c r="PC52">
        <f t="shared" si="126"/>
        <v>1</v>
      </c>
      <c r="PD52">
        <f t="shared" si="127"/>
        <v>1</v>
      </c>
      <c r="PE52" s="253"/>
      <c r="PF52" s="206"/>
      <c r="PG52">
        <v>60</v>
      </c>
      <c r="PH52" t="str">
        <f t="shared" si="88"/>
        <v>FALSE</v>
      </c>
      <c r="PI52">
        <f>VLOOKUP($A52,'FuturesInfo (3)'!$A$2:$V$80,22)</f>
        <v>2</v>
      </c>
      <c r="PJ52" s="257"/>
      <c r="PK52">
        <f t="shared" si="128"/>
        <v>2</v>
      </c>
      <c r="PL52" s="139">
        <f>VLOOKUP($A52,'FuturesInfo (3)'!$A$2:$O$80,15)*PI52</f>
        <v>90000</v>
      </c>
      <c r="PM52" s="139">
        <f>VLOOKUP($A52,'FuturesInfo (3)'!$A$2:$O$80,15)*PK52</f>
        <v>90000</v>
      </c>
      <c r="PN52" s="200">
        <f t="shared" si="129"/>
        <v>0</v>
      </c>
      <c r="PO52" s="200">
        <f t="shared" si="130"/>
        <v>0</v>
      </c>
      <c r="PP52" s="200">
        <f t="shared" si="131"/>
        <v>0</v>
      </c>
      <c r="PQ52" s="200">
        <f t="shared" si="132"/>
        <v>0</v>
      </c>
      <c r="PR52" s="200">
        <f t="shared" si="146"/>
        <v>0</v>
      </c>
    </row>
    <row r="53" spans="1:43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3</v>
      </c>
      <c r="BP53">
        <f t="shared" si="160"/>
        <v>3</v>
      </c>
      <c r="BQ53" s="139">
        <f>VLOOKUP($A53,'FuturesInfo (3)'!$A$2:$O$80,15)*BP53</f>
        <v>103020</v>
      </c>
      <c r="BR53" s="145">
        <f t="shared" si="90"/>
        <v>2052.9347826103376</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103020</v>
      </c>
      <c r="CH53" s="145">
        <f t="shared" si="164"/>
        <v>1860.3374777954702</v>
      </c>
      <c r="CI53" s="145">
        <f t="shared" si="92"/>
        <v>-1860.3374777954702</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103020</v>
      </c>
      <c r="CY53" s="200">
        <f t="shared" si="169"/>
        <v>988.56062808950514</v>
      </c>
      <c r="CZ53" s="200">
        <f t="shared" si="95"/>
        <v>-988.56062808950514</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103020</v>
      </c>
      <c r="DP53" s="200">
        <f t="shared" si="85"/>
        <v>-623.10483870924531</v>
      </c>
      <c r="DQ53" s="200">
        <f t="shared" si="97"/>
        <v>623.10483870924531</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f t="shared" si="98"/>
        <v>-1</v>
      </c>
      <c r="MU53" s="244">
        <v>-1</v>
      </c>
      <c r="MV53" s="218">
        <v>-1</v>
      </c>
      <c r="MW53" s="245">
        <v>17</v>
      </c>
      <c r="MX53">
        <f t="shared" si="141"/>
        <v>-1</v>
      </c>
      <c r="MY53">
        <f t="shared" si="100"/>
        <v>-1</v>
      </c>
      <c r="MZ53" s="218">
        <v>-1</v>
      </c>
      <c r="NA53">
        <f t="shared" si="138"/>
        <v>1</v>
      </c>
      <c r="NB53">
        <f t="shared" si="101"/>
        <v>1</v>
      </c>
      <c r="NC53">
        <f t="shared" si="102"/>
        <v>1</v>
      </c>
      <c r="ND53">
        <f t="shared" si="103"/>
        <v>1</v>
      </c>
      <c r="NE53" s="253">
        <v>-2.96693981351E-2</v>
      </c>
      <c r="NF53" s="206">
        <v>42516</v>
      </c>
      <c r="NG53">
        <v>60</v>
      </c>
      <c r="NH53" t="str">
        <f t="shared" si="86"/>
        <v>TRUE</v>
      </c>
      <c r="NI53">
        <f>VLOOKUP($A53,'FuturesInfo (3)'!$A$2:$V$80,22)</f>
        <v>3</v>
      </c>
      <c r="NJ53" s="257">
        <v>2</v>
      </c>
      <c r="NK53">
        <f t="shared" si="104"/>
        <v>2</v>
      </c>
      <c r="NL53" s="139">
        <f>VLOOKUP($A53,'FuturesInfo (3)'!$A$2:$O$80,15)*NI53</f>
        <v>103020</v>
      </c>
      <c r="NM53" s="139">
        <f>VLOOKUP($A53,'FuturesInfo (3)'!$A$2:$O$80,15)*NK53</f>
        <v>68680</v>
      </c>
      <c r="NN53" s="200">
        <f t="shared" si="105"/>
        <v>3056.5413958780018</v>
      </c>
      <c r="NO53" s="200">
        <f t="shared" si="106"/>
        <v>2037.694263918668</v>
      </c>
      <c r="NP53" s="200">
        <f t="shared" si="107"/>
        <v>3056.5413958780018</v>
      </c>
      <c r="NQ53" s="200">
        <f t="shared" si="108"/>
        <v>3056.5413958780018</v>
      </c>
      <c r="NR53" s="200">
        <f t="shared" si="144"/>
        <v>3056.5413958780018</v>
      </c>
      <c r="NT53">
        <f t="shared" si="110"/>
        <v>-1</v>
      </c>
      <c r="NU53" s="244">
        <v>-1</v>
      </c>
      <c r="NV53" s="218">
        <v>-1</v>
      </c>
      <c r="NW53" s="245">
        <v>2</v>
      </c>
      <c r="NX53">
        <f t="shared" si="142"/>
        <v>-1</v>
      </c>
      <c r="NY53">
        <f t="shared" si="112"/>
        <v>-1</v>
      </c>
      <c r="NZ53" s="218"/>
      <c r="OA53">
        <f t="shared" si="139"/>
        <v>0</v>
      </c>
      <c r="OB53">
        <f t="shared" si="113"/>
        <v>0</v>
      </c>
      <c r="OC53">
        <f t="shared" si="114"/>
        <v>0</v>
      </c>
      <c r="OD53">
        <f t="shared" si="115"/>
        <v>0</v>
      </c>
      <c r="OE53" s="253"/>
      <c r="OF53" s="206">
        <v>42537</v>
      </c>
      <c r="OG53">
        <v>60</v>
      </c>
      <c r="OH53" t="str">
        <f t="shared" si="87"/>
        <v>TRUE</v>
      </c>
      <c r="OI53">
        <f>VLOOKUP($A53,'FuturesInfo (3)'!$A$2:$V$80,22)</f>
        <v>3</v>
      </c>
      <c r="OJ53" s="257">
        <v>2</v>
      </c>
      <c r="OK53">
        <f t="shared" si="116"/>
        <v>2</v>
      </c>
      <c r="OL53" s="139">
        <f>VLOOKUP($A53,'FuturesInfo (3)'!$A$2:$O$80,15)*OI53</f>
        <v>103020</v>
      </c>
      <c r="OM53" s="139">
        <f>VLOOKUP($A53,'FuturesInfo (3)'!$A$2:$O$80,15)*OK53</f>
        <v>68680</v>
      </c>
      <c r="ON53" s="200">
        <f t="shared" si="117"/>
        <v>0</v>
      </c>
      <c r="OO53" s="200">
        <f t="shared" si="118"/>
        <v>0</v>
      </c>
      <c r="OP53" s="200">
        <f t="shared" si="119"/>
        <v>0</v>
      </c>
      <c r="OQ53" s="200">
        <f t="shared" si="120"/>
        <v>0</v>
      </c>
      <c r="OR53" s="200">
        <f t="shared" si="145"/>
        <v>0</v>
      </c>
      <c r="OT53">
        <f t="shared" si="122"/>
        <v>-1</v>
      </c>
      <c r="OU53" s="244"/>
      <c r="OV53" s="218"/>
      <c r="OW53" s="245"/>
      <c r="OX53">
        <f t="shared" si="143"/>
        <v>0</v>
      </c>
      <c r="OY53">
        <f t="shared" si="124"/>
        <v>0</v>
      </c>
      <c r="OZ53" s="218"/>
      <c r="PA53">
        <f t="shared" si="140"/>
        <v>1</v>
      </c>
      <c r="PB53">
        <f t="shared" si="125"/>
        <v>1</v>
      </c>
      <c r="PC53">
        <f t="shared" si="126"/>
        <v>1</v>
      </c>
      <c r="PD53">
        <f t="shared" si="127"/>
        <v>1</v>
      </c>
      <c r="PE53" s="253"/>
      <c r="PF53" s="206"/>
      <c r="PG53">
        <v>60</v>
      </c>
      <c r="PH53" t="str">
        <f t="shared" si="88"/>
        <v>FALSE</v>
      </c>
      <c r="PI53">
        <f>VLOOKUP($A53,'FuturesInfo (3)'!$A$2:$V$80,22)</f>
        <v>3</v>
      </c>
      <c r="PJ53" s="257"/>
      <c r="PK53">
        <f t="shared" si="128"/>
        <v>2</v>
      </c>
      <c r="PL53" s="139">
        <f>VLOOKUP($A53,'FuturesInfo (3)'!$A$2:$O$80,15)*PI53</f>
        <v>103020</v>
      </c>
      <c r="PM53" s="139">
        <f>VLOOKUP($A53,'FuturesInfo (3)'!$A$2:$O$80,15)*PK53</f>
        <v>68680</v>
      </c>
      <c r="PN53" s="200">
        <f t="shared" si="129"/>
        <v>0</v>
      </c>
      <c r="PO53" s="200">
        <f t="shared" si="130"/>
        <v>0</v>
      </c>
      <c r="PP53" s="200">
        <f t="shared" si="131"/>
        <v>0</v>
      </c>
      <c r="PQ53" s="200">
        <f t="shared" si="132"/>
        <v>0</v>
      </c>
      <c r="PR53" s="200">
        <f t="shared" si="146"/>
        <v>0</v>
      </c>
    </row>
    <row r="54" spans="1:43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102480</v>
      </c>
      <c r="BR54" s="145">
        <f t="shared" si="90"/>
        <v>-871.64034021881048</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102480</v>
      </c>
      <c r="CH54" s="145">
        <f t="shared" si="164"/>
        <v>565.14705882322801</v>
      </c>
      <c r="CI54" s="145">
        <f t="shared" si="92"/>
        <v>-565.14705882322801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102480</v>
      </c>
      <c r="CY54" s="200">
        <f t="shared" si="169"/>
        <v>-1498.7934186476159</v>
      </c>
      <c r="CZ54" s="200">
        <f t="shared" si="95"/>
        <v>-1498.7934186476159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102480</v>
      </c>
      <c r="DP54" s="200">
        <f t="shared" si="85"/>
        <v>1477.1891891877121</v>
      </c>
      <c r="DQ54" s="200">
        <f t="shared" si="97"/>
        <v>-1477.1891891877121</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f t="shared" si="98"/>
        <v>-1</v>
      </c>
      <c r="MU54" s="244">
        <v>-1</v>
      </c>
      <c r="MV54" s="218">
        <v>-1</v>
      </c>
      <c r="MW54" s="245">
        <v>-4</v>
      </c>
      <c r="MX54">
        <f t="shared" si="141"/>
        <v>-1</v>
      </c>
      <c r="MY54">
        <f t="shared" si="100"/>
        <v>1</v>
      </c>
      <c r="MZ54" s="218">
        <v>-1</v>
      </c>
      <c r="NA54">
        <f t="shared" si="138"/>
        <v>1</v>
      </c>
      <c r="NB54">
        <f t="shared" si="101"/>
        <v>1</v>
      </c>
      <c r="NC54">
        <f t="shared" si="102"/>
        <v>1</v>
      </c>
      <c r="ND54">
        <f t="shared" si="103"/>
        <v>0</v>
      </c>
      <c r="NE54" s="253">
        <v>-4.0816326530600001E-3</v>
      </c>
      <c r="NF54" s="206">
        <v>42536</v>
      </c>
      <c r="NG54">
        <v>60</v>
      </c>
      <c r="NH54" t="str">
        <f t="shared" si="86"/>
        <v>TRUE</v>
      </c>
      <c r="NI54">
        <f>VLOOKUP($A54,'FuturesInfo (3)'!$A$2:$V$80,22)</f>
        <v>6</v>
      </c>
      <c r="NJ54" s="257">
        <v>2</v>
      </c>
      <c r="NK54">
        <f t="shared" si="104"/>
        <v>5</v>
      </c>
      <c r="NL54" s="139">
        <f>VLOOKUP($A54,'FuturesInfo (3)'!$A$2:$O$80,15)*NI54</f>
        <v>102480</v>
      </c>
      <c r="NM54" s="139">
        <f>VLOOKUP($A54,'FuturesInfo (3)'!$A$2:$O$80,15)*NK54</f>
        <v>85400</v>
      </c>
      <c r="NN54" s="200">
        <f t="shared" si="105"/>
        <v>418.28571428558882</v>
      </c>
      <c r="NO54" s="200">
        <f t="shared" si="106"/>
        <v>348.57142857132402</v>
      </c>
      <c r="NP54" s="200">
        <f t="shared" si="107"/>
        <v>418.28571428558882</v>
      </c>
      <c r="NQ54" s="200">
        <f t="shared" si="108"/>
        <v>418.28571428558882</v>
      </c>
      <c r="NR54" s="200">
        <f t="shared" si="144"/>
        <v>-418.28571428558882</v>
      </c>
      <c r="NT54">
        <f t="shared" si="110"/>
        <v>-1</v>
      </c>
      <c r="NU54" s="244">
        <v>-1</v>
      </c>
      <c r="NV54" s="218">
        <v>-1</v>
      </c>
      <c r="NW54" s="245">
        <v>-5</v>
      </c>
      <c r="NX54">
        <f t="shared" si="142"/>
        <v>-1</v>
      </c>
      <c r="NY54">
        <f t="shared" si="112"/>
        <v>1</v>
      </c>
      <c r="NZ54" s="218"/>
      <c r="OA54">
        <f t="shared" si="139"/>
        <v>0</v>
      </c>
      <c r="OB54">
        <f t="shared" si="113"/>
        <v>0</v>
      </c>
      <c r="OC54">
        <f t="shared" si="114"/>
        <v>0</v>
      </c>
      <c r="OD54">
        <f t="shared" si="115"/>
        <v>0</v>
      </c>
      <c r="OE54" s="253"/>
      <c r="OF54" s="206">
        <v>42536</v>
      </c>
      <c r="OG54">
        <v>60</v>
      </c>
      <c r="OH54" t="str">
        <f t="shared" si="87"/>
        <v>TRUE</v>
      </c>
      <c r="OI54">
        <f>VLOOKUP($A54,'FuturesInfo (3)'!$A$2:$V$80,22)</f>
        <v>6</v>
      </c>
      <c r="OJ54" s="257">
        <v>2</v>
      </c>
      <c r="OK54">
        <f t="shared" si="116"/>
        <v>5</v>
      </c>
      <c r="OL54" s="139">
        <f>VLOOKUP($A54,'FuturesInfo (3)'!$A$2:$O$80,15)*OI54</f>
        <v>102480</v>
      </c>
      <c r="OM54" s="139">
        <f>VLOOKUP($A54,'FuturesInfo (3)'!$A$2:$O$80,15)*OK54</f>
        <v>85400</v>
      </c>
      <c r="ON54" s="200">
        <f t="shared" si="117"/>
        <v>0</v>
      </c>
      <c r="OO54" s="200">
        <f t="shared" si="118"/>
        <v>0</v>
      </c>
      <c r="OP54" s="200">
        <f t="shared" si="119"/>
        <v>0</v>
      </c>
      <c r="OQ54" s="200">
        <f t="shared" si="120"/>
        <v>0</v>
      </c>
      <c r="OR54" s="200">
        <f t="shared" si="145"/>
        <v>0</v>
      </c>
      <c r="OT54">
        <f t="shared" si="122"/>
        <v>-1</v>
      </c>
      <c r="OU54" s="244"/>
      <c r="OV54" s="218"/>
      <c r="OW54" s="245"/>
      <c r="OX54">
        <f t="shared" si="143"/>
        <v>0</v>
      </c>
      <c r="OY54">
        <f t="shared" si="124"/>
        <v>0</v>
      </c>
      <c r="OZ54" s="218"/>
      <c r="PA54">
        <f t="shared" si="140"/>
        <v>1</v>
      </c>
      <c r="PB54">
        <f t="shared" si="125"/>
        <v>1</v>
      </c>
      <c r="PC54">
        <f t="shared" si="126"/>
        <v>1</v>
      </c>
      <c r="PD54">
        <f t="shared" si="127"/>
        <v>1</v>
      </c>
      <c r="PE54" s="253"/>
      <c r="PF54" s="206"/>
      <c r="PG54">
        <v>60</v>
      </c>
      <c r="PH54" t="str">
        <f t="shared" si="88"/>
        <v>FALSE</v>
      </c>
      <c r="PI54">
        <f>VLOOKUP($A54,'FuturesInfo (3)'!$A$2:$V$80,22)</f>
        <v>6</v>
      </c>
      <c r="PJ54" s="257"/>
      <c r="PK54">
        <f t="shared" si="128"/>
        <v>5</v>
      </c>
      <c r="PL54" s="139">
        <f>VLOOKUP($A54,'FuturesInfo (3)'!$A$2:$O$80,15)*PI54</f>
        <v>102480</v>
      </c>
      <c r="PM54" s="139">
        <f>VLOOKUP($A54,'FuturesInfo (3)'!$A$2:$O$80,15)*PK54</f>
        <v>85400</v>
      </c>
      <c r="PN54" s="200">
        <f t="shared" si="129"/>
        <v>0</v>
      </c>
      <c r="PO54" s="200">
        <f t="shared" si="130"/>
        <v>0</v>
      </c>
      <c r="PP54" s="200">
        <f t="shared" si="131"/>
        <v>0</v>
      </c>
      <c r="PQ54" s="200">
        <f t="shared" si="132"/>
        <v>0</v>
      </c>
      <c r="PR54" s="200">
        <f t="shared" si="146"/>
        <v>0</v>
      </c>
    </row>
    <row r="55" spans="1:43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106140.00000000001</v>
      </c>
      <c r="BR55" s="145">
        <f t="shared" si="90"/>
        <v>-2909.1528239251325</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106140.00000000001</v>
      </c>
      <c r="CH55" s="145">
        <f t="shared" si="164"/>
        <v>-2681.3864187509944</v>
      </c>
      <c r="CI55" s="145">
        <f t="shared" si="92"/>
        <v>2681.3864187509944</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106140.00000000001</v>
      </c>
      <c r="CY55" s="200">
        <f t="shared" si="169"/>
        <v>83.690124186884532</v>
      </c>
      <c r="CZ55" s="200">
        <f t="shared" si="95"/>
        <v>83.690124186884532</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106140.00000000001</v>
      </c>
      <c r="DP55" s="200">
        <f t="shared" si="85"/>
        <v>1296.1749064423923</v>
      </c>
      <c r="DQ55" s="200">
        <f t="shared" si="97"/>
        <v>1296.1749064423923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f t="shared" si="98"/>
        <v>-1</v>
      </c>
      <c r="MU55" s="244">
        <v>-1</v>
      </c>
      <c r="MV55" s="218">
        <v>1</v>
      </c>
      <c r="MW55" s="245">
        <v>17</v>
      </c>
      <c r="MX55">
        <f t="shared" si="141"/>
        <v>1</v>
      </c>
      <c r="MY55">
        <f t="shared" si="100"/>
        <v>1</v>
      </c>
      <c r="MZ55" s="218">
        <v>-1</v>
      </c>
      <c r="NA55">
        <f t="shared" si="138"/>
        <v>1</v>
      </c>
      <c r="NB55">
        <f t="shared" si="101"/>
        <v>0</v>
      </c>
      <c r="NC55">
        <f t="shared" si="102"/>
        <v>0</v>
      </c>
      <c r="ND55">
        <f t="shared" si="103"/>
        <v>0</v>
      </c>
      <c r="NE55" s="253">
        <v>-9.4126506024099995E-4</v>
      </c>
      <c r="NF55" s="206">
        <v>42516</v>
      </c>
      <c r="NG55">
        <v>60</v>
      </c>
      <c r="NH55" t="str">
        <f t="shared" si="86"/>
        <v>TRUE</v>
      </c>
      <c r="NI55">
        <f>VLOOKUP($A55,'FuturesInfo (3)'!$A$2:$V$80,22)</f>
        <v>4</v>
      </c>
      <c r="NJ55" s="257">
        <v>2</v>
      </c>
      <c r="NK55">
        <f t="shared" si="104"/>
        <v>3</v>
      </c>
      <c r="NL55" s="139">
        <f>VLOOKUP($A55,'FuturesInfo (3)'!$A$2:$O$80,15)*NI55</f>
        <v>106140.00000000001</v>
      </c>
      <c r="NM55" s="139">
        <f>VLOOKUP($A55,'FuturesInfo (3)'!$A$2:$O$80,15)*NK55</f>
        <v>79605.000000000015</v>
      </c>
      <c r="NN55" s="200">
        <f t="shared" si="105"/>
        <v>99.905873493979755</v>
      </c>
      <c r="NO55" s="200">
        <f t="shared" si="106"/>
        <v>74.929405120484816</v>
      </c>
      <c r="NP55" s="200">
        <f t="shared" si="107"/>
        <v>-99.905873493979755</v>
      </c>
      <c r="NQ55" s="200">
        <f t="shared" si="108"/>
        <v>-99.905873493979755</v>
      </c>
      <c r="NR55" s="200">
        <f t="shared" si="144"/>
        <v>-99.905873493979755</v>
      </c>
      <c r="NT55">
        <f t="shared" si="110"/>
        <v>-1</v>
      </c>
      <c r="NU55" s="244">
        <v>1</v>
      </c>
      <c r="NV55" s="218">
        <v>-1</v>
      </c>
      <c r="NW55" s="245">
        <v>18</v>
      </c>
      <c r="NX55">
        <f t="shared" si="142"/>
        <v>-1</v>
      </c>
      <c r="NY55">
        <f t="shared" si="112"/>
        <v>-1</v>
      </c>
      <c r="NZ55" s="218"/>
      <c r="OA55">
        <f t="shared" si="139"/>
        <v>0</v>
      </c>
      <c r="OB55">
        <f t="shared" si="113"/>
        <v>0</v>
      </c>
      <c r="OC55">
        <f t="shared" si="114"/>
        <v>0</v>
      </c>
      <c r="OD55">
        <f t="shared" si="115"/>
        <v>0</v>
      </c>
      <c r="OE55" s="253"/>
      <c r="OF55" s="206">
        <v>42516</v>
      </c>
      <c r="OG55">
        <v>60</v>
      </c>
      <c r="OH55" t="str">
        <f t="shared" si="87"/>
        <v>TRUE</v>
      </c>
      <c r="OI55">
        <f>VLOOKUP($A55,'FuturesInfo (3)'!$A$2:$V$80,22)</f>
        <v>4</v>
      </c>
      <c r="OJ55" s="257">
        <v>2</v>
      </c>
      <c r="OK55">
        <f t="shared" si="116"/>
        <v>3</v>
      </c>
      <c r="OL55" s="139">
        <f>VLOOKUP($A55,'FuturesInfo (3)'!$A$2:$O$80,15)*OI55</f>
        <v>106140.00000000001</v>
      </c>
      <c r="OM55" s="139">
        <f>VLOOKUP($A55,'FuturesInfo (3)'!$A$2:$O$80,15)*OK55</f>
        <v>79605.000000000015</v>
      </c>
      <c r="ON55" s="200">
        <f t="shared" si="117"/>
        <v>0</v>
      </c>
      <c r="OO55" s="200">
        <f t="shared" si="118"/>
        <v>0</v>
      </c>
      <c r="OP55" s="200">
        <f t="shared" si="119"/>
        <v>0</v>
      </c>
      <c r="OQ55" s="200">
        <f t="shared" si="120"/>
        <v>0</v>
      </c>
      <c r="OR55" s="200">
        <f t="shared" si="145"/>
        <v>0</v>
      </c>
      <c r="OT55">
        <f t="shared" si="122"/>
        <v>1</v>
      </c>
      <c r="OU55" s="244"/>
      <c r="OV55" s="218"/>
      <c r="OW55" s="245"/>
      <c r="OX55">
        <f t="shared" si="143"/>
        <v>0</v>
      </c>
      <c r="OY55">
        <f t="shared" si="124"/>
        <v>0</v>
      </c>
      <c r="OZ55" s="218"/>
      <c r="PA55">
        <f t="shared" si="140"/>
        <v>1</v>
      </c>
      <c r="PB55">
        <f t="shared" si="125"/>
        <v>1</v>
      </c>
      <c r="PC55">
        <f t="shared" si="126"/>
        <v>1</v>
      </c>
      <c r="PD55">
        <f t="shared" si="127"/>
        <v>1</v>
      </c>
      <c r="PE55" s="253"/>
      <c r="PF55" s="206"/>
      <c r="PG55">
        <v>60</v>
      </c>
      <c r="PH55" t="str">
        <f t="shared" si="88"/>
        <v>FALSE</v>
      </c>
      <c r="PI55">
        <f>VLOOKUP($A55,'FuturesInfo (3)'!$A$2:$V$80,22)</f>
        <v>4</v>
      </c>
      <c r="PJ55" s="257"/>
      <c r="PK55">
        <f t="shared" si="128"/>
        <v>3</v>
      </c>
      <c r="PL55" s="139">
        <f>VLOOKUP($A55,'FuturesInfo (3)'!$A$2:$O$80,15)*PI55</f>
        <v>106140.00000000001</v>
      </c>
      <c r="PM55" s="139">
        <f>VLOOKUP($A55,'FuturesInfo (3)'!$A$2:$O$80,15)*PK55</f>
        <v>79605.000000000015</v>
      </c>
      <c r="PN55" s="200">
        <f t="shared" si="129"/>
        <v>0</v>
      </c>
      <c r="PO55" s="200">
        <f t="shared" si="130"/>
        <v>0</v>
      </c>
      <c r="PP55" s="200">
        <f t="shared" si="131"/>
        <v>0</v>
      </c>
      <c r="PQ55" s="200">
        <f t="shared" si="132"/>
        <v>0</v>
      </c>
      <c r="PR55" s="200">
        <f t="shared" si="146"/>
        <v>0</v>
      </c>
    </row>
    <row r="56" spans="1:43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123645</v>
      </c>
      <c r="BR56" s="145">
        <f t="shared" si="90"/>
        <v>-1106.0305628033445</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123645</v>
      </c>
      <c r="CH56" s="145">
        <f t="shared" si="164"/>
        <v>1872.7170299230079</v>
      </c>
      <c r="CI56" s="145">
        <f t="shared" si="92"/>
        <v>-1872.7170299230079</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123645</v>
      </c>
      <c r="CY56" s="200">
        <f t="shared" si="169"/>
        <v>1244.8489810772789</v>
      </c>
      <c r="CZ56" s="200">
        <f t="shared" si="95"/>
        <v>-1244.8489810772789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123645</v>
      </c>
      <c r="DP56" s="200">
        <f t="shared" si="85"/>
        <v>1202.7434850483783</v>
      </c>
      <c r="DQ56" s="200">
        <f t="shared" si="97"/>
        <v>-1202.7434850483783</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f t="shared" si="98"/>
        <v>1</v>
      </c>
      <c r="MU56" s="244">
        <v>-1</v>
      </c>
      <c r="MV56" s="218">
        <v>1</v>
      </c>
      <c r="MW56" s="245">
        <v>-5</v>
      </c>
      <c r="MX56">
        <f t="shared" si="141"/>
        <v>-1</v>
      </c>
      <c r="MY56">
        <f t="shared" si="100"/>
        <v>-1</v>
      </c>
      <c r="MZ56" s="218">
        <v>1</v>
      </c>
      <c r="NA56">
        <f t="shared" si="138"/>
        <v>0</v>
      </c>
      <c r="NB56">
        <f t="shared" si="101"/>
        <v>1</v>
      </c>
      <c r="NC56">
        <f t="shared" si="102"/>
        <v>0</v>
      </c>
      <c r="ND56">
        <f t="shared" si="103"/>
        <v>0</v>
      </c>
      <c r="NE56" s="253">
        <v>2.4322023592399998E-3</v>
      </c>
      <c r="NF56" s="206">
        <v>42535</v>
      </c>
      <c r="NG56">
        <v>60</v>
      </c>
      <c r="NH56" t="str">
        <f t="shared" si="86"/>
        <v>TRUE</v>
      </c>
      <c r="NI56">
        <f>VLOOKUP($A56,'FuturesInfo (3)'!$A$2:$V$80,22)</f>
        <v>3</v>
      </c>
      <c r="NJ56" s="257">
        <v>2</v>
      </c>
      <c r="NK56">
        <f t="shared" si="104"/>
        <v>2</v>
      </c>
      <c r="NL56" s="139">
        <f>VLOOKUP($A56,'FuturesInfo (3)'!$A$2:$O$80,15)*NI56</f>
        <v>123645</v>
      </c>
      <c r="NM56" s="139">
        <f>VLOOKUP($A56,'FuturesInfo (3)'!$A$2:$O$80,15)*NK56</f>
        <v>82430</v>
      </c>
      <c r="NN56" s="200">
        <f t="shared" si="105"/>
        <v>-300.7296607082298</v>
      </c>
      <c r="NO56" s="200">
        <f t="shared" si="106"/>
        <v>-200.48644047215319</v>
      </c>
      <c r="NP56" s="200">
        <f t="shared" si="107"/>
        <v>300.7296607082298</v>
      </c>
      <c r="NQ56" s="200">
        <f t="shared" si="108"/>
        <v>-300.7296607082298</v>
      </c>
      <c r="NR56" s="200">
        <f t="shared" si="144"/>
        <v>-300.7296607082298</v>
      </c>
      <c r="NT56">
        <f t="shared" si="110"/>
        <v>-1</v>
      </c>
      <c r="NU56" s="244">
        <v>1</v>
      </c>
      <c r="NV56" s="218">
        <v>-1</v>
      </c>
      <c r="NW56" s="245">
        <v>-6</v>
      </c>
      <c r="NX56">
        <f t="shared" si="142"/>
        <v>1</v>
      </c>
      <c r="NY56">
        <f t="shared" si="112"/>
        <v>1</v>
      </c>
      <c r="NZ56" s="218"/>
      <c r="OA56">
        <f t="shared" si="139"/>
        <v>0</v>
      </c>
      <c r="OB56">
        <f t="shared" si="113"/>
        <v>0</v>
      </c>
      <c r="OC56">
        <f t="shared" si="114"/>
        <v>0</v>
      </c>
      <c r="OD56">
        <f t="shared" si="115"/>
        <v>0</v>
      </c>
      <c r="OE56" s="253"/>
      <c r="OF56" s="206">
        <v>42535</v>
      </c>
      <c r="OG56">
        <v>60</v>
      </c>
      <c r="OH56" t="str">
        <f t="shared" si="87"/>
        <v>TRUE</v>
      </c>
      <c r="OI56">
        <f>VLOOKUP($A56,'FuturesInfo (3)'!$A$2:$V$80,22)</f>
        <v>3</v>
      </c>
      <c r="OJ56" s="257">
        <v>2</v>
      </c>
      <c r="OK56">
        <f t="shared" si="116"/>
        <v>2</v>
      </c>
      <c r="OL56" s="139">
        <f>VLOOKUP($A56,'FuturesInfo (3)'!$A$2:$O$80,15)*OI56</f>
        <v>123645</v>
      </c>
      <c r="OM56" s="139">
        <f>VLOOKUP($A56,'FuturesInfo (3)'!$A$2:$O$80,15)*OK56</f>
        <v>82430</v>
      </c>
      <c r="ON56" s="200">
        <f t="shared" si="117"/>
        <v>0</v>
      </c>
      <c r="OO56" s="200">
        <f t="shared" si="118"/>
        <v>0</v>
      </c>
      <c r="OP56" s="200">
        <f t="shared" si="119"/>
        <v>0</v>
      </c>
      <c r="OQ56" s="200">
        <f t="shared" si="120"/>
        <v>0</v>
      </c>
      <c r="OR56" s="200">
        <f t="shared" si="145"/>
        <v>0</v>
      </c>
      <c r="OT56">
        <f t="shared" si="122"/>
        <v>1</v>
      </c>
      <c r="OU56" s="244"/>
      <c r="OV56" s="218"/>
      <c r="OW56" s="245"/>
      <c r="OX56">
        <f t="shared" si="143"/>
        <v>0</v>
      </c>
      <c r="OY56">
        <f t="shared" si="124"/>
        <v>0</v>
      </c>
      <c r="OZ56" s="218"/>
      <c r="PA56">
        <f t="shared" si="140"/>
        <v>1</v>
      </c>
      <c r="PB56">
        <f t="shared" si="125"/>
        <v>1</v>
      </c>
      <c r="PC56">
        <f t="shared" si="126"/>
        <v>1</v>
      </c>
      <c r="PD56">
        <f t="shared" si="127"/>
        <v>1</v>
      </c>
      <c r="PE56" s="253"/>
      <c r="PF56" s="206"/>
      <c r="PG56">
        <v>60</v>
      </c>
      <c r="PH56" t="str">
        <f t="shared" si="88"/>
        <v>FALSE</v>
      </c>
      <c r="PI56">
        <f>VLOOKUP($A56,'FuturesInfo (3)'!$A$2:$V$80,22)</f>
        <v>3</v>
      </c>
      <c r="PJ56" s="257"/>
      <c r="PK56">
        <f t="shared" si="128"/>
        <v>2</v>
      </c>
      <c r="PL56" s="139">
        <f>VLOOKUP($A56,'FuturesInfo (3)'!$A$2:$O$80,15)*PI56</f>
        <v>123645</v>
      </c>
      <c r="PM56" s="139">
        <f>VLOOKUP($A56,'FuturesInfo (3)'!$A$2:$O$80,15)*PK56</f>
        <v>82430</v>
      </c>
      <c r="PN56" s="200">
        <f t="shared" si="129"/>
        <v>0</v>
      </c>
      <c r="PO56" s="200">
        <f t="shared" si="130"/>
        <v>0</v>
      </c>
      <c r="PP56" s="200">
        <f t="shared" si="131"/>
        <v>0</v>
      </c>
      <c r="PQ56" s="200">
        <f t="shared" si="132"/>
        <v>0</v>
      </c>
      <c r="PR56" s="200">
        <f t="shared" si="146"/>
        <v>0</v>
      </c>
    </row>
    <row r="57" spans="1:43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98237.244990000007</v>
      </c>
      <c r="BR57" s="145">
        <f t="shared" si="90"/>
        <v>-575.62177990701321</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98237.244990000007</v>
      </c>
      <c r="CH57" s="145">
        <f t="shared" si="164"/>
        <v>1989.7843904178674</v>
      </c>
      <c r="CI57" s="145">
        <f t="shared" si="92"/>
        <v>1989.7843904178674</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98237.244990000007</v>
      </c>
      <c r="CY57" s="200">
        <f t="shared" si="169"/>
        <v>-482.27367319322502</v>
      </c>
      <c r="CZ57" s="200">
        <f t="shared" si="95"/>
        <v>-482.27367319322502</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98237.244990000007</v>
      </c>
      <c r="DP57" s="200">
        <f t="shared" si="85"/>
        <v>-666.9852846052338</v>
      </c>
      <c r="DQ57" s="200">
        <f t="shared" si="97"/>
        <v>-666.9852846052338</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f t="shared" si="98"/>
        <v>1</v>
      </c>
      <c r="MU57" s="244">
        <v>1</v>
      </c>
      <c r="MV57" s="218">
        <v>-1</v>
      </c>
      <c r="MW57" s="245">
        <v>-5</v>
      </c>
      <c r="MX57">
        <f t="shared" si="141"/>
        <v>1</v>
      </c>
      <c r="MY57">
        <f t="shared" si="100"/>
        <v>1</v>
      </c>
      <c r="MZ57" s="218">
        <v>1</v>
      </c>
      <c r="NA57">
        <f t="shared" si="138"/>
        <v>1</v>
      </c>
      <c r="NB57">
        <f t="shared" si="101"/>
        <v>0</v>
      </c>
      <c r="NC57">
        <f t="shared" si="102"/>
        <v>1</v>
      </c>
      <c r="ND57">
        <f t="shared" si="103"/>
        <v>1</v>
      </c>
      <c r="NE57" s="253">
        <v>8.5163655771799997E-3</v>
      </c>
      <c r="NF57" s="206">
        <v>42535</v>
      </c>
      <c r="NG57">
        <v>60</v>
      </c>
      <c r="NH57" t="str">
        <f t="shared" si="86"/>
        <v>TRUE</v>
      </c>
      <c r="NI57">
        <f>VLOOKUP($A57,'FuturesInfo (3)'!$A$2:$V$80,22)</f>
        <v>1</v>
      </c>
      <c r="NJ57" s="257">
        <v>2</v>
      </c>
      <c r="NK57">
        <f t="shared" si="104"/>
        <v>1</v>
      </c>
      <c r="NL57" s="139">
        <f>VLOOKUP($A57,'FuturesInfo (3)'!$A$2:$O$80,15)*NI57</f>
        <v>98237.244990000007</v>
      </c>
      <c r="NM57" s="139">
        <f>VLOOKUP($A57,'FuturesInfo (3)'!$A$2:$O$80,15)*NK57</f>
        <v>98237.244990000007</v>
      </c>
      <c r="NN57" s="200">
        <f t="shared" si="105"/>
        <v>836.62429162983449</v>
      </c>
      <c r="NO57" s="200">
        <f t="shared" si="106"/>
        <v>836.62429162983449</v>
      </c>
      <c r="NP57" s="200">
        <f t="shared" si="107"/>
        <v>-836.62429162983449</v>
      </c>
      <c r="NQ57" s="200">
        <f t="shared" si="108"/>
        <v>836.62429162983449</v>
      </c>
      <c r="NR57" s="200">
        <f t="shared" si="144"/>
        <v>836.62429162983449</v>
      </c>
      <c r="NT57">
        <f t="shared" si="110"/>
        <v>1</v>
      </c>
      <c r="NU57" s="244">
        <v>1</v>
      </c>
      <c r="NV57" s="218">
        <v>-1</v>
      </c>
      <c r="NW57" s="245">
        <v>-6</v>
      </c>
      <c r="NX57">
        <f t="shared" si="142"/>
        <v>1</v>
      </c>
      <c r="NY57">
        <f t="shared" si="112"/>
        <v>1</v>
      </c>
      <c r="NZ57" s="218"/>
      <c r="OA57">
        <f t="shared" si="139"/>
        <v>0</v>
      </c>
      <c r="OB57">
        <f t="shared" si="113"/>
        <v>0</v>
      </c>
      <c r="OC57">
        <f t="shared" si="114"/>
        <v>0</v>
      </c>
      <c r="OD57">
        <f t="shared" si="115"/>
        <v>0</v>
      </c>
      <c r="OE57" s="253"/>
      <c r="OF57" s="206">
        <v>42535</v>
      </c>
      <c r="OG57">
        <v>60</v>
      </c>
      <c r="OH57" t="str">
        <f t="shared" si="87"/>
        <v>TRUE</v>
      </c>
      <c r="OI57">
        <f>VLOOKUP($A57,'FuturesInfo (3)'!$A$2:$V$80,22)</f>
        <v>1</v>
      </c>
      <c r="OJ57" s="257">
        <v>2</v>
      </c>
      <c r="OK57">
        <f t="shared" si="116"/>
        <v>1</v>
      </c>
      <c r="OL57" s="139">
        <f>VLOOKUP($A57,'FuturesInfo (3)'!$A$2:$O$80,15)*OI57</f>
        <v>98237.244990000007</v>
      </c>
      <c r="OM57" s="139">
        <f>VLOOKUP($A57,'FuturesInfo (3)'!$A$2:$O$80,15)*OK57</f>
        <v>98237.244990000007</v>
      </c>
      <c r="ON57" s="200">
        <f t="shared" si="117"/>
        <v>0</v>
      </c>
      <c r="OO57" s="200">
        <f t="shared" si="118"/>
        <v>0</v>
      </c>
      <c r="OP57" s="200">
        <f t="shared" si="119"/>
        <v>0</v>
      </c>
      <c r="OQ57" s="200">
        <f t="shared" si="120"/>
        <v>0</v>
      </c>
      <c r="OR57" s="200">
        <f t="shared" si="145"/>
        <v>0</v>
      </c>
      <c r="OT57">
        <f t="shared" si="122"/>
        <v>1</v>
      </c>
      <c r="OU57" s="244"/>
      <c r="OV57" s="218"/>
      <c r="OW57" s="245"/>
      <c r="OX57">
        <f t="shared" si="143"/>
        <v>0</v>
      </c>
      <c r="OY57">
        <f t="shared" si="124"/>
        <v>0</v>
      </c>
      <c r="OZ57" s="218"/>
      <c r="PA57">
        <f t="shared" si="140"/>
        <v>1</v>
      </c>
      <c r="PB57">
        <f t="shared" si="125"/>
        <v>1</v>
      </c>
      <c r="PC57">
        <f t="shared" si="126"/>
        <v>1</v>
      </c>
      <c r="PD57">
        <f t="shared" si="127"/>
        <v>1</v>
      </c>
      <c r="PE57" s="253"/>
      <c r="PF57" s="206"/>
      <c r="PG57">
        <v>60</v>
      </c>
      <c r="PH57" t="str">
        <f t="shared" si="88"/>
        <v>FALSE</v>
      </c>
      <c r="PI57">
        <f>VLOOKUP($A57,'FuturesInfo (3)'!$A$2:$V$80,22)</f>
        <v>1</v>
      </c>
      <c r="PJ57" s="257"/>
      <c r="PK57">
        <f t="shared" si="128"/>
        <v>1</v>
      </c>
      <c r="PL57" s="139">
        <f>VLOOKUP($A57,'FuturesInfo (3)'!$A$2:$O$80,15)*PI57</f>
        <v>98237.244990000007</v>
      </c>
      <c r="PM57" s="139">
        <f>VLOOKUP($A57,'FuturesInfo (3)'!$A$2:$O$80,15)*PK57</f>
        <v>98237.244990000007</v>
      </c>
      <c r="PN57" s="200">
        <f t="shared" si="129"/>
        <v>0</v>
      </c>
      <c r="PO57" s="200">
        <f t="shared" si="130"/>
        <v>0</v>
      </c>
      <c r="PP57" s="200">
        <f t="shared" si="131"/>
        <v>0</v>
      </c>
      <c r="PQ57" s="200">
        <f t="shared" si="132"/>
        <v>0</v>
      </c>
      <c r="PR57" s="200">
        <f t="shared" si="146"/>
        <v>0</v>
      </c>
    </row>
    <row r="58" spans="1:43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6</v>
      </c>
      <c r="BP58">
        <f t="shared" si="160"/>
        <v>6</v>
      </c>
      <c r="BQ58" s="139">
        <f>VLOOKUP($A58,'FuturesInfo (3)'!$A$2:$O$80,15)*BP58</f>
        <v>160800</v>
      </c>
      <c r="BR58" s="145">
        <f t="shared" si="90"/>
        <v>-1458.5708996673361</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6</v>
      </c>
      <c r="CE58">
        <f t="shared" si="75"/>
        <v>6</v>
      </c>
      <c r="CF58">
        <f t="shared" si="75"/>
        <v>6</v>
      </c>
      <c r="CG58" s="139">
        <f>VLOOKUP($A58,'FuturesInfo (3)'!$A$2:$O$80,15)*CE58</f>
        <v>160800</v>
      </c>
      <c r="CH58" s="145">
        <f t="shared" si="164"/>
        <v>-510.66691574803201</v>
      </c>
      <c r="CI58" s="145">
        <f t="shared" si="92"/>
        <v>510.66691574803201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6</v>
      </c>
      <c r="CV58">
        <f t="shared" si="168"/>
        <v>5</v>
      </c>
      <c r="CW58">
        <f t="shared" si="93"/>
        <v>6</v>
      </c>
      <c r="CX58" s="139">
        <f>VLOOKUP($A58,'FuturesInfo (3)'!$A$2:$O$80,15)*CW58</f>
        <v>160800</v>
      </c>
      <c r="CY58" s="200">
        <f t="shared" si="169"/>
        <v>119.77653631277521</v>
      </c>
      <c r="CZ58" s="200">
        <f t="shared" si="95"/>
        <v>-119.77653631277521</v>
      </c>
      <c r="DB58">
        <f t="shared" si="81"/>
        <v>-1</v>
      </c>
      <c r="DC58">
        <v>-1</v>
      </c>
      <c r="DD58">
        <v>1</v>
      </c>
      <c r="DE58">
        <v>1</v>
      </c>
      <c r="DF58">
        <f t="shared" si="137"/>
        <v>0</v>
      </c>
      <c r="DG58">
        <f t="shared" si="82"/>
        <v>1</v>
      </c>
      <c r="DH58" s="1">
        <v>1.39768915393E-2</v>
      </c>
      <c r="DI58" s="2">
        <v>10</v>
      </c>
      <c r="DJ58">
        <v>60</v>
      </c>
      <c r="DK58" t="str">
        <f t="shared" si="83"/>
        <v>TRUE</v>
      </c>
      <c r="DL58">
        <f>VLOOKUP($A58,'FuturesInfo (3)'!$A$2:$V$80,22)</f>
        <v>6</v>
      </c>
      <c r="DM58">
        <f t="shared" si="84"/>
        <v>5</v>
      </c>
      <c r="DN58">
        <f t="shared" si="96"/>
        <v>6</v>
      </c>
      <c r="DO58" s="139">
        <f>VLOOKUP($A58,'FuturesInfo (3)'!$A$2:$O$80,15)*DN58</f>
        <v>160800</v>
      </c>
      <c r="DP58" s="200">
        <f t="shared" si="85"/>
        <v>-2247.4841595194403</v>
      </c>
      <c r="DQ58" s="200">
        <f t="shared" si="97"/>
        <v>2247.4841595194403</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f t="shared" si="98"/>
        <v>1</v>
      </c>
      <c r="MU58" s="244">
        <v>1</v>
      </c>
      <c r="MV58" s="218">
        <v>-1</v>
      </c>
      <c r="MW58" s="245">
        <v>5</v>
      </c>
      <c r="MX58">
        <f t="shared" si="141"/>
        <v>1</v>
      </c>
      <c r="MY58">
        <f t="shared" si="100"/>
        <v>-1</v>
      </c>
      <c r="MZ58" s="218">
        <v>1</v>
      </c>
      <c r="NA58">
        <f t="shared" si="138"/>
        <v>1</v>
      </c>
      <c r="NB58">
        <f t="shared" si="101"/>
        <v>0</v>
      </c>
      <c r="NC58">
        <f t="shared" si="102"/>
        <v>1</v>
      </c>
      <c r="ND58">
        <f t="shared" si="103"/>
        <v>0</v>
      </c>
      <c r="NE58" s="253">
        <v>6.0060060060100002E-3</v>
      </c>
      <c r="NF58" s="206">
        <v>42535</v>
      </c>
      <c r="NG58">
        <v>60</v>
      </c>
      <c r="NH58" t="str">
        <f t="shared" si="86"/>
        <v>TRUE</v>
      </c>
      <c r="NI58">
        <f>VLOOKUP($A58,'FuturesInfo (3)'!$A$2:$V$80,22)</f>
        <v>6</v>
      </c>
      <c r="NJ58" s="257">
        <v>2</v>
      </c>
      <c r="NK58">
        <f t="shared" si="104"/>
        <v>5</v>
      </c>
      <c r="NL58" s="139">
        <f>VLOOKUP($A58,'FuturesInfo (3)'!$A$2:$O$80,15)*NI58</f>
        <v>160800</v>
      </c>
      <c r="NM58" s="139">
        <f>VLOOKUP($A58,'FuturesInfo (3)'!$A$2:$O$80,15)*NK58</f>
        <v>134000</v>
      </c>
      <c r="NN58" s="200">
        <f t="shared" si="105"/>
        <v>965.76576576640798</v>
      </c>
      <c r="NO58" s="200">
        <f t="shared" si="106"/>
        <v>804.80480480534004</v>
      </c>
      <c r="NP58" s="200">
        <f t="shared" si="107"/>
        <v>-965.76576576640798</v>
      </c>
      <c r="NQ58" s="200">
        <f t="shared" si="108"/>
        <v>965.76576576640798</v>
      </c>
      <c r="NR58" s="200">
        <f t="shared" si="144"/>
        <v>-965.76576576640798</v>
      </c>
      <c r="NT58">
        <f t="shared" si="110"/>
        <v>1</v>
      </c>
      <c r="NU58" s="244">
        <v>-1</v>
      </c>
      <c r="NV58" s="218">
        <v>1</v>
      </c>
      <c r="NW58" s="245">
        <v>6</v>
      </c>
      <c r="NX58">
        <f t="shared" si="142"/>
        <v>1</v>
      </c>
      <c r="NY58">
        <f t="shared" si="112"/>
        <v>1</v>
      </c>
      <c r="NZ58" s="218"/>
      <c r="OA58">
        <f t="shared" si="139"/>
        <v>0</v>
      </c>
      <c r="OB58">
        <f t="shared" si="113"/>
        <v>0</v>
      </c>
      <c r="OC58">
        <f t="shared" si="114"/>
        <v>0</v>
      </c>
      <c r="OD58">
        <f t="shared" si="115"/>
        <v>0</v>
      </c>
      <c r="OE58" s="253"/>
      <c r="OF58" s="206">
        <v>42535</v>
      </c>
      <c r="OG58">
        <v>60</v>
      </c>
      <c r="OH58" t="str">
        <f t="shared" si="87"/>
        <v>TRUE</v>
      </c>
      <c r="OI58">
        <f>VLOOKUP($A58,'FuturesInfo (3)'!$A$2:$V$80,22)</f>
        <v>6</v>
      </c>
      <c r="OJ58" s="257">
        <v>2</v>
      </c>
      <c r="OK58">
        <f t="shared" si="116"/>
        <v>5</v>
      </c>
      <c r="OL58" s="139">
        <f>VLOOKUP($A58,'FuturesInfo (3)'!$A$2:$O$80,15)*OI58</f>
        <v>160800</v>
      </c>
      <c r="OM58" s="139">
        <f>VLOOKUP($A58,'FuturesInfo (3)'!$A$2:$O$80,15)*OK58</f>
        <v>134000</v>
      </c>
      <c r="ON58" s="200">
        <f t="shared" si="117"/>
        <v>0</v>
      </c>
      <c r="OO58" s="200">
        <f t="shared" si="118"/>
        <v>0</v>
      </c>
      <c r="OP58" s="200">
        <f t="shared" si="119"/>
        <v>0</v>
      </c>
      <c r="OQ58" s="200">
        <f t="shared" si="120"/>
        <v>0</v>
      </c>
      <c r="OR58" s="200">
        <f t="shared" si="145"/>
        <v>0</v>
      </c>
      <c r="OT58">
        <f t="shared" si="122"/>
        <v>-1</v>
      </c>
      <c r="OU58" s="244"/>
      <c r="OV58" s="218"/>
      <c r="OW58" s="245"/>
      <c r="OX58">
        <f t="shared" si="143"/>
        <v>0</v>
      </c>
      <c r="OY58">
        <f t="shared" si="124"/>
        <v>0</v>
      </c>
      <c r="OZ58" s="218"/>
      <c r="PA58">
        <f t="shared" si="140"/>
        <v>1</v>
      </c>
      <c r="PB58">
        <f t="shared" si="125"/>
        <v>1</v>
      </c>
      <c r="PC58">
        <f t="shared" si="126"/>
        <v>1</v>
      </c>
      <c r="PD58">
        <f t="shared" si="127"/>
        <v>1</v>
      </c>
      <c r="PE58" s="253"/>
      <c r="PF58" s="206"/>
      <c r="PG58">
        <v>60</v>
      </c>
      <c r="PH58" t="str">
        <f t="shared" si="88"/>
        <v>FALSE</v>
      </c>
      <c r="PI58">
        <f>VLOOKUP($A58,'FuturesInfo (3)'!$A$2:$V$80,22)</f>
        <v>6</v>
      </c>
      <c r="PJ58" s="257"/>
      <c r="PK58">
        <f t="shared" si="128"/>
        <v>5</v>
      </c>
      <c r="PL58" s="139">
        <f>VLOOKUP($A58,'FuturesInfo (3)'!$A$2:$O$80,15)*PI58</f>
        <v>160800</v>
      </c>
      <c r="PM58" s="139">
        <f>VLOOKUP($A58,'FuturesInfo (3)'!$A$2:$O$80,15)*PK58</f>
        <v>134000</v>
      </c>
      <c r="PN58" s="200">
        <f t="shared" si="129"/>
        <v>0</v>
      </c>
      <c r="PO58" s="200">
        <f t="shared" si="130"/>
        <v>0</v>
      </c>
      <c r="PP58" s="200">
        <f t="shared" si="131"/>
        <v>0</v>
      </c>
      <c r="PQ58" s="200">
        <f t="shared" si="132"/>
        <v>0</v>
      </c>
      <c r="PR58" s="200">
        <f t="shared" si="146"/>
        <v>0</v>
      </c>
    </row>
    <row r="59" spans="1:43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106950</v>
      </c>
      <c r="BR59" s="145">
        <f t="shared" si="90"/>
        <v>707.94326241139049</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106950</v>
      </c>
      <c r="CH59" s="145">
        <f t="shared" si="164"/>
        <v>-1456.8107092487851</v>
      </c>
      <c r="CI59" s="145">
        <f t="shared" si="92"/>
        <v>-1456.8107092487851</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106950</v>
      </c>
      <c r="CY59" s="200">
        <f t="shared" si="169"/>
        <v>-1338.1139944348649</v>
      </c>
      <c r="CZ59" s="200">
        <f t="shared" si="95"/>
        <v>-1338.1139944348649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106950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f t="shared" si="98"/>
        <v>1</v>
      </c>
      <c r="MU59" s="244">
        <v>-1</v>
      </c>
      <c r="MV59" s="218">
        <v>1</v>
      </c>
      <c r="MW59" s="245">
        <v>-3</v>
      </c>
      <c r="MX59">
        <f t="shared" si="141"/>
        <v>1</v>
      </c>
      <c r="MY59">
        <f t="shared" si="100"/>
        <v>-1</v>
      </c>
      <c r="MZ59" s="218">
        <v>1</v>
      </c>
      <c r="NA59">
        <f t="shared" si="138"/>
        <v>0</v>
      </c>
      <c r="NB59">
        <f t="shared" si="101"/>
        <v>1</v>
      </c>
      <c r="NC59">
        <f t="shared" si="102"/>
        <v>1</v>
      </c>
      <c r="ND59">
        <f t="shared" si="103"/>
        <v>0</v>
      </c>
      <c r="NE59" s="253">
        <v>4.6772684752100001E-4</v>
      </c>
      <c r="NF59" s="206">
        <v>42529</v>
      </c>
      <c r="NG59">
        <v>60</v>
      </c>
      <c r="NH59" t="str">
        <f t="shared" si="86"/>
        <v>TRUE</v>
      </c>
      <c r="NI59">
        <f>VLOOKUP($A59,'FuturesInfo (3)'!$A$2:$V$80,22)</f>
        <v>4</v>
      </c>
      <c r="NJ59" s="257">
        <v>2</v>
      </c>
      <c r="NK59">
        <f t="shared" si="104"/>
        <v>3</v>
      </c>
      <c r="NL59" s="139">
        <f>VLOOKUP($A59,'FuturesInfo (3)'!$A$2:$O$80,15)*NI59</f>
        <v>106950</v>
      </c>
      <c r="NM59" s="139">
        <f>VLOOKUP($A59,'FuturesInfo (3)'!$A$2:$O$80,15)*NK59</f>
        <v>80212.5</v>
      </c>
      <c r="NN59" s="200">
        <f t="shared" si="105"/>
        <v>-50.023386342370948</v>
      </c>
      <c r="NO59" s="200">
        <f t="shared" si="106"/>
        <v>-37.517539756778213</v>
      </c>
      <c r="NP59" s="200">
        <f t="shared" si="107"/>
        <v>50.023386342370948</v>
      </c>
      <c r="NQ59" s="200">
        <f t="shared" si="108"/>
        <v>50.023386342370948</v>
      </c>
      <c r="NR59" s="200">
        <f t="shared" si="144"/>
        <v>-50.023386342370948</v>
      </c>
      <c r="NT59">
        <f t="shared" si="110"/>
        <v>-1</v>
      </c>
      <c r="NU59" s="244">
        <v>1</v>
      </c>
      <c r="NV59" s="218">
        <v>1</v>
      </c>
      <c r="NW59" s="245">
        <v>-4</v>
      </c>
      <c r="NX59">
        <f t="shared" si="142"/>
        <v>1</v>
      </c>
      <c r="NY59">
        <f t="shared" si="112"/>
        <v>-1</v>
      </c>
      <c r="NZ59" s="218"/>
      <c r="OA59">
        <f t="shared" si="139"/>
        <v>0</v>
      </c>
      <c r="OB59">
        <f t="shared" si="113"/>
        <v>0</v>
      </c>
      <c r="OC59">
        <f t="shared" si="114"/>
        <v>0</v>
      </c>
      <c r="OD59">
        <f t="shared" si="115"/>
        <v>0</v>
      </c>
      <c r="OE59" s="253"/>
      <c r="OF59" s="206">
        <v>42537</v>
      </c>
      <c r="OG59">
        <v>60</v>
      </c>
      <c r="OH59" t="str">
        <f t="shared" si="87"/>
        <v>TRUE</v>
      </c>
      <c r="OI59">
        <f>VLOOKUP($A59,'FuturesInfo (3)'!$A$2:$V$80,22)</f>
        <v>4</v>
      </c>
      <c r="OJ59" s="257">
        <v>2</v>
      </c>
      <c r="OK59">
        <f t="shared" si="116"/>
        <v>3</v>
      </c>
      <c r="OL59" s="139">
        <f>VLOOKUP($A59,'FuturesInfo (3)'!$A$2:$O$80,15)*OI59</f>
        <v>106950</v>
      </c>
      <c r="OM59" s="139">
        <f>VLOOKUP($A59,'FuturesInfo (3)'!$A$2:$O$80,15)*OK59</f>
        <v>80212.5</v>
      </c>
      <c r="ON59" s="200">
        <f t="shared" si="117"/>
        <v>0</v>
      </c>
      <c r="OO59" s="200">
        <f t="shared" si="118"/>
        <v>0</v>
      </c>
      <c r="OP59" s="200">
        <f t="shared" si="119"/>
        <v>0</v>
      </c>
      <c r="OQ59" s="200">
        <f t="shared" si="120"/>
        <v>0</v>
      </c>
      <c r="OR59" s="200">
        <f t="shared" si="145"/>
        <v>0</v>
      </c>
      <c r="OT59">
        <f t="shared" si="122"/>
        <v>1</v>
      </c>
      <c r="OU59" s="244"/>
      <c r="OV59" s="218"/>
      <c r="OW59" s="245"/>
      <c r="OX59">
        <f t="shared" si="143"/>
        <v>0</v>
      </c>
      <c r="OY59">
        <f t="shared" si="124"/>
        <v>0</v>
      </c>
      <c r="OZ59" s="218"/>
      <c r="PA59">
        <f t="shared" si="140"/>
        <v>1</v>
      </c>
      <c r="PB59">
        <f t="shared" si="125"/>
        <v>1</v>
      </c>
      <c r="PC59">
        <f t="shared" si="126"/>
        <v>1</v>
      </c>
      <c r="PD59">
        <f t="shared" si="127"/>
        <v>1</v>
      </c>
      <c r="PE59" s="253"/>
      <c r="PF59" s="206"/>
      <c r="PG59">
        <v>60</v>
      </c>
      <c r="PH59" t="str">
        <f t="shared" si="88"/>
        <v>FALSE</v>
      </c>
      <c r="PI59">
        <f>VLOOKUP($A59,'FuturesInfo (3)'!$A$2:$V$80,22)</f>
        <v>4</v>
      </c>
      <c r="PJ59" s="257"/>
      <c r="PK59">
        <f t="shared" si="128"/>
        <v>3</v>
      </c>
      <c r="PL59" s="139">
        <f>VLOOKUP($A59,'FuturesInfo (3)'!$A$2:$O$80,15)*PI59</f>
        <v>106950</v>
      </c>
      <c r="PM59" s="139">
        <f>VLOOKUP($A59,'FuturesInfo (3)'!$A$2:$O$80,15)*PK59</f>
        <v>80212.5</v>
      </c>
      <c r="PN59" s="200">
        <f t="shared" si="129"/>
        <v>0</v>
      </c>
      <c r="PO59" s="200">
        <f t="shared" si="130"/>
        <v>0</v>
      </c>
      <c r="PP59" s="200">
        <f t="shared" si="131"/>
        <v>0</v>
      </c>
      <c r="PQ59" s="200">
        <f t="shared" si="132"/>
        <v>0</v>
      </c>
      <c r="PR59" s="200">
        <f t="shared" si="146"/>
        <v>0</v>
      </c>
    </row>
    <row r="60" spans="1:43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214260</v>
      </c>
      <c r="BR60" s="145">
        <f t="shared" si="90"/>
        <v>-345.83418928738979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214260</v>
      </c>
      <c r="CH60" s="145">
        <f t="shared" si="164"/>
        <v>4629.0740740730162</v>
      </c>
      <c r="CI60" s="145">
        <f t="shared" si="92"/>
        <v>4629.0740740730162</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214260</v>
      </c>
      <c r="CY60" s="200">
        <f t="shared" si="169"/>
        <v>554.83815278460895</v>
      </c>
      <c r="CZ60" s="200">
        <f t="shared" si="95"/>
        <v>-554.83815278460895</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214260</v>
      </c>
      <c r="DP60" s="200">
        <f t="shared" si="85"/>
        <v>-1112.5573344878276</v>
      </c>
      <c r="DQ60" s="200">
        <f t="shared" si="97"/>
        <v>1112.5573344878276</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f t="shared" si="98"/>
        <v>1</v>
      </c>
      <c r="MU60" s="244">
        <v>1</v>
      </c>
      <c r="MV60" s="218">
        <v>1</v>
      </c>
      <c r="MW60" s="245">
        <v>14</v>
      </c>
      <c r="MX60">
        <f t="shared" si="141"/>
        <v>-1</v>
      </c>
      <c r="MY60">
        <f t="shared" si="100"/>
        <v>1</v>
      </c>
      <c r="MZ60" s="218">
        <v>1</v>
      </c>
      <c r="NA60">
        <f t="shared" si="138"/>
        <v>1</v>
      </c>
      <c r="NB60">
        <f t="shared" si="101"/>
        <v>1</v>
      </c>
      <c r="NC60">
        <f t="shared" si="102"/>
        <v>0</v>
      </c>
      <c r="ND60">
        <f t="shared" si="103"/>
        <v>1</v>
      </c>
      <c r="NE60" s="253">
        <v>4.0770420357100004E-3</v>
      </c>
      <c r="NF60" s="206">
        <v>42522</v>
      </c>
      <c r="NG60">
        <v>60</v>
      </c>
      <c r="NH60" t="str">
        <f t="shared" si="86"/>
        <v>TRUE</v>
      </c>
      <c r="NI60">
        <f>VLOOKUP($A60,'FuturesInfo (3)'!$A$2:$V$80,22)</f>
        <v>3</v>
      </c>
      <c r="NJ60" s="257">
        <v>2</v>
      </c>
      <c r="NK60">
        <f t="shared" si="104"/>
        <v>2</v>
      </c>
      <c r="NL60" s="139">
        <f>VLOOKUP($A60,'FuturesInfo (3)'!$A$2:$O$80,15)*NI60</f>
        <v>214260</v>
      </c>
      <c r="NM60" s="139">
        <f>VLOOKUP($A60,'FuturesInfo (3)'!$A$2:$O$80,15)*NK60</f>
        <v>142840</v>
      </c>
      <c r="NN60" s="200">
        <f t="shared" si="105"/>
        <v>873.54702657122471</v>
      </c>
      <c r="NO60" s="200">
        <f t="shared" si="106"/>
        <v>582.36468438081647</v>
      </c>
      <c r="NP60" s="200">
        <f t="shared" si="107"/>
        <v>873.54702657122471</v>
      </c>
      <c r="NQ60" s="200">
        <f t="shared" si="108"/>
        <v>-873.54702657122471</v>
      </c>
      <c r="NR60" s="200">
        <f t="shared" si="144"/>
        <v>873.54702657122471</v>
      </c>
      <c r="NT60">
        <f t="shared" si="110"/>
        <v>1</v>
      </c>
      <c r="NU60" s="244">
        <v>1</v>
      </c>
      <c r="NV60" s="218">
        <v>1</v>
      </c>
      <c r="NW60" s="245">
        <v>15</v>
      </c>
      <c r="NX60">
        <f t="shared" si="142"/>
        <v>1</v>
      </c>
      <c r="NY60">
        <f t="shared" si="112"/>
        <v>1</v>
      </c>
      <c r="NZ60" s="218"/>
      <c r="OA60">
        <f t="shared" si="139"/>
        <v>0</v>
      </c>
      <c r="OB60">
        <f t="shared" si="113"/>
        <v>0</v>
      </c>
      <c r="OC60">
        <f t="shared" si="114"/>
        <v>0</v>
      </c>
      <c r="OD60">
        <f t="shared" si="115"/>
        <v>0</v>
      </c>
      <c r="OE60" s="253"/>
      <c r="OF60" s="206">
        <v>42522</v>
      </c>
      <c r="OG60">
        <v>60</v>
      </c>
      <c r="OH60" t="str">
        <f t="shared" si="87"/>
        <v>TRUE</v>
      </c>
      <c r="OI60">
        <f>VLOOKUP($A60,'FuturesInfo (3)'!$A$2:$V$80,22)</f>
        <v>3</v>
      </c>
      <c r="OJ60" s="257">
        <v>2</v>
      </c>
      <c r="OK60">
        <f t="shared" si="116"/>
        <v>2</v>
      </c>
      <c r="OL60" s="139">
        <f>VLOOKUP($A60,'FuturesInfo (3)'!$A$2:$O$80,15)*OI60</f>
        <v>214260</v>
      </c>
      <c r="OM60" s="139">
        <f>VLOOKUP($A60,'FuturesInfo (3)'!$A$2:$O$80,15)*OK60</f>
        <v>142840</v>
      </c>
      <c r="ON60" s="200">
        <f t="shared" si="117"/>
        <v>0</v>
      </c>
      <c r="OO60" s="200">
        <f t="shared" si="118"/>
        <v>0</v>
      </c>
      <c r="OP60" s="200">
        <f t="shared" si="119"/>
        <v>0</v>
      </c>
      <c r="OQ60" s="200">
        <f t="shared" si="120"/>
        <v>0</v>
      </c>
      <c r="OR60" s="200">
        <f t="shared" si="145"/>
        <v>0</v>
      </c>
      <c r="OT60">
        <f t="shared" si="122"/>
        <v>1</v>
      </c>
      <c r="OU60" s="244"/>
      <c r="OV60" s="218"/>
      <c r="OW60" s="245"/>
      <c r="OX60">
        <f t="shared" si="143"/>
        <v>0</v>
      </c>
      <c r="OY60">
        <f t="shared" si="124"/>
        <v>0</v>
      </c>
      <c r="OZ60" s="218"/>
      <c r="PA60">
        <f t="shared" si="140"/>
        <v>1</v>
      </c>
      <c r="PB60">
        <f t="shared" si="125"/>
        <v>1</v>
      </c>
      <c r="PC60">
        <f t="shared" si="126"/>
        <v>1</v>
      </c>
      <c r="PD60">
        <f t="shared" si="127"/>
        <v>1</v>
      </c>
      <c r="PE60" s="253"/>
      <c r="PF60" s="206"/>
      <c r="PG60">
        <v>60</v>
      </c>
      <c r="PH60" t="str">
        <f t="shared" si="88"/>
        <v>FALSE</v>
      </c>
      <c r="PI60">
        <f>VLOOKUP($A60,'FuturesInfo (3)'!$A$2:$V$80,22)</f>
        <v>3</v>
      </c>
      <c r="PJ60" s="257"/>
      <c r="PK60">
        <f t="shared" si="128"/>
        <v>2</v>
      </c>
      <c r="PL60" s="139">
        <f>VLOOKUP($A60,'FuturesInfo (3)'!$A$2:$O$80,15)*PI60</f>
        <v>214260</v>
      </c>
      <c r="PM60" s="139">
        <f>VLOOKUP($A60,'FuturesInfo (3)'!$A$2:$O$80,15)*PK60</f>
        <v>142840</v>
      </c>
      <c r="PN60" s="200">
        <f t="shared" si="129"/>
        <v>0</v>
      </c>
      <c r="PO60" s="200">
        <f t="shared" si="130"/>
        <v>0</v>
      </c>
      <c r="PP60" s="200">
        <f t="shared" si="131"/>
        <v>0</v>
      </c>
      <c r="PQ60" s="200">
        <f t="shared" si="132"/>
        <v>0</v>
      </c>
      <c r="PR60" s="200">
        <f t="shared" si="146"/>
        <v>0</v>
      </c>
    </row>
    <row r="61" spans="1:43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54480.000000000007</v>
      </c>
      <c r="BR61" s="145">
        <f t="shared" si="90"/>
        <v>549.14741704992002</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54480.000000000007</v>
      </c>
      <c r="CH61" s="145">
        <f t="shared" si="164"/>
        <v>-158.56964656948801</v>
      </c>
      <c r="CI61" s="145">
        <f t="shared" si="92"/>
        <v>158.56964656948801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54480.000000000007</v>
      </c>
      <c r="CY61" s="200">
        <f t="shared" si="169"/>
        <v>1544.8874061728643</v>
      </c>
      <c r="CZ61" s="200">
        <f t="shared" si="95"/>
        <v>-1544.8874061728643</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54480.000000000007</v>
      </c>
      <c r="DP61" s="200">
        <f t="shared" si="85"/>
        <v>176.73965936733123</v>
      </c>
      <c r="DQ61" s="200">
        <f t="shared" si="97"/>
        <v>-176.73965936733123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f t="shared" si="98"/>
        <v>1</v>
      </c>
      <c r="MU61" s="244">
        <v>1</v>
      </c>
      <c r="MV61" s="218">
        <v>-1</v>
      </c>
      <c r="MW61" s="245">
        <v>-3</v>
      </c>
      <c r="MX61">
        <f t="shared" si="141"/>
        <v>-1</v>
      </c>
      <c r="MY61">
        <f t="shared" si="100"/>
        <v>1</v>
      </c>
      <c r="MZ61" s="218">
        <v>-1</v>
      </c>
      <c r="NA61">
        <f t="shared" si="138"/>
        <v>0</v>
      </c>
      <c r="NB61">
        <f t="shared" si="101"/>
        <v>1</v>
      </c>
      <c r="NC61">
        <f t="shared" si="102"/>
        <v>1</v>
      </c>
      <c r="ND61">
        <f t="shared" si="103"/>
        <v>0</v>
      </c>
      <c r="NE61" s="253">
        <v>-3.1638819765399999E-2</v>
      </c>
      <c r="NF61" s="206">
        <v>42508</v>
      </c>
      <c r="NG61">
        <v>60</v>
      </c>
      <c r="NH61" t="str">
        <f t="shared" si="86"/>
        <v>TRUE</v>
      </c>
      <c r="NI61">
        <f>VLOOKUP($A61,'FuturesInfo (3)'!$A$2:$V$80,22)</f>
        <v>2</v>
      </c>
      <c r="NJ61" s="257">
        <v>1</v>
      </c>
      <c r="NK61">
        <f t="shared" si="104"/>
        <v>3</v>
      </c>
      <c r="NL61" s="139">
        <f>VLOOKUP($A61,'FuturesInfo (3)'!$A$2:$O$80,15)*NI61</f>
        <v>54480.000000000007</v>
      </c>
      <c r="NM61" s="139">
        <f>VLOOKUP($A61,'FuturesInfo (3)'!$A$2:$O$80,15)*NK61</f>
        <v>81720.000000000015</v>
      </c>
      <c r="NN61" s="200">
        <f t="shared" si="105"/>
        <v>-1723.6829008189923</v>
      </c>
      <c r="NO61" s="200">
        <f t="shared" si="106"/>
        <v>-2585.5243512284883</v>
      </c>
      <c r="NP61" s="200">
        <f t="shared" si="107"/>
        <v>1723.6829008189923</v>
      </c>
      <c r="NQ61" s="200">
        <f t="shared" si="108"/>
        <v>1723.6829008189923</v>
      </c>
      <c r="NR61" s="200">
        <f t="shared" si="144"/>
        <v>-1723.6829008189923</v>
      </c>
      <c r="NT61">
        <f t="shared" si="110"/>
        <v>1</v>
      </c>
      <c r="NU61" s="244">
        <v>-1</v>
      </c>
      <c r="NV61" s="218">
        <v>-1</v>
      </c>
      <c r="NW61" s="245">
        <v>-4</v>
      </c>
      <c r="NX61">
        <f t="shared" si="142"/>
        <v>1</v>
      </c>
      <c r="NY61">
        <f t="shared" si="112"/>
        <v>1</v>
      </c>
      <c r="NZ61" s="218"/>
      <c r="OA61">
        <f t="shared" si="139"/>
        <v>0</v>
      </c>
      <c r="OB61">
        <f t="shared" si="113"/>
        <v>0</v>
      </c>
      <c r="OC61">
        <f t="shared" si="114"/>
        <v>0</v>
      </c>
      <c r="OD61">
        <f t="shared" si="115"/>
        <v>0</v>
      </c>
      <c r="OE61" s="253"/>
      <c r="OF61" s="206">
        <v>42537</v>
      </c>
      <c r="OG61">
        <v>60</v>
      </c>
      <c r="OH61" t="str">
        <f t="shared" si="87"/>
        <v>TRUE</v>
      </c>
      <c r="OI61">
        <f>VLOOKUP($A61,'FuturesInfo (3)'!$A$2:$V$80,22)</f>
        <v>2</v>
      </c>
      <c r="OJ61" s="257">
        <v>1</v>
      </c>
      <c r="OK61">
        <f t="shared" si="116"/>
        <v>3</v>
      </c>
      <c r="OL61" s="139">
        <f>VLOOKUP($A61,'FuturesInfo (3)'!$A$2:$O$80,15)*OI61</f>
        <v>54480.000000000007</v>
      </c>
      <c r="OM61" s="139">
        <f>VLOOKUP($A61,'FuturesInfo (3)'!$A$2:$O$80,15)*OK61</f>
        <v>81720.000000000015</v>
      </c>
      <c r="ON61" s="200">
        <f t="shared" si="117"/>
        <v>0</v>
      </c>
      <c r="OO61" s="200">
        <f t="shared" si="118"/>
        <v>0</v>
      </c>
      <c r="OP61" s="200">
        <f t="shared" si="119"/>
        <v>0</v>
      </c>
      <c r="OQ61" s="200">
        <f t="shared" si="120"/>
        <v>0</v>
      </c>
      <c r="OR61" s="200">
        <f t="shared" si="145"/>
        <v>0</v>
      </c>
      <c r="OT61">
        <f t="shared" si="122"/>
        <v>-1</v>
      </c>
      <c r="OU61" s="244"/>
      <c r="OV61" s="218"/>
      <c r="OW61" s="245"/>
      <c r="OX61">
        <f t="shared" si="143"/>
        <v>0</v>
      </c>
      <c r="OY61">
        <f t="shared" si="124"/>
        <v>0</v>
      </c>
      <c r="OZ61" s="218"/>
      <c r="PA61">
        <f t="shared" si="140"/>
        <v>1</v>
      </c>
      <c r="PB61">
        <f t="shared" si="125"/>
        <v>1</v>
      </c>
      <c r="PC61">
        <f t="shared" si="126"/>
        <v>1</v>
      </c>
      <c r="PD61">
        <f t="shared" si="127"/>
        <v>1</v>
      </c>
      <c r="PE61" s="253"/>
      <c r="PF61" s="206"/>
      <c r="PG61">
        <v>60</v>
      </c>
      <c r="PH61" t="str">
        <f t="shared" si="88"/>
        <v>FALSE</v>
      </c>
      <c r="PI61">
        <f>VLOOKUP($A61,'FuturesInfo (3)'!$A$2:$V$80,22)</f>
        <v>2</v>
      </c>
      <c r="PJ61" s="257"/>
      <c r="PK61">
        <f t="shared" si="128"/>
        <v>2</v>
      </c>
      <c r="PL61" s="139">
        <f>VLOOKUP($A61,'FuturesInfo (3)'!$A$2:$O$80,15)*PI61</f>
        <v>54480.000000000007</v>
      </c>
      <c r="PM61" s="139">
        <f>VLOOKUP($A61,'FuturesInfo (3)'!$A$2:$O$80,15)*PK61</f>
        <v>54480.000000000007</v>
      </c>
      <c r="PN61" s="200">
        <f t="shared" si="129"/>
        <v>0</v>
      </c>
      <c r="PO61" s="200">
        <f t="shared" si="130"/>
        <v>0</v>
      </c>
      <c r="PP61" s="200">
        <f t="shared" si="131"/>
        <v>0</v>
      </c>
      <c r="PQ61" s="200">
        <f t="shared" si="132"/>
        <v>0</v>
      </c>
      <c r="PR61" s="200">
        <f t="shared" si="146"/>
        <v>0</v>
      </c>
    </row>
    <row r="62" spans="1:43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76243.44296818164</v>
      </c>
      <c r="BR62" s="145">
        <f t="shared" si="90"/>
        <v>-1130.8727820864378</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76243.44296818164</v>
      </c>
      <c r="CH62" s="145">
        <f t="shared" si="164"/>
        <v>1262.6887573789436</v>
      </c>
      <c r="CI62" s="145">
        <f t="shared" si="92"/>
        <v>1262.6887573789436</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76243.44296818164</v>
      </c>
      <c r="CY62" s="200">
        <f t="shared" si="169"/>
        <v>-1517.3985893869797</v>
      </c>
      <c r="CZ62" s="200">
        <f t="shared" si="95"/>
        <v>-1517.3985893869797</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76243.44296818164</v>
      </c>
      <c r="DP62" s="200">
        <f t="shared" si="85"/>
        <v>-251.77960752005828</v>
      </c>
      <c r="DQ62" s="200">
        <f t="shared" si="97"/>
        <v>251.77960752005828</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f t="shared" si="98"/>
        <v>-1</v>
      </c>
      <c r="MU62" s="244">
        <v>1</v>
      </c>
      <c r="MV62" s="218">
        <v>1</v>
      </c>
      <c r="MW62" s="245">
        <v>-2</v>
      </c>
      <c r="MX62">
        <f t="shared" si="141"/>
        <v>-1</v>
      </c>
      <c r="MY62">
        <f t="shared" si="100"/>
        <v>-1</v>
      </c>
      <c r="MZ62" s="218">
        <v>-1</v>
      </c>
      <c r="NA62">
        <f t="shared" si="138"/>
        <v>0</v>
      </c>
      <c r="NB62">
        <f t="shared" si="101"/>
        <v>0</v>
      </c>
      <c r="NC62">
        <f t="shared" si="102"/>
        <v>1</v>
      </c>
      <c r="ND62">
        <f t="shared" si="103"/>
        <v>1</v>
      </c>
      <c r="NE62" s="253">
        <v>-1.14799875892E-2</v>
      </c>
      <c r="NF62" s="206">
        <v>42521</v>
      </c>
      <c r="NG62">
        <v>60</v>
      </c>
      <c r="NH62" t="str">
        <f t="shared" si="86"/>
        <v>TRUE</v>
      </c>
      <c r="NI62">
        <f>VLOOKUP($A62,'FuturesInfo (3)'!$A$2:$V$80,22)</f>
        <v>1</v>
      </c>
      <c r="NJ62" s="257">
        <v>1</v>
      </c>
      <c r="NK62">
        <f t="shared" si="104"/>
        <v>1</v>
      </c>
      <c r="NL62" s="139">
        <f>VLOOKUP($A62,'FuturesInfo (3)'!$A$2:$O$80,15)*NI62</f>
        <v>76243.44296818164</v>
      </c>
      <c r="NM62" s="139">
        <f>VLOOKUP($A62,'FuturesInfo (3)'!$A$2:$O$80,15)*NK62</f>
        <v>76243.44296818164</v>
      </c>
      <c r="NN62" s="200">
        <f t="shared" si="105"/>
        <v>-875.27377903260322</v>
      </c>
      <c r="NO62" s="200">
        <f t="shared" si="106"/>
        <v>-875.27377903260322</v>
      </c>
      <c r="NP62" s="200">
        <f t="shared" si="107"/>
        <v>-875.27377903260322</v>
      </c>
      <c r="NQ62" s="200">
        <f t="shared" si="108"/>
        <v>875.27377903260322</v>
      </c>
      <c r="NR62" s="200">
        <f t="shared" si="144"/>
        <v>875.27377903260322</v>
      </c>
      <c r="NT62">
        <f t="shared" si="110"/>
        <v>1</v>
      </c>
      <c r="NU62" s="244">
        <v>-1</v>
      </c>
      <c r="NV62" s="218">
        <v>1</v>
      </c>
      <c r="NW62" s="245">
        <v>-3</v>
      </c>
      <c r="NX62">
        <f t="shared" si="142"/>
        <v>-1</v>
      </c>
      <c r="NY62">
        <f t="shared" si="112"/>
        <v>-1</v>
      </c>
      <c r="NZ62" s="218"/>
      <c r="OA62">
        <f t="shared" si="139"/>
        <v>0</v>
      </c>
      <c r="OB62">
        <f t="shared" si="113"/>
        <v>0</v>
      </c>
      <c r="OC62">
        <f t="shared" si="114"/>
        <v>0</v>
      </c>
      <c r="OD62">
        <f t="shared" si="115"/>
        <v>0</v>
      </c>
      <c r="OE62" s="253"/>
      <c r="OF62" s="206">
        <v>42521</v>
      </c>
      <c r="OG62">
        <v>60</v>
      </c>
      <c r="OH62" t="str">
        <f t="shared" si="87"/>
        <v>TRUE</v>
      </c>
      <c r="OI62">
        <f>VLOOKUP($A62,'FuturesInfo (3)'!$A$2:$V$80,22)</f>
        <v>1</v>
      </c>
      <c r="OJ62" s="257">
        <v>2</v>
      </c>
      <c r="OK62">
        <f t="shared" si="116"/>
        <v>1</v>
      </c>
      <c r="OL62" s="139">
        <f>VLOOKUP($A62,'FuturesInfo (3)'!$A$2:$O$80,15)*OI62</f>
        <v>76243.44296818164</v>
      </c>
      <c r="OM62" s="139">
        <f>VLOOKUP($A62,'FuturesInfo (3)'!$A$2:$O$80,15)*OK62</f>
        <v>76243.44296818164</v>
      </c>
      <c r="ON62" s="200">
        <f t="shared" si="117"/>
        <v>0</v>
      </c>
      <c r="OO62" s="200">
        <f t="shared" si="118"/>
        <v>0</v>
      </c>
      <c r="OP62" s="200">
        <f t="shared" si="119"/>
        <v>0</v>
      </c>
      <c r="OQ62" s="200">
        <f t="shared" si="120"/>
        <v>0</v>
      </c>
      <c r="OR62" s="200">
        <f t="shared" si="145"/>
        <v>0</v>
      </c>
      <c r="OT62">
        <f t="shared" si="122"/>
        <v>-1</v>
      </c>
      <c r="OU62" s="244"/>
      <c r="OV62" s="218"/>
      <c r="OW62" s="245"/>
      <c r="OX62">
        <f t="shared" si="143"/>
        <v>0</v>
      </c>
      <c r="OY62">
        <f t="shared" si="124"/>
        <v>0</v>
      </c>
      <c r="OZ62" s="218"/>
      <c r="PA62">
        <f t="shared" si="140"/>
        <v>1</v>
      </c>
      <c r="PB62">
        <f t="shared" si="125"/>
        <v>1</v>
      </c>
      <c r="PC62">
        <f t="shared" si="126"/>
        <v>1</v>
      </c>
      <c r="PD62">
        <f t="shared" si="127"/>
        <v>1</v>
      </c>
      <c r="PE62" s="253"/>
      <c r="PF62" s="206"/>
      <c r="PG62">
        <v>60</v>
      </c>
      <c r="PH62" t="str">
        <f t="shared" si="88"/>
        <v>FALSE</v>
      </c>
      <c r="PI62">
        <f>VLOOKUP($A62,'FuturesInfo (3)'!$A$2:$V$80,22)</f>
        <v>1</v>
      </c>
      <c r="PJ62" s="257"/>
      <c r="PK62">
        <f t="shared" si="128"/>
        <v>1</v>
      </c>
      <c r="PL62" s="139">
        <f>VLOOKUP($A62,'FuturesInfo (3)'!$A$2:$O$80,15)*PI62</f>
        <v>76243.44296818164</v>
      </c>
      <c r="PM62" s="139">
        <f>VLOOKUP($A62,'FuturesInfo (3)'!$A$2:$O$80,15)*PK62</f>
        <v>76243.44296818164</v>
      </c>
      <c r="PN62" s="200">
        <f t="shared" si="129"/>
        <v>0</v>
      </c>
      <c r="PO62" s="200">
        <f t="shared" si="130"/>
        <v>0</v>
      </c>
      <c r="PP62" s="200">
        <f t="shared" si="131"/>
        <v>0</v>
      </c>
      <c r="PQ62" s="200">
        <f t="shared" si="132"/>
        <v>0</v>
      </c>
      <c r="PR62" s="200">
        <f t="shared" si="146"/>
        <v>0</v>
      </c>
    </row>
    <row r="63" spans="1:43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175780</v>
      </c>
      <c r="BR63" s="145">
        <f t="shared" si="90"/>
        <v>417.9221497288442</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175780</v>
      </c>
      <c r="CH63" s="145">
        <f t="shared" si="164"/>
        <v>-901.73423796051861</v>
      </c>
      <c r="CI63" s="145">
        <f t="shared" si="92"/>
        <v>901.73423796051861</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175780</v>
      </c>
      <c r="CY63" s="200">
        <f t="shared" si="169"/>
        <v>643.24018629491945</v>
      </c>
      <c r="CZ63" s="200">
        <f t="shared" si="95"/>
        <v>-643.24018629491945</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175780</v>
      </c>
      <c r="DP63" s="200">
        <f t="shared" si="85"/>
        <v>-436.97381504859061</v>
      </c>
      <c r="DQ63" s="200">
        <f t="shared" si="97"/>
        <v>436.97381504859061</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f t="shared" si="98"/>
        <v>-1</v>
      </c>
      <c r="MU63" s="244">
        <v>1</v>
      </c>
      <c r="MV63" s="218">
        <v>-1</v>
      </c>
      <c r="MW63" s="245">
        <v>-6</v>
      </c>
      <c r="MX63">
        <f t="shared" si="141"/>
        <v>1</v>
      </c>
      <c r="MY63">
        <f t="shared" si="100"/>
        <v>1</v>
      </c>
      <c r="MZ63" s="218">
        <v>-1</v>
      </c>
      <c r="NA63">
        <f t="shared" si="138"/>
        <v>0</v>
      </c>
      <c r="NB63">
        <f t="shared" si="101"/>
        <v>1</v>
      </c>
      <c r="NC63">
        <f t="shared" si="102"/>
        <v>0</v>
      </c>
      <c r="ND63">
        <f t="shared" si="103"/>
        <v>0</v>
      </c>
      <c r="NE63" s="253">
        <v>-1.3067439349999999E-3</v>
      </c>
      <c r="NF63" s="206">
        <v>42534</v>
      </c>
      <c r="NG63">
        <v>60</v>
      </c>
      <c r="NH63" t="str">
        <f t="shared" si="86"/>
        <v>TRUE</v>
      </c>
      <c r="NI63">
        <f>VLOOKUP($A63,'FuturesInfo (3)'!$A$2:$V$80,22)</f>
        <v>2</v>
      </c>
      <c r="NJ63" s="257">
        <v>2</v>
      </c>
      <c r="NK63">
        <f t="shared" si="104"/>
        <v>2</v>
      </c>
      <c r="NL63" s="139">
        <f>VLOOKUP($A63,'FuturesInfo (3)'!$A$2:$O$80,15)*NI63</f>
        <v>175780</v>
      </c>
      <c r="NM63" s="139">
        <f>VLOOKUP($A63,'FuturesInfo (3)'!$A$2:$O$80,15)*NK63</f>
        <v>175780</v>
      </c>
      <c r="NN63" s="200">
        <f t="shared" si="105"/>
        <v>-229.69944889429999</v>
      </c>
      <c r="NO63" s="200">
        <f t="shared" si="106"/>
        <v>-229.69944889429999</v>
      </c>
      <c r="NP63" s="200">
        <f t="shared" si="107"/>
        <v>229.69944889429999</v>
      </c>
      <c r="NQ63" s="200">
        <f t="shared" si="108"/>
        <v>-229.69944889429999</v>
      </c>
      <c r="NR63" s="200">
        <f t="shared" si="144"/>
        <v>-229.69944889429999</v>
      </c>
      <c r="NT63">
        <f t="shared" si="110"/>
        <v>1</v>
      </c>
      <c r="NU63" s="244">
        <v>1</v>
      </c>
      <c r="NV63" s="218">
        <v>1</v>
      </c>
      <c r="NW63" s="245">
        <v>-7</v>
      </c>
      <c r="NX63">
        <f t="shared" si="142"/>
        <v>-1</v>
      </c>
      <c r="NY63">
        <f t="shared" si="112"/>
        <v>-1</v>
      </c>
      <c r="NZ63" s="218"/>
      <c r="OA63">
        <f t="shared" si="139"/>
        <v>0</v>
      </c>
      <c r="OB63">
        <f t="shared" si="113"/>
        <v>0</v>
      </c>
      <c r="OC63">
        <f t="shared" si="114"/>
        <v>0</v>
      </c>
      <c r="OD63">
        <f t="shared" si="115"/>
        <v>0</v>
      </c>
      <c r="OE63" s="253"/>
      <c r="OF63" s="206">
        <v>42534</v>
      </c>
      <c r="OG63">
        <v>60</v>
      </c>
      <c r="OH63" t="str">
        <f t="shared" si="87"/>
        <v>TRUE</v>
      </c>
      <c r="OI63">
        <f>VLOOKUP($A63,'FuturesInfo (3)'!$A$2:$V$80,22)</f>
        <v>2</v>
      </c>
      <c r="OJ63" s="257">
        <v>1</v>
      </c>
      <c r="OK63">
        <f t="shared" si="116"/>
        <v>3</v>
      </c>
      <c r="OL63" s="139">
        <f>VLOOKUP($A63,'FuturesInfo (3)'!$A$2:$O$80,15)*OI63</f>
        <v>175780</v>
      </c>
      <c r="OM63" s="139">
        <f>VLOOKUP($A63,'FuturesInfo (3)'!$A$2:$O$80,15)*OK63</f>
        <v>263670</v>
      </c>
      <c r="ON63" s="200">
        <f t="shared" si="117"/>
        <v>0</v>
      </c>
      <c r="OO63" s="200">
        <f t="shared" si="118"/>
        <v>0</v>
      </c>
      <c r="OP63" s="200">
        <f t="shared" si="119"/>
        <v>0</v>
      </c>
      <c r="OQ63" s="200">
        <f t="shared" si="120"/>
        <v>0</v>
      </c>
      <c r="OR63" s="200">
        <f t="shared" si="145"/>
        <v>0</v>
      </c>
      <c r="OT63">
        <f t="shared" si="122"/>
        <v>1</v>
      </c>
      <c r="OU63" s="244"/>
      <c r="OV63" s="218"/>
      <c r="OW63" s="245"/>
      <c r="OX63">
        <f t="shared" si="143"/>
        <v>0</v>
      </c>
      <c r="OY63">
        <f t="shared" si="124"/>
        <v>0</v>
      </c>
      <c r="OZ63" s="218"/>
      <c r="PA63">
        <f t="shared" si="140"/>
        <v>1</v>
      </c>
      <c r="PB63">
        <f t="shared" si="125"/>
        <v>1</v>
      </c>
      <c r="PC63">
        <f t="shared" si="126"/>
        <v>1</v>
      </c>
      <c r="PD63">
        <f t="shared" si="127"/>
        <v>1</v>
      </c>
      <c r="PE63" s="253"/>
      <c r="PF63" s="206"/>
      <c r="PG63">
        <v>60</v>
      </c>
      <c r="PH63" t="str">
        <f t="shared" si="88"/>
        <v>FALSE</v>
      </c>
      <c r="PI63">
        <f>VLOOKUP($A63,'FuturesInfo (3)'!$A$2:$V$80,22)</f>
        <v>2</v>
      </c>
      <c r="PJ63" s="257"/>
      <c r="PK63">
        <f t="shared" si="128"/>
        <v>2</v>
      </c>
      <c r="PL63" s="139">
        <f>VLOOKUP($A63,'FuturesInfo (3)'!$A$2:$O$80,15)*PI63</f>
        <v>175780</v>
      </c>
      <c r="PM63" s="139">
        <f>VLOOKUP($A63,'FuturesInfo (3)'!$A$2:$O$80,15)*PK63</f>
        <v>175780</v>
      </c>
      <c r="PN63" s="200">
        <f t="shared" si="129"/>
        <v>0</v>
      </c>
      <c r="PO63" s="200">
        <f t="shared" si="130"/>
        <v>0</v>
      </c>
      <c r="PP63" s="200">
        <f t="shared" si="131"/>
        <v>0</v>
      </c>
      <c r="PQ63" s="200">
        <f t="shared" si="132"/>
        <v>0</v>
      </c>
      <c r="PR63" s="200">
        <f t="shared" si="146"/>
        <v>0</v>
      </c>
    </row>
    <row r="64" spans="1:43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75862.5</v>
      </c>
      <c r="BR64" s="145">
        <f t="shared" si="90"/>
        <v>-199.37582128769552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75862.5</v>
      </c>
      <c r="CH64" s="145">
        <f t="shared" si="164"/>
        <v>1093.6926605530539</v>
      </c>
      <c r="CI64" s="145">
        <f t="shared" si="92"/>
        <v>-1093.6926605530539</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75862.5</v>
      </c>
      <c r="CY64" s="200">
        <f t="shared" si="169"/>
        <v>2320.2626329803375</v>
      </c>
      <c r="CZ64" s="200">
        <f t="shared" si="95"/>
        <v>2320.2626329803375</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75862.5</v>
      </c>
      <c r="DP64" s="200">
        <f t="shared" si="85"/>
        <v>-1076.7580645163737</v>
      </c>
      <c r="DQ64" s="200">
        <f t="shared" si="97"/>
        <v>1076.7580645163737</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f t="shared" si="98"/>
        <v>1</v>
      </c>
      <c r="MU64" s="244">
        <v>-1</v>
      </c>
      <c r="MV64" s="218">
        <v>-1</v>
      </c>
      <c r="MW64" s="245">
        <v>12</v>
      </c>
      <c r="MX64">
        <f t="shared" si="141"/>
        <v>-1</v>
      </c>
      <c r="MY64">
        <f t="shared" si="100"/>
        <v>-1</v>
      </c>
      <c r="MZ64" s="218">
        <v>1</v>
      </c>
      <c r="NA64">
        <f t="shared" si="138"/>
        <v>0</v>
      </c>
      <c r="NB64">
        <f t="shared" si="101"/>
        <v>0</v>
      </c>
      <c r="NC64">
        <f t="shared" si="102"/>
        <v>0</v>
      </c>
      <c r="ND64">
        <f t="shared" si="103"/>
        <v>0</v>
      </c>
      <c r="NE64" s="253">
        <v>2.3121387283199998E-3</v>
      </c>
      <c r="NF64" s="206">
        <v>42524</v>
      </c>
      <c r="NG64">
        <v>60</v>
      </c>
      <c r="NH64" t="str">
        <f t="shared" si="86"/>
        <v>TRUE</v>
      </c>
      <c r="NI64">
        <f>VLOOKUP($A64,'FuturesInfo (3)'!$A$2:$V$80,22)</f>
        <v>7</v>
      </c>
      <c r="NJ64" s="257">
        <v>2</v>
      </c>
      <c r="NK64">
        <f t="shared" si="104"/>
        <v>5</v>
      </c>
      <c r="NL64" s="139">
        <f>VLOOKUP($A64,'FuturesInfo (3)'!$A$2:$O$80,15)*NI64</f>
        <v>75862.5</v>
      </c>
      <c r="NM64" s="139">
        <f>VLOOKUP($A64,'FuturesInfo (3)'!$A$2:$O$80,15)*NK64</f>
        <v>54187.5</v>
      </c>
      <c r="NN64" s="200">
        <f t="shared" si="105"/>
        <v>-175.404624277176</v>
      </c>
      <c r="NO64" s="200">
        <f t="shared" si="106"/>
        <v>-125.28901734083999</v>
      </c>
      <c r="NP64" s="200">
        <f t="shared" si="107"/>
        <v>-175.404624277176</v>
      </c>
      <c r="NQ64" s="200">
        <f t="shared" si="108"/>
        <v>-175.404624277176</v>
      </c>
      <c r="NR64" s="200">
        <f t="shared" si="144"/>
        <v>-175.404624277176</v>
      </c>
      <c r="NT64">
        <f t="shared" si="110"/>
        <v>-1</v>
      </c>
      <c r="NU64" s="244">
        <v>-1</v>
      </c>
      <c r="NV64" s="218">
        <v>-1</v>
      </c>
      <c r="NW64" s="245">
        <v>13</v>
      </c>
      <c r="NX64">
        <f t="shared" si="142"/>
        <v>-1</v>
      </c>
      <c r="NY64">
        <f t="shared" si="112"/>
        <v>-1</v>
      </c>
      <c r="NZ64" s="218"/>
      <c r="OA64">
        <f t="shared" si="139"/>
        <v>0</v>
      </c>
      <c r="OB64">
        <f t="shared" si="113"/>
        <v>0</v>
      </c>
      <c r="OC64">
        <f t="shared" si="114"/>
        <v>0</v>
      </c>
      <c r="OD64">
        <f t="shared" si="115"/>
        <v>0</v>
      </c>
      <c r="OE64" s="253"/>
      <c r="OF64" s="206">
        <v>42524</v>
      </c>
      <c r="OG64">
        <v>60</v>
      </c>
      <c r="OH64" t="str">
        <f t="shared" si="87"/>
        <v>TRUE</v>
      </c>
      <c r="OI64">
        <f>VLOOKUP($A64,'FuturesInfo (3)'!$A$2:$V$80,22)</f>
        <v>7</v>
      </c>
      <c r="OJ64" s="257">
        <v>1</v>
      </c>
      <c r="OK64">
        <f t="shared" si="116"/>
        <v>9</v>
      </c>
      <c r="OL64" s="139">
        <f>VLOOKUP($A64,'FuturesInfo (3)'!$A$2:$O$80,15)*OI64</f>
        <v>75862.5</v>
      </c>
      <c r="OM64" s="139">
        <f>VLOOKUP($A64,'FuturesInfo (3)'!$A$2:$O$80,15)*OK64</f>
        <v>97537.5</v>
      </c>
      <c r="ON64" s="200">
        <f t="shared" si="117"/>
        <v>0</v>
      </c>
      <c r="OO64" s="200">
        <f t="shared" si="118"/>
        <v>0</v>
      </c>
      <c r="OP64" s="200">
        <f t="shared" si="119"/>
        <v>0</v>
      </c>
      <c r="OQ64" s="200">
        <f t="shared" si="120"/>
        <v>0</v>
      </c>
      <c r="OR64" s="200">
        <f t="shared" si="145"/>
        <v>0</v>
      </c>
      <c r="OT64">
        <f t="shared" si="122"/>
        <v>-1</v>
      </c>
      <c r="OU64" s="244"/>
      <c r="OV64" s="218"/>
      <c r="OW64" s="245"/>
      <c r="OX64">
        <f t="shared" si="143"/>
        <v>0</v>
      </c>
      <c r="OY64">
        <f t="shared" si="124"/>
        <v>0</v>
      </c>
      <c r="OZ64" s="218"/>
      <c r="PA64">
        <f t="shared" si="140"/>
        <v>1</v>
      </c>
      <c r="PB64">
        <f t="shared" si="125"/>
        <v>1</v>
      </c>
      <c r="PC64">
        <f t="shared" si="126"/>
        <v>1</v>
      </c>
      <c r="PD64">
        <f t="shared" si="127"/>
        <v>1</v>
      </c>
      <c r="PE64" s="253"/>
      <c r="PF64" s="206"/>
      <c r="PG64">
        <v>60</v>
      </c>
      <c r="PH64" t="str">
        <f t="shared" si="88"/>
        <v>FALSE</v>
      </c>
      <c r="PI64">
        <f>VLOOKUP($A64,'FuturesInfo (3)'!$A$2:$V$80,22)</f>
        <v>7</v>
      </c>
      <c r="PJ64" s="257"/>
      <c r="PK64">
        <f t="shared" si="128"/>
        <v>5</v>
      </c>
      <c r="PL64" s="139">
        <f>VLOOKUP($A64,'FuturesInfo (3)'!$A$2:$O$80,15)*PI64</f>
        <v>75862.5</v>
      </c>
      <c r="PM64" s="139">
        <f>VLOOKUP($A64,'FuturesInfo (3)'!$A$2:$O$80,15)*PK64</f>
        <v>54187.5</v>
      </c>
      <c r="PN64" s="200">
        <f t="shared" si="129"/>
        <v>0</v>
      </c>
      <c r="PO64" s="200">
        <f t="shared" si="130"/>
        <v>0</v>
      </c>
      <c r="PP64" s="200">
        <f t="shared" si="131"/>
        <v>0</v>
      </c>
      <c r="PQ64" s="200">
        <f t="shared" si="132"/>
        <v>0</v>
      </c>
      <c r="PR64" s="200">
        <f t="shared" si="146"/>
        <v>0</v>
      </c>
    </row>
    <row r="65" spans="1:43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75420</v>
      </c>
      <c r="BR65" s="145">
        <f t="shared" si="90"/>
        <v>1369.0502431090199</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75420</v>
      </c>
      <c r="CH65" s="145">
        <f t="shared" si="164"/>
        <v>696.33237822378487</v>
      </c>
      <c r="CI65" s="145">
        <f t="shared" si="92"/>
        <v>696.33237822378487</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75420</v>
      </c>
      <c r="CY65" s="200">
        <f t="shared" si="169"/>
        <v>4139.7728706652679</v>
      </c>
      <c r="CZ65" s="200">
        <f t="shared" si="95"/>
        <v>4139.7728706652679</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75420</v>
      </c>
      <c r="DP65" s="200">
        <f t="shared" si="85"/>
        <v>135.32296650749819</v>
      </c>
      <c r="DQ65" s="200">
        <f t="shared" si="97"/>
        <v>135.32296650749819</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f t="shared" si="98"/>
        <v>1</v>
      </c>
      <c r="MU65" s="246">
        <v>-1</v>
      </c>
      <c r="MV65" s="218">
        <v>-1</v>
      </c>
      <c r="MW65" s="245">
        <v>-18</v>
      </c>
      <c r="MX65">
        <f t="shared" si="141"/>
        <v>-1</v>
      </c>
      <c r="MY65">
        <f t="shared" si="100"/>
        <v>1</v>
      </c>
      <c r="MZ65" s="250">
        <v>1</v>
      </c>
      <c r="NA65">
        <f t="shared" si="138"/>
        <v>0</v>
      </c>
      <c r="NB65">
        <f t="shared" si="101"/>
        <v>0</v>
      </c>
      <c r="NC65">
        <f t="shared" si="102"/>
        <v>0</v>
      </c>
      <c r="ND65">
        <f t="shared" si="103"/>
        <v>1</v>
      </c>
      <c r="NE65" s="251">
        <v>1.19474313023E-3</v>
      </c>
      <c r="NF65" s="206">
        <v>42515</v>
      </c>
      <c r="NG65" s="3">
        <v>60</v>
      </c>
      <c r="NH65" t="str">
        <f t="shared" si="86"/>
        <v>TRUE</v>
      </c>
      <c r="NI65">
        <f>VLOOKUP($A65,'FuturesInfo (3)'!$A$2:$V$80,22)</f>
        <v>3</v>
      </c>
      <c r="NJ65" s="257">
        <v>2</v>
      </c>
      <c r="NK65">
        <f t="shared" si="104"/>
        <v>2</v>
      </c>
      <c r="NL65" s="139">
        <f>VLOOKUP($A65,'FuturesInfo (3)'!$A$2:$O$80,15)*NI65</f>
        <v>75420</v>
      </c>
      <c r="NM65" s="139">
        <f>VLOOKUP($A65,'FuturesInfo (3)'!$A$2:$O$80,15)*NK65</f>
        <v>50280</v>
      </c>
      <c r="NN65" s="200">
        <f t="shared" si="105"/>
        <v>-90.107526881946598</v>
      </c>
      <c r="NO65" s="200">
        <f t="shared" si="106"/>
        <v>-60.071684587964398</v>
      </c>
      <c r="NP65" s="200">
        <f t="shared" si="107"/>
        <v>-90.107526881946598</v>
      </c>
      <c r="NQ65" s="200">
        <f t="shared" si="108"/>
        <v>-90.107526881946598</v>
      </c>
      <c r="NR65" s="200">
        <f t="shared" si="144"/>
        <v>90.107526881946598</v>
      </c>
      <c r="NT65">
        <f t="shared" si="110"/>
        <v>-1</v>
      </c>
      <c r="NU65" s="246">
        <v>1</v>
      </c>
      <c r="NV65" s="218">
        <v>-1</v>
      </c>
      <c r="NW65" s="245">
        <v>-19</v>
      </c>
      <c r="NX65">
        <f t="shared" si="142"/>
        <v>-1</v>
      </c>
      <c r="NY65">
        <f t="shared" si="112"/>
        <v>1</v>
      </c>
      <c r="NZ65" s="250"/>
      <c r="OA65">
        <f t="shared" si="139"/>
        <v>0</v>
      </c>
      <c r="OB65">
        <f t="shared" si="113"/>
        <v>0</v>
      </c>
      <c r="OC65">
        <f t="shared" si="114"/>
        <v>0</v>
      </c>
      <c r="OD65">
        <f t="shared" si="115"/>
        <v>0</v>
      </c>
      <c r="OE65" s="251"/>
      <c r="OF65" s="206">
        <v>42515</v>
      </c>
      <c r="OG65" s="3">
        <v>60</v>
      </c>
      <c r="OH65" t="str">
        <f t="shared" si="87"/>
        <v>TRUE</v>
      </c>
      <c r="OI65">
        <f>VLOOKUP($A65,'FuturesInfo (3)'!$A$2:$V$80,22)</f>
        <v>3</v>
      </c>
      <c r="OJ65" s="257">
        <v>1</v>
      </c>
      <c r="OK65">
        <f t="shared" si="116"/>
        <v>4</v>
      </c>
      <c r="OL65" s="139">
        <f>VLOOKUP($A65,'FuturesInfo (3)'!$A$2:$O$80,15)*OI65</f>
        <v>75420</v>
      </c>
      <c r="OM65" s="139">
        <f>VLOOKUP($A65,'FuturesInfo (3)'!$A$2:$O$80,15)*OK65</f>
        <v>100560</v>
      </c>
      <c r="ON65" s="200">
        <f t="shared" si="117"/>
        <v>0</v>
      </c>
      <c r="OO65" s="200">
        <f t="shared" si="118"/>
        <v>0</v>
      </c>
      <c r="OP65" s="200">
        <f t="shared" si="119"/>
        <v>0</v>
      </c>
      <c r="OQ65" s="200">
        <f t="shared" si="120"/>
        <v>0</v>
      </c>
      <c r="OR65" s="200">
        <f t="shared" si="145"/>
        <v>0</v>
      </c>
      <c r="OT65">
        <f t="shared" si="122"/>
        <v>1</v>
      </c>
      <c r="OU65" s="246"/>
      <c r="OV65" s="218"/>
      <c r="OW65" s="245"/>
      <c r="OX65">
        <f t="shared" si="143"/>
        <v>0</v>
      </c>
      <c r="OY65">
        <f t="shared" si="124"/>
        <v>0</v>
      </c>
      <c r="OZ65" s="250"/>
      <c r="PA65">
        <f t="shared" si="140"/>
        <v>1</v>
      </c>
      <c r="PB65">
        <f t="shared" si="125"/>
        <v>1</v>
      </c>
      <c r="PC65">
        <f t="shared" si="126"/>
        <v>1</v>
      </c>
      <c r="PD65">
        <f t="shared" si="127"/>
        <v>1</v>
      </c>
      <c r="PE65" s="251"/>
      <c r="PF65" s="206"/>
      <c r="PG65" s="3">
        <v>60</v>
      </c>
      <c r="PH65" t="str">
        <f t="shared" si="88"/>
        <v>FALSE</v>
      </c>
      <c r="PI65">
        <f>VLOOKUP($A65,'FuturesInfo (3)'!$A$2:$V$80,22)</f>
        <v>3</v>
      </c>
      <c r="PJ65" s="257"/>
      <c r="PK65">
        <f t="shared" si="128"/>
        <v>2</v>
      </c>
      <c r="PL65" s="139">
        <f>VLOOKUP($A65,'FuturesInfo (3)'!$A$2:$O$80,15)*PI65</f>
        <v>75420</v>
      </c>
      <c r="PM65" s="139">
        <f>VLOOKUP($A65,'FuturesInfo (3)'!$A$2:$O$80,15)*PK65</f>
        <v>50280</v>
      </c>
      <c r="PN65" s="200">
        <f t="shared" si="129"/>
        <v>0</v>
      </c>
      <c r="PO65" s="200">
        <f t="shared" si="130"/>
        <v>0</v>
      </c>
      <c r="PP65" s="200">
        <f t="shared" si="131"/>
        <v>0</v>
      </c>
      <c r="PQ65" s="200">
        <f t="shared" si="132"/>
        <v>0</v>
      </c>
      <c r="PR65" s="200">
        <f t="shared" si="146"/>
        <v>0</v>
      </c>
    </row>
    <row r="66" spans="1:43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56225</v>
      </c>
      <c r="BR66" s="145">
        <f t="shared" si="90"/>
        <v>-1264.8696844982574</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56225</v>
      </c>
      <c r="CH66" s="145">
        <f t="shared" si="164"/>
        <v>1567.5039760506102</v>
      </c>
      <c r="CI66" s="145">
        <f t="shared" si="92"/>
        <v>-1567.5039760506102</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56225</v>
      </c>
      <c r="CY66" s="200">
        <f t="shared" si="169"/>
        <v>782.96395740686501</v>
      </c>
      <c r="CZ66" s="200">
        <f t="shared" si="95"/>
        <v>-782.96395740686501</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56225</v>
      </c>
      <c r="DP66" s="200">
        <f t="shared" si="85"/>
        <v>-489.57136445245595</v>
      </c>
      <c r="DQ66" s="200">
        <f t="shared" si="97"/>
        <v>489.57136445245595</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f t="shared" si="98"/>
        <v>1</v>
      </c>
      <c r="MU66" s="244">
        <v>1</v>
      </c>
      <c r="MV66" s="218">
        <v>-1</v>
      </c>
      <c r="MW66" s="245">
        <v>9</v>
      </c>
      <c r="MX66">
        <f t="shared" si="141"/>
        <v>-1</v>
      </c>
      <c r="MY66">
        <f t="shared" si="100"/>
        <v>-1</v>
      </c>
      <c r="MZ66" s="218">
        <v>1</v>
      </c>
      <c r="NA66">
        <f t="shared" si="138"/>
        <v>1</v>
      </c>
      <c r="NB66">
        <f t="shared" si="101"/>
        <v>0</v>
      </c>
      <c r="NC66">
        <f t="shared" si="102"/>
        <v>0</v>
      </c>
      <c r="ND66">
        <f t="shared" si="103"/>
        <v>0</v>
      </c>
      <c r="NE66" s="253">
        <v>1.9769656298199999E-2</v>
      </c>
      <c r="NF66" s="206">
        <v>42529</v>
      </c>
      <c r="NG66">
        <v>60</v>
      </c>
      <c r="NH66" t="str">
        <f t="shared" si="86"/>
        <v>TRUE</v>
      </c>
      <c r="NI66">
        <f>VLOOKUP($A66,'FuturesInfo (3)'!$A$2:$V$80,22)</f>
        <v>1</v>
      </c>
      <c r="NJ66" s="257">
        <v>2</v>
      </c>
      <c r="NK66">
        <f t="shared" si="104"/>
        <v>1</v>
      </c>
      <c r="NL66" s="139">
        <f>VLOOKUP($A66,'FuturesInfo (3)'!$A$2:$O$80,15)*NI66</f>
        <v>56225</v>
      </c>
      <c r="NM66" s="139">
        <f>VLOOKUP($A66,'FuturesInfo (3)'!$A$2:$O$80,15)*NK66</f>
        <v>56225</v>
      </c>
      <c r="NN66" s="200">
        <f t="shared" si="105"/>
        <v>1111.548925366295</v>
      </c>
      <c r="NO66" s="200">
        <f t="shared" si="106"/>
        <v>1111.548925366295</v>
      </c>
      <c r="NP66" s="200">
        <f t="shared" si="107"/>
        <v>-1111.548925366295</v>
      </c>
      <c r="NQ66" s="200">
        <f t="shared" si="108"/>
        <v>-1111.548925366295</v>
      </c>
      <c r="NR66" s="200">
        <f t="shared" si="144"/>
        <v>-1111.548925366295</v>
      </c>
      <c r="NT66">
        <f t="shared" si="110"/>
        <v>1</v>
      </c>
      <c r="NU66" s="244">
        <v>1</v>
      </c>
      <c r="NV66" s="218">
        <v>-1</v>
      </c>
      <c r="NW66" s="245">
        <v>-3</v>
      </c>
      <c r="NX66">
        <f t="shared" si="142"/>
        <v>-1</v>
      </c>
      <c r="NY66">
        <f t="shared" si="112"/>
        <v>1</v>
      </c>
      <c r="NZ66" s="218"/>
      <c r="OA66">
        <f t="shared" si="139"/>
        <v>0</v>
      </c>
      <c r="OB66">
        <f t="shared" si="113"/>
        <v>0</v>
      </c>
      <c r="OC66">
        <f t="shared" si="114"/>
        <v>0</v>
      </c>
      <c r="OD66">
        <f t="shared" si="115"/>
        <v>0</v>
      </c>
      <c r="OE66" s="253"/>
      <c r="OF66" s="206">
        <v>42529</v>
      </c>
      <c r="OG66">
        <v>60</v>
      </c>
      <c r="OH66" t="str">
        <f t="shared" si="87"/>
        <v>TRUE</v>
      </c>
      <c r="OI66">
        <f>VLOOKUP($A66,'FuturesInfo (3)'!$A$2:$V$80,22)</f>
        <v>1</v>
      </c>
      <c r="OJ66" s="257">
        <v>2</v>
      </c>
      <c r="OK66">
        <f t="shared" si="116"/>
        <v>1</v>
      </c>
      <c r="OL66" s="139">
        <f>VLOOKUP($A66,'FuturesInfo (3)'!$A$2:$O$80,15)*OI66</f>
        <v>56225</v>
      </c>
      <c r="OM66" s="139">
        <f>VLOOKUP($A66,'FuturesInfo (3)'!$A$2:$O$80,15)*OK66</f>
        <v>56225</v>
      </c>
      <c r="ON66" s="200">
        <f t="shared" si="117"/>
        <v>0</v>
      </c>
      <c r="OO66" s="200">
        <f t="shared" si="118"/>
        <v>0</v>
      </c>
      <c r="OP66" s="200">
        <f t="shared" si="119"/>
        <v>0</v>
      </c>
      <c r="OQ66" s="200">
        <f t="shared" si="120"/>
        <v>0</v>
      </c>
      <c r="OR66" s="200">
        <f t="shared" si="145"/>
        <v>0</v>
      </c>
      <c r="OT66">
        <f t="shared" si="122"/>
        <v>1</v>
      </c>
      <c r="OU66" s="244"/>
      <c r="OV66" s="218"/>
      <c r="OW66" s="245"/>
      <c r="OX66">
        <f t="shared" si="143"/>
        <v>0</v>
      </c>
      <c r="OY66">
        <f t="shared" si="124"/>
        <v>0</v>
      </c>
      <c r="OZ66" s="218"/>
      <c r="PA66">
        <f t="shared" si="140"/>
        <v>1</v>
      </c>
      <c r="PB66">
        <f t="shared" si="125"/>
        <v>1</v>
      </c>
      <c r="PC66">
        <f t="shared" si="126"/>
        <v>1</v>
      </c>
      <c r="PD66">
        <f t="shared" si="127"/>
        <v>1</v>
      </c>
      <c r="PE66" s="253"/>
      <c r="PF66" s="206"/>
      <c r="PG66">
        <v>60</v>
      </c>
      <c r="PH66" t="str">
        <f t="shared" si="88"/>
        <v>FALSE</v>
      </c>
      <c r="PI66">
        <f>VLOOKUP($A66,'FuturesInfo (3)'!$A$2:$V$80,22)</f>
        <v>1</v>
      </c>
      <c r="PJ66" s="257"/>
      <c r="PK66">
        <f t="shared" si="128"/>
        <v>1</v>
      </c>
      <c r="PL66" s="139">
        <f>VLOOKUP($A66,'FuturesInfo (3)'!$A$2:$O$80,15)*PI66</f>
        <v>56225</v>
      </c>
      <c r="PM66" s="139">
        <f>VLOOKUP($A66,'FuturesInfo (3)'!$A$2:$O$80,15)*PK66</f>
        <v>56225</v>
      </c>
      <c r="PN66" s="200">
        <f t="shared" si="129"/>
        <v>0</v>
      </c>
      <c r="PO66" s="200">
        <f t="shared" si="130"/>
        <v>0</v>
      </c>
      <c r="PP66" s="200">
        <f t="shared" si="131"/>
        <v>0</v>
      </c>
      <c r="PQ66" s="200">
        <f t="shared" si="132"/>
        <v>0</v>
      </c>
      <c r="PR66" s="200">
        <f t="shared" si="146"/>
        <v>0</v>
      </c>
    </row>
    <row r="67" spans="1:43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98560</v>
      </c>
      <c r="BR67" s="145">
        <f t="shared" si="90"/>
        <v>1196.633398497152</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98560</v>
      </c>
      <c r="CH67" s="145">
        <f t="shared" si="164"/>
        <v>-2237.9002187252481</v>
      </c>
      <c r="CI67" s="145">
        <f t="shared" si="92"/>
        <v>-2237.9002187252481</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98560</v>
      </c>
      <c r="CY67" s="200">
        <f t="shared" si="169"/>
        <v>1465.5015785724158</v>
      </c>
      <c r="CZ67" s="200">
        <f t="shared" si="95"/>
        <v>-1465.5015785724158</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98560</v>
      </c>
      <c r="DP67" s="200">
        <f t="shared" si="85"/>
        <v>286.82789764133122</v>
      </c>
      <c r="DQ67" s="200">
        <f t="shared" si="97"/>
        <v>-286.82789764133122</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f t="shared" si="98"/>
        <v>1</v>
      </c>
      <c r="MU67" s="244">
        <v>-1</v>
      </c>
      <c r="MV67" s="218">
        <v>-1</v>
      </c>
      <c r="MW67" s="245">
        <v>9</v>
      </c>
      <c r="MX67">
        <f t="shared" si="141"/>
        <v>-1</v>
      </c>
      <c r="MY67">
        <f t="shared" si="100"/>
        <v>-1</v>
      </c>
      <c r="MZ67" s="218">
        <v>1</v>
      </c>
      <c r="NA67">
        <f t="shared" si="138"/>
        <v>0</v>
      </c>
      <c r="NB67">
        <f t="shared" si="101"/>
        <v>0</v>
      </c>
      <c r="NC67">
        <f t="shared" si="102"/>
        <v>0</v>
      </c>
      <c r="ND67">
        <f t="shared" si="103"/>
        <v>0</v>
      </c>
      <c r="NE67" s="253">
        <v>2.03769739925E-3</v>
      </c>
      <c r="NF67" s="206">
        <v>42529</v>
      </c>
      <c r="NG67">
        <v>60</v>
      </c>
      <c r="NH67" t="str">
        <f t="shared" si="86"/>
        <v>TRUE</v>
      </c>
      <c r="NI67">
        <f>VLOOKUP($A67,'FuturesInfo (3)'!$A$2:$V$80,22)</f>
        <v>2</v>
      </c>
      <c r="NJ67" s="257">
        <v>1</v>
      </c>
      <c r="NK67">
        <f t="shared" si="104"/>
        <v>3</v>
      </c>
      <c r="NL67" s="139">
        <f>VLOOKUP($A67,'FuturesInfo (3)'!$A$2:$O$80,15)*NI67</f>
        <v>98560</v>
      </c>
      <c r="NM67" s="139">
        <f>VLOOKUP($A67,'FuturesInfo (3)'!$A$2:$O$80,15)*NK67</f>
        <v>147840</v>
      </c>
      <c r="NN67" s="200">
        <f t="shared" si="105"/>
        <v>-200.83545567007999</v>
      </c>
      <c r="NO67" s="200">
        <f t="shared" si="106"/>
        <v>-301.25318350511998</v>
      </c>
      <c r="NP67" s="200">
        <f t="shared" si="107"/>
        <v>-200.83545567007999</v>
      </c>
      <c r="NQ67" s="200">
        <f t="shared" si="108"/>
        <v>-200.83545567007999</v>
      </c>
      <c r="NR67" s="200">
        <f t="shared" si="144"/>
        <v>-200.83545567007999</v>
      </c>
      <c r="NT67">
        <f t="shared" si="110"/>
        <v>-1</v>
      </c>
      <c r="NU67" s="244">
        <v>-1</v>
      </c>
      <c r="NV67" s="218">
        <v>-1</v>
      </c>
      <c r="NW67" s="245">
        <v>10</v>
      </c>
      <c r="NX67">
        <f t="shared" si="142"/>
        <v>-1</v>
      </c>
      <c r="NY67">
        <f t="shared" si="112"/>
        <v>-1</v>
      </c>
      <c r="NZ67" s="218"/>
      <c r="OA67">
        <f t="shared" si="139"/>
        <v>0</v>
      </c>
      <c r="OB67">
        <f t="shared" si="113"/>
        <v>0</v>
      </c>
      <c r="OC67">
        <f t="shared" si="114"/>
        <v>0</v>
      </c>
      <c r="OD67">
        <f t="shared" si="115"/>
        <v>0</v>
      </c>
      <c r="OE67" s="253"/>
      <c r="OF67" s="206">
        <v>42529</v>
      </c>
      <c r="OG67">
        <v>60</v>
      </c>
      <c r="OH67" t="str">
        <f t="shared" si="87"/>
        <v>TRUE</v>
      </c>
      <c r="OI67">
        <f>VLOOKUP($A67,'FuturesInfo (3)'!$A$2:$V$80,22)</f>
        <v>2</v>
      </c>
      <c r="OJ67" s="257">
        <v>2</v>
      </c>
      <c r="OK67">
        <f t="shared" si="116"/>
        <v>2</v>
      </c>
      <c r="OL67" s="139">
        <f>VLOOKUP($A67,'FuturesInfo (3)'!$A$2:$O$80,15)*OI67</f>
        <v>98560</v>
      </c>
      <c r="OM67" s="139">
        <f>VLOOKUP($A67,'FuturesInfo (3)'!$A$2:$O$80,15)*OK67</f>
        <v>98560</v>
      </c>
      <c r="ON67" s="200">
        <f t="shared" si="117"/>
        <v>0</v>
      </c>
      <c r="OO67" s="200">
        <f t="shared" si="118"/>
        <v>0</v>
      </c>
      <c r="OP67" s="200">
        <f t="shared" si="119"/>
        <v>0</v>
      </c>
      <c r="OQ67" s="200">
        <f t="shared" si="120"/>
        <v>0</v>
      </c>
      <c r="OR67" s="200">
        <f t="shared" si="145"/>
        <v>0</v>
      </c>
      <c r="OT67">
        <f t="shared" si="122"/>
        <v>-1</v>
      </c>
      <c r="OU67" s="244"/>
      <c r="OV67" s="218"/>
      <c r="OW67" s="245"/>
      <c r="OX67">
        <f t="shared" si="143"/>
        <v>0</v>
      </c>
      <c r="OY67">
        <f t="shared" si="124"/>
        <v>0</v>
      </c>
      <c r="OZ67" s="218"/>
      <c r="PA67">
        <f t="shared" si="140"/>
        <v>1</v>
      </c>
      <c r="PB67">
        <f t="shared" si="125"/>
        <v>1</v>
      </c>
      <c r="PC67">
        <f t="shared" si="126"/>
        <v>1</v>
      </c>
      <c r="PD67">
        <f t="shared" si="127"/>
        <v>1</v>
      </c>
      <c r="PE67" s="253"/>
      <c r="PF67" s="206"/>
      <c r="PG67">
        <v>60</v>
      </c>
      <c r="PH67" t="str">
        <f t="shared" si="88"/>
        <v>FALSE</v>
      </c>
      <c r="PI67">
        <f>VLOOKUP($A67,'FuturesInfo (3)'!$A$2:$V$80,22)</f>
        <v>2</v>
      </c>
      <c r="PJ67" s="257"/>
      <c r="PK67">
        <f t="shared" si="128"/>
        <v>2</v>
      </c>
      <c r="PL67" s="139">
        <f>VLOOKUP($A67,'FuturesInfo (3)'!$A$2:$O$80,15)*PI67</f>
        <v>98560</v>
      </c>
      <c r="PM67" s="139">
        <f>VLOOKUP($A67,'FuturesInfo (3)'!$A$2:$O$80,15)*PK67</f>
        <v>98560</v>
      </c>
      <c r="PN67" s="200">
        <f t="shared" si="129"/>
        <v>0</v>
      </c>
      <c r="PO67" s="200">
        <f t="shared" si="130"/>
        <v>0</v>
      </c>
      <c r="PP67" s="200">
        <f t="shared" si="131"/>
        <v>0</v>
      </c>
      <c r="PQ67" s="200">
        <f t="shared" si="132"/>
        <v>0</v>
      </c>
      <c r="PR67" s="200">
        <f t="shared" si="146"/>
        <v>0</v>
      </c>
    </row>
    <row r="68" spans="1:43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66981.600000000006</v>
      </c>
      <c r="BR68" s="145">
        <f t="shared" si="90"/>
        <v>800.31256113639108</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66981.600000000006</v>
      </c>
      <c r="CH68" s="145">
        <f t="shared" si="164"/>
        <v>1110.486577758269</v>
      </c>
      <c r="CI68" s="145">
        <f t="shared" si="92"/>
        <v>1110.486577758269</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66981.600000000006</v>
      </c>
      <c r="CY68" s="200">
        <f t="shared" si="169"/>
        <v>783.36179159887661</v>
      </c>
      <c r="CZ68" s="200">
        <f t="shared" si="95"/>
        <v>783.36179159887661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66981.600000000006</v>
      </c>
      <c r="DP68" s="200">
        <f t="shared" si="85"/>
        <v>67.458022282260288</v>
      </c>
      <c r="DQ68" s="200">
        <f t="shared" si="97"/>
        <v>67.458022282260288</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f t="shared" si="98"/>
        <v>1</v>
      </c>
      <c r="MU68" s="246">
        <v>-1</v>
      </c>
      <c r="MV68" s="218">
        <v>1</v>
      </c>
      <c r="MW68" s="245">
        <v>-3</v>
      </c>
      <c r="MX68">
        <f t="shared" si="141"/>
        <v>1</v>
      </c>
      <c r="MY68">
        <f t="shared" si="100"/>
        <v>-1</v>
      </c>
      <c r="MZ68" s="250">
        <v>-1</v>
      </c>
      <c r="NA68">
        <f t="shared" si="138"/>
        <v>1</v>
      </c>
      <c r="NB68">
        <f t="shared" si="101"/>
        <v>0</v>
      </c>
      <c r="NC68">
        <f t="shared" si="102"/>
        <v>0</v>
      </c>
      <c r="ND68">
        <f t="shared" si="103"/>
        <v>1</v>
      </c>
      <c r="NE68" s="251">
        <v>-5.3636023450199998E-3</v>
      </c>
      <c r="NF68" s="206">
        <v>42514</v>
      </c>
      <c r="NG68">
        <v>60</v>
      </c>
      <c r="NH68" t="str">
        <f t="shared" si="86"/>
        <v>TRUE</v>
      </c>
      <c r="NI68">
        <f>VLOOKUP($A68,'FuturesInfo (3)'!$A$2:$V$80,22)</f>
        <v>1</v>
      </c>
      <c r="NJ68" s="257">
        <v>2</v>
      </c>
      <c r="NK68">
        <f t="shared" si="104"/>
        <v>1</v>
      </c>
      <c r="NL68" s="139">
        <f>VLOOKUP($A68,'FuturesInfo (3)'!$A$2:$O$80,15)*NI68</f>
        <v>66981.600000000006</v>
      </c>
      <c r="NM68" s="139">
        <f>VLOOKUP($A68,'FuturesInfo (3)'!$A$2:$O$80,15)*NK68</f>
        <v>66981.600000000006</v>
      </c>
      <c r="NN68" s="200">
        <f t="shared" si="105"/>
        <v>359.26266683319164</v>
      </c>
      <c r="NO68" s="200">
        <f t="shared" si="106"/>
        <v>359.26266683319164</v>
      </c>
      <c r="NP68" s="200">
        <f t="shared" si="107"/>
        <v>-359.26266683319164</v>
      </c>
      <c r="NQ68" s="200">
        <f t="shared" si="108"/>
        <v>-359.26266683319164</v>
      </c>
      <c r="NR68" s="200">
        <f t="shared" si="144"/>
        <v>359.26266683319164</v>
      </c>
      <c r="NT68">
        <f t="shared" si="110"/>
        <v>-1</v>
      </c>
      <c r="NU68" s="246">
        <v>1</v>
      </c>
      <c r="NV68" s="218">
        <v>1</v>
      </c>
      <c r="NW68" s="245">
        <v>-4</v>
      </c>
      <c r="NX68">
        <f t="shared" si="142"/>
        <v>-1</v>
      </c>
      <c r="NY68">
        <f t="shared" si="112"/>
        <v>-1</v>
      </c>
      <c r="NZ68" s="250"/>
      <c r="OA68">
        <f t="shared" si="139"/>
        <v>0</v>
      </c>
      <c r="OB68">
        <f t="shared" si="113"/>
        <v>0</v>
      </c>
      <c r="OC68">
        <f t="shared" si="114"/>
        <v>0</v>
      </c>
      <c r="OD68">
        <f t="shared" si="115"/>
        <v>0</v>
      </c>
      <c r="OE68" s="251"/>
      <c r="OF68" s="206">
        <v>42537</v>
      </c>
      <c r="OG68">
        <v>60</v>
      </c>
      <c r="OH68" t="str">
        <f t="shared" si="87"/>
        <v>TRUE</v>
      </c>
      <c r="OI68">
        <f>VLOOKUP($A68,'FuturesInfo (3)'!$A$2:$V$80,22)</f>
        <v>1</v>
      </c>
      <c r="OJ68" s="257">
        <v>2</v>
      </c>
      <c r="OK68">
        <f t="shared" si="116"/>
        <v>1</v>
      </c>
      <c r="OL68" s="139">
        <f>VLOOKUP($A68,'FuturesInfo (3)'!$A$2:$O$80,15)*OI68</f>
        <v>66981.600000000006</v>
      </c>
      <c r="OM68" s="139">
        <f>VLOOKUP($A68,'FuturesInfo (3)'!$A$2:$O$80,15)*OK68</f>
        <v>66981.600000000006</v>
      </c>
      <c r="ON68" s="200">
        <f t="shared" si="117"/>
        <v>0</v>
      </c>
      <c r="OO68" s="200">
        <f t="shared" si="118"/>
        <v>0</v>
      </c>
      <c r="OP68" s="200">
        <f t="shared" si="119"/>
        <v>0</v>
      </c>
      <c r="OQ68" s="200">
        <f t="shared" si="120"/>
        <v>0</v>
      </c>
      <c r="OR68" s="200">
        <f t="shared" si="145"/>
        <v>0</v>
      </c>
      <c r="OT68">
        <f t="shared" si="122"/>
        <v>1</v>
      </c>
      <c r="OU68" s="246"/>
      <c r="OV68" s="218"/>
      <c r="OW68" s="245"/>
      <c r="OX68">
        <f t="shared" si="143"/>
        <v>0</v>
      </c>
      <c r="OY68">
        <f t="shared" si="124"/>
        <v>0</v>
      </c>
      <c r="OZ68" s="250"/>
      <c r="PA68">
        <f t="shared" si="140"/>
        <v>1</v>
      </c>
      <c r="PB68">
        <f t="shared" si="125"/>
        <v>1</v>
      </c>
      <c r="PC68">
        <f t="shared" si="126"/>
        <v>1</v>
      </c>
      <c r="PD68">
        <f t="shared" si="127"/>
        <v>1</v>
      </c>
      <c r="PE68" s="251"/>
      <c r="PF68" s="206"/>
      <c r="PG68">
        <v>60</v>
      </c>
      <c r="PH68" t="str">
        <f t="shared" si="88"/>
        <v>FALSE</v>
      </c>
      <c r="PI68">
        <f>VLOOKUP($A68,'FuturesInfo (3)'!$A$2:$V$80,22)</f>
        <v>1</v>
      </c>
      <c r="PJ68" s="257"/>
      <c r="PK68">
        <f t="shared" si="128"/>
        <v>1</v>
      </c>
      <c r="PL68" s="139">
        <f>VLOOKUP($A68,'FuturesInfo (3)'!$A$2:$O$80,15)*PI68</f>
        <v>66981.600000000006</v>
      </c>
      <c r="PM68" s="139">
        <f>VLOOKUP($A68,'FuturesInfo (3)'!$A$2:$O$80,15)*PK68</f>
        <v>66981.600000000006</v>
      </c>
      <c r="PN68" s="200">
        <f t="shared" si="129"/>
        <v>0</v>
      </c>
      <c r="PO68" s="200">
        <f t="shared" si="130"/>
        <v>0</v>
      </c>
      <c r="PP68" s="200">
        <f t="shared" si="131"/>
        <v>0</v>
      </c>
      <c r="PQ68" s="200">
        <f t="shared" si="132"/>
        <v>0</v>
      </c>
      <c r="PR68" s="200">
        <f t="shared" si="146"/>
        <v>0</v>
      </c>
    </row>
    <row r="69" spans="1:43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89840</v>
      </c>
      <c r="BR69" s="145">
        <f t="shared" si="90"/>
        <v>3064.1200545741199</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89840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89840</v>
      </c>
      <c r="CY69" s="200">
        <f t="shared" si="169"/>
        <v>2647.0008795116319</v>
      </c>
      <c r="CZ69" s="200">
        <f t="shared" si="95"/>
        <v>2647.0008795116319</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89840</v>
      </c>
      <c r="DP69" s="200">
        <f t="shared" si="85"/>
        <v>268.63733447248717</v>
      </c>
      <c r="DQ69" s="200">
        <f t="shared" si="97"/>
        <v>268.63733447248717</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f t="shared" si="98"/>
        <v>1</v>
      </c>
      <c r="MU69" s="244">
        <v>-1</v>
      </c>
      <c r="MV69" s="218">
        <v>-1</v>
      </c>
      <c r="MW69" s="245">
        <v>1</v>
      </c>
      <c r="MX69">
        <f t="shared" si="141"/>
        <v>-1</v>
      </c>
      <c r="MY69">
        <f t="shared" si="100"/>
        <v>-1</v>
      </c>
      <c r="MZ69" s="218">
        <v>-1</v>
      </c>
      <c r="NA69">
        <f t="shared" si="138"/>
        <v>1</v>
      </c>
      <c r="NB69">
        <f t="shared" si="101"/>
        <v>1</v>
      </c>
      <c r="NC69">
        <f t="shared" si="102"/>
        <v>1</v>
      </c>
      <c r="ND69">
        <f t="shared" si="103"/>
        <v>1</v>
      </c>
      <c r="NE69" s="253">
        <v>-5.7547587428099997E-3</v>
      </c>
      <c r="NF69" s="206">
        <v>42528</v>
      </c>
      <c r="NG69">
        <v>60</v>
      </c>
      <c r="NH69" t="str">
        <f t="shared" si="86"/>
        <v>TRUE</v>
      </c>
      <c r="NI69">
        <f>VLOOKUP($A69,'FuturesInfo (3)'!$A$2:$V$80,22)</f>
        <v>4</v>
      </c>
      <c r="NJ69" s="257">
        <v>2</v>
      </c>
      <c r="NK69">
        <f t="shared" si="104"/>
        <v>3</v>
      </c>
      <c r="NL69" s="139">
        <f>VLOOKUP($A69,'FuturesInfo (3)'!$A$2:$O$80,15)*NI69</f>
        <v>89840</v>
      </c>
      <c r="NM69" s="139">
        <f>VLOOKUP($A69,'FuturesInfo (3)'!$A$2:$O$80,15)*NK69</f>
        <v>67380</v>
      </c>
      <c r="NN69" s="200">
        <f t="shared" si="105"/>
        <v>517.00752545405032</v>
      </c>
      <c r="NO69" s="200">
        <f t="shared" si="106"/>
        <v>387.75564409053777</v>
      </c>
      <c r="NP69" s="200">
        <f t="shared" si="107"/>
        <v>517.00752545405032</v>
      </c>
      <c r="NQ69" s="200">
        <f t="shared" si="108"/>
        <v>517.00752545405032</v>
      </c>
      <c r="NR69" s="200">
        <f t="shared" si="144"/>
        <v>517.00752545405032</v>
      </c>
      <c r="NT69">
        <f t="shared" si="110"/>
        <v>-1</v>
      </c>
      <c r="NU69" s="244">
        <v>-1</v>
      </c>
      <c r="NV69" s="218">
        <v>-1</v>
      </c>
      <c r="NW69" s="245">
        <v>2</v>
      </c>
      <c r="NX69">
        <f t="shared" si="142"/>
        <v>-1</v>
      </c>
      <c r="NY69">
        <f t="shared" si="112"/>
        <v>-1</v>
      </c>
      <c r="NZ69" s="218"/>
      <c r="OA69">
        <f t="shared" si="139"/>
        <v>0</v>
      </c>
      <c r="OB69">
        <f t="shared" si="113"/>
        <v>0</v>
      </c>
      <c r="OC69">
        <f t="shared" si="114"/>
        <v>0</v>
      </c>
      <c r="OD69">
        <f t="shared" si="115"/>
        <v>0</v>
      </c>
      <c r="OE69" s="253"/>
      <c r="OF69" s="206">
        <v>42528</v>
      </c>
      <c r="OG69">
        <v>60</v>
      </c>
      <c r="OH69" t="str">
        <f t="shared" si="87"/>
        <v>TRUE</v>
      </c>
      <c r="OI69">
        <f>VLOOKUP($A69,'FuturesInfo (3)'!$A$2:$V$80,22)</f>
        <v>4</v>
      </c>
      <c r="OJ69" s="257">
        <v>2</v>
      </c>
      <c r="OK69">
        <f t="shared" si="116"/>
        <v>3</v>
      </c>
      <c r="OL69" s="139">
        <f>VLOOKUP($A69,'FuturesInfo (3)'!$A$2:$O$80,15)*OI69</f>
        <v>89840</v>
      </c>
      <c r="OM69" s="139">
        <f>VLOOKUP($A69,'FuturesInfo (3)'!$A$2:$O$80,15)*OK69</f>
        <v>67380</v>
      </c>
      <c r="ON69" s="200">
        <f t="shared" si="117"/>
        <v>0</v>
      </c>
      <c r="OO69" s="200">
        <f t="shared" si="118"/>
        <v>0</v>
      </c>
      <c r="OP69" s="200">
        <f t="shared" si="119"/>
        <v>0</v>
      </c>
      <c r="OQ69" s="200">
        <f t="shared" si="120"/>
        <v>0</v>
      </c>
      <c r="OR69" s="200">
        <f t="shared" si="145"/>
        <v>0</v>
      </c>
      <c r="OT69">
        <f t="shared" si="122"/>
        <v>-1</v>
      </c>
      <c r="OU69" s="244"/>
      <c r="OV69" s="218"/>
      <c r="OW69" s="245"/>
      <c r="OX69">
        <f t="shared" si="143"/>
        <v>0</v>
      </c>
      <c r="OY69">
        <f t="shared" si="124"/>
        <v>0</v>
      </c>
      <c r="OZ69" s="218"/>
      <c r="PA69">
        <f t="shared" si="140"/>
        <v>1</v>
      </c>
      <c r="PB69">
        <f t="shared" si="125"/>
        <v>1</v>
      </c>
      <c r="PC69">
        <f t="shared" si="126"/>
        <v>1</v>
      </c>
      <c r="PD69">
        <f t="shared" si="127"/>
        <v>1</v>
      </c>
      <c r="PE69" s="253"/>
      <c r="PF69" s="206"/>
      <c r="PG69">
        <v>60</v>
      </c>
      <c r="PH69" t="str">
        <f t="shared" si="88"/>
        <v>FALSE</v>
      </c>
      <c r="PI69">
        <f>VLOOKUP($A69,'FuturesInfo (3)'!$A$2:$V$80,22)</f>
        <v>4</v>
      </c>
      <c r="PJ69" s="257"/>
      <c r="PK69">
        <f t="shared" si="128"/>
        <v>3</v>
      </c>
      <c r="PL69" s="139">
        <f>VLOOKUP($A69,'FuturesInfo (3)'!$A$2:$O$80,15)*PI69</f>
        <v>89840</v>
      </c>
      <c r="PM69" s="139">
        <f>VLOOKUP($A69,'FuturesInfo (3)'!$A$2:$O$80,15)*PK69</f>
        <v>67380</v>
      </c>
      <c r="PN69" s="200">
        <f t="shared" si="129"/>
        <v>0</v>
      </c>
      <c r="PO69" s="200">
        <f t="shared" si="130"/>
        <v>0</v>
      </c>
      <c r="PP69" s="200">
        <f t="shared" si="131"/>
        <v>0</v>
      </c>
      <c r="PQ69" s="200">
        <f t="shared" si="132"/>
        <v>0</v>
      </c>
      <c r="PR69" s="200">
        <f t="shared" si="146"/>
        <v>0</v>
      </c>
    </row>
    <row r="70" spans="1:43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107445.65259874774</v>
      </c>
      <c r="BR70" s="145">
        <f t="shared" si="90"/>
        <v>664.52664923897169</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107445.65259874774</v>
      </c>
      <c r="CH70" s="145">
        <f t="shared" si="164"/>
        <v>-1341.5227466219383</v>
      </c>
      <c r="CI70" s="145">
        <f t="shared" si="92"/>
        <v>1341.5227466219383</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107445.65259874774</v>
      </c>
      <c r="CY70" s="200">
        <f t="shared" si="169"/>
        <v>626.99272050702587</v>
      </c>
      <c r="CZ70" s="200">
        <f t="shared" si="95"/>
        <v>-626.99272050702587</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107445.65259874774</v>
      </c>
      <c r="DP70" s="200">
        <f t="shared" si="85"/>
        <v>287.83756915040988</v>
      </c>
      <c r="DQ70" s="200">
        <f t="shared" si="97"/>
        <v>-287.83756915040988</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f t="shared" si="98"/>
        <v>-1</v>
      </c>
      <c r="MU70" s="244">
        <v>-1</v>
      </c>
      <c r="MV70" s="218">
        <v>-1</v>
      </c>
      <c r="MW70" s="245">
        <v>5</v>
      </c>
      <c r="MX70">
        <f t="shared" si="141"/>
        <v>-1</v>
      </c>
      <c r="MY70">
        <f t="shared" si="100"/>
        <v>-1</v>
      </c>
      <c r="MZ70" s="218">
        <v>-1</v>
      </c>
      <c r="NA70">
        <f t="shared" si="138"/>
        <v>1</v>
      </c>
      <c r="NB70">
        <f t="shared" si="101"/>
        <v>1</v>
      </c>
      <c r="NC70">
        <f t="shared" si="102"/>
        <v>1</v>
      </c>
      <c r="ND70">
        <f t="shared" si="103"/>
        <v>1</v>
      </c>
      <c r="NE70" s="253">
        <v>-5.47001620746E-3</v>
      </c>
      <c r="NF70" s="206">
        <v>42535</v>
      </c>
      <c r="NG70">
        <v>60</v>
      </c>
      <c r="NH70" t="str">
        <f t="shared" si="86"/>
        <v>TRUE</v>
      </c>
      <c r="NI70">
        <f>VLOOKUP($A70,'FuturesInfo (3)'!$A$2:$V$80,22)</f>
        <v>14</v>
      </c>
      <c r="NJ70" s="257">
        <v>2</v>
      </c>
      <c r="NK70">
        <f t="shared" si="104"/>
        <v>11</v>
      </c>
      <c r="NL70" s="139">
        <f>VLOOKUP($A70,'FuturesInfo (3)'!$A$2:$O$80,15)*NI70</f>
        <v>107445.65259874774</v>
      </c>
      <c r="NM70" s="139">
        <f>VLOOKUP($A70,'FuturesInfo (3)'!$A$2:$O$80,15)*NK70</f>
        <v>84421.584184730367</v>
      </c>
      <c r="NN70" s="200">
        <f t="shared" si="105"/>
        <v>587.72946113626676</v>
      </c>
      <c r="NO70" s="200">
        <f t="shared" si="106"/>
        <v>461.78743374992393</v>
      </c>
      <c r="NP70" s="200">
        <f t="shared" si="107"/>
        <v>587.72946113626676</v>
      </c>
      <c r="NQ70" s="200">
        <f t="shared" si="108"/>
        <v>587.72946113626676</v>
      </c>
      <c r="NR70" s="200">
        <f t="shared" si="144"/>
        <v>587.72946113626676</v>
      </c>
      <c r="NT70">
        <f t="shared" si="110"/>
        <v>-1</v>
      </c>
      <c r="NU70" s="244">
        <v>-1</v>
      </c>
      <c r="NV70" s="218">
        <v>-1</v>
      </c>
      <c r="NW70" s="245">
        <v>6</v>
      </c>
      <c r="NX70">
        <f t="shared" si="142"/>
        <v>-1</v>
      </c>
      <c r="NY70">
        <f t="shared" si="112"/>
        <v>-1</v>
      </c>
      <c r="NZ70" s="218"/>
      <c r="OA70">
        <f t="shared" si="139"/>
        <v>0</v>
      </c>
      <c r="OB70">
        <f t="shared" si="113"/>
        <v>0</v>
      </c>
      <c r="OC70">
        <f t="shared" si="114"/>
        <v>0</v>
      </c>
      <c r="OD70">
        <f t="shared" si="115"/>
        <v>0</v>
      </c>
      <c r="OE70" s="253"/>
      <c r="OF70" s="206">
        <v>42535</v>
      </c>
      <c r="OG70">
        <v>60</v>
      </c>
      <c r="OH70" t="str">
        <f t="shared" si="87"/>
        <v>TRUE</v>
      </c>
      <c r="OI70">
        <f>VLOOKUP($A70,'FuturesInfo (3)'!$A$2:$V$80,22)</f>
        <v>14</v>
      </c>
      <c r="OJ70" s="257">
        <v>2</v>
      </c>
      <c r="OK70">
        <f t="shared" si="116"/>
        <v>11</v>
      </c>
      <c r="OL70" s="139">
        <f>VLOOKUP($A70,'FuturesInfo (3)'!$A$2:$O$80,15)*OI70</f>
        <v>107445.65259874774</v>
      </c>
      <c r="OM70" s="139">
        <f>VLOOKUP($A70,'FuturesInfo (3)'!$A$2:$O$80,15)*OK70</f>
        <v>84421.584184730367</v>
      </c>
      <c r="ON70" s="200">
        <f t="shared" si="117"/>
        <v>0</v>
      </c>
      <c r="OO70" s="200">
        <f t="shared" si="118"/>
        <v>0</v>
      </c>
      <c r="OP70" s="200">
        <f t="shared" si="119"/>
        <v>0</v>
      </c>
      <c r="OQ70" s="200">
        <f t="shared" si="120"/>
        <v>0</v>
      </c>
      <c r="OR70" s="200">
        <f t="shared" si="145"/>
        <v>0</v>
      </c>
      <c r="OT70">
        <f t="shared" si="122"/>
        <v>-1</v>
      </c>
      <c r="OU70" s="244"/>
      <c r="OV70" s="218"/>
      <c r="OW70" s="245"/>
      <c r="OX70">
        <f t="shared" si="143"/>
        <v>0</v>
      </c>
      <c r="OY70">
        <f t="shared" si="124"/>
        <v>0</v>
      </c>
      <c r="OZ70" s="218"/>
      <c r="PA70">
        <f t="shared" si="140"/>
        <v>1</v>
      </c>
      <c r="PB70">
        <f t="shared" si="125"/>
        <v>1</v>
      </c>
      <c r="PC70">
        <f t="shared" si="126"/>
        <v>1</v>
      </c>
      <c r="PD70">
        <f t="shared" si="127"/>
        <v>1</v>
      </c>
      <c r="PE70" s="253"/>
      <c r="PF70" s="206"/>
      <c r="PG70">
        <v>60</v>
      </c>
      <c r="PH70" t="str">
        <f t="shared" si="88"/>
        <v>FALSE</v>
      </c>
      <c r="PI70">
        <f>VLOOKUP($A70,'FuturesInfo (3)'!$A$2:$V$80,22)</f>
        <v>14</v>
      </c>
      <c r="PJ70" s="257"/>
      <c r="PK70">
        <f t="shared" si="128"/>
        <v>11</v>
      </c>
      <c r="PL70" s="139">
        <f>VLOOKUP($A70,'FuturesInfo (3)'!$A$2:$O$80,15)*PI70</f>
        <v>107445.65259874774</v>
      </c>
      <c r="PM70" s="139">
        <f>VLOOKUP($A70,'FuturesInfo (3)'!$A$2:$O$80,15)*PK70</f>
        <v>84421.584184730367</v>
      </c>
      <c r="PN70" s="200">
        <f t="shared" si="129"/>
        <v>0</v>
      </c>
      <c r="PO70" s="200">
        <f t="shared" si="130"/>
        <v>0</v>
      </c>
      <c r="PP70" s="200">
        <f t="shared" si="131"/>
        <v>0</v>
      </c>
      <c r="PQ70" s="200">
        <f t="shared" si="132"/>
        <v>0</v>
      </c>
      <c r="PR70" s="200">
        <f t="shared" si="146"/>
        <v>0</v>
      </c>
    </row>
    <row r="71" spans="1:43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55837.5</v>
      </c>
      <c r="BR71" s="145">
        <f t="shared" si="90"/>
        <v>2259.3941804960814</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55837.5</v>
      </c>
      <c r="CH71" s="145">
        <f t="shared" si="164"/>
        <v>-597.77965916710502</v>
      </c>
      <c r="CI71" s="145">
        <f t="shared" si="92"/>
        <v>597.77965916710502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55837.5</v>
      </c>
      <c r="CY71" s="200">
        <f t="shared" si="169"/>
        <v>308.29008392239763</v>
      </c>
      <c r="CZ71" s="200">
        <f t="shared" si="95"/>
        <v>-308.29008392239763</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55837.5</v>
      </c>
      <c r="DP71" s="200">
        <f t="shared" si="85"/>
        <v>147.16670327268636</v>
      </c>
      <c r="DQ71" s="200">
        <f t="shared" si="97"/>
        <v>-147.16670327268636</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f t="shared" si="98"/>
        <v>1</v>
      </c>
      <c r="MU71" s="244">
        <v>-1</v>
      </c>
      <c r="MV71" s="218">
        <v>-1</v>
      </c>
      <c r="MW71" s="245">
        <v>-7</v>
      </c>
      <c r="MX71">
        <f t="shared" si="141"/>
        <v>-1</v>
      </c>
      <c r="MY71">
        <f t="shared" si="100"/>
        <v>1</v>
      </c>
      <c r="MZ71" s="218">
        <v>1</v>
      </c>
      <c r="NA71">
        <f t="shared" si="138"/>
        <v>0</v>
      </c>
      <c r="NB71">
        <f t="shared" si="101"/>
        <v>0</v>
      </c>
      <c r="NC71">
        <f t="shared" si="102"/>
        <v>0</v>
      </c>
      <c r="ND71">
        <f t="shared" si="103"/>
        <v>1</v>
      </c>
      <c r="NE71" s="253">
        <v>5.4017555705599997E-3</v>
      </c>
      <c r="NF71" s="206">
        <v>42531</v>
      </c>
      <c r="NG71">
        <v>60</v>
      </c>
      <c r="NH71" t="str">
        <f t="shared" si="86"/>
        <v>TRUE</v>
      </c>
      <c r="NI71">
        <f>VLOOKUP($A71,'FuturesInfo (3)'!$A$2:$V$80,22)</f>
        <v>1</v>
      </c>
      <c r="NJ71" s="257">
        <v>2</v>
      </c>
      <c r="NK71">
        <f t="shared" si="104"/>
        <v>1</v>
      </c>
      <c r="NL71" s="139">
        <f>VLOOKUP($A71,'FuturesInfo (3)'!$A$2:$O$80,15)*NI71</f>
        <v>55837.5</v>
      </c>
      <c r="NM71" s="139">
        <f>VLOOKUP($A71,'FuturesInfo (3)'!$A$2:$O$80,15)*NK71</f>
        <v>55837.5</v>
      </c>
      <c r="NN71" s="200">
        <f t="shared" si="105"/>
        <v>-301.62052667114398</v>
      </c>
      <c r="NO71" s="200">
        <f t="shared" si="106"/>
        <v>-301.62052667114398</v>
      </c>
      <c r="NP71" s="200">
        <f t="shared" si="107"/>
        <v>-301.62052667114398</v>
      </c>
      <c r="NQ71" s="200">
        <f t="shared" si="108"/>
        <v>-301.62052667114398</v>
      </c>
      <c r="NR71" s="200">
        <f t="shared" si="144"/>
        <v>301.62052667114398</v>
      </c>
      <c r="NT71">
        <f t="shared" si="110"/>
        <v>-1</v>
      </c>
      <c r="NU71" s="244">
        <v>-1</v>
      </c>
      <c r="NV71" s="218">
        <v>-1</v>
      </c>
      <c r="NW71" s="245">
        <v>2</v>
      </c>
      <c r="NX71">
        <f t="shared" si="142"/>
        <v>-1</v>
      </c>
      <c r="NY71">
        <f t="shared" si="112"/>
        <v>-1</v>
      </c>
      <c r="NZ71" s="218"/>
      <c r="OA71">
        <f t="shared" si="139"/>
        <v>0</v>
      </c>
      <c r="OB71">
        <f t="shared" si="113"/>
        <v>0</v>
      </c>
      <c r="OC71">
        <f t="shared" si="114"/>
        <v>0</v>
      </c>
      <c r="OD71">
        <f t="shared" si="115"/>
        <v>0</v>
      </c>
      <c r="OE71" s="253"/>
      <c r="OF71" s="206">
        <v>42531</v>
      </c>
      <c r="OG71">
        <v>60</v>
      </c>
      <c r="OH71" t="str">
        <f t="shared" si="87"/>
        <v>TRUE</v>
      </c>
      <c r="OI71">
        <f>VLOOKUP($A71,'FuturesInfo (3)'!$A$2:$V$80,22)</f>
        <v>1</v>
      </c>
      <c r="OJ71" s="257">
        <v>1</v>
      </c>
      <c r="OK71">
        <f t="shared" si="116"/>
        <v>1</v>
      </c>
      <c r="OL71" s="139">
        <f>VLOOKUP($A71,'FuturesInfo (3)'!$A$2:$O$80,15)*OI71</f>
        <v>55837.5</v>
      </c>
      <c r="OM71" s="139">
        <f>VLOOKUP($A71,'FuturesInfo (3)'!$A$2:$O$80,15)*OK71</f>
        <v>55837.5</v>
      </c>
      <c r="ON71" s="200">
        <f t="shared" si="117"/>
        <v>0</v>
      </c>
      <c r="OO71" s="200">
        <f t="shared" si="118"/>
        <v>0</v>
      </c>
      <c r="OP71" s="200">
        <f t="shared" si="119"/>
        <v>0</v>
      </c>
      <c r="OQ71" s="200">
        <f t="shared" si="120"/>
        <v>0</v>
      </c>
      <c r="OR71" s="200">
        <f t="shared" si="145"/>
        <v>0</v>
      </c>
      <c r="OT71">
        <f t="shared" si="122"/>
        <v>-1</v>
      </c>
      <c r="OU71" s="244"/>
      <c r="OV71" s="218"/>
      <c r="OW71" s="245"/>
      <c r="OX71">
        <f t="shared" si="143"/>
        <v>0</v>
      </c>
      <c r="OY71">
        <f t="shared" si="124"/>
        <v>0</v>
      </c>
      <c r="OZ71" s="218"/>
      <c r="PA71">
        <f t="shared" si="140"/>
        <v>1</v>
      </c>
      <c r="PB71">
        <f t="shared" si="125"/>
        <v>1</v>
      </c>
      <c r="PC71">
        <f t="shared" si="126"/>
        <v>1</v>
      </c>
      <c r="PD71">
        <f t="shared" si="127"/>
        <v>1</v>
      </c>
      <c r="PE71" s="253"/>
      <c r="PF71" s="206"/>
      <c r="PG71">
        <v>60</v>
      </c>
      <c r="PH71" t="str">
        <f t="shared" si="88"/>
        <v>FALSE</v>
      </c>
      <c r="PI71">
        <f>VLOOKUP($A71,'FuturesInfo (3)'!$A$2:$V$80,22)</f>
        <v>1</v>
      </c>
      <c r="PJ71" s="257"/>
      <c r="PK71">
        <f t="shared" si="128"/>
        <v>1</v>
      </c>
      <c r="PL71" s="139">
        <f>VLOOKUP($A71,'FuturesInfo (3)'!$A$2:$O$80,15)*PI71</f>
        <v>55837.5</v>
      </c>
      <c r="PM71" s="139">
        <f>VLOOKUP($A71,'FuturesInfo (3)'!$A$2:$O$80,15)*PK71</f>
        <v>55837.5</v>
      </c>
      <c r="PN71" s="200">
        <f t="shared" si="129"/>
        <v>0</v>
      </c>
      <c r="PO71" s="200">
        <f t="shared" si="130"/>
        <v>0</v>
      </c>
      <c r="PP71" s="200">
        <f t="shared" si="131"/>
        <v>0</v>
      </c>
      <c r="PQ71" s="200">
        <f t="shared" si="132"/>
        <v>0</v>
      </c>
      <c r="PR71" s="200">
        <f t="shared" si="146"/>
        <v>0</v>
      </c>
    </row>
    <row r="72" spans="1:43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64411.200000000004</v>
      </c>
      <c r="BR72" s="145">
        <f t="shared" si="90"/>
        <v>2478.7767949425333</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64411.200000000004</v>
      </c>
      <c r="CH72" s="145">
        <f t="shared" si="164"/>
        <v>2386.9194690269478</v>
      </c>
      <c r="CI72" s="145">
        <f t="shared" si="92"/>
        <v>2386.9194690269478</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64411.200000000004</v>
      </c>
      <c r="CY72" s="200">
        <f t="shared" si="169"/>
        <v>103.05792000000001</v>
      </c>
      <c r="CZ72" s="200">
        <f t="shared" si="95"/>
        <v>103.05792000000001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64411.200000000004</v>
      </c>
      <c r="DP72" s="200">
        <f t="shared" si="85"/>
        <v>754.55079872524141</v>
      </c>
      <c r="DQ72" s="200">
        <f t="shared" si="97"/>
        <v>754.55079872524141</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f t="shared" si="98"/>
        <v>1</v>
      </c>
      <c r="MU72" s="244">
        <v>-1</v>
      </c>
      <c r="MV72" s="218">
        <v>1</v>
      </c>
      <c r="MW72" s="245">
        <v>19</v>
      </c>
      <c r="MX72">
        <f t="shared" si="141"/>
        <v>1</v>
      </c>
      <c r="MY72">
        <f t="shared" si="100"/>
        <v>1</v>
      </c>
      <c r="MZ72" s="218">
        <v>-1</v>
      </c>
      <c r="NA72">
        <f t="shared" si="138"/>
        <v>1</v>
      </c>
      <c r="NB72">
        <f t="shared" si="101"/>
        <v>0</v>
      </c>
      <c r="NC72">
        <f t="shared" si="102"/>
        <v>0</v>
      </c>
      <c r="ND72">
        <f t="shared" si="103"/>
        <v>0</v>
      </c>
      <c r="NE72" s="253">
        <v>-8.7900723888300007E-3</v>
      </c>
      <c r="NF72" s="206">
        <v>42514</v>
      </c>
      <c r="NG72">
        <v>60</v>
      </c>
      <c r="NH72" t="str">
        <f t="shared" si="86"/>
        <v>TRUE</v>
      </c>
      <c r="NI72">
        <f>VLOOKUP($A72,'FuturesInfo (3)'!$A$2:$V$80,22)</f>
        <v>3</v>
      </c>
      <c r="NJ72" s="257">
        <v>1</v>
      </c>
      <c r="NK72">
        <f t="shared" si="104"/>
        <v>4</v>
      </c>
      <c r="NL72" s="139">
        <f>VLOOKUP($A72,'FuturesInfo (3)'!$A$2:$O$80,15)*NI72</f>
        <v>64411.200000000004</v>
      </c>
      <c r="NM72" s="139">
        <f>VLOOKUP($A72,'FuturesInfo (3)'!$A$2:$O$80,15)*NK72</f>
        <v>85881.600000000006</v>
      </c>
      <c r="NN72" s="200">
        <f t="shared" si="105"/>
        <v>566.17911065140697</v>
      </c>
      <c r="NO72" s="200">
        <f t="shared" si="106"/>
        <v>754.90548086854267</v>
      </c>
      <c r="NP72" s="200">
        <f t="shared" si="107"/>
        <v>-566.17911065140697</v>
      </c>
      <c r="NQ72" s="200">
        <f t="shared" si="108"/>
        <v>-566.17911065140697</v>
      </c>
      <c r="NR72" s="200">
        <f t="shared" si="144"/>
        <v>-566.17911065140697</v>
      </c>
      <c r="NT72">
        <f t="shared" si="110"/>
        <v>-1</v>
      </c>
      <c r="NU72" s="244">
        <v>-1</v>
      </c>
      <c r="NV72" s="218">
        <v>1</v>
      </c>
      <c r="NW72" s="245">
        <v>20</v>
      </c>
      <c r="NX72">
        <f t="shared" si="142"/>
        <v>1</v>
      </c>
      <c r="NY72">
        <f t="shared" si="112"/>
        <v>1</v>
      </c>
      <c r="NZ72" s="218"/>
      <c r="OA72">
        <f t="shared" si="139"/>
        <v>0</v>
      </c>
      <c r="OB72">
        <f t="shared" si="113"/>
        <v>0</v>
      </c>
      <c r="OC72">
        <f t="shared" si="114"/>
        <v>0</v>
      </c>
      <c r="OD72">
        <f t="shared" si="115"/>
        <v>0</v>
      </c>
      <c r="OE72" s="253"/>
      <c r="OF72" s="206">
        <v>42514</v>
      </c>
      <c r="OG72">
        <v>60</v>
      </c>
      <c r="OH72" t="str">
        <f t="shared" si="87"/>
        <v>TRUE</v>
      </c>
      <c r="OI72">
        <f>VLOOKUP($A72,'FuturesInfo (3)'!$A$2:$V$80,22)</f>
        <v>3</v>
      </c>
      <c r="OJ72" s="257">
        <v>2</v>
      </c>
      <c r="OK72">
        <f t="shared" si="116"/>
        <v>2</v>
      </c>
      <c r="OL72" s="139">
        <f>VLOOKUP($A72,'FuturesInfo (3)'!$A$2:$O$80,15)*OI72</f>
        <v>64411.200000000004</v>
      </c>
      <c r="OM72" s="139">
        <f>VLOOKUP($A72,'FuturesInfo (3)'!$A$2:$O$80,15)*OK72</f>
        <v>42940.800000000003</v>
      </c>
      <c r="ON72" s="200">
        <f t="shared" si="117"/>
        <v>0</v>
      </c>
      <c r="OO72" s="200">
        <f t="shared" si="118"/>
        <v>0</v>
      </c>
      <c r="OP72" s="200">
        <f t="shared" si="119"/>
        <v>0</v>
      </c>
      <c r="OQ72" s="200">
        <f t="shared" si="120"/>
        <v>0</v>
      </c>
      <c r="OR72" s="200">
        <f t="shared" si="145"/>
        <v>0</v>
      </c>
      <c r="OT72">
        <f t="shared" si="122"/>
        <v>-1</v>
      </c>
      <c r="OU72" s="244"/>
      <c r="OV72" s="218"/>
      <c r="OW72" s="245"/>
      <c r="OX72">
        <f t="shared" si="143"/>
        <v>0</v>
      </c>
      <c r="OY72">
        <f t="shared" si="124"/>
        <v>0</v>
      </c>
      <c r="OZ72" s="218"/>
      <c r="PA72">
        <f t="shared" si="140"/>
        <v>1</v>
      </c>
      <c r="PB72">
        <f t="shared" si="125"/>
        <v>1</v>
      </c>
      <c r="PC72">
        <f t="shared" si="126"/>
        <v>1</v>
      </c>
      <c r="PD72">
        <f t="shared" si="127"/>
        <v>1</v>
      </c>
      <c r="PE72" s="253"/>
      <c r="PF72" s="206"/>
      <c r="PG72">
        <v>60</v>
      </c>
      <c r="PH72" t="str">
        <f t="shared" si="88"/>
        <v>FALSE</v>
      </c>
      <c r="PI72">
        <f>VLOOKUP($A72,'FuturesInfo (3)'!$A$2:$V$80,22)</f>
        <v>3</v>
      </c>
      <c r="PJ72" s="257"/>
      <c r="PK72">
        <f t="shared" si="128"/>
        <v>2</v>
      </c>
      <c r="PL72" s="139">
        <f>VLOOKUP($A72,'FuturesInfo (3)'!$A$2:$O$80,15)*PI72</f>
        <v>64411.200000000004</v>
      </c>
      <c r="PM72" s="139">
        <f>VLOOKUP($A72,'FuturesInfo (3)'!$A$2:$O$80,15)*PK72</f>
        <v>42940.800000000003</v>
      </c>
      <c r="PN72" s="200">
        <f t="shared" si="129"/>
        <v>0</v>
      </c>
      <c r="PO72" s="200">
        <f t="shared" si="130"/>
        <v>0</v>
      </c>
      <c r="PP72" s="200">
        <f t="shared" si="131"/>
        <v>0</v>
      </c>
      <c r="PQ72" s="200">
        <f t="shared" si="132"/>
        <v>0</v>
      </c>
      <c r="PR72" s="200">
        <f t="shared" si="146"/>
        <v>0</v>
      </c>
    </row>
    <row r="73" spans="1:43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262100</v>
      </c>
      <c r="BR73" s="145">
        <f t="shared" si="90"/>
        <v>-544.09845788959103</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262100</v>
      </c>
      <c r="CH73" s="145">
        <f t="shared" si="164"/>
        <v>3764.6854878772101</v>
      </c>
      <c r="CI73" s="145">
        <f t="shared" si="92"/>
        <v>3764.6854878772101</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262100</v>
      </c>
      <c r="CY73" s="200">
        <f t="shared" si="169"/>
        <v>1919.677734375</v>
      </c>
      <c r="CZ73" s="200">
        <f t="shared" si="95"/>
        <v>1919.677734375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262100</v>
      </c>
      <c r="DP73" s="200">
        <f t="shared" si="85"/>
        <v>-1219.6606883182769</v>
      </c>
      <c r="DQ73" s="200">
        <f t="shared" si="97"/>
        <v>1219.6606883182769</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f t="shared" si="98"/>
        <v>1</v>
      </c>
      <c r="MU73" s="244">
        <v>1</v>
      </c>
      <c r="MV73" s="218">
        <v>1</v>
      </c>
      <c r="MW73" s="245">
        <v>-9</v>
      </c>
      <c r="MX73">
        <f t="shared" si="141"/>
        <v>-1</v>
      </c>
      <c r="MY73">
        <f t="shared" si="100"/>
        <v>-1</v>
      </c>
      <c r="MZ73" s="218">
        <v>1</v>
      </c>
      <c r="NA73">
        <f t="shared" si="138"/>
        <v>1</v>
      </c>
      <c r="NB73">
        <f t="shared" si="101"/>
        <v>1</v>
      </c>
      <c r="NC73">
        <f t="shared" si="102"/>
        <v>0</v>
      </c>
      <c r="ND73">
        <f t="shared" si="103"/>
        <v>0</v>
      </c>
      <c r="NE73" s="253">
        <v>3.15759257487E-3</v>
      </c>
      <c r="NF73" s="206">
        <v>42529</v>
      </c>
      <c r="NG73">
        <v>60</v>
      </c>
      <c r="NH73" t="str">
        <f t="shared" si="86"/>
        <v>TRUE</v>
      </c>
      <c r="NI73">
        <f>VLOOKUP($A73,'FuturesInfo (3)'!$A$2:$V$80,22)</f>
        <v>2</v>
      </c>
      <c r="NJ73" s="257">
        <v>2</v>
      </c>
      <c r="NK73">
        <f t="shared" si="104"/>
        <v>2</v>
      </c>
      <c r="NL73" s="139">
        <f>VLOOKUP($A73,'FuturesInfo (3)'!$A$2:$O$80,15)*NI73</f>
        <v>262100</v>
      </c>
      <c r="NM73" s="139">
        <f>VLOOKUP($A73,'FuturesInfo (3)'!$A$2:$O$80,15)*NK73</f>
        <v>262100</v>
      </c>
      <c r="NN73" s="200">
        <f t="shared" si="105"/>
        <v>827.60501387342697</v>
      </c>
      <c r="NO73" s="200">
        <f t="shared" si="106"/>
        <v>827.60501387342697</v>
      </c>
      <c r="NP73" s="200">
        <f t="shared" si="107"/>
        <v>827.60501387342697</v>
      </c>
      <c r="NQ73" s="200">
        <f t="shared" si="108"/>
        <v>-827.60501387342697</v>
      </c>
      <c r="NR73" s="200">
        <f t="shared" si="144"/>
        <v>-827.60501387342697</v>
      </c>
      <c r="NT73">
        <f t="shared" si="110"/>
        <v>1</v>
      </c>
      <c r="NU73" s="244">
        <v>-1</v>
      </c>
      <c r="NV73" s="218">
        <v>1</v>
      </c>
      <c r="NW73" s="245">
        <v>5</v>
      </c>
      <c r="NX73">
        <f t="shared" si="142"/>
        <v>1</v>
      </c>
      <c r="NY73">
        <f t="shared" si="112"/>
        <v>1</v>
      </c>
      <c r="NZ73" s="218"/>
      <c r="OA73">
        <f t="shared" si="139"/>
        <v>0</v>
      </c>
      <c r="OB73">
        <f t="shared" si="113"/>
        <v>0</v>
      </c>
      <c r="OC73">
        <f t="shared" si="114"/>
        <v>0</v>
      </c>
      <c r="OD73">
        <f t="shared" si="115"/>
        <v>0</v>
      </c>
      <c r="OE73" s="253"/>
      <c r="OF73" s="206">
        <v>42536</v>
      </c>
      <c r="OG73">
        <v>60</v>
      </c>
      <c r="OH73" t="str">
        <f t="shared" si="87"/>
        <v>TRUE</v>
      </c>
      <c r="OI73">
        <f>VLOOKUP($A73,'FuturesInfo (3)'!$A$2:$V$80,22)</f>
        <v>2</v>
      </c>
      <c r="OJ73" s="257">
        <v>2</v>
      </c>
      <c r="OK73">
        <f t="shared" si="116"/>
        <v>2</v>
      </c>
      <c r="OL73" s="139">
        <f>VLOOKUP($A73,'FuturesInfo (3)'!$A$2:$O$80,15)*OI73</f>
        <v>262100</v>
      </c>
      <c r="OM73" s="139">
        <f>VLOOKUP($A73,'FuturesInfo (3)'!$A$2:$O$80,15)*OK73</f>
        <v>262100</v>
      </c>
      <c r="ON73" s="200">
        <f t="shared" si="117"/>
        <v>0</v>
      </c>
      <c r="OO73" s="200">
        <f t="shared" si="118"/>
        <v>0</v>
      </c>
      <c r="OP73" s="200">
        <f t="shared" si="119"/>
        <v>0</v>
      </c>
      <c r="OQ73" s="200">
        <f t="shared" si="120"/>
        <v>0</v>
      </c>
      <c r="OR73" s="200">
        <f t="shared" si="145"/>
        <v>0</v>
      </c>
      <c r="OT73">
        <f t="shared" si="122"/>
        <v>-1</v>
      </c>
      <c r="OU73" s="244"/>
      <c r="OV73" s="218"/>
      <c r="OW73" s="245"/>
      <c r="OX73">
        <f t="shared" si="143"/>
        <v>0</v>
      </c>
      <c r="OY73">
        <f t="shared" si="124"/>
        <v>0</v>
      </c>
      <c r="OZ73" s="218"/>
      <c r="PA73">
        <f t="shared" si="140"/>
        <v>1</v>
      </c>
      <c r="PB73">
        <f t="shared" si="125"/>
        <v>1</v>
      </c>
      <c r="PC73">
        <f t="shared" si="126"/>
        <v>1</v>
      </c>
      <c r="PD73">
        <f t="shared" si="127"/>
        <v>1</v>
      </c>
      <c r="PE73" s="253"/>
      <c r="PF73" s="206"/>
      <c r="PG73">
        <v>60</v>
      </c>
      <c r="PH73" t="str">
        <f t="shared" si="88"/>
        <v>FALSE</v>
      </c>
      <c r="PI73">
        <f>VLOOKUP($A73,'FuturesInfo (3)'!$A$2:$V$80,22)</f>
        <v>2</v>
      </c>
      <c r="PJ73" s="257"/>
      <c r="PK73">
        <f t="shared" si="128"/>
        <v>2</v>
      </c>
      <c r="PL73" s="139">
        <f>VLOOKUP($A73,'FuturesInfo (3)'!$A$2:$O$80,15)*PI73</f>
        <v>262100</v>
      </c>
      <c r="PM73" s="139">
        <f>VLOOKUP($A73,'FuturesInfo (3)'!$A$2:$O$80,15)*PK73</f>
        <v>262100</v>
      </c>
      <c r="PN73" s="200">
        <f t="shared" si="129"/>
        <v>0</v>
      </c>
      <c r="PO73" s="200">
        <f t="shared" si="130"/>
        <v>0</v>
      </c>
      <c r="PP73" s="200">
        <f t="shared" si="131"/>
        <v>0</v>
      </c>
      <c r="PQ73" s="200">
        <f t="shared" si="132"/>
        <v>0</v>
      </c>
      <c r="PR73" s="200">
        <f t="shared" si="146"/>
        <v>0</v>
      </c>
    </row>
    <row r="74" spans="1:43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86560</v>
      </c>
      <c r="BR74" s="145">
        <f t="shared" si="90"/>
        <v>-532.61003327721278</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86560</v>
      </c>
      <c r="CH74" s="145">
        <f t="shared" si="164"/>
        <v>-1836.5304212127842</v>
      </c>
      <c r="CI74" s="145">
        <f t="shared" si="92"/>
        <v>-1836.5304212127842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86560</v>
      </c>
      <c r="CY74" s="200">
        <f t="shared" si="169"/>
        <v>433.72563397451364</v>
      </c>
      <c r="CZ74" s="200">
        <f t="shared" si="95"/>
        <v>-433.72563397451364</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86560</v>
      </c>
      <c r="DP74" s="200">
        <f t="shared" si="85"/>
        <v>-278.93719219337282</v>
      </c>
      <c r="DQ74" s="200">
        <f t="shared" si="97"/>
        <v>278.93719219337282</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f t="shared" si="98"/>
        <v>1</v>
      </c>
      <c r="MU74" s="244">
        <v>1</v>
      </c>
      <c r="MV74" s="218">
        <v>-1</v>
      </c>
      <c r="MW74" s="245">
        <v>-14</v>
      </c>
      <c r="MX74">
        <f t="shared" si="141"/>
        <v>-1</v>
      </c>
      <c r="MY74">
        <f t="shared" si="100"/>
        <v>1</v>
      </c>
      <c r="MZ74" s="218">
        <v>-1</v>
      </c>
      <c r="NA74">
        <f t="shared" si="138"/>
        <v>0</v>
      </c>
      <c r="NB74">
        <f t="shared" si="101"/>
        <v>1</v>
      </c>
      <c r="NC74">
        <f t="shared" si="102"/>
        <v>1</v>
      </c>
      <c r="ND74">
        <f t="shared" si="103"/>
        <v>0</v>
      </c>
      <c r="NE74" s="253">
        <v>-4.0418037992999997E-4</v>
      </c>
      <c r="NF74" s="206">
        <v>42522</v>
      </c>
      <c r="NG74">
        <v>60</v>
      </c>
      <c r="NH74" t="str">
        <f t="shared" si="86"/>
        <v>TRUE</v>
      </c>
      <c r="NI74">
        <f>VLOOKUP($A74,'FuturesInfo (3)'!$A$2:$V$80,22)</f>
        <v>1</v>
      </c>
      <c r="NJ74" s="257">
        <v>1</v>
      </c>
      <c r="NK74">
        <f t="shared" si="104"/>
        <v>1</v>
      </c>
      <c r="NL74" s="139">
        <f>VLOOKUP($A74,'FuturesInfo (3)'!$A$2:$O$80,15)*NI74</f>
        <v>86560</v>
      </c>
      <c r="NM74" s="139">
        <f>VLOOKUP($A74,'FuturesInfo (3)'!$A$2:$O$80,15)*NK74</f>
        <v>86560</v>
      </c>
      <c r="NN74" s="200">
        <f t="shared" si="105"/>
        <v>-34.985853686740796</v>
      </c>
      <c r="NO74" s="200">
        <f t="shared" si="106"/>
        <v>-34.985853686740796</v>
      </c>
      <c r="NP74" s="200">
        <f t="shared" si="107"/>
        <v>34.985853686740796</v>
      </c>
      <c r="NQ74" s="200">
        <f t="shared" si="108"/>
        <v>34.985853686740796</v>
      </c>
      <c r="NR74" s="200">
        <f t="shared" si="144"/>
        <v>-34.985853686740796</v>
      </c>
      <c r="NT74">
        <f t="shared" si="110"/>
        <v>1</v>
      </c>
      <c r="NU74" s="244">
        <v>-1</v>
      </c>
      <c r="NV74" s="218">
        <v>-1</v>
      </c>
      <c r="NW74" s="245">
        <v>-15</v>
      </c>
      <c r="NX74">
        <f t="shared" si="142"/>
        <v>-1</v>
      </c>
      <c r="NY74">
        <f t="shared" si="112"/>
        <v>1</v>
      </c>
      <c r="NZ74" s="218"/>
      <c r="OA74">
        <f t="shared" si="139"/>
        <v>0</v>
      </c>
      <c r="OB74">
        <f t="shared" si="113"/>
        <v>0</v>
      </c>
      <c r="OC74">
        <f t="shared" si="114"/>
        <v>0</v>
      </c>
      <c r="OD74">
        <f t="shared" si="115"/>
        <v>0</v>
      </c>
      <c r="OE74" s="253"/>
      <c r="OF74" s="206">
        <v>42522</v>
      </c>
      <c r="OG74">
        <v>60</v>
      </c>
      <c r="OH74" t="str">
        <f t="shared" si="87"/>
        <v>TRUE</v>
      </c>
      <c r="OI74">
        <f>VLOOKUP($A74,'FuturesInfo (3)'!$A$2:$V$80,22)</f>
        <v>1</v>
      </c>
      <c r="OJ74" s="257">
        <v>1</v>
      </c>
      <c r="OK74">
        <f t="shared" si="116"/>
        <v>1</v>
      </c>
      <c r="OL74" s="139">
        <f>VLOOKUP($A74,'FuturesInfo (3)'!$A$2:$O$80,15)*OI74</f>
        <v>86560</v>
      </c>
      <c r="OM74" s="139">
        <f>VLOOKUP($A74,'FuturesInfo (3)'!$A$2:$O$80,15)*OK74</f>
        <v>86560</v>
      </c>
      <c r="ON74" s="200">
        <f t="shared" si="117"/>
        <v>0</v>
      </c>
      <c r="OO74" s="200">
        <f t="shared" si="118"/>
        <v>0</v>
      </c>
      <c r="OP74" s="200">
        <f t="shared" si="119"/>
        <v>0</v>
      </c>
      <c r="OQ74" s="200">
        <f t="shared" si="120"/>
        <v>0</v>
      </c>
      <c r="OR74" s="200">
        <f t="shared" si="145"/>
        <v>0</v>
      </c>
      <c r="OT74">
        <f t="shared" si="122"/>
        <v>-1</v>
      </c>
      <c r="OU74" s="244"/>
      <c r="OV74" s="218"/>
      <c r="OW74" s="245"/>
      <c r="OX74">
        <f t="shared" si="143"/>
        <v>0</v>
      </c>
      <c r="OY74">
        <f t="shared" si="124"/>
        <v>0</v>
      </c>
      <c r="OZ74" s="218"/>
      <c r="PA74">
        <f t="shared" si="140"/>
        <v>1</v>
      </c>
      <c r="PB74">
        <f t="shared" si="125"/>
        <v>1</v>
      </c>
      <c r="PC74">
        <f t="shared" si="126"/>
        <v>1</v>
      </c>
      <c r="PD74">
        <f t="shared" si="127"/>
        <v>1</v>
      </c>
      <c r="PE74" s="253"/>
      <c r="PF74" s="206"/>
      <c r="PG74">
        <v>60</v>
      </c>
      <c r="PH74" t="str">
        <f t="shared" si="88"/>
        <v>FALSE</v>
      </c>
      <c r="PI74">
        <f>VLOOKUP($A74,'FuturesInfo (3)'!$A$2:$V$80,22)</f>
        <v>1</v>
      </c>
      <c r="PJ74" s="257"/>
      <c r="PK74">
        <f t="shared" si="128"/>
        <v>1</v>
      </c>
      <c r="PL74" s="139">
        <f>VLOOKUP($A74,'FuturesInfo (3)'!$A$2:$O$80,15)*PI74</f>
        <v>86560</v>
      </c>
      <c r="PM74" s="139">
        <f>VLOOKUP($A74,'FuturesInfo (3)'!$A$2:$O$80,15)*PK74</f>
        <v>86560</v>
      </c>
      <c r="PN74" s="200">
        <f t="shared" si="129"/>
        <v>0</v>
      </c>
      <c r="PO74" s="200">
        <f t="shared" si="130"/>
        <v>0</v>
      </c>
      <c r="PP74" s="200">
        <f t="shared" si="131"/>
        <v>0</v>
      </c>
      <c r="PQ74" s="200">
        <f t="shared" si="132"/>
        <v>0</v>
      </c>
      <c r="PR74" s="200">
        <f t="shared" si="146"/>
        <v>0</v>
      </c>
    </row>
    <row r="75" spans="1:43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11</v>
      </c>
      <c r="BP75">
        <f t="shared" si="160"/>
        <v>11</v>
      </c>
      <c r="BQ75" s="139">
        <f>VLOOKUP($A75,'FuturesInfo (3)'!$A$2:$O$80,15)*BP75</f>
        <v>180488</v>
      </c>
      <c r="BR75" s="145">
        <f t="shared" si="90"/>
        <v>-682.08314031404007</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11</v>
      </c>
      <c r="CE75">
        <f t="shared" si="75"/>
        <v>11</v>
      </c>
      <c r="CF75">
        <f t="shared" si="75"/>
        <v>11</v>
      </c>
      <c r="CG75" s="139">
        <f>VLOOKUP($A75,'FuturesInfo (3)'!$A$2:$O$80,15)*CE75</f>
        <v>180488</v>
      </c>
      <c r="CH75" s="145">
        <f t="shared" si="164"/>
        <v>65.759533641052329</v>
      </c>
      <c r="CI75" s="145">
        <f t="shared" si="92"/>
        <v>-65.759533641052329</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11</v>
      </c>
      <c r="CV75">
        <f t="shared" si="168"/>
        <v>8</v>
      </c>
      <c r="CW75">
        <f t="shared" si="93"/>
        <v>11</v>
      </c>
      <c r="CX75" s="139">
        <f>VLOOKUP($A75,'FuturesInfo (3)'!$A$2:$O$80,15)*CW75</f>
        <v>180488</v>
      </c>
      <c r="CY75" s="200">
        <f t="shared" si="169"/>
        <v>-54.77965278614321</v>
      </c>
      <c r="CZ75" s="200">
        <f t="shared" si="95"/>
        <v>54.77965278614321</v>
      </c>
      <c r="DB75">
        <f t="shared" si="81"/>
        <v>1</v>
      </c>
      <c r="DC75">
        <v>-1</v>
      </c>
      <c r="DD75">
        <v>1</v>
      </c>
      <c r="DE75">
        <v>1</v>
      </c>
      <c r="DF75">
        <f t="shared" si="137"/>
        <v>0</v>
      </c>
      <c r="DG75">
        <f t="shared" si="82"/>
        <v>1</v>
      </c>
      <c r="DH75" s="1">
        <v>6.67921549578E-3</v>
      </c>
      <c r="DI75" s="2">
        <v>10</v>
      </c>
      <c r="DJ75">
        <v>60</v>
      </c>
      <c r="DK75" t="str">
        <f t="shared" si="83"/>
        <v>TRUE</v>
      </c>
      <c r="DL75">
        <f>VLOOKUP($A75,'FuturesInfo (3)'!$A$2:$V$80,22)</f>
        <v>11</v>
      </c>
      <c r="DM75">
        <f t="shared" si="84"/>
        <v>8</v>
      </c>
      <c r="DN75">
        <f t="shared" si="96"/>
        <v>11</v>
      </c>
      <c r="DO75" s="139">
        <f>VLOOKUP($A75,'FuturesInfo (3)'!$A$2:$O$80,15)*DN75</f>
        <v>180488</v>
      </c>
      <c r="DP75" s="200">
        <f t="shared" si="85"/>
        <v>-1205.5182464023405</v>
      </c>
      <c r="DQ75" s="200">
        <f t="shared" si="97"/>
        <v>1205.5182464023405</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f t="shared" si="98"/>
        <v>1</v>
      </c>
      <c r="MU75" s="244">
        <v>1</v>
      </c>
      <c r="MV75" s="218">
        <v>1</v>
      </c>
      <c r="MW75" s="245">
        <v>21</v>
      </c>
      <c r="MX75">
        <f t="shared" si="141"/>
        <v>-1</v>
      </c>
      <c r="MY75">
        <f t="shared" si="100"/>
        <v>1</v>
      </c>
      <c r="MZ75" s="218">
        <v>-1</v>
      </c>
      <c r="NA75">
        <f t="shared" si="138"/>
        <v>0</v>
      </c>
      <c r="NB75">
        <f t="shared" si="101"/>
        <v>0</v>
      </c>
      <c r="NC75">
        <f t="shared" si="102"/>
        <v>1</v>
      </c>
      <c r="ND75">
        <f t="shared" si="103"/>
        <v>0</v>
      </c>
      <c r="NE75" s="253">
        <v>-2.0071771789999999E-3</v>
      </c>
      <c r="NF75" s="206">
        <v>42513</v>
      </c>
      <c r="NG75">
        <v>60</v>
      </c>
      <c r="NH75" t="str">
        <f t="shared" si="86"/>
        <v>TRUE</v>
      </c>
      <c r="NI75">
        <f>VLOOKUP($A75,'FuturesInfo (3)'!$A$2:$V$80,22)</f>
        <v>11</v>
      </c>
      <c r="NJ75" s="257">
        <v>1</v>
      </c>
      <c r="NK75">
        <f t="shared" si="104"/>
        <v>14</v>
      </c>
      <c r="NL75" s="139">
        <f>VLOOKUP($A75,'FuturesInfo (3)'!$A$2:$O$80,15)*NI75</f>
        <v>180488</v>
      </c>
      <c r="NM75" s="139">
        <f>VLOOKUP($A75,'FuturesInfo (3)'!$A$2:$O$80,15)*NK75</f>
        <v>229712</v>
      </c>
      <c r="NN75" s="200">
        <f t="shared" si="105"/>
        <v>-362.27139468335196</v>
      </c>
      <c r="NO75" s="200">
        <f t="shared" si="106"/>
        <v>-461.072684142448</v>
      </c>
      <c r="NP75" s="200">
        <f t="shared" si="107"/>
        <v>-362.27139468335196</v>
      </c>
      <c r="NQ75" s="200">
        <f t="shared" si="108"/>
        <v>362.27139468335196</v>
      </c>
      <c r="NR75" s="200">
        <f t="shared" si="144"/>
        <v>-362.27139468335196</v>
      </c>
      <c r="NT75">
        <f t="shared" si="110"/>
        <v>1</v>
      </c>
      <c r="NU75" s="244">
        <v>1</v>
      </c>
      <c r="NV75" s="218">
        <v>-1</v>
      </c>
      <c r="NW75" s="245">
        <v>22</v>
      </c>
      <c r="NX75">
        <f t="shared" si="142"/>
        <v>1</v>
      </c>
      <c r="NY75">
        <f t="shared" si="112"/>
        <v>-1</v>
      </c>
      <c r="NZ75" s="218"/>
      <c r="OA75">
        <f t="shared" si="139"/>
        <v>0</v>
      </c>
      <c r="OB75">
        <f t="shared" si="113"/>
        <v>0</v>
      </c>
      <c r="OC75">
        <f t="shared" si="114"/>
        <v>0</v>
      </c>
      <c r="OD75">
        <f t="shared" si="115"/>
        <v>0</v>
      </c>
      <c r="OE75" s="253"/>
      <c r="OF75" s="206">
        <v>42513</v>
      </c>
      <c r="OG75">
        <v>60</v>
      </c>
      <c r="OH75" t="str">
        <f t="shared" si="87"/>
        <v>TRUE</v>
      </c>
      <c r="OI75">
        <f>VLOOKUP($A75,'FuturesInfo (3)'!$A$2:$V$80,22)</f>
        <v>11</v>
      </c>
      <c r="OJ75" s="257">
        <v>1</v>
      </c>
      <c r="OK75">
        <f t="shared" si="116"/>
        <v>14</v>
      </c>
      <c r="OL75" s="139">
        <f>VLOOKUP($A75,'FuturesInfo (3)'!$A$2:$O$80,15)*OI75</f>
        <v>180488</v>
      </c>
      <c r="OM75" s="139">
        <f>VLOOKUP($A75,'FuturesInfo (3)'!$A$2:$O$80,15)*OK75</f>
        <v>229712</v>
      </c>
      <c r="ON75" s="200">
        <f t="shared" si="117"/>
        <v>0</v>
      </c>
      <c r="OO75" s="200">
        <f t="shared" si="118"/>
        <v>0</v>
      </c>
      <c r="OP75" s="200">
        <f t="shared" si="119"/>
        <v>0</v>
      </c>
      <c r="OQ75" s="200">
        <f t="shared" si="120"/>
        <v>0</v>
      </c>
      <c r="OR75" s="200">
        <f t="shared" si="145"/>
        <v>0</v>
      </c>
      <c r="OT75">
        <f t="shared" si="122"/>
        <v>1</v>
      </c>
      <c r="OU75" s="244"/>
      <c r="OV75" s="218"/>
      <c r="OW75" s="245"/>
      <c r="OX75">
        <f t="shared" si="143"/>
        <v>0</v>
      </c>
      <c r="OY75">
        <f t="shared" si="124"/>
        <v>0</v>
      </c>
      <c r="OZ75" s="218"/>
      <c r="PA75">
        <f t="shared" si="140"/>
        <v>1</v>
      </c>
      <c r="PB75">
        <f t="shared" si="125"/>
        <v>1</v>
      </c>
      <c r="PC75">
        <f t="shared" si="126"/>
        <v>1</v>
      </c>
      <c r="PD75">
        <f t="shared" si="127"/>
        <v>1</v>
      </c>
      <c r="PE75" s="253"/>
      <c r="PF75" s="206"/>
      <c r="PG75">
        <v>60</v>
      </c>
      <c r="PH75" t="str">
        <f t="shared" si="88"/>
        <v>FALSE</v>
      </c>
      <c r="PI75">
        <f>VLOOKUP($A75,'FuturesInfo (3)'!$A$2:$V$80,22)</f>
        <v>11</v>
      </c>
      <c r="PJ75" s="257"/>
      <c r="PK75">
        <f t="shared" si="128"/>
        <v>8</v>
      </c>
      <c r="PL75" s="139">
        <f>VLOOKUP($A75,'FuturesInfo (3)'!$A$2:$O$80,15)*PI75</f>
        <v>180488</v>
      </c>
      <c r="PM75" s="139">
        <f>VLOOKUP($A75,'FuturesInfo (3)'!$A$2:$O$80,15)*PK75</f>
        <v>131264</v>
      </c>
      <c r="PN75" s="200">
        <f t="shared" si="129"/>
        <v>0</v>
      </c>
      <c r="PO75" s="200">
        <f t="shared" si="130"/>
        <v>0</v>
      </c>
      <c r="PP75" s="200">
        <f t="shared" si="131"/>
        <v>0</v>
      </c>
      <c r="PQ75" s="200">
        <f t="shared" si="132"/>
        <v>0</v>
      </c>
      <c r="PR75" s="200">
        <f t="shared" si="146"/>
        <v>0</v>
      </c>
    </row>
    <row r="76" spans="1:43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1456043.9560439563</v>
      </c>
      <c r="BR76" s="145">
        <f t="shared" si="90"/>
        <v>1053.3002444085716</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1456043.9560439563</v>
      </c>
      <c r="CH76" s="145">
        <f t="shared" si="164"/>
        <v>479.11943272236277</v>
      </c>
      <c r="CI76" s="145">
        <f t="shared" si="92"/>
        <v>479.11943272236277</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1456043.9560439563</v>
      </c>
      <c r="CY76" s="200">
        <f t="shared" si="169"/>
        <v>1628.4702139942312</v>
      </c>
      <c r="CZ76" s="200">
        <f t="shared" si="95"/>
        <v>1628.4702139942312</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1456043.9560439563</v>
      </c>
      <c r="DP76" s="200">
        <f t="shared" si="85"/>
        <v>-765.48279216310459</v>
      </c>
      <c r="DQ76" s="200">
        <f t="shared" si="97"/>
        <v>-765.48279216310459</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f t="shared" si="98"/>
        <v>-1</v>
      </c>
      <c r="MU76" s="244">
        <v>-1</v>
      </c>
      <c r="MV76" s="218">
        <v>-1</v>
      </c>
      <c r="MW76" s="245">
        <v>1</v>
      </c>
      <c r="MX76">
        <f t="shared" si="141"/>
        <v>1</v>
      </c>
      <c r="MY76">
        <f t="shared" si="100"/>
        <v>-1</v>
      </c>
      <c r="MZ76" s="218">
        <v>-1</v>
      </c>
      <c r="NA76">
        <f t="shared" si="138"/>
        <v>1</v>
      </c>
      <c r="NB76">
        <f t="shared" si="101"/>
        <v>1</v>
      </c>
      <c r="NC76">
        <f t="shared" si="102"/>
        <v>0</v>
      </c>
      <c r="ND76">
        <f t="shared" si="103"/>
        <v>1</v>
      </c>
      <c r="NE76" s="253">
        <v>-3.9429585332199999E-4</v>
      </c>
      <c r="NF76" s="206">
        <v>42536</v>
      </c>
      <c r="NG76">
        <v>60</v>
      </c>
      <c r="NH76" t="str">
        <f t="shared" si="86"/>
        <v>TRUE</v>
      </c>
      <c r="NI76">
        <f>VLOOKUP($A76,'FuturesInfo (3)'!$A$2:$V$80,22)</f>
        <v>10</v>
      </c>
      <c r="NJ76" s="257">
        <v>1</v>
      </c>
      <c r="NK76">
        <f t="shared" si="104"/>
        <v>13</v>
      </c>
      <c r="NL76" s="139">
        <f>VLOOKUP($A76,'FuturesInfo (3)'!$A$2:$O$80,15)*NI76</f>
        <v>1456043.9560439563</v>
      </c>
      <c r="NM76" s="139">
        <f>VLOOKUP($A76,'FuturesInfo (3)'!$A$2:$O$80,15)*NK76</f>
        <v>1892857.1428571432</v>
      </c>
      <c r="NN76" s="200">
        <f t="shared" si="105"/>
        <v>574.11209412269238</v>
      </c>
      <c r="NO76" s="200">
        <f t="shared" si="106"/>
        <v>746.34572235950009</v>
      </c>
      <c r="NP76" s="200">
        <f t="shared" si="107"/>
        <v>574.11209412269238</v>
      </c>
      <c r="NQ76" s="200">
        <f t="shared" si="108"/>
        <v>-574.11209412269238</v>
      </c>
      <c r="NR76" s="200">
        <f t="shared" si="144"/>
        <v>574.11209412269238</v>
      </c>
      <c r="NT76">
        <f t="shared" si="110"/>
        <v>-1</v>
      </c>
      <c r="NU76" s="244">
        <v>-1</v>
      </c>
      <c r="NV76" s="218">
        <v>-1</v>
      </c>
      <c r="NW76" s="245">
        <v>2</v>
      </c>
      <c r="NX76">
        <f t="shared" si="142"/>
        <v>-1</v>
      </c>
      <c r="NY76">
        <f t="shared" si="112"/>
        <v>-1</v>
      </c>
      <c r="NZ76" s="218"/>
      <c r="OA76">
        <f t="shared" si="139"/>
        <v>0</v>
      </c>
      <c r="OB76">
        <f t="shared" si="113"/>
        <v>0</v>
      </c>
      <c r="OC76">
        <f t="shared" si="114"/>
        <v>0</v>
      </c>
      <c r="OD76">
        <f t="shared" si="115"/>
        <v>0</v>
      </c>
      <c r="OE76" s="253"/>
      <c r="OF76" s="206">
        <v>42536</v>
      </c>
      <c r="OG76">
        <v>60</v>
      </c>
      <c r="OH76" t="str">
        <f t="shared" si="87"/>
        <v>TRUE</v>
      </c>
      <c r="OI76">
        <f>VLOOKUP($A76,'FuturesInfo (3)'!$A$2:$V$80,22)</f>
        <v>10</v>
      </c>
      <c r="OJ76" s="257">
        <v>2</v>
      </c>
      <c r="OK76">
        <f t="shared" si="116"/>
        <v>8</v>
      </c>
      <c r="OL76" s="139">
        <f>VLOOKUP($A76,'FuturesInfo (3)'!$A$2:$O$80,15)*OI76</f>
        <v>1456043.9560439563</v>
      </c>
      <c r="OM76" s="139">
        <f>VLOOKUP($A76,'FuturesInfo (3)'!$A$2:$O$80,15)*OK76</f>
        <v>1164835.164835165</v>
      </c>
      <c r="ON76" s="200">
        <f t="shared" si="117"/>
        <v>0</v>
      </c>
      <c r="OO76" s="200">
        <f t="shared" si="118"/>
        <v>0</v>
      </c>
      <c r="OP76" s="200">
        <f t="shared" si="119"/>
        <v>0</v>
      </c>
      <c r="OQ76" s="200">
        <f t="shared" si="120"/>
        <v>0</v>
      </c>
      <c r="OR76" s="200">
        <f t="shared" si="145"/>
        <v>0</v>
      </c>
      <c r="OT76">
        <f t="shared" si="122"/>
        <v>-1</v>
      </c>
      <c r="OU76" s="244"/>
      <c r="OV76" s="218"/>
      <c r="OW76" s="245"/>
      <c r="OX76">
        <f t="shared" si="143"/>
        <v>0</v>
      </c>
      <c r="OY76">
        <f t="shared" si="124"/>
        <v>0</v>
      </c>
      <c r="OZ76" s="218"/>
      <c r="PA76">
        <f t="shared" si="140"/>
        <v>1</v>
      </c>
      <c r="PB76">
        <f t="shared" si="125"/>
        <v>1</v>
      </c>
      <c r="PC76">
        <f t="shared" si="126"/>
        <v>1</v>
      </c>
      <c r="PD76">
        <f t="shared" si="127"/>
        <v>1</v>
      </c>
      <c r="PE76" s="253"/>
      <c r="PF76" s="206"/>
      <c r="PG76">
        <v>60</v>
      </c>
      <c r="PH76" t="str">
        <f t="shared" si="88"/>
        <v>FALSE</v>
      </c>
      <c r="PI76">
        <f>VLOOKUP($A76,'FuturesInfo (3)'!$A$2:$V$80,22)</f>
        <v>10</v>
      </c>
      <c r="PJ76" s="257"/>
      <c r="PK76">
        <f t="shared" si="128"/>
        <v>8</v>
      </c>
      <c r="PL76" s="139">
        <f>VLOOKUP($A76,'FuturesInfo (3)'!$A$2:$O$80,15)*PI76</f>
        <v>1456043.9560439563</v>
      </c>
      <c r="PM76" s="139">
        <f>VLOOKUP($A76,'FuturesInfo (3)'!$A$2:$O$80,15)*PK76</f>
        <v>1164835.164835165</v>
      </c>
      <c r="PN76" s="200">
        <f t="shared" si="129"/>
        <v>0</v>
      </c>
      <c r="PO76" s="200">
        <f t="shared" si="130"/>
        <v>0</v>
      </c>
      <c r="PP76" s="200">
        <f t="shared" si="131"/>
        <v>0</v>
      </c>
      <c r="PQ76" s="200">
        <f t="shared" si="132"/>
        <v>0</v>
      </c>
      <c r="PR76" s="200">
        <f t="shared" si="146"/>
        <v>0</v>
      </c>
    </row>
    <row r="77" spans="1:43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78200</v>
      </c>
      <c r="BR77" s="145">
        <f t="shared" si="90"/>
        <v>3762.0646454536</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78200</v>
      </c>
      <c r="CH77" s="145">
        <f t="shared" si="164"/>
        <v>-747.78866841982597</v>
      </c>
      <c r="CI77" s="145">
        <f t="shared" si="92"/>
        <v>747.78866841982597</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78200</v>
      </c>
      <c r="CY77" s="200">
        <f t="shared" si="169"/>
        <v>490.75549118989801</v>
      </c>
      <c r="CZ77" s="200">
        <f t="shared" si="95"/>
        <v>490.75549118989801</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78200</v>
      </c>
      <c r="DP77" s="200">
        <f t="shared" si="85"/>
        <v>740.78212290513989</v>
      </c>
      <c r="DQ77" s="200">
        <f t="shared" si="97"/>
        <v>740.78212290513989</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f t="shared" si="98"/>
        <v>-1</v>
      </c>
      <c r="MU77" s="244">
        <v>1</v>
      </c>
      <c r="MV77" s="218">
        <v>-1</v>
      </c>
      <c r="MW77" s="245">
        <v>13</v>
      </c>
      <c r="MX77">
        <f t="shared" si="141"/>
        <v>-1</v>
      </c>
      <c r="MY77">
        <f t="shared" si="100"/>
        <v>-1</v>
      </c>
      <c r="MZ77" s="218">
        <v>-1</v>
      </c>
      <c r="NA77">
        <f t="shared" si="138"/>
        <v>0</v>
      </c>
      <c r="NB77">
        <f t="shared" si="101"/>
        <v>1</v>
      </c>
      <c r="NC77">
        <f t="shared" si="102"/>
        <v>1</v>
      </c>
      <c r="ND77">
        <f t="shared" si="103"/>
        <v>1</v>
      </c>
      <c r="NE77" s="253">
        <v>-1.27713920817E-3</v>
      </c>
      <c r="NF77" s="206">
        <v>42523</v>
      </c>
      <c r="NG77">
        <v>60</v>
      </c>
      <c r="NH77" t="str">
        <f t="shared" si="86"/>
        <v>TRUE</v>
      </c>
      <c r="NI77">
        <f>VLOOKUP($A77,'FuturesInfo (3)'!$A$2:$V$80,22)</f>
        <v>2</v>
      </c>
      <c r="NJ77" s="257">
        <v>2</v>
      </c>
      <c r="NK77">
        <f t="shared" si="104"/>
        <v>2</v>
      </c>
      <c r="NL77" s="139">
        <f>VLOOKUP($A77,'FuturesInfo (3)'!$A$2:$O$80,15)*NI77</f>
        <v>78200</v>
      </c>
      <c r="NM77" s="139">
        <f>VLOOKUP($A77,'FuturesInfo (3)'!$A$2:$O$80,15)*NK77</f>
        <v>78200</v>
      </c>
      <c r="NN77" s="200">
        <f t="shared" si="105"/>
        <v>-99.872286078893993</v>
      </c>
      <c r="NO77" s="200">
        <f t="shared" si="106"/>
        <v>-99.872286078893993</v>
      </c>
      <c r="NP77" s="200">
        <f t="shared" si="107"/>
        <v>99.872286078893993</v>
      </c>
      <c r="NQ77" s="200">
        <f t="shared" si="108"/>
        <v>99.872286078893993</v>
      </c>
      <c r="NR77" s="200">
        <f t="shared" si="144"/>
        <v>99.872286078893993</v>
      </c>
      <c r="NT77">
        <f t="shared" si="110"/>
        <v>1</v>
      </c>
      <c r="NU77" s="244">
        <v>1</v>
      </c>
      <c r="NV77" s="218">
        <v>-1</v>
      </c>
      <c r="NW77" s="245">
        <v>14</v>
      </c>
      <c r="NX77">
        <f t="shared" si="142"/>
        <v>-1</v>
      </c>
      <c r="NY77">
        <f t="shared" si="112"/>
        <v>-1</v>
      </c>
      <c r="NZ77" s="218"/>
      <c r="OA77">
        <f t="shared" si="139"/>
        <v>0</v>
      </c>
      <c r="OB77">
        <f t="shared" si="113"/>
        <v>0</v>
      </c>
      <c r="OC77">
        <f t="shared" si="114"/>
        <v>0</v>
      </c>
      <c r="OD77">
        <f t="shared" si="115"/>
        <v>0</v>
      </c>
      <c r="OE77" s="253"/>
      <c r="OF77" s="206">
        <v>42523</v>
      </c>
      <c r="OG77">
        <v>60</v>
      </c>
      <c r="OH77" t="str">
        <f t="shared" si="87"/>
        <v>TRUE</v>
      </c>
      <c r="OI77">
        <f>VLOOKUP($A77,'FuturesInfo (3)'!$A$2:$V$80,22)</f>
        <v>2</v>
      </c>
      <c r="OJ77" s="257">
        <v>1</v>
      </c>
      <c r="OK77">
        <f t="shared" si="116"/>
        <v>3</v>
      </c>
      <c r="OL77" s="139">
        <f>VLOOKUP($A77,'FuturesInfo (3)'!$A$2:$O$80,15)*OI77</f>
        <v>78200</v>
      </c>
      <c r="OM77" s="139">
        <f>VLOOKUP($A77,'FuturesInfo (3)'!$A$2:$O$80,15)*OK77</f>
        <v>117300</v>
      </c>
      <c r="ON77" s="200">
        <f t="shared" si="117"/>
        <v>0</v>
      </c>
      <c r="OO77" s="200">
        <f t="shared" si="118"/>
        <v>0</v>
      </c>
      <c r="OP77" s="200">
        <f t="shared" si="119"/>
        <v>0</v>
      </c>
      <c r="OQ77" s="200">
        <f t="shared" si="120"/>
        <v>0</v>
      </c>
      <c r="OR77" s="200">
        <f t="shared" si="145"/>
        <v>0</v>
      </c>
      <c r="OT77">
        <f t="shared" si="122"/>
        <v>1</v>
      </c>
      <c r="OU77" s="244"/>
      <c r="OV77" s="218"/>
      <c r="OW77" s="245"/>
      <c r="OX77">
        <f t="shared" si="143"/>
        <v>0</v>
      </c>
      <c r="OY77">
        <f t="shared" si="124"/>
        <v>0</v>
      </c>
      <c r="OZ77" s="218"/>
      <c r="PA77">
        <f t="shared" si="140"/>
        <v>1</v>
      </c>
      <c r="PB77">
        <f t="shared" si="125"/>
        <v>1</v>
      </c>
      <c r="PC77">
        <f t="shared" si="126"/>
        <v>1</v>
      </c>
      <c r="PD77">
        <f t="shared" si="127"/>
        <v>1</v>
      </c>
      <c r="PE77" s="253"/>
      <c r="PF77" s="206"/>
      <c r="PG77">
        <v>60</v>
      </c>
      <c r="PH77" t="str">
        <f t="shared" si="88"/>
        <v>FALSE</v>
      </c>
      <c r="PI77">
        <f>VLOOKUP($A77,'FuturesInfo (3)'!$A$2:$V$80,22)</f>
        <v>2</v>
      </c>
      <c r="PJ77" s="257"/>
      <c r="PK77">
        <f t="shared" si="128"/>
        <v>2</v>
      </c>
      <c r="PL77" s="139">
        <f>VLOOKUP($A77,'FuturesInfo (3)'!$A$2:$O$80,15)*PI77</f>
        <v>78200</v>
      </c>
      <c r="PM77" s="139">
        <f>VLOOKUP($A77,'FuturesInfo (3)'!$A$2:$O$80,15)*PK77</f>
        <v>78200</v>
      </c>
      <c r="PN77" s="200">
        <f t="shared" si="129"/>
        <v>0</v>
      </c>
      <c r="PO77" s="200">
        <f t="shared" si="130"/>
        <v>0</v>
      </c>
      <c r="PP77" s="200">
        <f t="shared" si="131"/>
        <v>0</v>
      </c>
      <c r="PQ77" s="200">
        <f t="shared" si="132"/>
        <v>0</v>
      </c>
      <c r="PR77" s="200">
        <f t="shared" si="146"/>
        <v>0</v>
      </c>
    </row>
    <row r="78" spans="1:43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165890.9227526038</v>
      </c>
      <c r="BR78" s="145">
        <f t="shared" si="90"/>
        <v>-607.80748443719062</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165890.9227526038</v>
      </c>
      <c r="CH78" s="145">
        <f t="shared" ref="CH78:CH92" si="187">IF(BX78=1,ABS(CG78*BZ78),-ABS(CG78*BZ78))</f>
        <v>-1493.7853837549264</v>
      </c>
      <c r="CI78" s="145">
        <f t="shared" si="92"/>
        <v>1493.7853837549264</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165890.9227526038</v>
      </c>
      <c r="CY78" s="200">
        <f t="shared" ref="CY78:CY92" si="192">IF(CO78=1,ABS(CX78*CQ78),-ABS(CX78*CQ78))</f>
        <v>-672.2004482854619</v>
      </c>
      <c r="CZ78" s="200">
        <f t="shared" si="95"/>
        <v>-672.2004482854619</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165890.9227526038</v>
      </c>
      <c r="DP78" s="200">
        <f t="shared" ref="DP78:DP92" si="197">IF(DF78=1,ABS(DO78*DH78),-ABS(DO78*DH78))</f>
        <v>-527.47511209032496</v>
      </c>
      <c r="DQ78" s="200">
        <f t="shared" si="97"/>
        <v>-527.47511209032496</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f t="shared" si="98"/>
        <v>-1</v>
      </c>
      <c r="MU78" s="244">
        <v>-1</v>
      </c>
      <c r="MV78" s="218">
        <v>-1</v>
      </c>
      <c r="MW78" s="245">
        <v>-3</v>
      </c>
      <c r="MX78">
        <f t="shared" si="141"/>
        <v>1</v>
      </c>
      <c r="MY78">
        <f t="shared" si="100"/>
        <v>1</v>
      </c>
      <c r="MZ78" s="218">
        <v>1</v>
      </c>
      <c r="NA78">
        <f t="shared" si="138"/>
        <v>0</v>
      </c>
      <c r="NB78">
        <f t="shared" si="101"/>
        <v>0</v>
      </c>
      <c r="NC78">
        <f t="shared" si="102"/>
        <v>1</v>
      </c>
      <c r="ND78">
        <f t="shared" si="103"/>
        <v>1</v>
      </c>
      <c r="NE78" s="253">
        <v>3.9156246052800001E-3</v>
      </c>
      <c r="NF78" s="206">
        <v>42517</v>
      </c>
      <c r="NG78">
        <v>60</v>
      </c>
      <c r="NH78" t="str">
        <f t="shared" ref="NH78:NH92" si="198">IF(MU78="","FALSE","TRUE")</f>
        <v>TRUE</v>
      </c>
      <c r="NI78">
        <f>VLOOKUP($A78,'FuturesInfo (3)'!$A$2:$V$80,22)</f>
        <v>2</v>
      </c>
      <c r="NJ78" s="257">
        <v>1</v>
      </c>
      <c r="NK78">
        <f t="shared" si="104"/>
        <v>3</v>
      </c>
      <c r="NL78" s="139">
        <f>VLOOKUP($A78,'FuturesInfo (3)'!$A$2:$O$80,15)*NI78</f>
        <v>165890.9227526038</v>
      </c>
      <c r="NM78" s="139">
        <f>VLOOKUP($A78,'FuturesInfo (3)'!$A$2:$O$80,15)*NK78</f>
        <v>248836.38412890572</v>
      </c>
      <c r="NN78" s="200">
        <f t="shared" si="105"/>
        <v>-649.56657892269925</v>
      </c>
      <c r="NO78" s="200">
        <f t="shared" si="106"/>
        <v>-974.34986838404893</v>
      </c>
      <c r="NP78" s="200">
        <f t="shared" si="107"/>
        <v>-649.56657892269925</v>
      </c>
      <c r="NQ78" s="200">
        <f t="shared" si="108"/>
        <v>649.56657892269925</v>
      </c>
      <c r="NR78" s="200">
        <f t="shared" si="144"/>
        <v>649.56657892269925</v>
      </c>
      <c r="NT78">
        <f t="shared" si="110"/>
        <v>-1</v>
      </c>
      <c r="NU78" s="244">
        <v>-1</v>
      </c>
      <c r="NV78" s="218">
        <v>-1</v>
      </c>
      <c r="NW78" s="245">
        <v>-4</v>
      </c>
      <c r="NX78">
        <f t="shared" si="142"/>
        <v>1</v>
      </c>
      <c r="NY78">
        <f t="shared" si="112"/>
        <v>1</v>
      </c>
      <c r="NZ78" s="218"/>
      <c r="OA78">
        <f t="shared" si="139"/>
        <v>0</v>
      </c>
      <c r="OB78">
        <f t="shared" si="113"/>
        <v>0</v>
      </c>
      <c r="OC78">
        <f t="shared" si="114"/>
        <v>0</v>
      </c>
      <c r="OD78">
        <f t="shared" si="115"/>
        <v>0</v>
      </c>
      <c r="OE78" s="253"/>
      <c r="OF78" s="206">
        <v>42537</v>
      </c>
      <c r="OG78">
        <v>60</v>
      </c>
      <c r="OH78" t="str">
        <f t="shared" ref="OH78:OH92" si="199">IF(NU78="","FALSE","TRUE")</f>
        <v>TRUE</v>
      </c>
      <c r="OI78">
        <f>VLOOKUP($A78,'FuturesInfo (3)'!$A$2:$V$80,22)</f>
        <v>2</v>
      </c>
      <c r="OJ78" s="257">
        <v>1</v>
      </c>
      <c r="OK78">
        <f t="shared" si="116"/>
        <v>3</v>
      </c>
      <c r="OL78" s="139">
        <f>VLOOKUP($A78,'FuturesInfo (3)'!$A$2:$O$80,15)*OI78</f>
        <v>165890.9227526038</v>
      </c>
      <c r="OM78" s="139">
        <f>VLOOKUP($A78,'FuturesInfo (3)'!$A$2:$O$80,15)*OK78</f>
        <v>248836.38412890572</v>
      </c>
      <c r="ON78" s="200">
        <f t="shared" si="117"/>
        <v>0</v>
      </c>
      <c r="OO78" s="200">
        <f t="shared" si="118"/>
        <v>0</v>
      </c>
      <c r="OP78" s="200">
        <f t="shared" si="119"/>
        <v>0</v>
      </c>
      <c r="OQ78" s="200">
        <f t="shared" si="120"/>
        <v>0</v>
      </c>
      <c r="OR78" s="200">
        <f t="shared" si="145"/>
        <v>0</v>
      </c>
      <c r="OT78">
        <f t="shared" si="122"/>
        <v>-1</v>
      </c>
      <c r="OU78" s="244"/>
      <c r="OV78" s="218"/>
      <c r="OW78" s="245"/>
      <c r="OX78">
        <f t="shared" si="143"/>
        <v>0</v>
      </c>
      <c r="OY78">
        <f t="shared" si="124"/>
        <v>0</v>
      </c>
      <c r="OZ78" s="218"/>
      <c r="PA78">
        <f t="shared" si="140"/>
        <v>1</v>
      </c>
      <c r="PB78">
        <f t="shared" si="125"/>
        <v>1</v>
      </c>
      <c r="PC78">
        <f t="shared" si="126"/>
        <v>1</v>
      </c>
      <c r="PD78">
        <f t="shared" si="127"/>
        <v>1</v>
      </c>
      <c r="PE78" s="253"/>
      <c r="PF78" s="206"/>
      <c r="PG78">
        <v>60</v>
      </c>
      <c r="PH78" t="str">
        <f t="shared" ref="PH78:PH92" si="200">IF(OU78="","FALSE","TRUE")</f>
        <v>FALSE</v>
      </c>
      <c r="PI78">
        <f>VLOOKUP($A78,'FuturesInfo (3)'!$A$2:$V$80,22)</f>
        <v>2</v>
      </c>
      <c r="PJ78" s="257"/>
      <c r="PK78">
        <f t="shared" si="128"/>
        <v>2</v>
      </c>
      <c r="PL78" s="139">
        <f>VLOOKUP($A78,'FuturesInfo (3)'!$A$2:$O$80,15)*PI78</f>
        <v>165890.9227526038</v>
      </c>
      <c r="PM78" s="139">
        <f>VLOOKUP($A78,'FuturesInfo (3)'!$A$2:$O$80,15)*PK78</f>
        <v>165890.9227526038</v>
      </c>
      <c r="PN78" s="200">
        <f t="shared" si="129"/>
        <v>0</v>
      </c>
      <c r="PO78" s="200">
        <f t="shared" si="130"/>
        <v>0</v>
      </c>
      <c r="PP78" s="200">
        <f t="shared" si="131"/>
        <v>0</v>
      </c>
      <c r="PQ78" s="200">
        <f t="shared" si="132"/>
        <v>0</v>
      </c>
      <c r="PR78" s="200">
        <f t="shared" si="146"/>
        <v>0</v>
      </c>
    </row>
    <row r="79" spans="1:43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137338.23529411765</v>
      </c>
      <c r="BR79" s="145">
        <f t="shared" ref="BR79:BR92" si="202">IF(BJ79=1,ABS(BQ79*BK79),-ABS(BQ79*BK79))</f>
        <v>-332.37714253180894</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137338.23529411765</v>
      </c>
      <c r="CH79" s="145">
        <f t="shared" si="187"/>
        <v>-773.67426932179671</v>
      </c>
      <c r="CI79" s="145">
        <f t="shared" ref="CI79:CI92" si="204">IF(BY79=1,ABS(CG79*BZ79),-ABS(CG79*BZ79))</f>
        <v>-773.67426932179671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137338.23529411765</v>
      </c>
      <c r="CY79" s="200">
        <f t="shared" si="192"/>
        <v>923.20836785442134</v>
      </c>
      <c r="CZ79" s="200">
        <f t="shared" ref="CZ79:CZ92" si="207">IF(CP79=1,ABS(CX79*CQ79),-ABS(CX79*CQ79))</f>
        <v>-923.20836785442134</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137338.23529411765</v>
      </c>
      <c r="DP79" s="200">
        <f t="shared" si="197"/>
        <v>1113.5532591417543</v>
      </c>
      <c r="DQ79" s="200">
        <f t="shared" ref="DQ79:DQ92" si="209">IF(DG79=1,ABS(DO79*DH79),-ABS(DO79*DH79))</f>
        <v>-1113.5532591417543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f t="shared" ref="MT79:MT92" si="210">LU79</f>
        <v>1</v>
      </c>
      <c r="MU79" s="244">
        <v>1</v>
      </c>
      <c r="MV79" s="218">
        <v>-1</v>
      </c>
      <c r="MW79" s="245">
        <v>9</v>
      </c>
      <c r="MX79">
        <f t="shared" si="141"/>
        <v>1</v>
      </c>
      <c r="MY79">
        <f t="shared" ref="MY79:MY92" si="211">IF(MW79&lt;0,MV79*-1,MV79)</f>
        <v>-1</v>
      </c>
      <c r="MZ79" s="218">
        <v>1</v>
      </c>
      <c r="NA79">
        <f t="shared" si="138"/>
        <v>1</v>
      </c>
      <c r="NB79">
        <f t="shared" ref="NB79:NB92" si="212">IF(MZ79=MV79,1,0)</f>
        <v>0</v>
      </c>
      <c r="NC79">
        <f t="shared" ref="NC79:NC92" si="213">IF(MZ79=MX79,1,0)</f>
        <v>1</v>
      </c>
      <c r="ND79">
        <f t="shared" ref="ND79:ND92" si="214">IF(MZ79=MY79,1,0)</f>
        <v>0</v>
      </c>
      <c r="NE79" s="253">
        <v>2.7379610243200001E-3</v>
      </c>
      <c r="NF79" s="206">
        <v>42529</v>
      </c>
      <c r="NG79">
        <v>60</v>
      </c>
      <c r="NH79" t="str">
        <f t="shared" si="198"/>
        <v>TRUE</v>
      </c>
      <c r="NI79">
        <f>VLOOKUP($A79,'FuturesInfo (3)'!$A$2:$V$80,22)</f>
        <v>3</v>
      </c>
      <c r="NJ79" s="257">
        <v>2</v>
      </c>
      <c r="NK79">
        <f t="shared" ref="NK79:NK92" si="215">IF(NJ79=1,ROUND(NI79*(1+NK$13),0),ROUND(NI79*(1-NK$13),0))</f>
        <v>2</v>
      </c>
      <c r="NL79" s="139">
        <f>VLOOKUP($A79,'FuturesInfo (3)'!$A$2:$O$80,15)*NI79</f>
        <v>137338.23529411765</v>
      </c>
      <c r="NM79" s="139">
        <f>VLOOKUP($A79,'FuturesInfo (3)'!$A$2:$O$80,15)*NK79</f>
        <v>91558.823529411762</v>
      </c>
      <c r="NN79" s="200">
        <f t="shared" ref="NN79:NN92" si="216">IF(NA79=1,ABS(NL79*NE79),-ABS(NL79*NE79))</f>
        <v>376.02673538418355</v>
      </c>
      <c r="NO79" s="200">
        <f t="shared" ref="NO79:NO92" si="217">IF(NA79=1,ABS(NM79*NE79),-ABS(NM79*NE79))</f>
        <v>250.68449025612236</v>
      </c>
      <c r="NP79" s="200">
        <f t="shared" ref="NP79:NP92" si="218">IF(NB79=1,ABS(NL79*NE79),-ABS(NL79*NE79))</f>
        <v>-376.02673538418355</v>
      </c>
      <c r="NQ79" s="200">
        <f t="shared" ref="NQ79:NQ92" si="219">IF(NC79=1,ABS(NL79*NE79),-ABS(NL79*NE79))</f>
        <v>376.02673538418355</v>
      </c>
      <c r="NR79" s="200">
        <f t="shared" si="144"/>
        <v>-376.02673538418355</v>
      </c>
      <c r="NT79">
        <f t="shared" ref="NT79:NT92" si="220">MU79</f>
        <v>1</v>
      </c>
      <c r="NU79" s="244">
        <v>1</v>
      </c>
      <c r="NV79" s="218">
        <v>-1</v>
      </c>
      <c r="NW79" s="245">
        <v>10</v>
      </c>
      <c r="NX79">
        <f t="shared" si="142"/>
        <v>1</v>
      </c>
      <c r="NY79">
        <f t="shared" ref="NY79:NY92" si="221">IF(NW79&lt;0,NV79*-1,NV79)</f>
        <v>-1</v>
      </c>
      <c r="NZ79" s="218"/>
      <c r="OA79">
        <f t="shared" si="139"/>
        <v>0</v>
      </c>
      <c r="OB79">
        <f t="shared" ref="OB79:OB92" si="222">IF(NZ79=NV79,1,0)</f>
        <v>0</v>
      </c>
      <c r="OC79">
        <f t="shared" ref="OC79:OC92" si="223">IF(NZ79=NX79,1,0)</f>
        <v>0</v>
      </c>
      <c r="OD79">
        <f t="shared" ref="OD79:OD92" si="224">IF(NZ79=NY79,1,0)</f>
        <v>0</v>
      </c>
      <c r="OE79" s="253"/>
      <c r="OF79" s="206">
        <v>42529</v>
      </c>
      <c r="OG79">
        <v>60</v>
      </c>
      <c r="OH79" t="str">
        <f t="shared" si="199"/>
        <v>TRUE</v>
      </c>
      <c r="OI79">
        <f>VLOOKUP($A79,'FuturesInfo (3)'!$A$2:$V$80,22)</f>
        <v>3</v>
      </c>
      <c r="OJ79" s="257">
        <v>2</v>
      </c>
      <c r="OK79">
        <f t="shared" ref="OK79:OK92" si="225">IF(OJ79=1,ROUND(OI79*(1+OK$13),0),ROUND(OI79*(1-OK$13),0))</f>
        <v>2</v>
      </c>
      <c r="OL79" s="139">
        <f>VLOOKUP($A79,'FuturesInfo (3)'!$A$2:$O$80,15)*OI79</f>
        <v>137338.23529411765</v>
      </c>
      <c r="OM79" s="139">
        <f>VLOOKUP($A79,'FuturesInfo (3)'!$A$2:$O$80,15)*OK79</f>
        <v>91558.823529411762</v>
      </c>
      <c r="ON79" s="200">
        <f t="shared" ref="ON79:ON92" si="226">IF(OA79=1,ABS(OL79*OE79),-ABS(OL79*OE79))</f>
        <v>0</v>
      </c>
      <c r="OO79" s="200">
        <f t="shared" ref="OO79:OO92" si="227">IF(OA79=1,ABS(OM79*OE79),-ABS(OM79*OE79))</f>
        <v>0</v>
      </c>
      <c r="OP79" s="200">
        <f t="shared" ref="OP79:OP92" si="228">IF(OB79=1,ABS(OL79*OE79),-ABS(OL79*OE79))</f>
        <v>0</v>
      </c>
      <c r="OQ79" s="200">
        <f t="shared" ref="OQ79:OQ92" si="229">IF(OC79=1,ABS(OL79*OE79),-ABS(OL79*OE79))</f>
        <v>0</v>
      </c>
      <c r="OR79" s="200">
        <f t="shared" si="145"/>
        <v>0</v>
      </c>
      <c r="OT79">
        <f t="shared" ref="OT79:OT92" si="230">NU79</f>
        <v>1</v>
      </c>
      <c r="OU79" s="244"/>
      <c r="OV79" s="218"/>
      <c r="OW79" s="245"/>
      <c r="OX79">
        <f t="shared" si="143"/>
        <v>0</v>
      </c>
      <c r="OY79">
        <f t="shared" ref="OY79:OY92" si="231">IF(OW79&lt;0,OV79*-1,OV79)</f>
        <v>0</v>
      </c>
      <c r="OZ79" s="218"/>
      <c r="PA79">
        <f t="shared" si="140"/>
        <v>1</v>
      </c>
      <c r="PB79">
        <f t="shared" ref="PB79:PB92" si="232">IF(OZ79=OV79,1,0)</f>
        <v>1</v>
      </c>
      <c r="PC79">
        <f t="shared" ref="PC79:PC92" si="233">IF(OZ79=OX79,1,0)</f>
        <v>1</v>
      </c>
      <c r="PD79">
        <f t="shared" ref="PD79:PD92" si="234">IF(OZ79=OY79,1,0)</f>
        <v>1</v>
      </c>
      <c r="PE79" s="253"/>
      <c r="PF79" s="206"/>
      <c r="PG79">
        <v>60</v>
      </c>
      <c r="PH79" t="str">
        <f t="shared" si="200"/>
        <v>FALSE</v>
      </c>
      <c r="PI79">
        <f>VLOOKUP($A79,'FuturesInfo (3)'!$A$2:$V$80,22)</f>
        <v>3</v>
      </c>
      <c r="PJ79" s="257"/>
      <c r="PK79">
        <f t="shared" ref="PK79:PK92" si="235">IF(PJ79=1,ROUND(PI79*(1+PK$13),0),ROUND(PI79*(1-PK$13),0))</f>
        <v>2</v>
      </c>
      <c r="PL79" s="139">
        <f>VLOOKUP($A79,'FuturesInfo (3)'!$A$2:$O$80,15)*PI79</f>
        <v>137338.23529411765</v>
      </c>
      <c r="PM79" s="139">
        <f>VLOOKUP($A79,'FuturesInfo (3)'!$A$2:$O$80,15)*PK79</f>
        <v>91558.823529411762</v>
      </c>
      <c r="PN79" s="200">
        <f t="shared" ref="PN79:PN92" si="236">IF(PA79=1,ABS(PL79*PE79),-ABS(PL79*PE79))</f>
        <v>0</v>
      </c>
      <c r="PO79" s="200">
        <f t="shared" ref="PO79:PO92" si="237">IF(PA79=1,ABS(PM79*PE79),-ABS(PM79*PE79))</f>
        <v>0</v>
      </c>
      <c r="PP79" s="200">
        <f t="shared" ref="PP79:PP92" si="238">IF(PB79=1,ABS(PL79*PE79),-ABS(PL79*PE79))</f>
        <v>0</v>
      </c>
      <c r="PQ79" s="200">
        <f t="shared" ref="PQ79:PQ92" si="239">IF(PC79=1,ABS(PL79*PE79),-ABS(PL79*PE79))</f>
        <v>0</v>
      </c>
      <c r="PR79" s="200">
        <f t="shared" si="146"/>
        <v>0</v>
      </c>
    </row>
    <row r="80" spans="1:43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5</v>
      </c>
      <c r="BP80">
        <f t="shared" si="160"/>
        <v>5</v>
      </c>
      <c r="BQ80" s="139">
        <f>VLOOKUP($A80,'FuturesInfo (3)'!$A$2:$O$80,15)*BP80</f>
        <v>159550.00000000003</v>
      </c>
      <c r="BR80" s="145">
        <f t="shared" si="202"/>
        <v>-152.09723546242557</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5</v>
      </c>
      <c r="CE80">
        <f t="shared" si="186"/>
        <v>5</v>
      </c>
      <c r="CF80">
        <f t="shared" si="186"/>
        <v>5</v>
      </c>
      <c r="CG80" s="139">
        <f>VLOOKUP($A80,'FuturesInfo (3)'!$A$2:$O$80,15)*CE80</f>
        <v>159550.00000000003</v>
      </c>
      <c r="CH80" s="145">
        <f t="shared" si="187"/>
        <v>811.95928753132375</v>
      </c>
      <c r="CI80" s="145">
        <f t="shared" si="204"/>
        <v>811.95928753132375</v>
      </c>
      <c r="CK80">
        <f t="shared" si="188"/>
        <v>1</v>
      </c>
      <c r="CL80">
        <v>1</v>
      </c>
      <c r="CM80">
        <v>1</v>
      </c>
      <c r="CN80">
        <v>-1</v>
      </c>
      <c r="CO80">
        <f t="shared" si="205"/>
        <v>0</v>
      </c>
      <c r="CP80">
        <f t="shared" si="189"/>
        <v>0</v>
      </c>
      <c r="CQ80" s="1">
        <v>-1.89873417722E-3</v>
      </c>
      <c r="CR80" s="2">
        <v>20</v>
      </c>
      <c r="CS80">
        <v>60</v>
      </c>
      <c r="CT80" t="str">
        <f t="shared" si="190"/>
        <v>TRUE</v>
      </c>
      <c r="CU80">
        <f>VLOOKUP($A80,'FuturesInfo (3)'!$A$2:$V$80,22)</f>
        <v>5</v>
      </c>
      <c r="CV80">
        <f t="shared" si="191"/>
        <v>6</v>
      </c>
      <c r="CW80">
        <f t="shared" si="206"/>
        <v>5</v>
      </c>
      <c r="CX80" s="139">
        <f>VLOOKUP($A80,'FuturesInfo (3)'!$A$2:$O$80,15)*CW80</f>
        <v>159550.00000000003</v>
      </c>
      <c r="CY80" s="200">
        <f t="shared" si="192"/>
        <v>-302.94303797545103</v>
      </c>
      <c r="CZ80" s="200">
        <f t="shared" si="207"/>
        <v>-302.94303797545103</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5</v>
      </c>
      <c r="DM80">
        <f t="shared" si="196"/>
        <v>4</v>
      </c>
      <c r="DN80">
        <f t="shared" si="208"/>
        <v>5</v>
      </c>
      <c r="DO80" s="139">
        <f>VLOOKUP($A80,'FuturesInfo (3)'!$A$2:$O$80,15)*DN80</f>
        <v>159550.00000000003</v>
      </c>
      <c r="DP80" s="200">
        <f t="shared" si="197"/>
        <v>2023.4622701349554</v>
      </c>
      <c r="DQ80" s="200">
        <f t="shared" si="209"/>
        <v>-2023.4622701349554</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f t="shared" si="210"/>
        <v>-1</v>
      </c>
      <c r="MU80" s="244">
        <v>-1</v>
      </c>
      <c r="MV80" s="218">
        <v>-1</v>
      </c>
      <c r="MW80" s="245">
        <v>-3</v>
      </c>
      <c r="MX80">
        <f t="shared" si="141"/>
        <v>1</v>
      </c>
      <c r="MY80">
        <f t="shared" si="211"/>
        <v>1</v>
      </c>
      <c r="MZ80" s="218">
        <v>-1</v>
      </c>
      <c r="NA80">
        <f t="shared" si="138"/>
        <v>1</v>
      </c>
      <c r="NB80">
        <f t="shared" si="212"/>
        <v>1</v>
      </c>
      <c r="NC80">
        <f t="shared" si="213"/>
        <v>0</v>
      </c>
      <c r="ND80">
        <f t="shared" si="214"/>
        <v>0</v>
      </c>
      <c r="NE80" s="253">
        <v>-6.2637018477900005E-4</v>
      </c>
      <c r="NF80" s="206">
        <v>42529</v>
      </c>
      <c r="NG80">
        <v>60</v>
      </c>
      <c r="NH80" t="str">
        <f t="shared" si="198"/>
        <v>TRUE</v>
      </c>
      <c r="NI80">
        <f>VLOOKUP($A80,'FuturesInfo (3)'!$A$2:$V$80,22)</f>
        <v>5</v>
      </c>
      <c r="NJ80" s="257">
        <v>1</v>
      </c>
      <c r="NK80">
        <f t="shared" si="215"/>
        <v>6</v>
      </c>
      <c r="NL80" s="139">
        <f>VLOOKUP($A80,'FuturesInfo (3)'!$A$2:$O$80,15)*NI80</f>
        <v>159550.00000000003</v>
      </c>
      <c r="NM80" s="139">
        <f>VLOOKUP($A80,'FuturesInfo (3)'!$A$2:$O$80,15)*NK80</f>
        <v>191460.00000000003</v>
      </c>
      <c r="NN80" s="200">
        <f t="shared" si="216"/>
        <v>99.937362981489471</v>
      </c>
      <c r="NO80" s="200">
        <f t="shared" si="217"/>
        <v>119.92483557778736</v>
      </c>
      <c r="NP80" s="200">
        <f t="shared" si="218"/>
        <v>99.937362981489471</v>
      </c>
      <c r="NQ80" s="200">
        <f t="shared" si="219"/>
        <v>-99.937362981489471</v>
      </c>
      <c r="NR80" s="200">
        <f t="shared" si="144"/>
        <v>-99.937362981489471</v>
      </c>
      <c r="NT80">
        <f t="shared" si="220"/>
        <v>-1</v>
      </c>
      <c r="NU80" s="244">
        <v>1</v>
      </c>
      <c r="NV80" s="218">
        <v>-1</v>
      </c>
      <c r="NW80" s="245">
        <v>4</v>
      </c>
      <c r="NX80">
        <f t="shared" si="142"/>
        <v>1</v>
      </c>
      <c r="NY80">
        <f t="shared" si="221"/>
        <v>-1</v>
      </c>
      <c r="NZ80" s="218"/>
      <c r="OA80">
        <f t="shared" si="139"/>
        <v>0</v>
      </c>
      <c r="OB80">
        <f t="shared" si="222"/>
        <v>0</v>
      </c>
      <c r="OC80">
        <f t="shared" si="223"/>
        <v>0</v>
      </c>
      <c r="OD80">
        <f t="shared" si="224"/>
        <v>0</v>
      </c>
      <c r="OE80" s="253"/>
      <c r="OF80" s="206">
        <v>42537</v>
      </c>
      <c r="OG80">
        <v>60</v>
      </c>
      <c r="OH80" t="str">
        <f t="shared" si="199"/>
        <v>TRUE</v>
      </c>
      <c r="OI80">
        <f>VLOOKUP($A80,'FuturesInfo (3)'!$A$2:$V$80,22)</f>
        <v>5</v>
      </c>
      <c r="OJ80" s="257">
        <v>1</v>
      </c>
      <c r="OK80">
        <f t="shared" si="225"/>
        <v>6</v>
      </c>
      <c r="OL80" s="139">
        <f>VLOOKUP($A80,'FuturesInfo (3)'!$A$2:$O$80,15)*OI80</f>
        <v>159550.00000000003</v>
      </c>
      <c r="OM80" s="139">
        <f>VLOOKUP($A80,'FuturesInfo (3)'!$A$2:$O$80,15)*OK80</f>
        <v>191460.00000000003</v>
      </c>
      <c r="ON80" s="200">
        <f t="shared" si="226"/>
        <v>0</v>
      </c>
      <c r="OO80" s="200">
        <f t="shared" si="227"/>
        <v>0</v>
      </c>
      <c r="OP80" s="200">
        <f t="shared" si="228"/>
        <v>0</v>
      </c>
      <c r="OQ80" s="200">
        <f t="shared" si="229"/>
        <v>0</v>
      </c>
      <c r="OR80" s="200">
        <f t="shared" si="145"/>
        <v>0</v>
      </c>
      <c r="OT80">
        <f t="shared" si="230"/>
        <v>1</v>
      </c>
      <c r="OU80" s="244"/>
      <c r="OV80" s="218"/>
      <c r="OW80" s="245"/>
      <c r="OX80">
        <f t="shared" si="143"/>
        <v>0</v>
      </c>
      <c r="OY80">
        <f t="shared" si="231"/>
        <v>0</v>
      </c>
      <c r="OZ80" s="218"/>
      <c r="PA80">
        <f t="shared" si="140"/>
        <v>1</v>
      </c>
      <c r="PB80">
        <f t="shared" si="232"/>
        <v>1</v>
      </c>
      <c r="PC80">
        <f t="shared" si="233"/>
        <v>1</v>
      </c>
      <c r="PD80">
        <f t="shared" si="234"/>
        <v>1</v>
      </c>
      <c r="PE80" s="253"/>
      <c r="PF80" s="206"/>
      <c r="PG80">
        <v>60</v>
      </c>
      <c r="PH80" t="str">
        <f t="shared" si="200"/>
        <v>FALSE</v>
      </c>
      <c r="PI80">
        <f>VLOOKUP($A80,'FuturesInfo (3)'!$A$2:$V$80,22)</f>
        <v>5</v>
      </c>
      <c r="PJ80" s="257"/>
      <c r="PK80">
        <f t="shared" si="235"/>
        <v>4</v>
      </c>
      <c r="PL80" s="139">
        <f>VLOOKUP($A80,'FuturesInfo (3)'!$A$2:$O$80,15)*PI80</f>
        <v>159550.00000000003</v>
      </c>
      <c r="PM80" s="139">
        <f>VLOOKUP($A80,'FuturesInfo (3)'!$A$2:$O$80,15)*PK80</f>
        <v>127640.00000000001</v>
      </c>
      <c r="PN80" s="200">
        <f t="shared" si="236"/>
        <v>0</v>
      </c>
      <c r="PO80" s="200">
        <f t="shared" si="237"/>
        <v>0</v>
      </c>
      <c r="PP80" s="200">
        <f t="shared" si="238"/>
        <v>0</v>
      </c>
      <c r="PQ80" s="200">
        <f t="shared" si="239"/>
        <v>0</v>
      </c>
      <c r="PR80" s="200">
        <f t="shared" si="146"/>
        <v>0</v>
      </c>
    </row>
    <row r="81" spans="1:43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101445.85440000001</v>
      </c>
      <c r="BR81" s="145">
        <f t="shared" si="202"/>
        <v>-167.62368539314247</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101445.85440000001</v>
      </c>
      <c r="CH81" s="145">
        <f t="shared" si="187"/>
        <v>1405.7162272491551</v>
      </c>
      <c r="CI81" s="145">
        <f t="shared" si="204"/>
        <v>1405.7162272491551</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101445.85440000001</v>
      </c>
      <c r="CY81" s="200">
        <f t="shared" si="192"/>
        <v>-407.27676574152702</v>
      </c>
      <c r="CZ81" s="200">
        <f t="shared" si="207"/>
        <v>-407.27676574152702</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101445.85440000001</v>
      </c>
      <c r="DP81" s="200">
        <f t="shared" si="197"/>
        <v>1284.5526381890086</v>
      </c>
      <c r="DQ81" s="200">
        <f t="shared" si="209"/>
        <v>-1284.5526381890086</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f t="shared" si="210"/>
        <v>1</v>
      </c>
      <c r="MU81" s="244">
        <v>1</v>
      </c>
      <c r="MV81" s="218">
        <v>-1</v>
      </c>
      <c r="MW81" s="245">
        <v>-2</v>
      </c>
      <c r="MX81">
        <f t="shared" si="141"/>
        <v>1</v>
      </c>
      <c r="MY81">
        <f t="shared" si="211"/>
        <v>1</v>
      </c>
      <c r="MZ81" s="218">
        <v>1</v>
      </c>
      <c r="NA81">
        <f t="shared" ref="NA81:NA92" si="243">IF(MU81=MZ81,1,0)</f>
        <v>1</v>
      </c>
      <c r="NB81">
        <f t="shared" si="212"/>
        <v>0</v>
      </c>
      <c r="NC81">
        <f t="shared" si="213"/>
        <v>1</v>
      </c>
      <c r="ND81">
        <f t="shared" si="214"/>
        <v>1</v>
      </c>
      <c r="NE81" s="253">
        <v>8.4260195483700003E-3</v>
      </c>
      <c r="NF81" s="206">
        <v>42535</v>
      </c>
      <c r="NG81">
        <v>60</v>
      </c>
      <c r="NH81" t="str">
        <f t="shared" si="198"/>
        <v>TRUE</v>
      </c>
      <c r="NI81">
        <f>VLOOKUP($A81,'FuturesInfo (3)'!$A$2:$V$80,22)</f>
        <v>3</v>
      </c>
      <c r="NJ81" s="257">
        <v>2</v>
      </c>
      <c r="NK81">
        <f t="shared" si="215"/>
        <v>2</v>
      </c>
      <c r="NL81" s="139">
        <f>VLOOKUP($A81,'FuturesInfo (3)'!$A$2:$O$80,15)*NI81</f>
        <v>101445.85440000001</v>
      </c>
      <c r="NM81" s="139">
        <f>VLOOKUP($A81,'FuturesInfo (3)'!$A$2:$O$80,15)*NK81</f>
        <v>67630.569600000003</v>
      </c>
      <c r="NN81" s="200">
        <f t="shared" si="216"/>
        <v>854.78475227549688</v>
      </c>
      <c r="NO81" s="200">
        <f t="shared" si="217"/>
        <v>569.85650151699792</v>
      </c>
      <c r="NP81" s="200">
        <f t="shared" si="218"/>
        <v>-854.78475227549688</v>
      </c>
      <c r="NQ81" s="200">
        <f t="shared" si="219"/>
        <v>854.78475227549688</v>
      </c>
      <c r="NR81" s="200">
        <f t="shared" si="144"/>
        <v>854.78475227549688</v>
      </c>
      <c r="NT81">
        <f t="shared" si="220"/>
        <v>1</v>
      </c>
      <c r="NU81" s="244">
        <v>1</v>
      </c>
      <c r="NV81" s="218">
        <v>-1</v>
      </c>
      <c r="NW81" s="245">
        <v>-3</v>
      </c>
      <c r="NX81">
        <f t="shared" si="142"/>
        <v>1</v>
      </c>
      <c r="NY81">
        <f t="shared" si="221"/>
        <v>1</v>
      </c>
      <c r="NZ81" s="218"/>
      <c r="OA81">
        <f t="shared" ref="OA81:OA92" si="244">IF(NU81=NZ81,1,0)</f>
        <v>0</v>
      </c>
      <c r="OB81">
        <f t="shared" si="222"/>
        <v>0</v>
      </c>
      <c r="OC81">
        <f t="shared" si="223"/>
        <v>0</v>
      </c>
      <c r="OD81">
        <f t="shared" si="224"/>
        <v>0</v>
      </c>
      <c r="OE81" s="253"/>
      <c r="OF81" s="206">
        <v>42535</v>
      </c>
      <c r="OG81">
        <v>60</v>
      </c>
      <c r="OH81" t="str">
        <f t="shared" si="199"/>
        <v>TRUE</v>
      </c>
      <c r="OI81">
        <f>VLOOKUP($A81,'FuturesInfo (3)'!$A$2:$V$80,22)</f>
        <v>3</v>
      </c>
      <c r="OJ81" s="257">
        <v>2</v>
      </c>
      <c r="OK81">
        <f t="shared" si="225"/>
        <v>2</v>
      </c>
      <c r="OL81" s="139">
        <f>VLOOKUP($A81,'FuturesInfo (3)'!$A$2:$O$80,15)*OI81</f>
        <v>101445.85440000001</v>
      </c>
      <c r="OM81" s="139">
        <f>VLOOKUP($A81,'FuturesInfo (3)'!$A$2:$O$80,15)*OK81</f>
        <v>67630.569600000003</v>
      </c>
      <c r="ON81" s="200">
        <f t="shared" si="226"/>
        <v>0</v>
      </c>
      <c r="OO81" s="200">
        <f t="shared" si="227"/>
        <v>0</v>
      </c>
      <c r="OP81" s="200">
        <f t="shared" si="228"/>
        <v>0</v>
      </c>
      <c r="OQ81" s="200">
        <f t="shared" si="229"/>
        <v>0</v>
      </c>
      <c r="OR81" s="200">
        <f t="shared" si="145"/>
        <v>0</v>
      </c>
      <c r="OT81">
        <f t="shared" si="230"/>
        <v>1</v>
      </c>
      <c r="OU81" s="244"/>
      <c r="OV81" s="218"/>
      <c r="OW81" s="245"/>
      <c r="OX81">
        <f t="shared" si="143"/>
        <v>0</v>
      </c>
      <c r="OY81">
        <f t="shared" si="231"/>
        <v>0</v>
      </c>
      <c r="OZ81" s="218"/>
      <c r="PA81">
        <f t="shared" ref="PA81:PA92" si="245">IF(OU81=OZ81,1,0)</f>
        <v>1</v>
      </c>
      <c r="PB81">
        <f t="shared" si="232"/>
        <v>1</v>
      </c>
      <c r="PC81">
        <f t="shared" si="233"/>
        <v>1</v>
      </c>
      <c r="PD81">
        <f t="shared" si="234"/>
        <v>1</v>
      </c>
      <c r="PE81" s="253"/>
      <c r="PF81" s="206"/>
      <c r="PG81">
        <v>60</v>
      </c>
      <c r="PH81" t="str">
        <f t="shared" si="200"/>
        <v>FALSE</v>
      </c>
      <c r="PI81">
        <f>VLOOKUP($A81,'FuturesInfo (3)'!$A$2:$V$80,22)</f>
        <v>3</v>
      </c>
      <c r="PJ81" s="257"/>
      <c r="PK81">
        <f t="shared" si="235"/>
        <v>2</v>
      </c>
      <c r="PL81" s="139">
        <f>VLOOKUP($A81,'FuturesInfo (3)'!$A$2:$O$80,15)*PI81</f>
        <v>101445.85440000001</v>
      </c>
      <c r="PM81" s="139">
        <f>VLOOKUP($A81,'FuturesInfo (3)'!$A$2:$O$80,15)*PK81</f>
        <v>67630.569600000003</v>
      </c>
      <c r="PN81" s="200">
        <f t="shared" si="236"/>
        <v>0</v>
      </c>
      <c r="PO81" s="200">
        <f t="shared" si="237"/>
        <v>0</v>
      </c>
      <c r="PP81" s="200">
        <f t="shared" si="238"/>
        <v>0</v>
      </c>
      <c r="PQ81" s="200">
        <f t="shared" si="239"/>
        <v>0</v>
      </c>
      <c r="PR81" s="200">
        <f t="shared" si="146"/>
        <v>0</v>
      </c>
    </row>
    <row r="82" spans="1:43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114309.99999999999</v>
      </c>
      <c r="BR82" s="145">
        <f t="shared" si="202"/>
        <v>944.79207920777117</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114309.99999999999</v>
      </c>
      <c r="CH82" s="145">
        <f t="shared" si="187"/>
        <v>-888.24267782442212</v>
      </c>
      <c r="CI82" s="145">
        <f t="shared" si="204"/>
        <v>888.24267782442212</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114309.99999999999</v>
      </c>
      <c r="CY82" s="200">
        <f t="shared" si="192"/>
        <v>1406.740963859455</v>
      </c>
      <c r="CZ82" s="200">
        <f t="shared" si="207"/>
        <v>-1406.740963859455</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114309.99999999999</v>
      </c>
      <c r="DP82" s="200">
        <f t="shared" si="197"/>
        <v>301.25053132716704</v>
      </c>
      <c r="DQ82" s="200">
        <f t="shared" si="209"/>
        <v>-301.25053132716704</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f t="shared" si="210"/>
        <v>1</v>
      </c>
      <c r="MU82" s="244">
        <v>1</v>
      </c>
      <c r="MV82" s="218">
        <v>1</v>
      </c>
      <c r="MW82" s="245">
        <v>9</v>
      </c>
      <c r="MX82">
        <f t="shared" si="141"/>
        <v>-1</v>
      </c>
      <c r="MY82">
        <f t="shared" si="211"/>
        <v>1</v>
      </c>
      <c r="MZ82" s="218">
        <v>-1</v>
      </c>
      <c r="NA82">
        <f t="shared" si="243"/>
        <v>0</v>
      </c>
      <c r="NB82">
        <f t="shared" si="212"/>
        <v>0</v>
      </c>
      <c r="NC82">
        <f t="shared" si="213"/>
        <v>1</v>
      </c>
      <c r="ND82">
        <f t="shared" si="214"/>
        <v>0</v>
      </c>
      <c r="NE82" s="253">
        <v>-4.7017849368699996E-3</v>
      </c>
      <c r="NF82" s="206">
        <v>42529</v>
      </c>
      <c r="NG82">
        <v>60</v>
      </c>
      <c r="NH82" t="str">
        <f t="shared" si="198"/>
        <v>TRUE</v>
      </c>
      <c r="NI82">
        <f>VLOOKUP($A82,'FuturesInfo (3)'!$A$2:$V$80,22)</f>
        <v>1</v>
      </c>
      <c r="NJ82" s="257">
        <v>1</v>
      </c>
      <c r="NK82">
        <f t="shared" si="215"/>
        <v>1</v>
      </c>
      <c r="NL82" s="139">
        <f>VLOOKUP($A82,'FuturesInfo (3)'!$A$2:$O$80,15)*NI82</f>
        <v>114309.99999999999</v>
      </c>
      <c r="NM82" s="139">
        <f>VLOOKUP($A82,'FuturesInfo (3)'!$A$2:$O$80,15)*NK82</f>
        <v>114309.99999999999</v>
      </c>
      <c r="NN82" s="200">
        <f t="shared" si="216"/>
        <v>-537.46103613360958</v>
      </c>
      <c r="NO82" s="200">
        <f t="shared" si="217"/>
        <v>-537.46103613360958</v>
      </c>
      <c r="NP82" s="200">
        <f t="shared" si="218"/>
        <v>-537.46103613360958</v>
      </c>
      <c r="NQ82" s="200">
        <f t="shared" si="219"/>
        <v>537.46103613360958</v>
      </c>
      <c r="NR82" s="200">
        <f t="shared" si="144"/>
        <v>-537.46103613360958</v>
      </c>
      <c r="NT82">
        <f t="shared" si="220"/>
        <v>1</v>
      </c>
      <c r="NU82" s="244">
        <v>-1</v>
      </c>
      <c r="NV82" s="218">
        <v>1</v>
      </c>
      <c r="NW82" s="245">
        <v>10</v>
      </c>
      <c r="NX82">
        <f t="shared" si="142"/>
        <v>-1</v>
      </c>
      <c r="NY82">
        <f t="shared" si="221"/>
        <v>1</v>
      </c>
      <c r="NZ82" s="218"/>
      <c r="OA82">
        <f t="shared" si="244"/>
        <v>0</v>
      </c>
      <c r="OB82">
        <f t="shared" si="222"/>
        <v>0</v>
      </c>
      <c r="OC82">
        <f t="shared" si="223"/>
        <v>0</v>
      </c>
      <c r="OD82">
        <f t="shared" si="224"/>
        <v>0</v>
      </c>
      <c r="OE82" s="253"/>
      <c r="OF82" s="206">
        <v>42529</v>
      </c>
      <c r="OG82">
        <v>60</v>
      </c>
      <c r="OH82" t="str">
        <f t="shared" si="199"/>
        <v>TRUE</v>
      </c>
      <c r="OI82">
        <f>VLOOKUP($A82,'FuturesInfo (3)'!$A$2:$V$80,22)</f>
        <v>1</v>
      </c>
      <c r="OJ82" s="257">
        <v>2</v>
      </c>
      <c r="OK82">
        <f t="shared" si="225"/>
        <v>1</v>
      </c>
      <c r="OL82" s="139">
        <f>VLOOKUP($A82,'FuturesInfo (3)'!$A$2:$O$80,15)*OI82</f>
        <v>114309.99999999999</v>
      </c>
      <c r="OM82" s="139">
        <f>VLOOKUP($A82,'FuturesInfo (3)'!$A$2:$O$80,15)*OK82</f>
        <v>114309.99999999999</v>
      </c>
      <c r="ON82" s="200">
        <f t="shared" si="226"/>
        <v>0</v>
      </c>
      <c r="OO82" s="200">
        <f t="shared" si="227"/>
        <v>0</v>
      </c>
      <c r="OP82" s="200">
        <f t="shared" si="228"/>
        <v>0</v>
      </c>
      <c r="OQ82" s="200">
        <f t="shared" si="229"/>
        <v>0</v>
      </c>
      <c r="OR82" s="200">
        <f t="shared" si="145"/>
        <v>0</v>
      </c>
      <c r="OT82">
        <f t="shared" si="230"/>
        <v>-1</v>
      </c>
      <c r="OU82" s="244"/>
      <c r="OV82" s="218"/>
      <c r="OW82" s="245"/>
      <c r="OX82">
        <f t="shared" si="143"/>
        <v>0</v>
      </c>
      <c r="OY82">
        <f t="shared" si="231"/>
        <v>0</v>
      </c>
      <c r="OZ82" s="218"/>
      <c r="PA82">
        <f t="shared" si="245"/>
        <v>1</v>
      </c>
      <c r="PB82">
        <f t="shared" si="232"/>
        <v>1</v>
      </c>
      <c r="PC82">
        <f t="shared" si="233"/>
        <v>1</v>
      </c>
      <c r="PD82">
        <f t="shared" si="234"/>
        <v>1</v>
      </c>
      <c r="PE82" s="253"/>
      <c r="PF82" s="206"/>
      <c r="PG82">
        <v>60</v>
      </c>
      <c r="PH82" t="str">
        <f t="shared" si="200"/>
        <v>FALSE</v>
      </c>
      <c r="PI82">
        <f>VLOOKUP($A82,'FuturesInfo (3)'!$A$2:$V$80,22)</f>
        <v>1</v>
      </c>
      <c r="PJ82" s="257"/>
      <c r="PK82">
        <f t="shared" si="235"/>
        <v>1</v>
      </c>
      <c r="PL82" s="139">
        <f>VLOOKUP($A82,'FuturesInfo (3)'!$A$2:$O$80,15)*PI82</f>
        <v>114309.99999999999</v>
      </c>
      <c r="PM82" s="139">
        <f>VLOOKUP($A82,'FuturesInfo (3)'!$A$2:$O$80,15)*PK82</f>
        <v>114309.99999999999</v>
      </c>
      <c r="PN82" s="200">
        <f t="shared" si="236"/>
        <v>0</v>
      </c>
      <c r="PO82" s="200">
        <f t="shared" si="237"/>
        <v>0</v>
      </c>
      <c r="PP82" s="200">
        <f t="shared" si="238"/>
        <v>0</v>
      </c>
      <c r="PQ82" s="200">
        <f t="shared" si="239"/>
        <v>0</v>
      </c>
      <c r="PR82" s="200">
        <f t="shared" si="146"/>
        <v>0</v>
      </c>
    </row>
    <row r="83" spans="1:43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1968187.5</v>
      </c>
      <c r="BR83" s="145">
        <f t="shared" si="202"/>
        <v>-564.84072320244695</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1968187.5</v>
      </c>
      <c r="CH83" s="145">
        <f t="shared" si="187"/>
        <v>-4658.5990173668397</v>
      </c>
      <c r="CI83" s="145">
        <f t="shared" si="204"/>
        <v>4658.5990173668397</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1968187.5</v>
      </c>
      <c r="CY83" s="200">
        <f t="shared" si="192"/>
        <v>-563.34525939084153</v>
      </c>
      <c r="CZ83" s="200">
        <f t="shared" si="207"/>
        <v>-563.34525939084153</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1968187.5</v>
      </c>
      <c r="DP83" s="200">
        <f t="shared" si="197"/>
        <v>-563.50654928018946</v>
      </c>
      <c r="DQ83" s="200">
        <f t="shared" si="209"/>
        <v>563.50654928018946</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f t="shared" si="210"/>
        <v>1</v>
      </c>
      <c r="MU83" s="244">
        <v>1</v>
      </c>
      <c r="MV83" s="218">
        <v>1</v>
      </c>
      <c r="MW83" s="245">
        <v>-2</v>
      </c>
      <c r="MX83">
        <f t="shared" si="141"/>
        <v>-1</v>
      </c>
      <c r="MY83">
        <f t="shared" si="211"/>
        <v>-1</v>
      </c>
      <c r="MZ83" s="218">
        <v>1</v>
      </c>
      <c r="NA83">
        <f t="shared" si="243"/>
        <v>1</v>
      </c>
      <c r="NB83">
        <f t="shared" si="212"/>
        <v>1</v>
      </c>
      <c r="NC83">
        <f t="shared" si="213"/>
        <v>0</v>
      </c>
      <c r="ND83">
        <f t="shared" si="214"/>
        <v>0</v>
      </c>
      <c r="NE83" s="253">
        <v>2.8587764436800001E-4</v>
      </c>
      <c r="NF83" s="206">
        <v>42531</v>
      </c>
      <c r="NG83">
        <v>60</v>
      </c>
      <c r="NH83" t="str">
        <f t="shared" si="198"/>
        <v>TRUE</v>
      </c>
      <c r="NI83">
        <f>VLOOKUP($A83,'FuturesInfo (3)'!$A$2:$V$80,22)</f>
        <v>9</v>
      </c>
      <c r="NJ83" s="257">
        <v>1</v>
      </c>
      <c r="NK83">
        <f t="shared" si="215"/>
        <v>11</v>
      </c>
      <c r="NL83" s="139">
        <f>VLOOKUP($A83,'FuturesInfo (3)'!$A$2:$O$80,15)*NI83</f>
        <v>1968187.5</v>
      </c>
      <c r="NM83" s="139">
        <f>VLOOKUP($A83,'FuturesInfo (3)'!$A$2:$O$80,15)*NK83</f>
        <v>2405562.5</v>
      </c>
      <c r="NN83" s="200">
        <f t="shared" si="216"/>
        <v>562.66080617454304</v>
      </c>
      <c r="NO83" s="200">
        <f t="shared" si="217"/>
        <v>687.69654087999697</v>
      </c>
      <c r="NP83" s="200">
        <f t="shared" si="218"/>
        <v>562.66080617454304</v>
      </c>
      <c r="NQ83" s="200">
        <f t="shared" si="219"/>
        <v>-562.66080617454304</v>
      </c>
      <c r="NR83" s="200">
        <f t="shared" si="144"/>
        <v>-562.66080617454304</v>
      </c>
      <c r="NT83">
        <f t="shared" si="220"/>
        <v>1</v>
      </c>
      <c r="NU83" s="244">
        <v>-1</v>
      </c>
      <c r="NV83" s="218">
        <v>1</v>
      </c>
      <c r="NW83" s="245">
        <v>-3</v>
      </c>
      <c r="NX83">
        <f t="shared" si="142"/>
        <v>1</v>
      </c>
      <c r="NY83">
        <f t="shared" si="221"/>
        <v>-1</v>
      </c>
      <c r="NZ83" s="218"/>
      <c r="OA83">
        <f t="shared" si="244"/>
        <v>0</v>
      </c>
      <c r="OB83">
        <f t="shared" si="222"/>
        <v>0</v>
      </c>
      <c r="OC83">
        <f t="shared" si="223"/>
        <v>0</v>
      </c>
      <c r="OD83">
        <f t="shared" si="224"/>
        <v>0</v>
      </c>
      <c r="OE83" s="253"/>
      <c r="OF83" s="206">
        <v>42531</v>
      </c>
      <c r="OG83">
        <v>60</v>
      </c>
      <c r="OH83" t="str">
        <f t="shared" si="199"/>
        <v>TRUE</v>
      </c>
      <c r="OI83">
        <f>VLOOKUP($A83,'FuturesInfo (3)'!$A$2:$V$80,22)</f>
        <v>9</v>
      </c>
      <c r="OJ83" s="257">
        <v>1</v>
      </c>
      <c r="OK83">
        <f t="shared" si="225"/>
        <v>11</v>
      </c>
      <c r="OL83" s="139">
        <f>VLOOKUP($A83,'FuturesInfo (3)'!$A$2:$O$80,15)*OI83</f>
        <v>1968187.5</v>
      </c>
      <c r="OM83" s="139">
        <f>VLOOKUP($A83,'FuturesInfo (3)'!$A$2:$O$80,15)*OK83</f>
        <v>2405562.5</v>
      </c>
      <c r="ON83" s="200">
        <f t="shared" si="226"/>
        <v>0</v>
      </c>
      <c r="OO83" s="200">
        <f t="shared" si="227"/>
        <v>0</v>
      </c>
      <c r="OP83" s="200">
        <f t="shared" si="228"/>
        <v>0</v>
      </c>
      <c r="OQ83" s="200">
        <f t="shared" si="229"/>
        <v>0</v>
      </c>
      <c r="OR83" s="200">
        <f t="shared" si="145"/>
        <v>0</v>
      </c>
      <c r="OT83">
        <f t="shared" si="230"/>
        <v>-1</v>
      </c>
      <c r="OU83" s="244"/>
      <c r="OV83" s="218"/>
      <c r="OW83" s="245"/>
      <c r="OX83">
        <f t="shared" si="143"/>
        <v>0</v>
      </c>
      <c r="OY83">
        <f t="shared" si="231"/>
        <v>0</v>
      </c>
      <c r="OZ83" s="218"/>
      <c r="PA83">
        <f t="shared" si="245"/>
        <v>1</v>
      </c>
      <c r="PB83">
        <f t="shared" si="232"/>
        <v>1</v>
      </c>
      <c r="PC83">
        <f t="shared" si="233"/>
        <v>1</v>
      </c>
      <c r="PD83">
        <f t="shared" si="234"/>
        <v>1</v>
      </c>
      <c r="PE83" s="253"/>
      <c r="PF83" s="206"/>
      <c r="PG83">
        <v>60</v>
      </c>
      <c r="PH83" t="str">
        <f t="shared" si="200"/>
        <v>FALSE</v>
      </c>
      <c r="PI83">
        <f>VLOOKUP($A83,'FuturesInfo (3)'!$A$2:$V$80,22)</f>
        <v>9</v>
      </c>
      <c r="PJ83" s="257"/>
      <c r="PK83">
        <f t="shared" si="235"/>
        <v>7</v>
      </c>
      <c r="PL83" s="139">
        <f>VLOOKUP($A83,'FuturesInfo (3)'!$A$2:$O$80,15)*PI83</f>
        <v>1968187.5</v>
      </c>
      <c r="PM83" s="139">
        <f>VLOOKUP($A83,'FuturesInfo (3)'!$A$2:$O$80,15)*PK83</f>
        <v>1530812.5</v>
      </c>
      <c r="PN83" s="200">
        <f t="shared" si="236"/>
        <v>0</v>
      </c>
      <c r="PO83" s="200">
        <f t="shared" si="237"/>
        <v>0</v>
      </c>
      <c r="PP83" s="200">
        <f t="shared" si="238"/>
        <v>0</v>
      </c>
      <c r="PQ83" s="200">
        <f t="shared" si="239"/>
        <v>0</v>
      </c>
      <c r="PR83" s="200">
        <f t="shared" si="146"/>
        <v>0</v>
      </c>
    </row>
    <row r="84" spans="1:43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525375</v>
      </c>
      <c r="BR84" s="145">
        <f t="shared" si="202"/>
        <v>-1330.7049813060676</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525375</v>
      </c>
      <c r="CH84" s="145">
        <f t="shared" si="187"/>
        <v>-4424.476660250074</v>
      </c>
      <c r="CI84" s="145">
        <f t="shared" si="204"/>
        <v>4424.476660250074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525375</v>
      </c>
      <c r="CY84" s="200">
        <f t="shared" si="192"/>
        <v>-376.07372941997136</v>
      </c>
      <c r="CZ84" s="200">
        <f t="shared" si="207"/>
        <v>-376.07372941997136</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525375</v>
      </c>
      <c r="DP84" s="200">
        <f t="shared" si="197"/>
        <v>313.61926934119504</v>
      </c>
      <c r="DQ84" s="200">
        <f t="shared" si="209"/>
        <v>313.61926934119504</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f t="shared" si="210"/>
        <v>1</v>
      </c>
      <c r="MU84" s="244">
        <v>-1</v>
      </c>
      <c r="MV84" s="218">
        <v>1</v>
      </c>
      <c r="MW84" s="245">
        <v>-3</v>
      </c>
      <c r="MX84">
        <f t="shared" si="141"/>
        <v>-1</v>
      </c>
      <c r="MY84">
        <f t="shared" si="211"/>
        <v>-1</v>
      </c>
      <c r="MZ84" s="218">
        <v>1</v>
      </c>
      <c r="NA84">
        <f t="shared" si="243"/>
        <v>0</v>
      </c>
      <c r="NB84">
        <f t="shared" si="212"/>
        <v>1</v>
      </c>
      <c r="NC84">
        <f t="shared" si="213"/>
        <v>0</v>
      </c>
      <c r="ND84">
        <f t="shared" si="214"/>
        <v>0</v>
      </c>
      <c r="NE84" s="253">
        <v>7.1428571428599997E-4</v>
      </c>
      <c r="NF84" s="206">
        <v>42508</v>
      </c>
      <c r="NG84">
        <v>60</v>
      </c>
      <c r="NH84" t="str">
        <f t="shared" si="198"/>
        <v>TRUE</v>
      </c>
      <c r="NI84">
        <f>VLOOKUP($A84,'FuturesInfo (3)'!$A$2:$V$80,22)</f>
        <v>4</v>
      </c>
      <c r="NJ84" s="257">
        <v>2</v>
      </c>
      <c r="NK84">
        <f t="shared" si="215"/>
        <v>3</v>
      </c>
      <c r="NL84" s="139">
        <f>VLOOKUP($A84,'FuturesInfo (3)'!$A$2:$O$80,15)*NI84</f>
        <v>525375</v>
      </c>
      <c r="NM84" s="139">
        <f>VLOOKUP($A84,'FuturesInfo (3)'!$A$2:$O$80,15)*NK84</f>
        <v>394031.25</v>
      </c>
      <c r="NN84" s="200">
        <f t="shared" si="216"/>
        <v>-375.26785714300723</v>
      </c>
      <c r="NO84" s="200">
        <f t="shared" si="217"/>
        <v>-281.45089285725544</v>
      </c>
      <c r="NP84" s="200">
        <f t="shared" si="218"/>
        <v>375.26785714300723</v>
      </c>
      <c r="NQ84" s="200">
        <f t="shared" si="219"/>
        <v>-375.26785714300723</v>
      </c>
      <c r="NR84" s="200">
        <f t="shared" si="144"/>
        <v>-375.26785714300723</v>
      </c>
      <c r="NT84">
        <f t="shared" si="220"/>
        <v>-1</v>
      </c>
      <c r="NU84" s="244">
        <v>-1</v>
      </c>
      <c r="NV84" s="218">
        <v>1</v>
      </c>
      <c r="NW84" s="245">
        <v>-4</v>
      </c>
      <c r="NX84">
        <f t="shared" si="142"/>
        <v>1</v>
      </c>
      <c r="NY84">
        <f t="shared" si="221"/>
        <v>-1</v>
      </c>
      <c r="NZ84" s="218"/>
      <c r="OA84">
        <f t="shared" si="244"/>
        <v>0</v>
      </c>
      <c r="OB84">
        <f t="shared" si="222"/>
        <v>0</v>
      </c>
      <c r="OC84">
        <f t="shared" si="223"/>
        <v>0</v>
      </c>
      <c r="OD84">
        <f t="shared" si="224"/>
        <v>0</v>
      </c>
      <c r="OE84" s="253"/>
      <c r="OF84" s="206">
        <v>42537</v>
      </c>
      <c r="OG84">
        <v>60</v>
      </c>
      <c r="OH84" t="str">
        <f t="shared" si="199"/>
        <v>TRUE</v>
      </c>
      <c r="OI84">
        <f>VLOOKUP($A84,'FuturesInfo (3)'!$A$2:$V$80,22)</f>
        <v>4</v>
      </c>
      <c r="OJ84" s="257">
        <v>1</v>
      </c>
      <c r="OK84">
        <f t="shared" si="225"/>
        <v>5</v>
      </c>
      <c r="OL84" s="139">
        <f>VLOOKUP($A84,'FuturesInfo (3)'!$A$2:$O$80,15)*OI84</f>
        <v>525375</v>
      </c>
      <c r="OM84" s="139">
        <f>VLOOKUP($A84,'FuturesInfo (3)'!$A$2:$O$80,15)*OK84</f>
        <v>656718.75</v>
      </c>
      <c r="ON84" s="200">
        <f t="shared" si="226"/>
        <v>0</v>
      </c>
      <c r="OO84" s="200">
        <f t="shared" si="227"/>
        <v>0</v>
      </c>
      <c r="OP84" s="200">
        <f t="shared" si="228"/>
        <v>0</v>
      </c>
      <c r="OQ84" s="200">
        <f t="shared" si="229"/>
        <v>0</v>
      </c>
      <c r="OR84" s="200">
        <f t="shared" si="145"/>
        <v>0</v>
      </c>
      <c r="OT84">
        <f t="shared" si="230"/>
        <v>-1</v>
      </c>
      <c r="OU84" s="244"/>
      <c r="OV84" s="218"/>
      <c r="OW84" s="245"/>
      <c r="OX84">
        <f t="shared" si="143"/>
        <v>0</v>
      </c>
      <c r="OY84">
        <f t="shared" si="231"/>
        <v>0</v>
      </c>
      <c r="OZ84" s="218"/>
      <c r="PA84">
        <f t="shared" si="245"/>
        <v>1</v>
      </c>
      <c r="PB84">
        <f t="shared" si="232"/>
        <v>1</v>
      </c>
      <c r="PC84">
        <f t="shared" si="233"/>
        <v>1</v>
      </c>
      <c r="PD84">
        <f t="shared" si="234"/>
        <v>1</v>
      </c>
      <c r="PE84" s="253"/>
      <c r="PF84" s="206"/>
      <c r="PG84">
        <v>60</v>
      </c>
      <c r="PH84" t="str">
        <f t="shared" si="200"/>
        <v>FALSE</v>
      </c>
      <c r="PI84">
        <f>VLOOKUP($A84,'FuturesInfo (3)'!$A$2:$V$80,22)</f>
        <v>4</v>
      </c>
      <c r="PJ84" s="257"/>
      <c r="PK84">
        <f t="shared" si="235"/>
        <v>3</v>
      </c>
      <c r="PL84" s="139">
        <f>VLOOKUP($A84,'FuturesInfo (3)'!$A$2:$O$80,15)*PI84</f>
        <v>525375</v>
      </c>
      <c r="PM84" s="139">
        <f>VLOOKUP($A84,'FuturesInfo (3)'!$A$2:$O$80,15)*PK84</f>
        <v>394031.25</v>
      </c>
      <c r="PN84" s="200">
        <f t="shared" si="236"/>
        <v>0</v>
      </c>
      <c r="PO84" s="200">
        <f t="shared" si="237"/>
        <v>0</v>
      </c>
      <c r="PP84" s="200">
        <f t="shared" si="238"/>
        <v>0</v>
      </c>
      <c r="PQ84" s="200">
        <f t="shared" si="239"/>
        <v>0</v>
      </c>
      <c r="PR84" s="200">
        <f t="shared" si="146"/>
        <v>0</v>
      </c>
    </row>
    <row r="85" spans="1:43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335437.5</v>
      </c>
      <c r="BR85" s="145">
        <f t="shared" si="202"/>
        <v>2307.615134722485</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335437.5</v>
      </c>
      <c r="CH85" s="145">
        <f t="shared" si="187"/>
        <v>3947.0724995103747</v>
      </c>
      <c r="CI85" s="145">
        <f t="shared" si="204"/>
        <v>3947.0724995103747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335437.5</v>
      </c>
      <c r="CY85" s="200">
        <f t="shared" si="192"/>
        <v>-1006.7529544175305</v>
      </c>
      <c r="CZ85" s="200">
        <f t="shared" si="207"/>
        <v>-1006.7529544175305</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335437.5</v>
      </c>
      <c r="DP85" s="200">
        <f t="shared" si="197"/>
        <v>-757.33772342365876</v>
      </c>
      <c r="DQ85" s="200">
        <f t="shared" si="209"/>
        <v>757.33772342365876</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f t="shared" si="210"/>
        <v>-1</v>
      </c>
      <c r="MU85" s="244">
        <v>-1</v>
      </c>
      <c r="MV85" s="218">
        <v>1</v>
      </c>
      <c r="MW85" s="245">
        <v>-3</v>
      </c>
      <c r="MX85">
        <f t="shared" ref="MX85:MX92" si="247">IF(VLOOKUP($C85,MT$2:MU$9,2)="normal",MV85,-MV85)</f>
        <v>-1</v>
      </c>
      <c r="MY85">
        <f t="shared" si="211"/>
        <v>-1</v>
      </c>
      <c r="MZ85" s="218">
        <v>1</v>
      </c>
      <c r="NA85">
        <f t="shared" si="243"/>
        <v>0</v>
      </c>
      <c r="NB85">
        <f t="shared" si="212"/>
        <v>1</v>
      </c>
      <c r="NC85">
        <f t="shared" si="213"/>
        <v>0</v>
      </c>
      <c r="ND85">
        <f t="shared" si="214"/>
        <v>0</v>
      </c>
      <c r="NE85" s="253">
        <v>7.4585120268500003E-4</v>
      </c>
      <c r="NF85" s="206">
        <v>42508</v>
      </c>
      <c r="NG85">
        <v>60</v>
      </c>
      <c r="NH85" t="str">
        <f t="shared" si="198"/>
        <v>TRUE</v>
      </c>
      <c r="NI85">
        <f>VLOOKUP($A85,'FuturesInfo (3)'!$A$2:$V$80,22)</f>
        <v>2</v>
      </c>
      <c r="NJ85" s="257">
        <v>2</v>
      </c>
      <c r="NK85">
        <f t="shared" si="215"/>
        <v>2</v>
      </c>
      <c r="NL85" s="139">
        <f>VLOOKUP($A85,'FuturesInfo (3)'!$A$2:$O$80,15)*NI85</f>
        <v>335437.5</v>
      </c>
      <c r="NM85" s="139">
        <f>VLOOKUP($A85,'FuturesInfo (3)'!$A$2:$O$80,15)*NK85</f>
        <v>335437.5</v>
      </c>
      <c r="NN85" s="200">
        <f t="shared" si="216"/>
        <v>-250.18646280064971</v>
      </c>
      <c r="NO85" s="200">
        <f t="shared" si="217"/>
        <v>-250.18646280064971</v>
      </c>
      <c r="NP85" s="200">
        <f t="shared" si="218"/>
        <v>250.18646280064971</v>
      </c>
      <c r="NQ85" s="200">
        <f t="shared" si="219"/>
        <v>-250.18646280064971</v>
      </c>
      <c r="NR85" s="200">
        <f t="shared" si="144"/>
        <v>-250.18646280064971</v>
      </c>
      <c r="NT85">
        <f t="shared" si="220"/>
        <v>-1</v>
      </c>
      <c r="NU85" s="244">
        <v>-1</v>
      </c>
      <c r="NV85" s="218">
        <v>1</v>
      </c>
      <c r="NW85" s="245">
        <v>-4</v>
      </c>
      <c r="NX85">
        <f t="shared" ref="NX85:NX92" si="248">IF(VLOOKUP($C85,NT$2:NU$9,2)="normal",NV85,-NV85)</f>
        <v>1</v>
      </c>
      <c r="NY85">
        <f t="shared" si="221"/>
        <v>-1</v>
      </c>
      <c r="NZ85" s="218"/>
      <c r="OA85">
        <f t="shared" si="244"/>
        <v>0</v>
      </c>
      <c r="OB85">
        <f t="shared" si="222"/>
        <v>0</v>
      </c>
      <c r="OC85">
        <f t="shared" si="223"/>
        <v>0</v>
      </c>
      <c r="OD85">
        <f t="shared" si="224"/>
        <v>0</v>
      </c>
      <c r="OE85" s="253"/>
      <c r="OF85" s="206">
        <v>42537</v>
      </c>
      <c r="OG85">
        <v>60</v>
      </c>
      <c r="OH85" t="str">
        <f t="shared" si="199"/>
        <v>TRUE</v>
      </c>
      <c r="OI85">
        <f>VLOOKUP($A85,'FuturesInfo (3)'!$A$2:$V$80,22)</f>
        <v>2</v>
      </c>
      <c r="OJ85" s="257">
        <v>1</v>
      </c>
      <c r="OK85">
        <f t="shared" si="225"/>
        <v>3</v>
      </c>
      <c r="OL85" s="139">
        <f>VLOOKUP($A85,'FuturesInfo (3)'!$A$2:$O$80,15)*OI85</f>
        <v>335437.5</v>
      </c>
      <c r="OM85" s="139">
        <f>VLOOKUP($A85,'FuturesInfo (3)'!$A$2:$O$80,15)*OK85</f>
        <v>503156.25</v>
      </c>
      <c r="ON85" s="200">
        <f t="shared" si="226"/>
        <v>0</v>
      </c>
      <c r="OO85" s="200">
        <f t="shared" si="227"/>
        <v>0</v>
      </c>
      <c r="OP85" s="200">
        <f t="shared" si="228"/>
        <v>0</v>
      </c>
      <c r="OQ85" s="200">
        <f t="shared" si="229"/>
        <v>0</v>
      </c>
      <c r="OR85" s="200">
        <f t="shared" si="145"/>
        <v>0</v>
      </c>
      <c r="OT85">
        <f t="shared" si="230"/>
        <v>-1</v>
      </c>
      <c r="OU85" s="244"/>
      <c r="OV85" s="218"/>
      <c r="OW85" s="245"/>
      <c r="OX85">
        <f t="shared" ref="OX85:OX92" si="249">IF(VLOOKUP($C85,OT$2:OU$9,2)="normal",OV85,-OV85)</f>
        <v>0</v>
      </c>
      <c r="OY85">
        <f t="shared" si="231"/>
        <v>0</v>
      </c>
      <c r="OZ85" s="218"/>
      <c r="PA85">
        <f t="shared" si="245"/>
        <v>1</v>
      </c>
      <c r="PB85">
        <f t="shared" si="232"/>
        <v>1</v>
      </c>
      <c r="PC85">
        <f t="shared" si="233"/>
        <v>1</v>
      </c>
      <c r="PD85">
        <f t="shared" si="234"/>
        <v>1</v>
      </c>
      <c r="PE85" s="253"/>
      <c r="PF85" s="206"/>
      <c r="PG85">
        <v>60</v>
      </c>
      <c r="PH85" t="str">
        <f t="shared" si="200"/>
        <v>FALSE</v>
      </c>
      <c r="PI85">
        <f>VLOOKUP($A85,'FuturesInfo (3)'!$A$2:$V$80,22)</f>
        <v>2</v>
      </c>
      <c r="PJ85" s="257"/>
      <c r="PK85">
        <f t="shared" si="235"/>
        <v>2</v>
      </c>
      <c r="PL85" s="139">
        <f>VLOOKUP($A85,'FuturesInfo (3)'!$A$2:$O$80,15)*PI85</f>
        <v>335437.5</v>
      </c>
      <c r="PM85" s="139">
        <f>VLOOKUP($A85,'FuturesInfo (3)'!$A$2:$O$80,15)*PK85</f>
        <v>335437.5</v>
      </c>
      <c r="PN85" s="200">
        <f t="shared" si="236"/>
        <v>0</v>
      </c>
      <c r="PO85" s="200">
        <f t="shared" si="237"/>
        <v>0</v>
      </c>
      <c r="PP85" s="200">
        <f t="shared" si="238"/>
        <v>0</v>
      </c>
      <c r="PQ85" s="200">
        <f t="shared" si="239"/>
        <v>0</v>
      </c>
      <c r="PR85" s="200">
        <f t="shared" si="146"/>
        <v>0</v>
      </c>
    </row>
    <row r="86" spans="1:43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38850</v>
      </c>
      <c r="BR86" s="145">
        <f t="shared" si="202"/>
        <v>1144.5171849416549</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38850</v>
      </c>
      <c r="CH86" s="145">
        <f t="shared" si="187"/>
        <v>262.05733558187399</v>
      </c>
      <c r="CI86" s="145">
        <f t="shared" si="204"/>
        <v>-262.05733558187399</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38850</v>
      </c>
      <c r="CY86" s="200">
        <f t="shared" si="192"/>
        <v>659.59252971139506</v>
      </c>
      <c r="CZ86" s="200">
        <f t="shared" si="207"/>
        <v>-659.59252971139506</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38850</v>
      </c>
      <c r="DP86" s="200">
        <f t="shared" si="197"/>
        <v>-670.98445595737496</v>
      </c>
      <c r="DQ86" s="200">
        <f t="shared" si="209"/>
        <v>670.98445595737496</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f t="shared" si="210"/>
        <v>1</v>
      </c>
      <c r="MU86" s="244">
        <v>1</v>
      </c>
      <c r="MV86" s="218">
        <v>-1</v>
      </c>
      <c r="MW86" s="245">
        <v>-6</v>
      </c>
      <c r="MX86">
        <f t="shared" si="247"/>
        <v>1</v>
      </c>
      <c r="MY86">
        <f t="shared" si="211"/>
        <v>1</v>
      </c>
      <c r="MZ86" s="218">
        <v>1</v>
      </c>
      <c r="NA86">
        <f t="shared" si="243"/>
        <v>1</v>
      </c>
      <c r="NB86">
        <f t="shared" si="212"/>
        <v>0</v>
      </c>
      <c r="NC86">
        <f t="shared" si="213"/>
        <v>1</v>
      </c>
      <c r="ND86">
        <f t="shared" si="214"/>
        <v>1</v>
      </c>
      <c r="NE86" s="253">
        <v>4.0160642570299998E-2</v>
      </c>
      <c r="NF86" s="206">
        <v>42534</v>
      </c>
      <c r="NG86">
        <v>60</v>
      </c>
      <c r="NH86" t="str">
        <f t="shared" si="198"/>
        <v>TRUE</v>
      </c>
      <c r="NI86">
        <f>VLOOKUP($A86,'FuturesInfo (3)'!$A$2:$V$80,22)</f>
        <v>2</v>
      </c>
      <c r="NJ86" s="257">
        <v>2</v>
      </c>
      <c r="NK86">
        <f t="shared" si="215"/>
        <v>2</v>
      </c>
      <c r="NL86" s="139">
        <f>VLOOKUP($A86,'FuturesInfo (3)'!$A$2:$O$80,15)*NI86</f>
        <v>38850</v>
      </c>
      <c r="NM86" s="139">
        <f>VLOOKUP($A86,'FuturesInfo (3)'!$A$2:$O$80,15)*NK86</f>
        <v>38850</v>
      </c>
      <c r="NN86" s="200">
        <f t="shared" si="216"/>
        <v>1560.2409638561548</v>
      </c>
      <c r="NO86" s="200">
        <f t="shared" si="217"/>
        <v>1560.2409638561548</v>
      </c>
      <c r="NP86" s="200">
        <f t="shared" si="218"/>
        <v>-1560.2409638561548</v>
      </c>
      <c r="NQ86" s="200">
        <f t="shared" si="219"/>
        <v>1560.2409638561548</v>
      </c>
      <c r="NR86" s="200">
        <f t="shared" ref="NR86:NR92" si="250">IF(ND86=1,ABS(NL86*NE86),-ABS(NL86*NE86))</f>
        <v>1560.2409638561548</v>
      </c>
      <c r="NT86">
        <f t="shared" si="220"/>
        <v>1</v>
      </c>
      <c r="NU86" s="244">
        <v>1</v>
      </c>
      <c r="NV86" s="218">
        <v>-1</v>
      </c>
      <c r="NW86" s="245">
        <v>-7</v>
      </c>
      <c r="NX86">
        <f t="shared" si="248"/>
        <v>1</v>
      </c>
      <c r="NY86">
        <f t="shared" si="221"/>
        <v>1</v>
      </c>
      <c r="NZ86" s="218"/>
      <c r="OA86">
        <f t="shared" si="244"/>
        <v>0</v>
      </c>
      <c r="OB86">
        <f t="shared" si="222"/>
        <v>0</v>
      </c>
      <c r="OC86">
        <f t="shared" si="223"/>
        <v>0</v>
      </c>
      <c r="OD86">
        <f t="shared" si="224"/>
        <v>0</v>
      </c>
      <c r="OE86" s="253"/>
      <c r="OF86" s="206">
        <v>42534</v>
      </c>
      <c r="OG86">
        <v>60</v>
      </c>
      <c r="OH86" t="str">
        <f t="shared" si="199"/>
        <v>TRUE</v>
      </c>
      <c r="OI86">
        <f>VLOOKUP($A86,'FuturesInfo (3)'!$A$2:$V$80,22)</f>
        <v>2</v>
      </c>
      <c r="OJ86" s="257">
        <v>2</v>
      </c>
      <c r="OK86">
        <f t="shared" si="225"/>
        <v>2</v>
      </c>
      <c r="OL86" s="139">
        <f>VLOOKUP($A86,'FuturesInfo (3)'!$A$2:$O$80,15)*OI86</f>
        <v>38850</v>
      </c>
      <c r="OM86" s="139">
        <f>VLOOKUP($A86,'FuturesInfo (3)'!$A$2:$O$80,15)*OK86</f>
        <v>38850</v>
      </c>
      <c r="ON86" s="200">
        <f t="shared" si="226"/>
        <v>0</v>
      </c>
      <c r="OO86" s="200">
        <f t="shared" si="227"/>
        <v>0</v>
      </c>
      <c r="OP86" s="200">
        <f t="shared" si="228"/>
        <v>0</v>
      </c>
      <c r="OQ86" s="200">
        <f t="shared" si="229"/>
        <v>0</v>
      </c>
      <c r="OR86" s="200">
        <f t="shared" ref="OR86:OR92" si="251">IF(OD86=1,ABS(OL86*OE86),-ABS(OL86*OE86))</f>
        <v>0</v>
      </c>
      <c r="OT86">
        <f t="shared" si="230"/>
        <v>1</v>
      </c>
      <c r="OU86" s="244"/>
      <c r="OV86" s="218"/>
      <c r="OW86" s="245"/>
      <c r="OX86">
        <f t="shared" si="249"/>
        <v>0</v>
      </c>
      <c r="OY86">
        <f t="shared" si="231"/>
        <v>0</v>
      </c>
      <c r="OZ86" s="218"/>
      <c r="PA86">
        <f t="shared" si="245"/>
        <v>1</v>
      </c>
      <c r="PB86">
        <f t="shared" si="232"/>
        <v>1</v>
      </c>
      <c r="PC86">
        <f t="shared" si="233"/>
        <v>1</v>
      </c>
      <c r="PD86">
        <f t="shared" si="234"/>
        <v>1</v>
      </c>
      <c r="PE86" s="253"/>
      <c r="PF86" s="206"/>
      <c r="PG86">
        <v>60</v>
      </c>
      <c r="PH86" t="str">
        <f t="shared" si="200"/>
        <v>FALSE</v>
      </c>
      <c r="PI86">
        <f>VLOOKUP($A86,'FuturesInfo (3)'!$A$2:$V$80,22)</f>
        <v>2</v>
      </c>
      <c r="PJ86" s="257"/>
      <c r="PK86">
        <f t="shared" si="235"/>
        <v>2</v>
      </c>
      <c r="PL86" s="139">
        <f>VLOOKUP($A86,'FuturesInfo (3)'!$A$2:$O$80,15)*PI86</f>
        <v>38850</v>
      </c>
      <c r="PM86" s="139">
        <f>VLOOKUP($A86,'FuturesInfo (3)'!$A$2:$O$80,15)*PK86</f>
        <v>38850</v>
      </c>
      <c r="PN86" s="200">
        <f t="shared" si="236"/>
        <v>0</v>
      </c>
      <c r="PO86" s="200">
        <f t="shared" si="237"/>
        <v>0</v>
      </c>
      <c r="PP86" s="200">
        <f t="shared" si="238"/>
        <v>0</v>
      </c>
      <c r="PQ86" s="200">
        <f t="shared" si="239"/>
        <v>0</v>
      </c>
      <c r="PR86" s="200">
        <f t="shared" ref="PR86:PR92" si="252">IF(PD86=1,ABS(PL86*PE86),-ABS(PL86*PE86))</f>
        <v>0</v>
      </c>
    </row>
    <row r="87" spans="1:43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70837.5</v>
      </c>
      <c r="BR87" s="145">
        <f t="shared" si="202"/>
        <v>1756.9195250629912</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70837.5</v>
      </c>
      <c r="CH87" s="145">
        <f t="shared" si="187"/>
        <v>1714.3988156531625</v>
      </c>
      <c r="CI87" s="145">
        <f t="shared" si="204"/>
        <v>1714.3988156531625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70837.5</v>
      </c>
      <c r="CY87" s="200">
        <f t="shared" si="192"/>
        <v>-1460.1998491668937</v>
      </c>
      <c r="CZ87" s="200">
        <f t="shared" si="207"/>
        <v>1460.1998491668937</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70837.5</v>
      </c>
      <c r="DP87" s="200">
        <f t="shared" si="197"/>
        <v>209.37192118222762</v>
      </c>
      <c r="DQ87" s="200">
        <f t="shared" si="209"/>
        <v>209.37192118222762</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f t="shared" si="210"/>
        <v>-1</v>
      </c>
      <c r="MU87" s="244">
        <v>1</v>
      </c>
      <c r="MV87" s="218">
        <v>1</v>
      </c>
      <c r="MW87" s="245">
        <v>9</v>
      </c>
      <c r="MX87">
        <f t="shared" si="247"/>
        <v>1</v>
      </c>
      <c r="MY87">
        <f t="shared" si="211"/>
        <v>1</v>
      </c>
      <c r="MZ87" s="218">
        <v>-1</v>
      </c>
      <c r="NA87">
        <f t="shared" si="243"/>
        <v>0</v>
      </c>
      <c r="NB87">
        <f t="shared" si="212"/>
        <v>0</v>
      </c>
      <c r="NC87">
        <f t="shared" si="213"/>
        <v>0</v>
      </c>
      <c r="ND87">
        <f t="shared" si="214"/>
        <v>0</v>
      </c>
      <c r="NE87" s="253">
        <v>-5.2910052910000005E-4</v>
      </c>
      <c r="NF87" s="206">
        <v>42529</v>
      </c>
      <c r="NG87">
        <v>60</v>
      </c>
      <c r="NH87" t="str">
        <f t="shared" si="198"/>
        <v>TRUE</v>
      </c>
      <c r="NI87">
        <f>VLOOKUP($A87,'FuturesInfo (3)'!$A$2:$V$80,22)</f>
        <v>3</v>
      </c>
      <c r="NJ87" s="257">
        <v>1</v>
      </c>
      <c r="NK87">
        <f t="shared" si="215"/>
        <v>4</v>
      </c>
      <c r="NL87" s="139">
        <f>VLOOKUP($A87,'FuturesInfo (3)'!$A$2:$O$80,15)*NI87</f>
        <v>70837.5</v>
      </c>
      <c r="NM87" s="139">
        <f>VLOOKUP($A87,'FuturesInfo (3)'!$A$2:$O$80,15)*NK87</f>
        <v>94450</v>
      </c>
      <c r="NN87" s="200">
        <f t="shared" si="216"/>
        <v>-37.480158730121254</v>
      </c>
      <c r="NO87" s="200">
        <f t="shared" si="217"/>
        <v>-49.973544973495002</v>
      </c>
      <c r="NP87" s="200">
        <f t="shared" si="218"/>
        <v>-37.480158730121254</v>
      </c>
      <c r="NQ87" s="200">
        <f t="shared" si="219"/>
        <v>-37.480158730121254</v>
      </c>
      <c r="NR87" s="200">
        <f t="shared" si="250"/>
        <v>-37.480158730121254</v>
      </c>
      <c r="NT87">
        <f t="shared" si="220"/>
        <v>1</v>
      </c>
      <c r="NU87" s="244">
        <v>-1</v>
      </c>
      <c r="NV87" s="218">
        <v>1</v>
      </c>
      <c r="NW87" s="245">
        <v>10</v>
      </c>
      <c r="NX87">
        <f t="shared" si="248"/>
        <v>1</v>
      </c>
      <c r="NY87">
        <f t="shared" si="221"/>
        <v>1</v>
      </c>
      <c r="NZ87" s="218"/>
      <c r="OA87">
        <f t="shared" si="244"/>
        <v>0</v>
      </c>
      <c r="OB87">
        <f t="shared" si="222"/>
        <v>0</v>
      </c>
      <c r="OC87">
        <f t="shared" si="223"/>
        <v>0</v>
      </c>
      <c r="OD87">
        <f t="shared" si="224"/>
        <v>0</v>
      </c>
      <c r="OE87" s="253"/>
      <c r="OF87" s="206">
        <v>42529</v>
      </c>
      <c r="OG87">
        <v>60</v>
      </c>
      <c r="OH87" t="str">
        <f t="shared" si="199"/>
        <v>TRUE</v>
      </c>
      <c r="OI87">
        <f>VLOOKUP($A87,'FuturesInfo (3)'!$A$2:$V$80,22)</f>
        <v>3</v>
      </c>
      <c r="OJ87" s="257">
        <v>2</v>
      </c>
      <c r="OK87">
        <f t="shared" si="225"/>
        <v>2</v>
      </c>
      <c r="OL87" s="139">
        <f>VLOOKUP($A87,'FuturesInfo (3)'!$A$2:$O$80,15)*OI87</f>
        <v>70837.5</v>
      </c>
      <c r="OM87" s="139">
        <f>VLOOKUP($A87,'FuturesInfo (3)'!$A$2:$O$80,15)*OK87</f>
        <v>47225</v>
      </c>
      <c r="ON87" s="200">
        <f t="shared" si="226"/>
        <v>0</v>
      </c>
      <c r="OO87" s="200">
        <f t="shared" si="227"/>
        <v>0</v>
      </c>
      <c r="OP87" s="200">
        <f t="shared" si="228"/>
        <v>0</v>
      </c>
      <c r="OQ87" s="200">
        <f t="shared" si="229"/>
        <v>0</v>
      </c>
      <c r="OR87" s="200">
        <f t="shared" si="251"/>
        <v>0</v>
      </c>
      <c r="OT87">
        <f t="shared" si="230"/>
        <v>-1</v>
      </c>
      <c r="OU87" s="244"/>
      <c r="OV87" s="218"/>
      <c r="OW87" s="245"/>
      <c r="OX87">
        <f t="shared" si="249"/>
        <v>0</v>
      </c>
      <c r="OY87">
        <f t="shared" si="231"/>
        <v>0</v>
      </c>
      <c r="OZ87" s="218"/>
      <c r="PA87">
        <f t="shared" si="245"/>
        <v>1</v>
      </c>
      <c r="PB87">
        <f t="shared" si="232"/>
        <v>1</v>
      </c>
      <c r="PC87">
        <f t="shared" si="233"/>
        <v>1</v>
      </c>
      <c r="PD87">
        <f t="shared" si="234"/>
        <v>1</v>
      </c>
      <c r="PE87" s="253"/>
      <c r="PF87" s="206"/>
      <c r="PG87">
        <v>60</v>
      </c>
      <c r="PH87" t="str">
        <f t="shared" si="200"/>
        <v>FALSE</v>
      </c>
      <c r="PI87">
        <f>VLOOKUP($A87,'FuturesInfo (3)'!$A$2:$V$80,22)</f>
        <v>3</v>
      </c>
      <c r="PJ87" s="257"/>
      <c r="PK87">
        <f t="shared" si="235"/>
        <v>2</v>
      </c>
      <c r="PL87" s="139">
        <f>VLOOKUP($A87,'FuturesInfo (3)'!$A$2:$O$80,15)*PI87</f>
        <v>70837.5</v>
      </c>
      <c r="PM87" s="139">
        <f>VLOOKUP($A87,'FuturesInfo (3)'!$A$2:$O$80,15)*PK87</f>
        <v>47225</v>
      </c>
      <c r="PN87" s="200">
        <f t="shared" si="236"/>
        <v>0</v>
      </c>
      <c r="PO87" s="200">
        <f t="shared" si="237"/>
        <v>0</v>
      </c>
      <c r="PP87" s="200">
        <f t="shared" si="238"/>
        <v>0</v>
      </c>
      <c r="PQ87" s="200">
        <f t="shared" si="239"/>
        <v>0</v>
      </c>
      <c r="PR87" s="200">
        <f t="shared" si="252"/>
        <v>0</v>
      </c>
    </row>
    <row r="88" spans="1:43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195906.17549999998</v>
      </c>
      <c r="BR88" s="145">
        <f t="shared" si="202"/>
        <v>-1838.1138628265421</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195906.17549999998</v>
      </c>
      <c r="CH88" s="145">
        <f t="shared" si="187"/>
        <v>1632.8607164244579</v>
      </c>
      <c r="CI88" s="145">
        <f t="shared" si="204"/>
        <v>-1632.8607164244579</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195906.17549999998</v>
      </c>
      <c r="CY88" s="200">
        <f t="shared" si="192"/>
        <v>1472.1486041702435</v>
      </c>
      <c r="CZ88" s="200">
        <f t="shared" si="207"/>
        <v>-1472.1486041702435</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195906.17549999998</v>
      </c>
      <c r="DP88" s="200">
        <f t="shared" si="197"/>
        <v>-547.93821228809611</v>
      </c>
      <c r="DQ88" s="200">
        <f t="shared" si="209"/>
        <v>547.93821228809611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f t="shared" si="210"/>
        <v>-1</v>
      </c>
      <c r="MU88" s="244">
        <v>1</v>
      </c>
      <c r="MV88" s="218">
        <v>1</v>
      </c>
      <c r="MW88" s="245">
        <v>-4</v>
      </c>
      <c r="MX88">
        <f t="shared" si="247"/>
        <v>-1</v>
      </c>
      <c r="MY88">
        <f t="shared" si="211"/>
        <v>-1</v>
      </c>
      <c r="MZ88" s="218">
        <v>1</v>
      </c>
      <c r="NA88">
        <f t="shared" si="243"/>
        <v>1</v>
      </c>
      <c r="NB88">
        <f t="shared" si="212"/>
        <v>1</v>
      </c>
      <c r="NC88">
        <f t="shared" si="213"/>
        <v>0</v>
      </c>
      <c r="ND88">
        <f t="shared" si="214"/>
        <v>0</v>
      </c>
      <c r="NE88" s="253">
        <v>3.8350910834099999E-4</v>
      </c>
      <c r="NF88" s="206">
        <v>42536</v>
      </c>
      <c r="NG88">
        <v>60</v>
      </c>
      <c r="NH88" t="str">
        <f t="shared" si="198"/>
        <v>TRUE</v>
      </c>
      <c r="NI88">
        <f>VLOOKUP($A88,'FuturesInfo (3)'!$A$2:$V$80,22)</f>
        <v>2</v>
      </c>
      <c r="NJ88" s="257">
        <v>2</v>
      </c>
      <c r="NK88">
        <f t="shared" si="215"/>
        <v>2</v>
      </c>
      <c r="NL88" s="139">
        <f>VLOOKUP($A88,'FuturesInfo (3)'!$A$2:$O$80,15)*NI88</f>
        <v>195906.17549999998</v>
      </c>
      <c r="NM88" s="139">
        <f>VLOOKUP($A88,'FuturesInfo (3)'!$A$2:$O$80,15)*NK88</f>
        <v>195906.17549999998</v>
      </c>
      <c r="NN88" s="200">
        <f t="shared" si="216"/>
        <v>75.131802684500457</v>
      </c>
      <c r="NO88" s="200">
        <f t="shared" si="217"/>
        <v>75.131802684500457</v>
      </c>
      <c r="NP88" s="200">
        <f t="shared" si="218"/>
        <v>75.131802684500457</v>
      </c>
      <c r="NQ88" s="200">
        <f t="shared" si="219"/>
        <v>-75.131802684500457</v>
      </c>
      <c r="NR88" s="200">
        <f t="shared" si="250"/>
        <v>-75.131802684500457</v>
      </c>
      <c r="NT88">
        <f t="shared" si="220"/>
        <v>1</v>
      </c>
      <c r="NU88" s="244">
        <v>1</v>
      </c>
      <c r="NV88" s="218">
        <v>1</v>
      </c>
      <c r="NW88" s="245">
        <v>-5</v>
      </c>
      <c r="NX88">
        <f t="shared" si="248"/>
        <v>-1</v>
      </c>
      <c r="NY88">
        <f t="shared" si="221"/>
        <v>-1</v>
      </c>
      <c r="NZ88" s="218"/>
      <c r="OA88">
        <f t="shared" si="244"/>
        <v>0</v>
      </c>
      <c r="OB88">
        <f t="shared" si="222"/>
        <v>0</v>
      </c>
      <c r="OC88">
        <f t="shared" si="223"/>
        <v>0</v>
      </c>
      <c r="OD88">
        <f t="shared" si="224"/>
        <v>0</v>
      </c>
      <c r="OE88" s="253"/>
      <c r="OF88" s="206">
        <v>42536</v>
      </c>
      <c r="OG88">
        <v>60</v>
      </c>
      <c r="OH88" t="str">
        <f t="shared" si="199"/>
        <v>TRUE</v>
      </c>
      <c r="OI88">
        <f>VLOOKUP($A88,'FuturesInfo (3)'!$A$2:$V$80,22)</f>
        <v>2</v>
      </c>
      <c r="OJ88" s="257">
        <v>2</v>
      </c>
      <c r="OK88">
        <f t="shared" si="225"/>
        <v>2</v>
      </c>
      <c r="OL88" s="139">
        <f>VLOOKUP($A88,'FuturesInfo (3)'!$A$2:$O$80,15)*OI88</f>
        <v>195906.17549999998</v>
      </c>
      <c r="OM88" s="139">
        <f>VLOOKUP($A88,'FuturesInfo (3)'!$A$2:$O$80,15)*OK88</f>
        <v>195906.17549999998</v>
      </c>
      <c r="ON88" s="200">
        <f t="shared" si="226"/>
        <v>0</v>
      </c>
      <c r="OO88" s="200">
        <f t="shared" si="227"/>
        <v>0</v>
      </c>
      <c r="OP88" s="200">
        <f t="shared" si="228"/>
        <v>0</v>
      </c>
      <c r="OQ88" s="200">
        <f t="shared" si="229"/>
        <v>0</v>
      </c>
      <c r="OR88" s="200">
        <f t="shared" si="251"/>
        <v>0</v>
      </c>
      <c r="OT88">
        <f t="shared" si="230"/>
        <v>1</v>
      </c>
      <c r="OU88" s="244"/>
      <c r="OV88" s="218"/>
      <c r="OW88" s="245"/>
      <c r="OX88">
        <f t="shared" si="249"/>
        <v>0</v>
      </c>
      <c r="OY88">
        <f t="shared" si="231"/>
        <v>0</v>
      </c>
      <c r="OZ88" s="218"/>
      <c r="PA88">
        <f t="shared" si="245"/>
        <v>1</v>
      </c>
      <c r="PB88">
        <f t="shared" si="232"/>
        <v>1</v>
      </c>
      <c r="PC88">
        <f t="shared" si="233"/>
        <v>1</v>
      </c>
      <c r="PD88">
        <f t="shared" si="234"/>
        <v>1</v>
      </c>
      <c r="PE88" s="253"/>
      <c r="PF88" s="206"/>
      <c r="PG88">
        <v>60</v>
      </c>
      <c r="PH88" t="str">
        <f t="shared" si="200"/>
        <v>FALSE</v>
      </c>
      <c r="PI88">
        <f>VLOOKUP($A88,'FuturesInfo (3)'!$A$2:$V$80,22)</f>
        <v>2</v>
      </c>
      <c r="PJ88" s="257"/>
      <c r="PK88">
        <f t="shared" si="235"/>
        <v>2</v>
      </c>
      <c r="PL88" s="139">
        <f>VLOOKUP($A88,'FuturesInfo (3)'!$A$2:$O$80,15)*PI88</f>
        <v>195906.17549999998</v>
      </c>
      <c r="PM88" s="139">
        <f>VLOOKUP($A88,'FuturesInfo (3)'!$A$2:$O$80,15)*PK88</f>
        <v>195906.17549999998</v>
      </c>
      <c r="PN88" s="200">
        <f t="shared" si="236"/>
        <v>0</v>
      </c>
      <c r="PO88" s="200">
        <f t="shared" si="237"/>
        <v>0</v>
      </c>
      <c r="PP88" s="200">
        <f t="shared" si="238"/>
        <v>0</v>
      </c>
      <c r="PQ88" s="200">
        <f t="shared" si="239"/>
        <v>0</v>
      </c>
      <c r="PR88" s="200">
        <f t="shared" si="252"/>
        <v>0</v>
      </c>
    </row>
    <row r="89" spans="1:43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f t="shared" si="210"/>
        <v>-1</v>
      </c>
      <c r="MU89" s="244">
        <v>-1</v>
      </c>
      <c r="MV89" s="218">
        <v>1</v>
      </c>
      <c r="MW89" s="245">
        <v>-7</v>
      </c>
      <c r="MX89">
        <f t="shared" si="247"/>
        <v>-1</v>
      </c>
      <c r="MY89">
        <f t="shared" si="211"/>
        <v>-1</v>
      </c>
      <c r="MZ89" s="218">
        <v>-1</v>
      </c>
      <c r="NA89">
        <f t="shared" si="243"/>
        <v>1</v>
      </c>
      <c r="NB89">
        <f t="shared" si="212"/>
        <v>0</v>
      </c>
      <c r="NC89">
        <f t="shared" si="213"/>
        <v>1</v>
      </c>
      <c r="ND89">
        <f t="shared" si="214"/>
        <v>1</v>
      </c>
      <c r="NE89" s="253">
        <v>-1.01957585644E-4</v>
      </c>
      <c r="NF89" s="206">
        <v>42531</v>
      </c>
      <c r="NG89">
        <v>60</v>
      </c>
      <c r="NH89" t="str">
        <f t="shared" si="198"/>
        <v>TRUE</v>
      </c>
      <c r="NI89">
        <f>VLOOKUP($A89,'FuturesInfo (3)'!$A$2:$V$80,22)</f>
        <v>0</v>
      </c>
      <c r="NJ89" s="257">
        <v>2</v>
      </c>
      <c r="NK89">
        <f t="shared" si="215"/>
        <v>0</v>
      </c>
      <c r="NL89" s="139">
        <f>VLOOKUP($A89,'FuturesInfo (3)'!$A$2:$O$80,15)*NI89</f>
        <v>0</v>
      </c>
      <c r="NM89" s="139">
        <f>VLOOKUP($A89,'FuturesInfo (3)'!$A$2:$O$80,15)*NK89</f>
        <v>0</v>
      </c>
      <c r="NN89" s="200">
        <f t="shared" si="216"/>
        <v>0</v>
      </c>
      <c r="NO89" s="200">
        <f t="shared" si="217"/>
        <v>0</v>
      </c>
      <c r="NP89" s="200">
        <f t="shared" si="218"/>
        <v>0</v>
      </c>
      <c r="NQ89" s="200">
        <f t="shared" si="219"/>
        <v>0</v>
      </c>
      <c r="NR89" s="200">
        <f t="shared" si="250"/>
        <v>0</v>
      </c>
      <c r="NT89">
        <f t="shared" si="220"/>
        <v>-1</v>
      </c>
      <c r="NU89" s="244">
        <v>-1</v>
      </c>
      <c r="NV89" s="218">
        <v>1</v>
      </c>
      <c r="NW89" s="245">
        <v>-8</v>
      </c>
      <c r="NX89">
        <f t="shared" si="248"/>
        <v>1</v>
      </c>
      <c r="NY89">
        <f t="shared" si="221"/>
        <v>-1</v>
      </c>
      <c r="NZ89" s="218"/>
      <c r="OA89">
        <f t="shared" si="244"/>
        <v>0</v>
      </c>
      <c r="OB89">
        <f t="shared" si="222"/>
        <v>0</v>
      </c>
      <c r="OC89">
        <f t="shared" si="223"/>
        <v>0</v>
      </c>
      <c r="OD89">
        <f t="shared" si="224"/>
        <v>0</v>
      </c>
      <c r="OE89" s="253"/>
      <c r="OF89" s="206">
        <v>42531</v>
      </c>
      <c r="OG89">
        <v>60</v>
      </c>
      <c r="OH89" t="str">
        <f t="shared" si="199"/>
        <v>TRUE</v>
      </c>
      <c r="OI89">
        <f>VLOOKUP($A89,'FuturesInfo (3)'!$A$2:$V$80,22)</f>
        <v>0</v>
      </c>
      <c r="OJ89" s="257">
        <v>2</v>
      </c>
      <c r="OK89">
        <f t="shared" si="225"/>
        <v>0</v>
      </c>
      <c r="OL89" s="139">
        <f>VLOOKUP($A89,'FuturesInfo (3)'!$A$2:$O$80,15)*OI89</f>
        <v>0</v>
      </c>
      <c r="OM89" s="139">
        <f>VLOOKUP($A89,'FuturesInfo (3)'!$A$2:$O$80,15)*OK89</f>
        <v>0</v>
      </c>
      <c r="ON89" s="200">
        <f t="shared" si="226"/>
        <v>0</v>
      </c>
      <c r="OO89" s="200">
        <f t="shared" si="227"/>
        <v>0</v>
      </c>
      <c r="OP89" s="200">
        <f t="shared" si="228"/>
        <v>0</v>
      </c>
      <c r="OQ89" s="200">
        <f t="shared" si="229"/>
        <v>0</v>
      </c>
      <c r="OR89" s="200">
        <f t="shared" si="251"/>
        <v>0</v>
      </c>
      <c r="OT89">
        <f t="shared" si="230"/>
        <v>-1</v>
      </c>
      <c r="OU89" s="244"/>
      <c r="OV89" s="218"/>
      <c r="OW89" s="245"/>
      <c r="OX89">
        <f t="shared" si="249"/>
        <v>0</v>
      </c>
      <c r="OY89">
        <f t="shared" si="231"/>
        <v>0</v>
      </c>
      <c r="OZ89" s="218"/>
      <c r="PA89">
        <f t="shared" si="245"/>
        <v>1</v>
      </c>
      <c r="PB89">
        <f t="shared" si="232"/>
        <v>1</v>
      </c>
      <c r="PC89">
        <f t="shared" si="233"/>
        <v>1</v>
      </c>
      <c r="PD89">
        <f t="shared" si="234"/>
        <v>1</v>
      </c>
      <c r="PE89" s="253"/>
      <c r="PF89" s="206"/>
      <c r="PG89">
        <v>60</v>
      </c>
      <c r="PH89" t="str">
        <f t="shared" si="200"/>
        <v>FALSE</v>
      </c>
      <c r="PI89">
        <f>VLOOKUP($A89,'FuturesInfo (3)'!$A$2:$V$80,22)</f>
        <v>0</v>
      </c>
      <c r="PJ89" s="257"/>
      <c r="PK89">
        <f t="shared" si="235"/>
        <v>0</v>
      </c>
      <c r="PL89" s="139">
        <f>VLOOKUP($A89,'FuturesInfo (3)'!$A$2:$O$80,15)*PI89</f>
        <v>0</v>
      </c>
      <c r="PM89" s="139">
        <f>VLOOKUP($A89,'FuturesInfo (3)'!$A$2:$O$80,15)*PK89</f>
        <v>0</v>
      </c>
      <c r="PN89" s="200">
        <f t="shared" si="236"/>
        <v>0</v>
      </c>
      <c r="PO89" s="200">
        <f t="shared" si="237"/>
        <v>0</v>
      </c>
      <c r="PP89" s="200">
        <f t="shared" si="238"/>
        <v>0</v>
      </c>
      <c r="PQ89" s="200">
        <f t="shared" si="239"/>
        <v>0</v>
      </c>
      <c r="PR89" s="200">
        <f t="shared" si="252"/>
        <v>0</v>
      </c>
    </row>
    <row r="90" spans="1:43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265320</v>
      </c>
      <c r="BR90" s="145">
        <f t="shared" si="202"/>
        <v>-686.46830530291197</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265320</v>
      </c>
      <c r="CH90" s="145">
        <f t="shared" si="187"/>
        <v>-372.11781206183758</v>
      </c>
      <c r="CI90" s="145">
        <f t="shared" si="204"/>
        <v>372.11781206183758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265320</v>
      </c>
      <c r="CY90" s="200">
        <f t="shared" si="192"/>
        <v>-1714.1460674148359</v>
      </c>
      <c r="CZ90" s="200">
        <f t="shared" si="207"/>
        <v>-1714.1460674148359</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265320</v>
      </c>
      <c r="DP90" s="200">
        <f t="shared" si="197"/>
        <v>266.5788445444212</v>
      </c>
      <c r="DQ90" s="200">
        <f t="shared" si="209"/>
        <v>-266.5788445444212</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f t="shared" si="210"/>
        <v>1</v>
      </c>
      <c r="MU90" s="244">
        <v>-1</v>
      </c>
      <c r="MV90" s="218">
        <v>-1</v>
      </c>
      <c r="MW90" s="245">
        <v>2</v>
      </c>
      <c r="MX90">
        <f t="shared" si="247"/>
        <v>1</v>
      </c>
      <c r="MY90">
        <f t="shared" si="211"/>
        <v>-1</v>
      </c>
      <c r="MZ90" s="218">
        <v>-1</v>
      </c>
      <c r="NA90">
        <f t="shared" si="243"/>
        <v>1</v>
      </c>
      <c r="NB90">
        <f t="shared" si="212"/>
        <v>1</v>
      </c>
      <c r="NC90">
        <f t="shared" si="213"/>
        <v>0</v>
      </c>
      <c r="ND90">
        <f t="shared" si="214"/>
        <v>1</v>
      </c>
      <c r="NE90" s="253">
        <v>-2.7625866832000001E-3</v>
      </c>
      <c r="NF90" s="206">
        <v>42534</v>
      </c>
      <c r="NG90">
        <v>60</v>
      </c>
      <c r="NH90" t="str">
        <f t="shared" si="198"/>
        <v>TRUE</v>
      </c>
      <c r="NI90">
        <f>VLOOKUP($A90,'FuturesInfo (3)'!$A$2:$V$80,22)</f>
        <v>3</v>
      </c>
      <c r="NJ90" s="257">
        <v>2</v>
      </c>
      <c r="NK90">
        <f t="shared" si="215"/>
        <v>2</v>
      </c>
      <c r="NL90" s="139">
        <f>VLOOKUP($A90,'FuturesInfo (3)'!$A$2:$O$80,15)*NI90</f>
        <v>265320</v>
      </c>
      <c r="NM90" s="139">
        <f>VLOOKUP($A90,'FuturesInfo (3)'!$A$2:$O$80,15)*NK90</f>
        <v>176880</v>
      </c>
      <c r="NN90" s="200">
        <f t="shared" si="216"/>
        <v>732.96949878662406</v>
      </c>
      <c r="NO90" s="200">
        <f t="shared" si="217"/>
        <v>488.64633252441604</v>
      </c>
      <c r="NP90" s="200">
        <f t="shared" si="218"/>
        <v>732.96949878662406</v>
      </c>
      <c r="NQ90" s="200">
        <f t="shared" si="219"/>
        <v>-732.96949878662406</v>
      </c>
      <c r="NR90" s="200">
        <f t="shared" si="250"/>
        <v>732.96949878662406</v>
      </c>
      <c r="NT90">
        <f t="shared" si="220"/>
        <v>-1</v>
      </c>
      <c r="NU90" s="244">
        <v>-1</v>
      </c>
      <c r="NV90" s="218">
        <v>1</v>
      </c>
      <c r="NW90" s="245">
        <v>3</v>
      </c>
      <c r="NX90">
        <f t="shared" si="248"/>
        <v>-1</v>
      </c>
      <c r="NY90">
        <f t="shared" si="221"/>
        <v>1</v>
      </c>
      <c r="NZ90" s="218"/>
      <c r="OA90">
        <f t="shared" si="244"/>
        <v>0</v>
      </c>
      <c r="OB90">
        <f t="shared" si="222"/>
        <v>0</v>
      </c>
      <c r="OC90">
        <f t="shared" si="223"/>
        <v>0</v>
      </c>
      <c r="OD90">
        <f t="shared" si="224"/>
        <v>0</v>
      </c>
      <c r="OE90" s="253"/>
      <c r="OF90" s="206">
        <v>42534</v>
      </c>
      <c r="OG90">
        <v>60</v>
      </c>
      <c r="OH90" t="str">
        <f t="shared" si="199"/>
        <v>TRUE</v>
      </c>
      <c r="OI90">
        <f>VLOOKUP($A90,'FuturesInfo (3)'!$A$2:$V$80,22)</f>
        <v>3</v>
      </c>
      <c r="OJ90" s="257">
        <v>2</v>
      </c>
      <c r="OK90">
        <f t="shared" si="225"/>
        <v>2</v>
      </c>
      <c r="OL90" s="139">
        <f>VLOOKUP($A90,'FuturesInfo (3)'!$A$2:$O$80,15)*OI90</f>
        <v>265320</v>
      </c>
      <c r="OM90" s="139">
        <f>VLOOKUP($A90,'FuturesInfo (3)'!$A$2:$O$80,15)*OK90</f>
        <v>176880</v>
      </c>
      <c r="ON90" s="200">
        <f t="shared" si="226"/>
        <v>0</v>
      </c>
      <c r="OO90" s="200">
        <f t="shared" si="227"/>
        <v>0</v>
      </c>
      <c r="OP90" s="200">
        <f t="shared" si="228"/>
        <v>0</v>
      </c>
      <c r="OQ90" s="200">
        <f t="shared" si="229"/>
        <v>0</v>
      </c>
      <c r="OR90" s="200">
        <f t="shared" si="251"/>
        <v>0</v>
      </c>
      <c r="OT90">
        <f t="shared" si="230"/>
        <v>-1</v>
      </c>
      <c r="OU90" s="244"/>
      <c r="OV90" s="218"/>
      <c r="OW90" s="245"/>
      <c r="OX90">
        <f t="shared" si="249"/>
        <v>0</v>
      </c>
      <c r="OY90">
        <f t="shared" si="231"/>
        <v>0</v>
      </c>
      <c r="OZ90" s="218"/>
      <c r="PA90">
        <f t="shared" si="245"/>
        <v>1</v>
      </c>
      <c r="PB90">
        <f t="shared" si="232"/>
        <v>1</v>
      </c>
      <c r="PC90">
        <f t="shared" si="233"/>
        <v>1</v>
      </c>
      <c r="PD90">
        <f t="shared" si="234"/>
        <v>1</v>
      </c>
      <c r="PE90" s="253"/>
      <c r="PF90" s="206"/>
      <c r="PG90">
        <v>60</v>
      </c>
      <c r="PH90" t="str">
        <f t="shared" si="200"/>
        <v>FALSE</v>
      </c>
      <c r="PI90">
        <f>VLOOKUP($A90,'FuturesInfo (3)'!$A$2:$V$80,22)</f>
        <v>3</v>
      </c>
      <c r="PJ90" s="257"/>
      <c r="PK90">
        <f t="shared" si="235"/>
        <v>2</v>
      </c>
      <c r="PL90" s="139">
        <f>VLOOKUP($A90,'FuturesInfo (3)'!$A$2:$O$80,15)*PI90</f>
        <v>265320</v>
      </c>
      <c r="PM90" s="139">
        <f>VLOOKUP($A90,'FuturesInfo (3)'!$A$2:$O$80,15)*PK90</f>
        <v>176880</v>
      </c>
      <c r="PN90" s="200">
        <f t="shared" si="236"/>
        <v>0</v>
      </c>
      <c r="PO90" s="200">
        <f t="shared" si="237"/>
        <v>0</v>
      </c>
      <c r="PP90" s="200">
        <f t="shared" si="238"/>
        <v>0</v>
      </c>
      <c r="PQ90" s="200">
        <f t="shared" si="239"/>
        <v>0</v>
      </c>
      <c r="PR90" s="200">
        <f t="shared" si="252"/>
        <v>0</v>
      </c>
    </row>
    <row r="91" spans="1:43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3102910.4861999992</v>
      </c>
      <c r="BR91" s="145">
        <f t="shared" si="202"/>
        <v>946.39400758472812</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3102910.4861999992</v>
      </c>
      <c r="CH91" s="145">
        <f t="shared" si="187"/>
        <v>-630.73696233339558</v>
      </c>
      <c r="CI91" s="145">
        <f t="shared" si="204"/>
        <v>-630.73696233339558</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3102910.4861999992</v>
      </c>
      <c r="CY91" s="200">
        <f t="shared" si="192"/>
        <v>1891.826330373804</v>
      </c>
      <c r="CZ91" s="200">
        <f t="shared" si="207"/>
        <v>-1891.826330373804</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3102910.4861999992</v>
      </c>
      <c r="DP91" s="200">
        <f t="shared" si="197"/>
        <v>-2205.7858640613713</v>
      </c>
      <c r="DQ91" s="200">
        <f t="shared" si="209"/>
        <v>2205.7858640613713</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f t="shared" si="210"/>
        <v>1</v>
      </c>
      <c r="MU91" s="244">
        <v>1</v>
      </c>
      <c r="MV91" s="218">
        <v>1</v>
      </c>
      <c r="MW91" s="245">
        <v>-7</v>
      </c>
      <c r="MX91">
        <f t="shared" si="247"/>
        <v>-1</v>
      </c>
      <c r="MY91">
        <f t="shared" si="211"/>
        <v>-1</v>
      </c>
      <c r="MZ91" s="218">
        <v>-1</v>
      </c>
      <c r="NA91">
        <f t="shared" si="243"/>
        <v>0</v>
      </c>
      <c r="NB91">
        <f t="shared" si="212"/>
        <v>0</v>
      </c>
      <c r="NC91">
        <f t="shared" si="213"/>
        <v>1</v>
      </c>
      <c r="ND91">
        <f t="shared" si="214"/>
        <v>1</v>
      </c>
      <c r="NE91" s="253">
        <v>-5.0802682381599997E-4</v>
      </c>
      <c r="NF91" s="206">
        <v>42531</v>
      </c>
      <c r="NG91">
        <v>60</v>
      </c>
      <c r="NH91" t="str">
        <f t="shared" si="198"/>
        <v>TRUE</v>
      </c>
      <c r="NI91">
        <f>VLOOKUP($A91,'FuturesInfo (3)'!$A$2:$V$80,22)</f>
        <v>15</v>
      </c>
      <c r="NJ91" s="257">
        <v>1</v>
      </c>
      <c r="NK91">
        <f t="shared" si="215"/>
        <v>19</v>
      </c>
      <c r="NL91" s="139">
        <f>VLOOKUP($A91,'FuturesInfo (3)'!$A$2:$O$80,15)*NI91</f>
        <v>3102910.4861999992</v>
      </c>
      <c r="NM91" s="139">
        <f>VLOOKUP($A91,'FuturesInfo (3)'!$A$2:$O$80,15)*NK91</f>
        <v>3930353.2825199994</v>
      </c>
      <c r="NN91" s="200">
        <f t="shared" si="216"/>
        <v>-1576.3617588895459</v>
      </c>
      <c r="NO91" s="200">
        <f t="shared" si="217"/>
        <v>-1996.724894593425</v>
      </c>
      <c r="NP91" s="200">
        <f t="shared" si="218"/>
        <v>-1576.3617588895459</v>
      </c>
      <c r="NQ91" s="200">
        <f t="shared" si="219"/>
        <v>1576.3617588895459</v>
      </c>
      <c r="NR91" s="200">
        <f t="shared" si="250"/>
        <v>1576.3617588895459</v>
      </c>
      <c r="NT91">
        <f t="shared" si="220"/>
        <v>1</v>
      </c>
      <c r="NU91" s="244">
        <v>-1</v>
      </c>
      <c r="NV91" s="218">
        <v>1</v>
      </c>
      <c r="NW91" s="245">
        <v>12</v>
      </c>
      <c r="NX91">
        <f t="shared" si="248"/>
        <v>1</v>
      </c>
      <c r="NY91">
        <f t="shared" si="221"/>
        <v>1</v>
      </c>
      <c r="NZ91" s="218"/>
      <c r="OA91">
        <f t="shared" si="244"/>
        <v>0</v>
      </c>
      <c r="OB91">
        <f t="shared" si="222"/>
        <v>0</v>
      </c>
      <c r="OC91">
        <f t="shared" si="223"/>
        <v>0</v>
      </c>
      <c r="OD91">
        <f t="shared" si="224"/>
        <v>0</v>
      </c>
      <c r="OE91" s="253"/>
      <c r="OF91" s="206">
        <v>42527</v>
      </c>
      <c r="OG91">
        <v>60</v>
      </c>
      <c r="OH91" t="str">
        <f t="shared" si="199"/>
        <v>TRUE</v>
      </c>
      <c r="OI91">
        <f>VLOOKUP($A91,'FuturesInfo (3)'!$A$2:$V$80,22)</f>
        <v>15</v>
      </c>
      <c r="OJ91" s="257">
        <v>2</v>
      </c>
      <c r="OK91">
        <f t="shared" si="225"/>
        <v>11</v>
      </c>
      <c r="OL91" s="139">
        <f>VLOOKUP($A91,'FuturesInfo (3)'!$A$2:$O$80,15)*OI91</f>
        <v>3102910.4861999992</v>
      </c>
      <c r="OM91" s="139">
        <f>VLOOKUP($A91,'FuturesInfo (3)'!$A$2:$O$80,15)*OK91</f>
        <v>2275467.6898799995</v>
      </c>
      <c r="ON91" s="200">
        <f t="shared" si="226"/>
        <v>0</v>
      </c>
      <c r="OO91" s="200">
        <f t="shared" si="227"/>
        <v>0</v>
      </c>
      <c r="OP91" s="200">
        <f t="shared" si="228"/>
        <v>0</v>
      </c>
      <c r="OQ91" s="200">
        <f t="shared" si="229"/>
        <v>0</v>
      </c>
      <c r="OR91" s="200">
        <f t="shared" si="251"/>
        <v>0</v>
      </c>
      <c r="OT91">
        <f t="shared" si="230"/>
        <v>-1</v>
      </c>
      <c r="OU91" s="244"/>
      <c r="OV91" s="218"/>
      <c r="OW91" s="245"/>
      <c r="OX91">
        <f t="shared" si="249"/>
        <v>0</v>
      </c>
      <c r="OY91">
        <f t="shared" si="231"/>
        <v>0</v>
      </c>
      <c r="OZ91" s="218"/>
      <c r="PA91">
        <f t="shared" si="245"/>
        <v>1</v>
      </c>
      <c r="PB91">
        <f t="shared" si="232"/>
        <v>1</v>
      </c>
      <c r="PC91">
        <f t="shared" si="233"/>
        <v>1</v>
      </c>
      <c r="PD91">
        <f t="shared" si="234"/>
        <v>1</v>
      </c>
      <c r="PE91" s="253"/>
      <c r="PF91" s="206"/>
      <c r="PG91">
        <v>60</v>
      </c>
      <c r="PH91" t="str">
        <f t="shared" si="200"/>
        <v>FALSE</v>
      </c>
      <c r="PI91">
        <f>VLOOKUP($A91,'FuturesInfo (3)'!$A$2:$V$80,22)</f>
        <v>15</v>
      </c>
      <c r="PJ91" s="257"/>
      <c r="PK91">
        <f t="shared" si="235"/>
        <v>11</v>
      </c>
      <c r="PL91" s="139">
        <f>VLOOKUP($A91,'FuturesInfo (3)'!$A$2:$O$80,15)*PI91</f>
        <v>3102910.4861999992</v>
      </c>
      <c r="PM91" s="139">
        <f>VLOOKUP($A91,'FuturesInfo (3)'!$A$2:$O$80,15)*PK91</f>
        <v>2275467.6898799995</v>
      </c>
      <c r="PN91" s="200">
        <f t="shared" si="236"/>
        <v>0</v>
      </c>
      <c r="PO91" s="200">
        <f t="shared" si="237"/>
        <v>0</v>
      </c>
      <c r="PP91" s="200">
        <f t="shared" si="238"/>
        <v>0</v>
      </c>
      <c r="PQ91" s="200">
        <f t="shared" si="239"/>
        <v>0</v>
      </c>
      <c r="PR91" s="200">
        <f t="shared" si="252"/>
        <v>0</v>
      </c>
    </row>
    <row r="92" spans="1:43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2936977.9179999996</v>
      </c>
      <c r="BR92" s="145">
        <f t="shared" si="202"/>
        <v>751.45274741576509</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2936977.9179999996</v>
      </c>
      <c r="CH92" s="145">
        <f t="shared" si="187"/>
        <v>1051.7647427229404</v>
      </c>
      <c r="CI92" s="145">
        <f t="shared" si="204"/>
        <v>1051.7647427229404</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2936977.9179999996</v>
      </c>
      <c r="CY92" s="200">
        <f t="shared" si="192"/>
        <v>2252.9747760059554</v>
      </c>
      <c r="CZ92" s="200">
        <f t="shared" si="207"/>
        <v>2252.9747760059554</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2936977.9179999996</v>
      </c>
      <c r="DP92" s="200">
        <f t="shared" si="197"/>
        <v>1050.5823203032219</v>
      </c>
      <c r="DQ92" s="200">
        <f t="shared" si="209"/>
        <v>-1050.5823203032219</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f t="shared" si="210"/>
        <v>-1</v>
      </c>
      <c r="MU92" s="248">
        <v>-1</v>
      </c>
      <c r="MV92" s="219">
        <v>1</v>
      </c>
      <c r="MW92" s="249">
        <v>-3</v>
      </c>
      <c r="MX92">
        <f t="shared" si="247"/>
        <v>-1</v>
      </c>
      <c r="MY92">
        <f t="shared" si="211"/>
        <v>-1</v>
      </c>
      <c r="MZ92" s="219">
        <v>-1</v>
      </c>
      <c r="NA92">
        <f t="shared" si="243"/>
        <v>1</v>
      </c>
      <c r="NB92">
        <f t="shared" si="212"/>
        <v>0</v>
      </c>
      <c r="NC92">
        <f t="shared" si="213"/>
        <v>1</v>
      </c>
      <c r="ND92">
        <f t="shared" si="214"/>
        <v>1</v>
      </c>
      <c r="NE92" s="255">
        <v>-6.6441786772999999E-4</v>
      </c>
      <c r="NF92" s="206">
        <v>42509</v>
      </c>
      <c r="NG92">
        <v>60</v>
      </c>
      <c r="NH92" t="str">
        <f t="shared" si="198"/>
        <v>TRUE</v>
      </c>
      <c r="NI92">
        <f>VLOOKUP($A92,'FuturesInfo (3)'!$A$2:$V$80,22)</f>
        <v>5</v>
      </c>
      <c r="NJ92" s="258">
        <v>2</v>
      </c>
      <c r="NK92">
        <f t="shared" si="215"/>
        <v>4</v>
      </c>
      <c r="NL92" s="139">
        <f>VLOOKUP($A92,'FuturesInfo (3)'!$A$2:$O$80,15)*NI92</f>
        <v>2936977.9179999996</v>
      </c>
      <c r="NM92" s="139">
        <f>VLOOKUP($A92,'FuturesInfo (3)'!$A$2:$O$80,15)*NK92</f>
        <v>2349582.3343999996</v>
      </c>
      <c r="NN92" s="200">
        <f t="shared" si="216"/>
        <v>1951.3806058476546</v>
      </c>
      <c r="NO92" s="200">
        <f t="shared" si="217"/>
        <v>1561.1044846781235</v>
      </c>
      <c r="NP92" s="200">
        <f t="shared" si="218"/>
        <v>-1951.3806058476546</v>
      </c>
      <c r="NQ92" s="200">
        <f t="shared" si="219"/>
        <v>1951.3806058476546</v>
      </c>
      <c r="NR92" s="200">
        <f t="shared" si="250"/>
        <v>1951.3806058476546</v>
      </c>
      <c r="NT92">
        <f t="shared" si="220"/>
        <v>-1</v>
      </c>
      <c r="NU92" s="248">
        <v>-1</v>
      </c>
      <c r="NV92" s="219">
        <v>1</v>
      </c>
      <c r="NW92" s="249">
        <v>4</v>
      </c>
      <c r="NX92">
        <f t="shared" si="248"/>
        <v>1</v>
      </c>
      <c r="NY92">
        <f t="shared" si="221"/>
        <v>1</v>
      </c>
      <c r="NZ92" s="219"/>
      <c r="OA92">
        <f t="shared" si="244"/>
        <v>0</v>
      </c>
      <c r="OB92">
        <f t="shared" si="222"/>
        <v>0</v>
      </c>
      <c r="OC92">
        <f t="shared" si="223"/>
        <v>0</v>
      </c>
      <c r="OD92">
        <f t="shared" si="224"/>
        <v>0</v>
      </c>
      <c r="OE92" s="255"/>
      <c r="OF92" s="206">
        <v>42537</v>
      </c>
      <c r="OG92">
        <v>60</v>
      </c>
      <c r="OH92" t="str">
        <f t="shared" si="199"/>
        <v>TRUE</v>
      </c>
      <c r="OI92">
        <f>VLOOKUP($A92,'FuturesInfo (3)'!$A$2:$V$80,22)</f>
        <v>5</v>
      </c>
      <c r="OJ92" s="258">
        <v>2</v>
      </c>
      <c r="OK92">
        <f t="shared" si="225"/>
        <v>4</v>
      </c>
      <c r="OL92" s="139">
        <f>VLOOKUP($A92,'FuturesInfo (3)'!$A$2:$O$80,15)*OI92</f>
        <v>2936977.9179999996</v>
      </c>
      <c r="OM92" s="139">
        <f>VLOOKUP($A92,'FuturesInfo (3)'!$A$2:$O$80,15)*OK92</f>
        <v>2349582.3343999996</v>
      </c>
      <c r="ON92" s="200">
        <f t="shared" si="226"/>
        <v>0</v>
      </c>
      <c r="OO92" s="200">
        <f t="shared" si="227"/>
        <v>0</v>
      </c>
      <c r="OP92" s="200">
        <f t="shared" si="228"/>
        <v>0</v>
      </c>
      <c r="OQ92" s="200">
        <f t="shared" si="229"/>
        <v>0</v>
      </c>
      <c r="OR92" s="200">
        <f t="shared" si="251"/>
        <v>0</v>
      </c>
      <c r="OT92">
        <f t="shared" si="230"/>
        <v>-1</v>
      </c>
      <c r="OU92" s="248"/>
      <c r="OV92" s="219"/>
      <c r="OW92" s="249"/>
      <c r="OX92">
        <f t="shared" si="249"/>
        <v>0</v>
      </c>
      <c r="OY92">
        <f t="shared" si="231"/>
        <v>0</v>
      </c>
      <c r="OZ92" s="219"/>
      <c r="PA92">
        <f t="shared" si="245"/>
        <v>1</v>
      </c>
      <c r="PB92">
        <f t="shared" si="232"/>
        <v>1</v>
      </c>
      <c r="PC92">
        <f t="shared" si="233"/>
        <v>1</v>
      </c>
      <c r="PD92">
        <f t="shared" si="234"/>
        <v>1</v>
      </c>
      <c r="PE92" s="255"/>
      <c r="PF92" s="206"/>
      <c r="PG92">
        <v>60</v>
      </c>
      <c r="PH92" t="str">
        <f t="shared" si="200"/>
        <v>FALSE</v>
      </c>
      <c r="PI92">
        <f>VLOOKUP($A92,'FuturesInfo (3)'!$A$2:$V$80,22)</f>
        <v>5</v>
      </c>
      <c r="PJ92" s="258"/>
      <c r="PK92">
        <f t="shared" si="235"/>
        <v>4</v>
      </c>
      <c r="PL92" s="139">
        <f>VLOOKUP($A92,'FuturesInfo (3)'!$A$2:$O$80,15)*PI92</f>
        <v>2936977.9179999996</v>
      </c>
      <c r="PM92" s="139">
        <f>VLOOKUP($A92,'FuturesInfo (3)'!$A$2:$O$80,15)*PK92</f>
        <v>2349582.3343999996</v>
      </c>
      <c r="PN92" s="200">
        <f t="shared" si="236"/>
        <v>0</v>
      </c>
      <c r="PO92" s="200">
        <f t="shared" si="237"/>
        <v>0</v>
      </c>
      <c r="PP92" s="200">
        <f t="shared" si="238"/>
        <v>0</v>
      </c>
      <c r="PQ92" s="200">
        <f t="shared" si="239"/>
        <v>0</v>
      </c>
      <c r="PR92" s="200">
        <f t="shared" si="252"/>
        <v>0</v>
      </c>
    </row>
    <row r="94" spans="1:43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tr">
        <f>MT12</f>
        <v>prev</v>
      </c>
      <c r="MU94">
        <f>MU12</f>
        <v>20160621</v>
      </c>
      <c r="MV94" t="str">
        <f>MV12</f>
        <v>SEA1</v>
      </c>
      <c r="MX94" t="str">
        <f>MX12</f>
        <v>SEA2</v>
      </c>
      <c r="MZ94" t="str">
        <f t="shared" ref="MZ94:NA94" si="258">MZ12</f>
        <v>ACT</v>
      </c>
      <c r="NA94" t="str">
        <f t="shared" si="258"/>
        <v>SIG</v>
      </c>
      <c r="NC94" t="str">
        <f t="shared" ref="NC94" si="259">NC12</f>
        <v>SEA2</v>
      </c>
      <c r="NE94" t="str">
        <f t="shared" ref="NE94:NL94" si="260">NE12</f>
        <v>PctChg</v>
      </c>
      <c r="NF94" t="str">
        <f t="shared" si="260"/>
        <v>vStart</v>
      </c>
      <c r="NG94" t="str">
        <f t="shared" si="260"/>
        <v>lb</v>
      </c>
      <c r="NH94" t="str">
        <f t="shared" si="260"/>
        <v>Submit</v>
      </c>
      <c r="NI94" t="str">
        <f t="shared" si="260"/>
        <v>c2qty</v>
      </c>
      <c r="NJ94" t="str">
        <f t="shared" si="260"/>
        <v>safef</v>
      </c>
      <c r="NK94" t="str">
        <f t="shared" si="260"/>
        <v>ADJ</v>
      </c>
      <c r="NL94" t="str">
        <f t="shared" si="260"/>
        <v>value-noDPS</v>
      </c>
      <c r="NN94" s="198" t="str">
        <f t="shared" ref="NN94" si="261">NN12</f>
        <v>PNL SIG-noDPS</v>
      </c>
      <c r="NQ94" s="198" t="str">
        <f t="shared" ref="NQ94:NR94" si="262">NQ12</f>
        <v>PNL SEA2</v>
      </c>
      <c r="NR94" s="198" t="str">
        <f t="shared" si="262"/>
        <v>PNL SEA3</v>
      </c>
      <c r="NT94" t="str">
        <f>NT12</f>
        <v>prev</v>
      </c>
      <c r="NU94">
        <f>NU12</f>
        <v>20160622</v>
      </c>
      <c r="NV94" t="str">
        <f>NV12</f>
        <v>SEA1</v>
      </c>
      <c r="NX94" t="str">
        <f>NX12</f>
        <v>SEA2</v>
      </c>
      <c r="NZ94" t="str">
        <f t="shared" ref="NZ94:OA94" si="263">NZ12</f>
        <v>ACT</v>
      </c>
      <c r="OA94" t="str">
        <f t="shared" si="263"/>
        <v>SIG</v>
      </c>
      <c r="OC94" t="str">
        <f t="shared" ref="OC94" si="264">OC12</f>
        <v>SEA2</v>
      </c>
      <c r="OE94" t="str">
        <f t="shared" ref="OE94:OL94" si="265">OE12</f>
        <v>PctChg</v>
      </c>
      <c r="OF94" t="str">
        <f t="shared" si="265"/>
        <v>vStart</v>
      </c>
      <c r="OG94" t="str">
        <f t="shared" si="265"/>
        <v>lb</v>
      </c>
      <c r="OH94" t="str">
        <f t="shared" si="265"/>
        <v>Submit</v>
      </c>
      <c r="OI94" t="str">
        <f t="shared" si="265"/>
        <v>c2qty</v>
      </c>
      <c r="OJ94" t="str">
        <f t="shared" si="265"/>
        <v>safef</v>
      </c>
      <c r="OK94" t="str">
        <f t="shared" si="265"/>
        <v>FIN</v>
      </c>
      <c r="OL94" t="str">
        <f t="shared" si="265"/>
        <v>value-noDPS</v>
      </c>
      <c r="ON94" s="198" t="str">
        <f t="shared" ref="ON94" si="266">ON12</f>
        <v>PNL SIG-noDPS</v>
      </c>
      <c r="OQ94" s="198" t="str">
        <f t="shared" ref="OQ94:OR94" si="267">OQ12</f>
        <v>PNL SEA2</v>
      </c>
      <c r="OR94" s="198" t="str">
        <f t="shared" si="267"/>
        <v>PNL SEA3</v>
      </c>
      <c r="OT94" t="str">
        <f>OT12</f>
        <v>prev</v>
      </c>
      <c r="OU94">
        <f>OU12</f>
        <v>20160623</v>
      </c>
      <c r="OV94" t="str">
        <f>OV12</f>
        <v>SEA1</v>
      </c>
      <c r="OX94" t="str">
        <f>OX12</f>
        <v>SEA2</v>
      </c>
      <c r="OZ94" t="str">
        <f t="shared" ref="OZ94:PA94" si="268">OZ12</f>
        <v>ACT</v>
      </c>
      <c r="PA94" t="str">
        <f t="shared" si="268"/>
        <v>SIG</v>
      </c>
      <c r="PC94" t="str">
        <f t="shared" ref="PC94" si="269">PC12</f>
        <v>SEA2</v>
      </c>
      <c r="PE94" t="str">
        <f t="shared" ref="PE94:PL94" si="270">PE12</f>
        <v>PctChg</v>
      </c>
      <c r="PF94" t="str">
        <f t="shared" si="270"/>
        <v>vStart</v>
      </c>
      <c r="PG94" t="str">
        <f t="shared" si="270"/>
        <v>lb</v>
      </c>
      <c r="PH94" t="str">
        <f t="shared" si="270"/>
        <v>Submit</v>
      </c>
      <c r="PI94" t="str">
        <f t="shared" si="270"/>
        <v>c2qty</v>
      </c>
      <c r="PJ94" t="str">
        <f t="shared" si="270"/>
        <v>safef</v>
      </c>
      <c r="PK94" t="str">
        <f t="shared" si="270"/>
        <v>FIN</v>
      </c>
      <c r="PL94" t="str">
        <f t="shared" si="270"/>
        <v>value-noDPS</v>
      </c>
      <c r="PN94" s="198" t="str">
        <f t="shared" ref="PN94" si="271">PN12</f>
        <v>PNL SIG-noDPS</v>
      </c>
      <c r="PQ94" s="198" t="str">
        <f t="shared" ref="PQ94:PR94" si="272">PQ12</f>
        <v>PNL SEA2</v>
      </c>
      <c r="PR94" s="198" t="str">
        <f t="shared" si="272"/>
        <v>PNL SEA3</v>
      </c>
    </row>
    <row r="95" spans="1:43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1340723.8703361533</v>
      </c>
      <c r="CH95" s="139">
        <f>SUM(CH96:CH123)</f>
        <v>3146.6182740352751</v>
      </c>
      <c r="CI95" s="139">
        <f>SUM(CI96:CI123)</f>
        <v>2357.2248398133897</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1340723.8703361533</v>
      </c>
      <c r="CY95" s="199">
        <f>SUM(CY96:CY173)</f>
        <v>-6182.9491386390609</v>
      </c>
      <c r="CZ95" s="199">
        <f>SUM(CZ96:CZ123)</f>
        <v>-4669.6713849529579</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1340723.8703361533</v>
      </c>
      <c r="DP95" s="199">
        <f>SUM(DP96:DP173)</f>
        <v>452.11956022761262</v>
      </c>
      <c r="DQ95" s="199">
        <f>SUM(DQ96:DQ123)</f>
        <v>344.60003537967407</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1340723.8703361533</v>
      </c>
      <c r="NM95" s="195"/>
      <c r="NN95" s="199">
        <f>SUM(NN96:NN173)</f>
        <v>0</v>
      </c>
      <c r="NO95" s="199"/>
      <c r="NP95" s="199"/>
      <c r="NQ95" s="199">
        <f>SUM(NQ96:NQ123)</f>
        <v>0</v>
      </c>
      <c r="NR95" s="199">
        <f>SUM(NR96:NR123)</f>
        <v>0</v>
      </c>
      <c r="NT95" s="128" t="s">
        <v>1201</v>
      </c>
      <c r="NU95" s="197">
        <f>COUNTIF(NU96:NU123,1)/28</f>
        <v>0</v>
      </c>
      <c r="NV95" s="197">
        <f>COUNTIF(NV96:NV123,1)/28</f>
        <v>0.5714285714285714</v>
      </c>
      <c r="NW95" s="197"/>
      <c r="NX95" s="197">
        <f>COUNTIF(NX96:NX123,1)/28</f>
        <v>0.5714285714285714</v>
      </c>
      <c r="NY95" s="197"/>
      <c r="NZ95" s="197">
        <f>COUNTIF(NZ96:NZ123,1)/28</f>
        <v>0</v>
      </c>
      <c r="OA95" s="194">
        <f>SUM(OA96:OA123)/28</f>
        <v>1</v>
      </c>
      <c r="OB95" s="194"/>
      <c r="OC95" s="194">
        <f>SUM(OC96:OC123)/28</f>
        <v>0</v>
      </c>
      <c r="OD95" s="241"/>
      <c r="OE95" s="128"/>
      <c r="OF95" s="128"/>
      <c r="OG95" s="128"/>
      <c r="OH95" s="128"/>
      <c r="OI95" s="128"/>
      <c r="OJ95" s="190">
        <v>0.25</v>
      </c>
      <c r="OK95" s="128"/>
      <c r="OL95" s="195">
        <f>SUM(OL96:OL173)</f>
        <v>1340723.8703361533</v>
      </c>
      <c r="OM95" s="195"/>
      <c r="ON95" s="199">
        <f>SUM(ON96:ON173)</f>
        <v>0</v>
      </c>
      <c r="OO95" s="199"/>
      <c r="OP95" s="199"/>
      <c r="OQ95" s="199">
        <f>SUM(OQ96:OQ123)</f>
        <v>0</v>
      </c>
      <c r="OR95" s="199">
        <f>SUM(OR96:OR123)</f>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1340723.8703361533</v>
      </c>
      <c r="PM95" s="195"/>
      <c r="PN95" s="199">
        <f>SUM(PN96:PN173)</f>
        <v>0</v>
      </c>
      <c r="PO95" s="199"/>
      <c r="PP95" s="199"/>
      <c r="PQ95" s="199">
        <f>SUM(PQ96:PQ123)</f>
        <v>0</v>
      </c>
      <c r="PR95" s="199">
        <f>SUM(PR96:PR123)</f>
        <v>0</v>
      </c>
    </row>
    <row r="96" spans="1:434"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52560.874800000005</v>
      </c>
      <c r="CH96" s="145">
        <f t="shared" ref="CH96:CH123" si="293">IF(BX96=1,ABS(CG96*BZ96),-ABS(CG96*BZ96))</f>
        <v>177.83326315130819</v>
      </c>
      <c r="CI96" s="145">
        <f t="shared" ref="CI96:CI123" si="294">IF(BY96=1,ABS(CG96*BZ96),-ABS(CG96*BZ96))</f>
        <v>177.83326315130819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52560.874800000005</v>
      </c>
      <c r="CY96" s="200">
        <f t="shared" ref="CY96:CY123" si="299">IF(CO96=1,ABS(CX96*CQ96),-ABS(CX96*CQ96))</f>
        <v>-305.67895375798406</v>
      </c>
      <c r="CZ96" s="200">
        <f t="shared" ref="CZ96:CZ123" si="300">IF(CP96=1,ABS(CX96*CQ96),-ABS(CX96*CQ96))</f>
        <v>-305.67895375798406</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52560.874800000005</v>
      </c>
      <c r="DP96" s="200">
        <f t="shared" ref="DP96:DP123" si="305">IF(DF96=1,ABS(DO96*DH96),-ABS(DO96*DH96))</f>
        <v>-221.38593223572684</v>
      </c>
      <c r="DQ96" s="200">
        <f t="shared" ref="DQ96:DQ123" si="306">IF(DG96=1,ABS(DO96*DH96),-ABS(DO96*DH96))</f>
        <v>-221.38593223572684</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f t="shared" ref="MT96:MT123" si="307">-ME96+MU96</f>
        <v>0</v>
      </c>
      <c r="MV96">
        <v>1</v>
      </c>
      <c r="MX96">
        <v>1</v>
      </c>
      <c r="NA96">
        <f t="shared" ref="NA96:NA101" si="308">IF(MU96=MZ96,1,0)</f>
        <v>1</v>
      </c>
      <c r="NC96">
        <f>IF(MZ96=MX96,1,0)</f>
        <v>0</v>
      </c>
      <c r="NF96" s="117" t="s">
        <v>1189</v>
      </c>
      <c r="NG96">
        <v>50</v>
      </c>
      <c r="NH96" t="str">
        <f t="shared" ref="NH96:NH101" si="309">IF(MU96="","FALSE","TRUE")</f>
        <v>FALSE</v>
      </c>
      <c r="NI96">
        <f>ROUND(MARGIN!$J12,0)</f>
        <v>7</v>
      </c>
      <c r="NJ96">
        <f>ROUND(IF(MU96=MX96,NI96*(1+$CV$95),NI96*(1-$CV$95)),0)</f>
        <v>5</v>
      </c>
      <c r="NK96">
        <f>NI96</f>
        <v>7</v>
      </c>
      <c r="NL96" s="139">
        <f>NK96*10000*MARGIN!$G12/MARGIN!$D12</f>
        <v>52560.874800000005</v>
      </c>
      <c r="NM96" s="139"/>
      <c r="NN96" s="200">
        <f t="shared" ref="NN96:NN101" si="310">IF(NA96=1,ABS(NL96*NE96),-ABS(NL96*NE96))</f>
        <v>0</v>
      </c>
      <c r="NO96" s="200"/>
      <c r="NP96" s="200"/>
      <c r="NQ96" s="200">
        <f t="shared" ref="NQ96:NQ123" si="311">IF(NC96=1,ABS(NL96*NE96),-ABS(NL96*NE96))</f>
        <v>0</v>
      </c>
      <c r="NR96" s="200">
        <f t="shared" ref="NR96:NR101" si="312">IF(NE96=1,ABS(NN96*NF96),-ABS(NN96*NF96))</f>
        <v>0</v>
      </c>
      <c r="NT96">
        <f t="shared" ref="NT96:NT123" si="313">-NE96+NU96</f>
        <v>0</v>
      </c>
      <c r="NV96">
        <v>1</v>
      </c>
      <c r="NX96">
        <v>1</v>
      </c>
      <c r="OA96">
        <f t="shared" ref="OA96:OA101" si="314">IF(NU96=NZ96,1,0)</f>
        <v>1</v>
      </c>
      <c r="OC96">
        <f>IF(NZ96=NX96,1,0)</f>
        <v>0</v>
      </c>
      <c r="OF96" s="117" t="s">
        <v>1189</v>
      </c>
      <c r="OG96">
        <v>50</v>
      </c>
      <c r="OH96" t="str">
        <f t="shared" ref="OH96:OH101" si="315">IF(NU96="","FALSE","TRUE")</f>
        <v>FALSE</v>
      </c>
      <c r="OI96">
        <f>ROUND(MARGIN!$J12,0)</f>
        <v>7</v>
      </c>
      <c r="OJ96">
        <f>ROUND(IF(NU96=NX96,OI96*(1+$CV$95),OI96*(1-$CV$95)),0)</f>
        <v>5</v>
      </c>
      <c r="OK96">
        <f>OI96</f>
        <v>7</v>
      </c>
      <c r="OL96" s="139">
        <f>OK96*10000*MARGIN!$G12/MARGIN!$D12</f>
        <v>52560.874800000005</v>
      </c>
      <c r="OM96" s="139"/>
      <c r="ON96" s="200">
        <f t="shared" ref="ON96:ON101" si="316">IF(OA96=1,ABS(OL96*OE96),-ABS(OL96*OE96))</f>
        <v>0</v>
      </c>
      <c r="OO96" s="200"/>
      <c r="OP96" s="200"/>
      <c r="OQ96" s="200">
        <f t="shared" ref="OQ96:OQ123" si="317">IF(OC96=1,ABS(OL96*OE96),-ABS(OL96*OE96))</f>
        <v>0</v>
      </c>
      <c r="OR96" s="200">
        <f t="shared" ref="OR96:OR101" si="318">IF(OE96=1,ABS(ON96*OF96),-ABS(ON96*OF96))</f>
        <v>0</v>
      </c>
      <c r="OT96">
        <f t="shared" ref="OT96:OT123" si="319">-OE96+OU96</f>
        <v>0</v>
      </c>
      <c r="OV96">
        <v>1</v>
      </c>
      <c r="OX96">
        <v>1</v>
      </c>
      <c r="PA96">
        <f t="shared" ref="PA96:PA101" si="320">IF(OU96=OZ96,1,0)</f>
        <v>1</v>
      </c>
      <c r="PC96">
        <f>IF(OZ96=OX96,1,0)</f>
        <v>0</v>
      </c>
      <c r="PF96" s="117" t="s">
        <v>1189</v>
      </c>
      <c r="PG96">
        <v>50</v>
      </c>
      <c r="PH96" t="str">
        <f t="shared" ref="PH96:PH101" si="321">IF(OU96="","FALSE","TRUE")</f>
        <v>FALSE</v>
      </c>
      <c r="PI96">
        <f>ROUND(MARGIN!$J12,0)</f>
        <v>7</v>
      </c>
      <c r="PJ96">
        <f>ROUND(IF(OU96=OX96,PI96*(1+$CV$95),PI96*(1-$CV$95)),0)</f>
        <v>5</v>
      </c>
      <c r="PK96">
        <f>PI96</f>
        <v>7</v>
      </c>
      <c r="PL96" s="139">
        <f>PK96*10000*MARGIN!$G12/MARGIN!$D12</f>
        <v>52560.874800000005</v>
      </c>
      <c r="PM96" s="139"/>
      <c r="PN96" s="200">
        <f t="shared" ref="PN96:PN101" si="322">IF(PA96=1,ABS(PL96*PE96),-ABS(PL96*PE96))</f>
        <v>0</v>
      </c>
      <c r="PO96" s="200"/>
      <c r="PP96" s="200"/>
      <c r="PQ96" s="200">
        <f t="shared" ref="PQ96:PQ123" si="323">IF(PC96=1,ABS(PL96*PE96),-ABS(PL96*PE96))</f>
        <v>0</v>
      </c>
      <c r="PR96" s="200">
        <f t="shared" ref="PR96:PR101" si="324">IF(PE96=1,ABS(PN96*PF96),-ABS(PN96*PF96))</f>
        <v>0</v>
      </c>
    </row>
    <row r="97" spans="1:434"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3</v>
      </c>
      <c r="CE97">
        <f t="shared" si="292"/>
        <v>2</v>
      </c>
      <c r="CF97">
        <f t="shared" ref="CF97:CF123" si="325">CD97</f>
        <v>3</v>
      </c>
      <c r="CG97" s="139">
        <f>CF97*10000*MARGIN!$G13/MARGIN!$D13</f>
        <v>44102.659586999995</v>
      </c>
      <c r="CH97" s="145">
        <f t="shared" si="293"/>
        <v>-576.09501147414869</v>
      </c>
      <c r="CI97" s="145">
        <f t="shared" si="294"/>
        <v>-576.09501147414869</v>
      </c>
      <c r="CK97">
        <f t="shared" si="295"/>
        <v>-2</v>
      </c>
      <c r="CL97">
        <v>-1</v>
      </c>
      <c r="CM97">
        <v>1</v>
      </c>
      <c r="CN97">
        <v>-1</v>
      </c>
      <c r="CO97">
        <f t="shared" si="296"/>
        <v>1</v>
      </c>
      <c r="CP97">
        <f t="shared" si="297"/>
        <v>0</v>
      </c>
      <c r="CQ97">
        <v>-4.85030092181E-3</v>
      </c>
      <c r="CR97" s="117" t="s">
        <v>1189</v>
      </c>
      <c r="CS97">
        <v>50</v>
      </c>
      <c r="CT97" t="str">
        <f t="shared" si="298"/>
        <v>TRUE</v>
      </c>
      <c r="CU97">
        <f>ROUND(MARGIN!$J13,0)</f>
        <v>3</v>
      </c>
      <c r="CV97">
        <f t="shared" ref="CV97:CV123" si="326">ROUND(IF(CL97=CM97,CU97*(1+$CV$95),CU97*(1-$CV$95)),0)</f>
        <v>2</v>
      </c>
      <c r="CW97">
        <f t="shared" ref="CW97:CW123" si="327">CU97</f>
        <v>3</v>
      </c>
      <c r="CX97" s="139">
        <f>CW97*10000*MARGIN!$G13/MARGIN!$D13</f>
        <v>44102.659586999995</v>
      </c>
      <c r="CY97" s="200">
        <f t="shared" si="299"/>
        <v>213.91117044909871</v>
      </c>
      <c r="CZ97" s="200">
        <f t="shared" si="300"/>
        <v>-213.91117044909871</v>
      </c>
      <c r="DB97">
        <f t="shared" si="301"/>
        <v>2</v>
      </c>
      <c r="DC97">
        <v>1</v>
      </c>
      <c r="DD97">
        <v>1</v>
      </c>
      <c r="DE97">
        <v>-1</v>
      </c>
      <c r="DF97">
        <f t="shared" si="302"/>
        <v>0</v>
      </c>
      <c r="DG97">
        <f t="shared" si="303"/>
        <v>0</v>
      </c>
      <c r="DH97">
        <v>-5.1189139532499999E-3</v>
      </c>
      <c r="DI97" s="117" t="s">
        <v>1189</v>
      </c>
      <c r="DJ97">
        <v>50</v>
      </c>
      <c r="DK97" t="str">
        <f t="shared" si="304"/>
        <v>TRUE</v>
      </c>
      <c r="DL97">
        <f>ROUND(MARGIN!$J13,0)</f>
        <v>3</v>
      </c>
      <c r="DM97">
        <f t="shared" ref="DM97:DM123" si="328">ROUND(IF(DC97=DD97,DL97*(1+$CV$95),DL97*(1-$CV$95)),0)</f>
        <v>4</v>
      </c>
      <c r="DN97">
        <f t="shared" ref="DN97:DN123" si="329">DL97</f>
        <v>3</v>
      </c>
      <c r="DO97" s="139">
        <f>DN97*10000*MARGIN!$G13/MARGIN!$D13</f>
        <v>44102.659586999995</v>
      </c>
      <c r="DP97" s="200">
        <f t="shared" si="305"/>
        <v>-225.75771953532916</v>
      </c>
      <c r="DQ97" s="200">
        <f t="shared" si="306"/>
        <v>-225.75771953532916</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f t="shared" si="307"/>
        <v>0</v>
      </c>
      <c r="MV97">
        <v>-1</v>
      </c>
      <c r="MX97">
        <v>-1</v>
      </c>
      <c r="NA97">
        <f t="shared" si="308"/>
        <v>1</v>
      </c>
      <c r="NC97">
        <f t="shared" ref="NC97:NC101" si="330">IF(MZ97=MX97,1,0)</f>
        <v>0</v>
      </c>
      <c r="NF97" s="117" t="s">
        <v>1189</v>
      </c>
      <c r="NG97">
        <v>50</v>
      </c>
      <c r="NH97" t="str">
        <f t="shared" si="309"/>
        <v>FALSE</v>
      </c>
      <c r="NI97">
        <f>ROUND(MARGIN!$J13,0)</f>
        <v>3</v>
      </c>
      <c r="NJ97">
        <f t="shared" ref="NJ97:NJ101" si="331">ROUND(IF(MU97=MX97,NI97*(1+$CV$95),NI97*(1-$CV$95)),0)</f>
        <v>2</v>
      </c>
      <c r="NK97">
        <f t="shared" ref="NK97:NK101" si="332">NI97</f>
        <v>3</v>
      </c>
      <c r="NL97" s="139">
        <f>NK97*10000*MARGIN!$G13/MARGIN!$D13</f>
        <v>44102.659586999995</v>
      </c>
      <c r="NM97" s="139"/>
      <c r="NN97" s="200">
        <f t="shared" si="310"/>
        <v>0</v>
      </c>
      <c r="NO97" s="200"/>
      <c r="NP97" s="200"/>
      <c r="NQ97" s="200">
        <f t="shared" si="311"/>
        <v>0</v>
      </c>
      <c r="NR97" s="200">
        <f t="shared" si="312"/>
        <v>0</v>
      </c>
      <c r="NT97">
        <f t="shared" si="313"/>
        <v>0</v>
      </c>
      <c r="NV97">
        <v>-1</v>
      </c>
      <c r="NX97">
        <v>-1</v>
      </c>
      <c r="OA97">
        <f t="shared" si="314"/>
        <v>1</v>
      </c>
      <c r="OC97">
        <f t="shared" ref="OC97:OC101" si="333">IF(NZ97=NX97,1,0)</f>
        <v>0</v>
      </c>
      <c r="OF97" s="117" t="s">
        <v>1189</v>
      </c>
      <c r="OG97">
        <v>50</v>
      </c>
      <c r="OH97" t="str">
        <f t="shared" si="315"/>
        <v>FALSE</v>
      </c>
      <c r="OI97">
        <f>ROUND(MARGIN!$J13,0)</f>
        <v>3</v>
      </c>
      <c r="OJ97">
        <f t="shared" ref="OJ97:OJ101" si="334">ROUND(IF(NU97=NX97,OI97*(1+$CV$95),OI97*(1-$CV$95)),0)</f>
        <v>2</v>
      </c>
      <c r="OK97">
        <f t="shared" ref="OK97:OK101" si="335">OI97</f>
        <v>3</v>
      </c>
      <c r="OL97" s="139">
        <f>OK97*10000*MARGIN!$G13/MARGIN!$D13</f>
        <v>44102.659586999995</v>
      </c>
      <c r="OM97" s="139"/>
      <c r="ON97" s="200">
        <f t="shared" si="316"/>
        <v>0</v>
      </c>
      <c r="OO97" s="200"/>
      <c r="OP97" s="200"/>
      <c r="OQ97" s="200">
        <f t="shared" si="317"/>
        <v>0</v>
      </c>
      <c r="OR97" s="200">
        <f t="shared" si="318"/>
        <v>0</v>
      </c>
      <c r="OT97">
        <f t="shared" si="319"/>
        <v>0</v>
      </c>
      <c r="OV97">
        <v>-1</v>
      </c>
      <c r="OX97">
        <v>-1</v>
      </c>
      <c r="PA97">
        <f t="shared" si="320"/>
        <v>1</v>
      </c>
      <c r="PC97">
        <f t="shared" ref="PC97:PC101" si="336">IF(OZ97=OX97,1,0)</f>
        <v>0</v>
      </c>
      <c r="PF97" s="117" t="s">
        <v>1189</v>
      </c>
      <c r="PG97">
        <v>50</v>
      </c>
      <c r="PH97" t="str">
        <f t="shared" si="321"/>
        <v>FALSE</v>
      </c>
      <c r="PI97">
        <f>ROUND(MARGIN!$J13,0)</f>
        <v>3</v>
      </c>
      <c r="PJ97">
        <f t="shared" ref="PJ97:PJ101" si="337">ROUND(IF(OU97=OX97,PI97*(1+$CV$95),PI97*(1-$CV$95)),0)</f>
        <v>2</v>
      </c>
      <c r="PK97">
        <f t="shared" ref="PK97:PK101" si="338">PI97</f>
        <v>3</v>
      </c>
      <c r="PL97" s="139">
        <f>PK97*10000*MARGIN!$G13/MARGIN!$D13</f>
        <v>44102.659586999995</v>
      </c>
      <c r="PM97" s="139"/>
      <c r="PN97" s="200">
        <f t="shared" si="322"/>
        <v>0</v>
      </c>
      <c r="PO97" s="200"/>
      <c r="PP97" s="200"/>
      <c r="PQ97" s="200">
        <f t="shared" si="323"/>
        <v>0</v>
      </c>
      <c r="PR97" s="200">
        <f t="shared" si="324"/>
        <v>0</v>
      </c>
    </row>
    <row r="98" spans="1:434"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52568.346287858483</v>
      </c>
      <c r="CH98" s="145">
        <f t="shared" si="293"/>
        <v>-169.71972540896923</v>
      </c>
      <c r="CI98" s="145">
        <f t="shared" si="294"/>
        <v>169.71972540896923</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52568.346287858483</v>
      </c>
      <c r="CY98" s="200">
        <f t="shared" si="299"/>
        <v>-520.19327866169374</v>
      </c>
      <c r="CZ98" s="200">
        <f t="shared" si="300"/>
        <v>-520.19327866169374</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52568.346287858483</v>
      </c>
      <c r="DP98" s="200">
        <f t="shared" si="305"/>
        <v>552.93178177415427</v>
      </c>
      <c r="DQ98" s="200">
        <f t="shared" si="306"/>
        <v>552.93178177415427</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f t="shared" si="307"/>
        <v>0</v>
      </c>
      <c r="MV98">
        <v>1</v>
      </c>
      <c r="MX98">
        <v>1</v>
      </c>
      <c r="NA98">
        <f t="shared" si="308"/>
        <v>1</v>
      </c>
      <c r="NC98">
        <f t="shared" si="330"/>
        <v>0</v>
      </c>
      <c r="NF98" s="117" t="s">
        <v>1189</v>
      </c>
      <c r="NG98">
        <v>50</v>
      </c>
      <c r="NH98" t="str">
        <f t="shared" si="309"/>
        <v>FALSE</v>
      </c>
      <c r="NI98">
        <f>ROUND(MARGIN!$J14,0)</f>
        <v>7</v>
      </c>
      <c r="NJ98">
        <f t="shared" si="331"/>
        <v>5</v>
      </c>
      <c r="NK98">
        <f t="shared" si="332"/>
        <v>7</v>
      </c>
      <c r="NL98" s="139">
        <f>NK98*10000*MARGIN!$G14/MARGIN!$D14</f>
        <v>52568.346287858483</v>
      </c>
      <c r="NM98" s="139"/>
      <c r="NN98" s="200">
        <f t="shared" si="310"/>
        <v>0</v>
      </c>
      <c r="NO98" s="200"/>
      <c r="NP98" s="200"/>
      <c r="NQ98" s="200">
        <f t="shared" si="311"/>
        <v>0</v>
      </c>
      <c r="NR98" s="200">
        <f t="shared" si="312"/>
        <v>0</v>
      </c>
      <c r="NT98">
        <f t="shared" si="313"/>
        <v>0</v>
      </c>
      <c r="NV98">
        <v>1</v>
      </c>
      <c r="NX98">
        <v>1</v>
      </c>
      <c r="OA98">
        <f t="shared" si="314"/>
        <v>1</v>
      </c>
      <c r="OC98">
        <f t="shared" si="333"/>
        <v>0</v>
      </c>
      <c r="OF98" s="117" t="s">
        <v>1189</v>
      </c>
      <c r="OG98">
        <v>50</v>
      </c>
      <c r="OH98" t="str">
        <f t="shared" si="315"/>
        <v>FALSE</v>
      </c>
      <c r="OI98">
        <f>ROUND(MARGIN!$J14,0)</f>
        <v>7</v>
      </c>
      <c r="OJ98">
        <f t="shared" si="334"/>
        <v>5</v>
      </c>
      <c r="OK98">
        <f t="shared" si="335"/>
        <v>7</v>
      </c>
      <c r="OL98" s="139">
        <f>OK98*10000*MARGIN!$G14/MARGIN!$D14</f>
        <v>52568.346287858483</v>
      </c>
      <c r="OM98" s="139"/>
      <c r="ON98" s="200">
        <f t="shared" si="316"/>
        <v>0</v>
      </c>
      <c r="OO98" s="200"/>
      <c r="OP98" s="200"/>
      <c r="OQ98" s="200">
        <f t="shared" si="317"/>
        <v>0</v>
      </c>
      <c r="OR98" s="200">
        <f t="shared" si="318"/>
        <v>0</v>
      </c>
      <c r="OT98">
        <f t="shared" si="319"/>
        <v>0</v>
      </c>
      <c r="OV98">
        <v>1</v>
      </c>
      <c r="OX98">
        <v>1</v>
      </c>
      <c r="PA98">
        <f t="shared" si="320"/>
        <v>1</v>
      </c>
      <c r="PC98">
        <f t="shared" si="336"/>
        <v>0</v>
      </c>
      <c r="PF98" s="117" t="s">
        <v>1189</v>
      </c>
      <c r="PG98">
        <v>50</v>
      </c>
      <c r="PH98" t="str">
        <f t="shared" si="321"/>
        <v>FALSE</v>
      </c>
      <c r="PI98">
        <f>ROUND(MARGIN!$J14,0)</f>
        <v>7</v>
      </c>
      <c r="PJ98">
        <f t="shared" si="337"/>
        <v>5</v>
      </c>
      <c r="PK98">
        <f t="shared" si="338"/>
        <v>7</v>
      </c>
      <c r="PL98" s="139">
        <f>PK98*10000*MARGIN!$G14/MARGIN!$D14</f>
        <v>52568.346287858483</v>
      </c>
      <c r="PM98" s="139"/>
      <c r="PN98" s="200">
        <f t="shared" si="322"/>
        <v>0</v>
      </c>
      <c r="PO98" s="200"/>
      <c r="PP98" s="200"/>
      <c r="PQ98" s="200">
        <f t="shared" si="323"/>
        <v>0</v>
      </c>
      <c r="PR98" s="200">
        <f t="shared" si="324"/>
        <v>0</v>
      </c>
    </row>
    <row r="99" spans="1:434" x14ac:dyDescent="0.25">
      <c r="A99" t="s">
        <v>1163</v>
      </c>
      <c r="B99" s="167" t="s">
        <v>21</v>
      </c>
      <c r="D99" s="117" t="s">
        <v>788</v>
      </c>
      <c r="E99">
        <v>50</v>
      </c>
      <c r="F99" t="e">
        <f>IF(#REF!="","FALSE","TRUE")</f>
        <v>#REF!</v>
      </c>
      <c r="G99">
        <f>ROUND(MARGIN!$J13,0)</f>
        <v>3</v>
      </c>
      <c r="I99" t="e">
        <f>-#REF!+J99</f>
        <v>#REF!</v>
      </c>
      <c r="J99">
        <v>1</v>
      </c>
      <c r="K99" s="117" t="s">
        <v>788</v>
      </c>
      <c r="L99">
        <v>50</v>
      </c>
      <c r="M99" t="str">
        <f t="shared" si="273"/>
        <v>TRUE</v>
      </c>
      <c r="N99">
        <f>ROUND(MARGIN!$J13,0)</f>
        <v>3</v>
      </c>
      <c r="P99">
        <f t="shared" si="274"/>
        <v>0</v>
      </c>
      <c r="Q99">
        <v>1</v>
      </c>
      <c r="T99" s="117" t="s">
        <v>788</v>
      </c>
      <c r="U99">
        <v>50</v>
      </c>
      <c r="V99" t="str">
        <f t="shared" si="275"/>
        <v>TRUE</v>
      </c>
      <c r="W99">
        <f>ROUND(MARGIN!$J13,0)</f>
        <v>3</v>
      </c>
      <c r="Z99">
        <f t="shared" si="276"/>
        <v>0</v>
      </c>
      <c r="AA99">
        <v>1</v>
      </c>
      <c r="AD99" s="117" t="s">
        <v>962</v>
      </c>
      <c r="AE99">
        <v>50</v>
      </c>
      <c r="AF99" t="str">
        <f t="shared" si="277"/>
        <v>TRUE</v>
      </c>
      <c r="AG99">
        <f>ROUND(MARGIN!$J13,0)</f>
        <v>3</v>
      </c>
      <c r="AH99">
        <f t="shared" si="278"/>
        <v>3</v>
      </c>
      <c r="AK99">
        <f t="shared" si="279"/>
        <v>0</v>
      </c>
      <c r="AL99">
        <v>1</v>
      </c>
      <c r="AO99" s="117" t="s">
        <v>962</v>
      </c>
      <c r="AP99">
        <v>50</v>
      </c>
      <c r="AQ99" t="str">
        <f t="shared" si="280"/>
        <v>TRUE</v>
      </c>
      <c r="AR99">
        <f>ROUND(MARGIN!$J13,0)</f>
        <v>3</v>
      </c>
      <c r="AS99">
        <f t="shared" si="281"/>
        <v>3</v>
      </c>
      <c r="AV99">
        <f t="shared" si="282"/>
        <v>0</v>
      </c>
      <c r="AW99">
        <v>1</v>
      </c>
      <c r="AZ99" s="117" t="s">
        <v>962</v>
      </c>
      <c r="BA99">
        <v>50</v>
      </c>
      <c r="BB99" t="str">
        <f t="shared" si="283"/>
        <v>TRUE</v>
      </c>
      <c r="BC99">
        <f>ROUND(MARGIN!$J13,0)</f>
        <v>3</v>
      </c>
      <c r="BD99">
        <f t="shared" si="284"/>
        <v>3</v>
      </c>
      <c r="BG99">
        <f t="shared" si="285"/>
        <v>-1</v>
      </c>
      <c r="BL99" s="117" t="s">
        <v>962</v>
      </c>
      <c r="BM99">
        <v>50</v>
      </c>
      <c r="BN99" t="str">
        <f t="shared" si="286"/>
        <v>FALSE</v>
      </c>
      <c r="BO99">
        <f>ROUND(MARGIN!$J13,0)</f>
        <v>3</v>
      </c>
      <c r="BP99">
        <f t="shared" si="287"/>
        <v>3</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52574.147899229822</v>
      </c>
      <c r="CH99" s="145">
        <f t="shared" si="293"/>
        <v>-212.30059164562221</v>
      </c>
      <c r="CI99" s="145">
        <f t="shared" si="294"/>
        <v>-212.30059164562221</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52574.147899229822</v>
      </c>
      <c r="CY99" s="200">
        <f t="shared" si="299"/>
        <v>-286.80665734037342</v>
      </c>
      <c r="CZ99" s="200">
        <f t="shared" si="300"/>
        <v>286.80665734037342</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52574.147899229822</v>
      </c>
      <c r="DP99" s="200">
        <f t="shared" si="305"/>
        <v>-357.53216090438775</v>
      </c>
      <c r="DQ99" s="200">
        <f t="shared" si="306"/>
        <v>-357.53216090438775</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f t="shared" si="307"/>
        <v>0</v>
      </c>
      <c r="MV99">
        <v>1</v>
      </c>
      <c r="MX99">
        <v>1</v>
      </c>
      <c r="NA99">
        <f t="shared" si="308"/>
        <v>1</v>
      </c>
      <c r="NC99">
        <f t="shared" si="330"/>
        <v>0</v>
      </c>
      <c r="NF99" s="117" t="s">
        <v>1189</v>
      </c>
      <c r="NG99">
        <v>50</v>
      </c>
      <c r="NH99" t="str">
        <f t="shared" si="309"/>
        <v>FALSE</v>
      </c>
      <c r="NI99">
        <f>ROUND(MARGIN!$J15,0)</f>
        <v>7</v>
      </c>
      <c r="NJ99">
        <f t="shared" si="331"/>
        <v>5</v>
      </c>
      <c r="NK99">
        <f t="shared" si="332"/>
        <v>7</v>
      </c>
      <c r="NL99" s="139">
        <f>NK99*10000*MARGIN!$G15/MARGIN!$D15</f>
        <v>52574.147899229822</v>
      </c>
      <c r="NM99" s="139"/>
      <c r="NN99" s="200">
        <f t="shared" si="310"/>
        <v>0</v>
      </c>
      <c r="NO99" s="200"/>
      <c r="NP99" s="200"/>
      <c r="NQ99" s="200">
        <f t="shared" si="311"/>
        <v>0</v>
      </c>
      <c r="NR99" s="200">
        <f t="shared" si="312"/>
        <v>0</v>
      </c>
      <c r="NT99">
        <f t="shared" si="313"/>
        <v>0</v>
      </c>
      <c r="NV99">
        <v>1</v>
      </c>
      <c r="NX99">
        <v>1</v>
      </c>
      <c r="OA99">
        <f t="shared" si="314"/>
        <v>1</v>
      </c>
      <c r="OC99">
        <f t="shared" si="333"/>
        <v>0</v>
      </c>
      <c r="OF99" s="117" t="s">
        <v>1189</v>
      </c>
      <c r="OG99">
        <v>50</v>
      </c>
      <c r="OH99" t="str">
        <f t="shared" si="315"/>
        <v>FALSE</v>
      </c>
      <c r="OI99">
        <f>ROUND(MARGIN!$J15,0)</f>
        <v>7</v>
      </c>
      <c r="OJ99">
        <f t="shared" si="334"/>
        <v>5</v>
      </c>
      <c r="OK99">
        <f t="shared" si="335"/>
        <v>7</v>
      </c>
      <c r="OL99" s="139">
        <f>OK99*10000*MARGIN!$G15/MARGIN!$D15</f>
        <v>52574.147899229822</v>
      </c>
      <c r="OM99" s="139"/>
      <c r="ON99" s="200">
        <f t="shared" si="316"/>
        <v>0</v>
      </c>
      <c r="OO99" s="200"/>
      <c r="OP99" s="200"/>
      <c r="OQ99" s="200">
        <f t="shared" si="317"/>
        <v>0</v>
      </c>
      <c r="OR99" s="200">
        <f t="shared" si="318"/>
        <v>0</v>
      </c>
      <c r="OT99">
        <f t="shared" si="319"/>
        <v>0</v>
      </c>
      <c r="OV99">
        <v>1</v>
      </c>
      <c r="OX99">
        <v>1</v>
      </c>
      <c r="PA99">
        <f t="shared" si="320"/>
        <v>1</v>
      </c>
      <c r="PC99">
        <f t="shared" si="336"/>
        <v>0</v>
      </c>
      <c r="PF99" s="117" t="s">
        <v>1189</v>
      </c>
      <c r="PG99">
        <v>50</v>
      </c>
      <c r="PH99" t="str">
        <f t="shared" si="321"/>
        <v>FALSE</v>
      </c>
      <c r="PI99">
        <f>ROUND(MARGIN!$J15,0)</f>
        <v>7</v>
      </c>
      <c r="PJ99">
        <f t="shared" si="337"/>
        <v>5</v>
      </c>
      <c r="PK99">
        <f t="shared" si="338"/>
        <v>7</v>
      </c>
      <c r="PL99" s="139">
        <f>PK99*10000*MARGIN!$G15/MARGIN!$D15</f>
        <v>52574.147899229822</v>
      </c>
      <c r="PM99" s="139"/>
      <c r="PN99" s="200">
        <f t="shared" si="322"/>
        <v>0</v>
      </c>
      <c r="PO99" s="200"/>
      <c r="PP99" s="200"/>
      <c r="PQ99" s="200">
        <f t="shared" si="323"/>
        <v>0</v>
      </c>
      <c r="PR99" s="200">
        <f t="shared" si="324"/>
        <v>0</v>
      </c>
    </row>
    <row r="100" spans="1:434"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52572.1</v>
      </c>
      <c r="CH100" s="145">
        <f t="shared" si="293"/>
        <v>1011.8272536067408</v>
      </c>
      <c r="CI100" s="145">
        <f t="shared" si="294"/>
        <v>1011.8272536067408</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52572.1</v>
      </c>
      <c r="CY100" s="200">
        <f t="shared" si="299"/>
        <v>-13.559810762361902</v>
      </c>
      <c r="CZ100" s="200">
        <f t="shared" si="300"/>
        <v>-13.559810762361902</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52572.1</v>
      </c>
      <c r="DP100" s="200">
        <f t="shared" si="305"/>
        <v>-648.89726254242896</v>
      </c>
      <c r="DQ100" s="200">
        <f t="shared" si="306"/>
        <v>-648.89726254242896</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f t="shared" si="307"/>
        <v>0</v>
      </c>
      <c r="MV100">
        <v>1</v>
      </c>
      <c r="MX100">
        <v>1</v>
      </c>
      <c r="NA100">
        <f t="shared" si="308"/>
        <v>1</v>
      </c>
      <c r="NC100">
        <f t="shared" si="330"/>
        <v>0</v>
      </c>
      <c r="NF100" s="117" t="s">
        <v>1189</v>
      </c>
      <c r="NG100">
        <v>50</v>
      </c>
      <c r="NH100" t="str">
        <f t="shared" si="309"/>
        <v>FALSE</v>
      </c>
      <c r="NI100">
        <f>ROUND(MARGIN!$J16,0)</f>
        <v>7</v>
      </c>
      <c r="NJ100">
        <f t="shared" si="331"/>
        <v>5</v>
      </c>
      <c r="NK100">
        <f t="shared" si="332"/>
        <v>7</v>
      </c>
      <c r="NL100" s="139">
        <f>NK100*10000*MARGIN!$G16/MARGIN!$D16</f>
        <v>52572.1</v>
      </c>
      <c r="NM100" s="139"/>
      <c r="NN100" s="200">
        <f t="shared" si="310"/>
        <v>0</v>
      </c>
      <c r="NO100" s="200"/>
      <c r="NP100" s="200"/>
      <c r="NQ100" s="200">
        <f t="shared" si="311"/>
        <v>0</v>
      </c>
      <c r="NR100" s="200">
        <f t="shared" si="312"/>
        <v>0</v>
      </c>
      <c r="NT100">
        <f t="shared" si="313"/>
        <v>0</v>
      </c>
      <c r="NV100">
        <v>1</v>
      </c>
      <c r="NX100">
        <v>1</v>
      </c>
      <c r="OA100">
        <f t="shared" si="314"/>
        <v>1</v>
      </c>
      <c r="OC100">
        <f t="shared" si="333"/>
        <v>0</v>
      </c>
      <c r="OF100" s="117" t="s">
        <v>1189</v>
      </c>
      <c r="OG100">
        <v>50</v>
      </c>
      <c r="OH100" t="str">
        <f t="shared" si="315"/>
        <v>FALSE</v>
      </c>
      <c r="OI100">
        <f>ROUND(MARGIN!$J16,0)</f>
        <v>7</v>
      </c>
      <c r="OJ100">
        <f t="shared" si="334"/>
        <v>5</v>
      </c>
      <c r="OK100">
        <f t="shared" si="335"/>
        <v>7</v>
      </c>
      <c r="OL100" s="139">
        <f>OK100*10000*MARGIN!$G16/MARGIN!$D16</f>
        <v>52572.1</v>
      </c>
      <c r="OM100" s="139"/>
      <c r="ON100" s="200">
        <f t="shared" si="316"/>
        <v>0</v>
      </c>
      <c r="OO100" s="200"/>
      <c r="OP100" s="200"/>
      <c r="OQ100" s="200">
        <f t="shared" si="317"/>
        <v>0</v>
      </c>
      <c r="OR100" s="200">
        <f t="shared" si="318"/>
        <v>0</v>
      </c>
      <c r="OT100">
        <f t="shared" si="319"/>
        <v>0</v>
      </c>
      <c r="OV100">
        <v>1</v>
      </c>
      <c r="OX100">
        <v>1</v>
      </c>
      <c r="PA100">
        <f t="shared" si="320"/>
        <v>1</v>
      </c>
      <c r="PC100">
        <f t="shared" si="336"/>
        <v>0</v>
      </c>
      <c r="PF100" s="117" t="s">
        <v>1189</v>
      </c>
      <c r="PG100">
        <v>50</v>
      </c>
      <c r="PH100" t="str">
        <f t="shared" si="321"/>
        <v>FALSE</v>
      </c>
      <c r="PI100">
        <f>ROUND(MARGIN!$J16,0)</f>
        <v>7</v>
      </c>
      <c r="PJ100">
        <f t="shared" si="337"/>
        <v>5</v>
      </c>
      <c r="PK100">
        <f t="shared" si="338"/>
        <v>7</v>
      </c>
      <c r="PL100" s="139">
        <f>PK100*10000*MARGIN!$G16/MARGIN!$D16</f>
        <v>52572.1</v>
      </c>
      <c r="PM100" s="139"/>
      <c r="PN100" s="200">
        <f t="shared" si="322"/>
        <v>0</v>
      </c>
      <c r="PO100" s="200"/>
      <c r="PP100" s="200"/>
      <c r="PQ100" s="200">
        <f t="shared" si="323"/>
        <v>0</v>
      </c>
      <c r="PR100" s="200">
        <f t="shared" si="324"/>
        <v>0</v>
      </c>
    </row>
    <row r="101" spans="1:434"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52574.280644430029</v>
      </c>
      <c r="CH101" s="145">
        <f t="shared" si="293"/>
        <v>-303.27470345966361</v>
      </c>
      <c r="CI101" s="145">
        <f t="shared" si="294"/>
        <v>303.27470345966361</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52574.280644430029</v>
      </c>
      <c r="CY101" s="200">
        <f t="shared" si="299"/>
        <v>-445.12353410154481</v>
      </c>
      <c r="CZ101" s="200">
        <f t="shared" si="300"/>
        <v>-445.12353410154481</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52574.280644430029</v>
      </c>
      <c r="DP101" s="200">
        <f t="shared" si="305"/>
        <v>311.90775871774321</v>
      </c>
      <c r="DQ101" s="200">
        <f t="shared" si="306"/>
        <v>311.90775871774321</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f t="shared" si="307"/>
        <v>0</v>
      </c>
      <c r="MV101">
        <v>1</v>
      </c>
      <c r="MX101">
        <v>1</v>
      </c>
      <c r="NA101">
        <f t="shared" si="308"/>
        <v>1</v>
      </c>
      <c r="NC101">
        <f t="shared" si="330"/>
        <v>0</v>
      </c>
      <c r="NF101" s="117" t="s">
        <v>1189</v>
      </c>
      <c r="NG101">
        <v>50</v>
      </c>
      <c r="NH101" t="str">
        <f t="shared" si="309"/>
        <v>FALSE</v>
      </c>
      <c r="NI101">
        <f>ROUND(MARGIN!$J17,0)</f>
        <v>7</v>
      </c>
      <c r="NJ101">
        <f t="shared" si="331"/>
        <v>5</v>
      </c>
      <c r="NK101">
        <f t="shared" si="332"/>
        <v>7</v>
      </c>
      <c r="NL101" s="139">
        <f>NK101*10000*MARGIN!$G17/MARGIN!$D17</f>
        <v>52574.280644430029</v>
      </c>
      <c r="NM101" s="139"/>
      <c r="NN101" s="200">
        <f t="shared" si="310"/>
        <v>0</v>
      </c>
      <c r="NO101" s="200"/>
      <c r="NP101" s="200"/>
      <c r="NQ101" s="200">
        <f t="shared" si="311"/>
        <v>0</v>
      </c>
      <c r="NR101" s="200">
        <f t="shared" si="312"/>
        <v>0</v>
      </c>
      <c r="NT101">
        <f t="shared" si="313"/>
        <v>0</v>
      </c>
      <c r="NV101">
        <v>1</v>
      </c>
      <c r="NX101">
        <v>1</v>
      </c>
      <c r="OA101">
        <f t="shared" si="314"/>
        <v>1</v>
      </c>
      <c r="OC101">
        <f t="shared" si="333"/>
        <v>0</v>
      </c>
      <c r="OF101" s="117" t="s">
        <v>1189</v>
      </c>
      <c r="OG101">
        <v>50</v>
      </c>
      <c r="OH101" t="str">
        <f t="shared" si="315"/>
        <v>FALSE</v>
      </c>
      <c r="OI101">
        <f>ROUND(MARGIN!$J17,0)</f>
        <v>7</v>
      </c>
      <c r="OJ101">
        <f t="shared" si="334"/>
        <v>5</v>
      </c>
      <c r="OK101">
        <f t="shared" si="335"/>
        <v>7</v>
      </c>
      <c r="OL101" s="139">
        <f>OK101*10000*MARGIN!$G17/MARGIN!$D17</f>
        <v>52574.280644430029</v>
      </c>
      <c r="OM101" s="139"/>
      <c r="ON101" s="200">
        <f t="shared" si="316"/>
        <v>0</v>
      </c>
      <c r="OO101" s="200"/>
      <c r="OP101" s="200"/>
      <c r="OQ101" s="200">
        <f t="shared" si="317"/>
        <v>0</v>
      </c>
      <c r="OR101" s="200">
        <f t="shared" si="318"/>
        <v>0</v>
      </c>
      <c r="OT101">
        <f t="shared" si="319"/>
        <v>0</v>
      </c>
      <c r="OV101">
        <v>1</v>
      </c>
      <c r="OX101">
        <v>1</v>
      </c>
      <c r="PA101">
        <f t="shared" si="320"/>
        <v>1</v>
      </c>
      <c r="PC101">
        <f t="shared" si="336"/>
        <v>0</v>
      </c>
      <c r="PF101" s="117" t="s">
        <v>1189</v>
      </c>
      <c r="PG101">
        <v>50</v>
      </c>
      <c r="PH101" t="str">
        <f t="shared" si="321"/>
        <v>FALSE</v>
      </c>
      <c r="PI101">
        <f>ROUND(MARGIN!$J17,0)</f>
        <v>7</v>
      </c>
      <c r="PJ101">
        <f t="shared" si="337"/>
        <v>5</v>
      </c>
      <c r="PK101">
        <f t="shared" si="338"/>
        <v>7</v>
      </c>
      <c r="PL101" s="139">
        <f>PK101*10000*MARGIN!$G17/MARGIN!$D17</f>
        <v>52574.280644430029</v>
      </c>
      <c r="PM101" s="139"/>
      <c r="PN101" s="200">
        <f t="shared" si="322"/>
        <v>0</v>
      </c>
      <c r="PO101" s="200"/>
      <c r="PP101" s="200"/>
      <c r="PQ101" s="200">
        <f t="shared" si="323"/>
        <v>0</v>
      </c>
      <c r="PR101" s="200">
        <f t="shared" si="324"/>
        <v>0</v>
      </c>
    </row>
    <row r="102" spans="1:434"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50210.979699359799</v>
      </c>
      <c r="CH102" s="145">
        <f>IF(BX102=1,ABS(CG102*BZ102),-ABS(CG102*BZ102))</f>
        <v>444.89814783145175</v>
      </c>
      <c r="CI102" s="145">
        <f>IF(BY102=1,ABS(CG102*BZ102),-ABS(CG102*BZ102))</f>
        <v>-444.89814783145175</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50210.979699359799</v>
      </c>
      <c r="CY102" s="200">
        <f>IF(CO102=1,ABS(CX102*CQ102),-ABS(CX102*CQ102))</f>
        <v>-716.19125231191413</v>
      </c>
      <c r="CZ102" s="200">
        <f>IF(CP102=1,ABS(CX102*CQ102),-ABS(CX102*CQ102))</f>
        <v>-716.19125231191413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50210.979699359799</v>
      </c>
      <c r="DP102" s="200">
        <f>IF(DF102=1,ABS(DO102*DH102),-ABS(DO102*DH102))</f>
        <v>-103.63171097124861</v>
      </c>
      <c r="DQ102" s="200">
        <f>IF(DG102=1,ABS(DO102*DH102),-ABS(DO102*DH102))</f>
        <v>-103.63171097124861</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f t="shared" si="307"/>
        <v>0</v>
      </c>
      <c r="MV102">
        <v>1</v>
      </c>
      <c r="MX102">
        <v>1</v>
      </c>
      <c r="NA102">
        <f>IF(MU102=MZ102,1,0)</f>
        <v>1</v>
      </c>
      <c r="NC102">
        <f>IF(MZ102=MX102,1,0)</f>
        <v>0</v>
      </c>
      <c r="NF102" s="118" t="s">
        <v>1189</v>
      </c>
      <c r="NG102">
        <v>50</v>
      </c>
      <c r="NH102" t="str">
        <f>IF(MU102="","FALSE","TRUE")</f>
        <v>FALSE</v>
      </c>
      <c r="NI102">
        <f>ROUND(MARGIN!$J18,0)</f>
        <v>7</v>
      </c>
      <c r="NJ102">
        <f>ROUND(IF(MU102=MX102,NI102*(1+$CV$95),NI102*(1-$CV$95)),0)</f>
        <v>5</v>
      </c>
      <c r="NK102">
        <f>NI102</f>
        <v>7</v>
      </c>
      <c r="NL102" s="139">
        <f>NK102*10000*MARGIN!$G18/MARGIN!$D18</f>
        <v>50210.979699359799</v>
      </c>
      <c r="NM102" s="139"/>
      <c r="NN102" s="200">
        <f>IF(NA102=1,ABS(NL102*NE102),-ABS(NL102*NE102))</f>
        <v>0</v>
      </c>
      <c r="NO102" s="200"/>
      <c r="NP102" s="200"/>
      <c r="NQ102" s="200">
        <f t="shared" si="311"/>
        <v>0</v>
      </c>
      <c r="NR102" s="200">
        <f>IF(NE102=1,ABS(NN102*NF102),-ABS(NN102*NF102))</f>
        <v>0</v>
      </c>
      <c r="NT102">
        <f t="shared" si="313"/>
        <v>0</v>
      </c>
      <c r="NV102">
        <v>1</v>
      </c>
      <c r="NX102">
        <v>1</v>
      </c>
      <c r="OA102">
        <f>IF(NU102=NZ102,1,0)</f>
        <v>1</v>
      </c>
      <c r="OC102">
        <f>IF(NZ102=NX102,1,0)</f>
        <v>0</v>
      </c>
      <c r="OF102" s="118" t="s">
        <v>1189</v>
      </c>
      <c r="OG102">
        <v>50</v>
      </c>
      <c r="OH102" t="str">
        <f>IF(NU102="","FALSE","TRUE")</f>
        <v>FALSE</v>
      </c>
      <c r="OI102">
        <f>ROUND(MARGIN!$J18,0)</f>
        <v>7</v>
      </c>
      <c r="OJ102">
        <f>ROUND(IF(NU102=NX102,OI102*(1+$CV$95),OI102*(1-$CV$95)),0)</f>
        <v>5</v>
      </c>
      <c r="OK102">
        <f>OI102</f>
        <v>7</v>
      </c>
      <c r="OL102" s="139">
        <f>OK102*10000*MARGIN!$G18/MARGIN!$D18</f>
        <v>50210.979699359799</v>
      </c>
      <c r="OM102" s="139"/>
      <c r="ON102" s="200">
        <f>IF(OA102=1,ABS(OL102*OE102),-ABS(OL102*OE102))</f>
        <v>0</v>
      </c>
      <c r="OO102" s="200"/>
      <c r="OP102" s="200"/>
      <c r="OQ102" s="200">
        <f t="shared" si="317"/>
        <v>0</v>
      </c>
      <c r="OR102" s="200">
        <f>IF(OE102=1,ABS(ON102*OF102),-ABS(ON102*OF102))</f>
        <v>0</v>
      </c>
      <c r="OT102">
        <f t="shared" si="319"/>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50210.979699359799</v>
      </c>
      <c r="PM102" s="139"/>
      <c r="PN102" s="200">
        <f>IF(PA102=1,ABS(PL102*PE102),-ABS(PL102*PE102))</f>
        <v>0</v>
      </c>
      <c r="PO102" s="200"/>
      <c r="PP102" s="200"/>
      <c r="PQ102" s="200">
        <f t="shared" si="323"/>
        <v>0</v>
      </c>
      <c r="PR102" s="200">
        <f>IF(PE102=1,ABS(PN102*PF102),-ABS(PN102*PF102))</f>
        <v>0</v>
      </c>
    </row>
    <row r="103" spans="1:434"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46892.5716432552</v>
      </c>
      <c r="CH103" s="145">
        <f t="shared" si="293"/>
        <v>125.30988440344389</v>
      </c>
      <c r="CI103" s="145">
        <f t="shared" si="294"/>
        <v>125.30988440344389</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46892.5716432552</v>
      </c>
      <c r="CY103" s="200">
        <f t="shared" si="299"/>
        <v>-187.84645818711311</v>
      </c>
      <c r="CZ103" s="200">
        <f t="shared" si="300"/>
        <v>-187.84645818711311</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46892.5716432552</v>
      </c>
      <c r="DP103" s="200">
        <f t="shared" si="305"/>
        <v>42.127794212552629</v>
      </c>
      <c r="DQ103" s="200">
        <f t="shared" si="306"/>
        <v>-42.127794212552629</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f t="shared" si="307"/>
        <v>0</v>
      </c>
      <c r="MV103">
        <v>1</v>
      </c>
      <c r="MX103">
        <v>1</v>
      </c>
      <c r="NA103">
        <f t="shared" ref="NA103:NA123" si="339">IF(MU103=MZ103,1,0)</f>
        <v>1</v>
      </c>
      <c r="NC103">
        <f t="shared" ref="NC103:NC123" si="340">IF(MZ103=MX103,1,0)</f>
        <v>0</v>
      </c>
      <c r="NF103" s="117" t="s">
        <v>1189</v>
      </c>
      <c r="NG103">
        <v>50</v>
      </c>
      <c r="NH103" t="str">
        <f t="shared" ref="NH103:NH123" si="341">IF(MU103="","FALSE","TRUE")</f>
        <v>FALSE</v>
      </c>
      <c r="NI103">
        <f>ROUND(MARGIN!$J19,0)</f>
        <v>6</v>
      </c>
      <c r="NJ103">
        <f t="shared" ref="NJ103:NJ123" si="342">ROUND(IF(MU103=MX103,NI103*(1+$CV$95),NI103*(1-$CV$95)),0)</f>
        <v>5</v>
      </c>
      <c r="NK103">
        <f t="shared" ref="NK103:NK123" si="343">NI103</f>
        <v>6</v>
      </c>
      <c r="NL103" s="139">
        <f>NK103*10000*MARGIN!$G19/MARGIN!$D19</f>
        <v>46892.5716432552</v>
      </c>
      <c r="NM103" s="139"/>
      <c r="NN103" s="200">
        <f t="shared" ref="NN103:NN123" si="344">IF(NA103=1,ABS(NL103*NE103),-ABS(NL103*NE103))</f>
        <v>0</v>
      </c>
      <c r="NO103" s="200"/>
      <c r="NP103" s="200"/>
      <c r="NQ103" s="200">
        <f t="shared" si="311"/>
        <v>0</v>
      </c>
      <c r="NR103" s="200">
        <f t="shared" ref="NR103:NR123" si="345">IF(NE103=1,ABS(NN103*NF103),-ABS(NN103*NF103))</f>
        <v>0</v>
      </c>
      <c r="NT103">
        <f t="shared" si="313"/>
        <v>0</v>
      </c>
      <c r="NV103">
        <v>1</v>
      </c>
      <c r="NX103">
        <v>1</v>
      </c>
      <c r="OA103">
        <f t="shared" ref="OA103:OA123" si="346">IF(NU103=NZ103,1,0)</f>
        <v>1</v>
      </c>
      <c r="OC103">
        <f t="shared" ref="OC103:OC123" si="347">IF(NZ103=NX103,1,0)</f>
        <v>0</v>
      </c>
      <c r="OF103" s="117" t="s">
        <v>1189</v>
      </c>
      <c r="OG103">
        <v>50</v>
      </c>
      <c r="OH103" t="str">
        <f t="shared" ref="OH103:OH123" si="348">IF(NU103="","FALSE","TRUE")</f>
        <v>FALSE</v>
      </c>
      <c r="OI103">
        <f>ROUND(MARGIN!$J19,0)</f>
        <v>6</v>
      </c>
      <c r="OJ103">
        <f t="shared" ref="OJ103:OJ123" si="349">ROUND(IF(NU103=NX103,OI103*(1+$CV$95),OI103*(1-$CV$95)),0)</f>
        <v>5</v>
      </c>
      <c r="OK103">
        <f t="shared" ref="OK103:OK123" si="350">OI103</f>
        <v>6</v>
      </c>
      <c r="OL103" s="139">
        <f>OK103*10000*MARGIN!$G19/MARGIN!$D19</f>
        <v>46892.5716432552</v>
      </c>
      <c r="OM103" s="139"/>
      <c r="ON103" s="200">
        <f t="shared" ref="ON103:ON123" si="351">IF(OA103=1,ABS(OL103*OE103),-ABS(OL103*OE103))</f>
        <v>0</v>
      </c>
      <c r="OO103" s="200"/>
      <c r="OP103" s="200"/>
      <c r="OQ103" s="200">
        <f t="shared" si="317"/>
        <v>0</v>
      </c>
      <c r="OR103" s="200">
        <f t="shared" ref="OR103:OR123" si="352">IF(OE103=1,ABS(ON103*OF103),-ABS(ON103*OF103))</f>
        <v>0</v>
      </c>
      <c r="OT103">
        <f t="shared" si="319"/>
        <v>0</v>
      </c>
      <c r="OV103">
        <v>1</v>
      </c>
      <c r="OX103">
        <v>1</v>
      </c>
      <c r="PA103">
        <f t="shared" ref="PA103:PA123" si="353">IF(OU103=OZ103,1,0)</f>
        <v>1</v>
      </c>
      <c r="PC103">
        <f t="shared" ref="PC103:PC123" si="354">IF(OZ103=OX103,1,0)</f>
        <v>0</v>
      </c>
      <c r="PF103" s="117" t="s">
        <v>1189</v>
      </c>
      <c r="PG103">
        <v>50</v>
      </c>
      <c r="PH103" t="str">
        <f t="shared" ref="PH103:PH123" si="355">IF(OU103="","FALSE","TRUE")</f>
        <v>FALSE</v>
      </c>
      <c r="PI103">
        <f>ROUND(MARGIN!$J19,0)</f>
        <v>6</v>
      </c>
      <c r="PJ103">
        <f t="shared" ref="PJ103:PJ123" si="356">ROUND(IF(OU103=OX103,PI103*(1+$CV$95),PI103*(1-$CV$95)),0)</f>
        <v>5</v>
      </c>
      <c r="PK103">
        <f t="shared" ref="PK103:PK123" si="357">PI103</f>
        <v>6</v>
      </c>
      <c r="PL103" s="139">
        <f>PK103*10000*MARGIN!$G19/MARGIN!$D19</f>
        <v>46892.5716432552</v>
      </c>
      <c r="PM103" s="139"/>
      <c r="PN103" s="200">
        <f t="shared" ref="PN103:PN123" si="358">IF(PA103=1,ABS(PL103*PE103),-ABS(PL103*PE103))</f>
        <v>0</v>
      </c>
      <c r="PO103" s="200"/>
      <c r="PP103" s="200"/>
      <c r="PQ103" s="200">
        <f t="shared" si="323"/>
        <v>0</v>
      </c>
      <c r="PR103" s="200">
        <f t="shared" ref="PR103:PR123" si="359">IF(PE103=1,ABS(PN103*PF103),-ABS(PN103*PF103))</f>
        <v>0</v>
      </c>
    </row>
    <row r="104" spans="1:434"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50208.720335622304</v>
      </c>
      <c r="CH104" s="145">
        <f t="shared" si="293"/>
        <v>356.81929111955566</v>
      </c>
      <c r="CI104" s="145">
        <f t="shared" si="294"/>
        <v>-356.81929111955566</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50208.720335622304</v>
      </c>
      <c r="CY104" s="200">
        <f t="shared" si="299"/>
        <v>-556.23096188104557</v>
      </c>
      <c r="CZ104" s="200">
        <f t="shared" si="300"/>
        <v>556.23096188104557</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50208.720335622304</v>
      </c>
      <c r="DP104" s="200">
        <f t="shared" si="305"/>
        <v>-144.35530664943468</v>
      </c>
      <c r="DQ104" s="200">
        <f t="shared" si="306"/>
        <v>144.35530664943468</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f t="shared" si="307"/>
        <v>0</v>
      </c>
      <c r="MV104">
        <v>-1</v>
      </c>
      <c r="MX104">
        <v>-1</v>
      </c>
      <c r="NA104">
        <f t="shared" si="339"/>
        <v>1</v>
      </c>
      <c r="NC104">
        <f t="shared" si="340"/>
        <v>0</v>
      </c>
      <c r="NF104" s="118" t="s">
        <v>1189</v>
      </c>
      <c r="NG104">
        <v>50</v>
      </c>
      <c r="NH104" t="str">
        <f t="shared" si="341"/>
        <v>FALSE</v>
      </c>
      <c r="NI104">
        <f>ROUND(MARGIN!$J20,0)</f>
        <v>7</v>
      </c>
      <c r="NJ104">
        <f t="shared" si="342"/>
        <v>5</v>
      </c>
      <c r="NK104">
        <f t="shared" si="343"/>
        <v>7</v>
      </c>
      <c r="NL104" s="139">
        <f>NK104*10000*MARGIN!$G20/MARGIN!$D20</f>
        <v>50208.720335622304</v>
      </c>
      <c r="NM104" s="139"/>
      <c r="NN104" s="200">
        <f t="shared" si="344"/>
        <v>0</v>
      </c>
      <c r="NO104" s="200"/>
      <c r="NP104" s="200"/>
      <c r="NQ104" s="200">
        <f t="shared" si="311"/>
        <v>0</v>
      </c>
      <c r="NR104" s="200">
        <f t="shared" si="345"/>
        <v>0</v>
      </c>
      <c r="NT104">
        <f t="shared" si="313"/>
        <v>0</v>
      </c>
      <c r="NV104">
        <v>-1</v>
      </c>
      <c r="NX104">
        <v>-1</v>
      </c>
      <c r="OA104">
        <f t="shared" si="346"/>
        <v>1</v>
      </c>
      <c r="OC104">
        <f t="shared" si="347"/>
        <v>0</v>
      </c>
      <c r="OF104" s="118" t="s">
        <v>1189</v>
      </c>
      <c r="OG104">
        <v>50</v>
      </c>
      <c r="OH104" t="str">
        <f t="shared" si="348"/>
        <v>FALSE</v>
      </c>
      <c r="OI104">
        <f>ROUND(MARGIN!$J20,0)</f>
        <v>7</v>
      </c>
      <c r="OJ104">
        <f t="shared" si="349"/>
        <v>5</v>
      </c>
      <c r="OK104">
        <f t="shared" si="350"/>
        <v>7</v>
      </c>
      <c r="OL104" s="139">
        <f>OK104*10000*MARGIN!$G20/MARGIN!$D20</f>
        <v>50208.720335622304</v>
      </c>
      <c r="OM104" s="139"/>
      <c r="ON104" s="200">
        <f t="shared" si="351"/>
        <v>0</v>
      </c>
      <c r="OO104" s="200"/>
      <c r="OP104" s="200"/>
      <c r="OQ104" s="200">
        <f t="shared" si="317"/>
        <v>0</v>
      </c>
      <c r="OR104" s="200">
        <f t="shared" si="352"/>
        <v>0</v>
      </c>
      <c r="OT104">
        <f t="shared" si="319"/>
        <v>0</v>
      </c>
      <c r="OV104">
        <v>-1</v>
      </c>
      <c r="OX104">
        <v>-1</v>
      </c>
      <c r="PA104">
        <f t="shared" si="353"/>
        <v>1</v>
      </c>
      <c r="PC104">
        <f t="shared" si="354"/>
        <v>0</v>
      </c>
      <c r="PF104" s="118" t="s">
        <v>1189</v>
      </c>
      <c r="PG104">
        <v>50</v>
      </c>
      <c r="PH104" t="str">
        <f t="shared" si="355"/>
        <v>FALSE</v>
      </c>
      <c r="PI104">
        <f>ROUND(MARGIN!$J20,0)</f>
        <v>7</v>
      </c>
      <c r="PJ104">
        <f t="shared" si="356"/>
        <v>5</v>
      </c>
      <c r="PK104">
        <f t="shared" si="357"/>
        <v>7</v>
      </c>
      <c r="PL104" s="139">
        <f>PK104*10000*MARGIN!$G20/MARGIN!$D20</f>
        <v>50208.720335622304</v>
      </c>
      <c r="PM104" s="139"/>
      <c r="PN104" s="200">
        <f t="shared" si="358"/>
        <v>0</v>
      </c>
      <c r="PO104" s="200"/>
      <c r="PP104" s="200"/>
      <c r="PQ104" s="200">
        <f t="shared" si="323"/>
        <v>0</v>
      </c>
      <c r="PR104" s="200">
        <f t="shared" si="359"/>
        <v>0</v>
      </c>
    </row>
    <row r="105" spans="1:434"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3</v>
      </c>
      <c r="CE105">
        <f t="shared" si="292"/>
        <v>4</v>
      </c>
      <c r="CF105">
        <f t="shared" si="325"/>
        <v>3</v>
      </c>
      <c r="CG105" s="139">
        <f>CF105*10000*MARGIN!$G21/MARGIN!$D21</f>
        <v>44097.810749999997</v>
      </c>
      <c r="CH105" s="145">
        <f t="shared" si="293"/>
        <v>667.3691288738687</v>
      </c>
      <c r="CI105" s="145">
        <f t="shared" si="294"/>
        <v>-667.3691288738687</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3</v>
      </c>
      <c r="CV105">
        <f t="shared" si="326"/>
        <v>4</v>
      </c>
      <c r="CW105">
        <f t="shared" si="327"/>
        <v>3</v>
      </c>
      <c r="CX105" s="139">
        <f>CW105*10000*MARGIN!$G21/MARGIN!$D21</f>
        <v>44097.810749999997</v>
      </c>
      <c r="CY105" s="200">
        <f t="shared" si="299"/>
        <v>-11.843618689079443</v>
      </c>
      <c r="CZ105" s="200">
        <f t="shared" si="300"/>
        <v>-11.843618689079443</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3</v>
      </c>
      <c r="DM105">
        <f t="shared" si="328"/>
        <v>4</v>
      </c>
      <c r="DN105">
        <f t="shared" si="329"/>
        <v>3</v>
      </c>
      <c r="DO105" s="139">
        <f>DN105*10000*MARGIN!$G21/MARGIN!$D21</f>
        <v>44097.810749999997</v>
      </c>
      <c r="DP105" s="200">
        <f t="shared" si="305"/>
        <v>-27.501501060199523</v>
      </c>
      <c r="DQ105" s="200">
        <f t="shared" si="306"/>
        <v>-27.501501060199523</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f t="shared" si="307"/>
        <v>0</v>
      </c>
      <c r="MV105">
        <v>1</v>
      </c>
      <c r="MX105">
        <v>1</v>
      </c>
      <c r="NA105">
        <f t="shared" si="339"/>
        <v>1</v>
      </c>
      <c r="NC105">
        <f t="shared" si="340"/>
        <v>0</v>
      </c>
      <c r="NF105" s="118" t="s">
        <v>1189</v>
      </c>
      <c r="NG105">
        <v>50</v>
      </c>
      <c r="NH105" t="str">
        <f t="shared" si="341"/>
        <v>FALSE</v>
      </c>
      <c r="NI105">
        <f>ROUND(MARGIN!$J21,0)</f>
        <v>3</v>
      </c>
      <c r="NJ105">
        <f t="shared" si="342"/>
        <v>2</v>
      </c>
      <c r="NK105">
        <f t="shared" si="343"/>
        <v>3</v>
      </c>
      <c r="NL105" s="139">
        <f>NK105*10000*MARGIN!$G21/MARGIN!$D21</f>
        <v>44097.810749999997</v>
      </c>
      <c r="NM105" s="139"/>
      <c r="NN105" s="200">
        <f t="shared" si="344"/>
        <v>0</v>
      </c>
      <c r="NO105" s="200"/>
      <c r="NP105" s="200"/>
      <c r="NQ105" s="200">
        <f t="shared" si="311"/>
        <v>0</v>
      </c>
      <c r="NR105" s="200">
        <f t="shared" si="345"/>
        <v>0</v>
      </c>
      <c r="NT105">
        <f t="shared" si="313"/>
        <v>0</v>
      </c>
      <c r="NV105">
        <v>1</v>
      </c>
      <c r="NX105">
        <v>1</v>
      </c>
      <c r="OA105">
        <f t="shared" si="346"/>
        <v>1</v>
      </c>
      <c r="OC105">
        <f t="shared" si="347"/>
        <v>0</v>
      </c>
      <c r="OF105" s="118" t="s">
        <v>1189</v>
      </c>
      <c r="OG105">
        <v>50</v>
      </c>
      <c r="OH105" t="str">
        <f t="shared" si="348"/>
        <v>FALSE</v>
      </c>
      <c r="OI105">
        <f>ROUND(MARGIN!$J21,0)</f>
        <v>3</v>
      </c>
      <c r="OJ105">
        <f t="shared" si="349"/>
        <v>2</v>
      </c>
      <c r="OK105">
        <f t="shared" si="350"/>
        <v>3</v>
      </c>
      <c r="OL105" s="139">
        <f>OK105*10000*MARGIN!$G21/MARGIN!$D21</f>
        <v>44097.810749999997</v>
      </c>
      <c r="OM105" s="139"/>
      <c r="ON105" s="200">
        <f t="shared" si="351"/>
        <v>0</v>
      </c>
      <c r="OO105" s="200"/>
      <c r="OP105" s="200"/>
      <c r="OQ105" s="200">
        <f t="shared" si="317"/>
        <v>0</v>
      </c>
      <c r="OR105" s="200">
        <f t="shared" si="352"/>
        <v>0</v>
      </c>
      <c r="OT105">
        <f t="shared" si="319"/>
        <v>0</v>
      </c>
      <c r="OV105">
        <v>1</v>
      </c>
      <c r="OX105">
        <v>1</v>
      </c>
      <c r="PA105">
        <f t="shared" si="353"/>
        <v>1</v>
      </c>
      <c r="PC105">
        <f t="shared" si="354"/>
        <v>0</v>
      </c>
      <c r="PF105" s="118" t="s">
        <v>1189</v>
      </c>
      <c r="PG105">
        <v>50</v>
      </c>
      <c r="PH105" t="str">
        <f t="shared" si="355"/>
        <v>FALSE</v>
      </c>
      <c r="PI105">
        <f>ROUND(MARGIN!$J21,0)</f>
        <v>3</v>
      </c>
      <c r="PJ105">
        <f t="shared" si="356"/>
        <v>2</v>
      </c>
      <c r="PK105">
        <f t="shared" si="357"/>
        <v>3</v>
      </c>
      <c r="PL105" s="139">
        <f>PK105*10000*MARGIN!$G21/MARGIN!$D21</f>
        <v>44097.810749999997</v>
      </c>
      <c r="PM105" s="139"/>
      <c r="PN105" s="200">
        <f t="shared" si="358"/>
        <v>0</v>
      </c>
      <c r="PO105" s="200"/>
      <c r="PP105" s="200"/>
      <c r="PQ105" s="200">
        <f t="shared" si="323"/>
        <v>0</v>
      </c>
      <c r="PR105" s="200">
        <f t="shared" si="359"/>
        <v>0</v>
      </c>
    </row>
    <row r="106" spans="1:434"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3</v>
      </c>
      <c r="CE106">
        <f t="shared" si="292"/>
        <v>2</v>
      </c>
      <c r="CF106">
        <f t="shared" si="325"/>
        <v>3</v>
      </c>
      <c r="CG106" s="139">
        <f>CF106*10000*MARGIN!$G22/MARGIN!$D22</f>
        <v>44112.7298532696</v>
      </c>
      <c r="CH106" s="145">
        <f t="shared" si="293"/>
        <v>-343.83906890231145</v>
      </c>
      <c r="CI106" s="145">
        <f t="shared" si="294"/>
        <v>-343.83906890231145</v>
      </c>
      <c r="CK106">
        <f t="shared" si="295"/>
        <v>-2</v>
      </c>
      <c r="CL106">
        <v>-1</v>
      </c>
      <c r="CM106">
        <v>1</v>
      </c>
      <c r="CN106">
        <v>-1</v>
      </c>
      <c r="CO106">
        <f t="shared" si="296"/>
        <v>1</v>
      </c>
      <c r="CP106">
        <f t="shared" si="297"/>
        <v>0</v>
      </c>
      <c r="CQ106">
        <v>-1.114491209E-2</v>
      </c>
      <c r="CR106" s="118" t="s">
        <v>1189</v>
      </c>
      <c r="CS106">
        <v>50</v>
      </c>
      <c r="CT106" t="str">
        <f t="shared" si="298"/>
        <v>TRUE</v>
      </c>
      <c r="CU106">
        <f>ROUND(MARGIN!$J22,0)</f>
        <v>3</v>
      </c>
      <c r="CV106">
        <f t="shared" si="326"/>
        <v>2</v>
      </c>
      <c r="CW106">
        <f t="shared" si="327"/>
        <v>3</v>
      </c>
      <c r="CX106" s="139">
        <f>CW106*10000*MARGIN!$G22/MARGIN!$D22</f>
        <v>44112.7298532696</v>
      </c>
      <c r="CY106" s="200">
        <f t="shared" si="299"/>
        <v>491.63249626460833</v>
      </c>
      <c r="CZ106" s="200">
        <f t="shared" si="300"/>
        <v>-491.63249626460833</v>
      </c>
      <c r="DB106">
        <f t="shared" si="301"/>
        <v>0</v>
      </c>
      <c r="DC106">
        <v>-1</v>
      </c>
      <c r="DD106">
        <v>1</v>
      </c>
      <c r="DE106">
        <v>1</v>
      </c>
      <c r="DF106">
        <f t="shared" si="302"/>
        <v>0</v>
      </c>
      <c r="DG106">
        <f t="shared" si="303"/>
        <v>1</v>
      </c>
      <c r="DH106">
        <v>1.7130620985E-3</v>
      </c>
      <c r="DI106" s="118" t="s">
        <v>1189</v>
      </c>
      <c r="DJ106">
        <v>50</v>
      </c>
      <c r="DK106" t="str">
        <f t="shared" si="304"/>
        <v>TRUE</v>
      </c>
      <c r="DL106">
        <f>ROUND(MARGIN!$J22,0)</f>
        <v>3</v>
      </c>
      <c r="DM106">
        <f t="shared" si="328"/>
        <v>2</v>
      </c>
      <c r="DN106">
        <f t="shared" si="329"/>
        <v>3</v>
      </c>
      <c r="DO106" s="139">
        <f>DN106*10000*MARGIN!$G22/MARGIN!$D22</f>
        <v>44112.7298532696</v>
      </c>
      <c r="DP106" s="200">
        <f t="shared" si="305"/>
        <v>-75.567845573005627</v>
      </c>
      <c r="DQ106" s="200">
        <f t="shared" si="306"/>
        <v>75.567845573005627</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f t="shared" si="307"/>
        <v>0</v>
      </c>
      <c r="MV106">
        <v>1</v>
      </c>
      <c r="MX106">
        <v>1</v>
      </c>
      <c r="NA106">
        <f t="shared" si="339"/>
        <v>1</v>
      </c>
      <c r="NC106">
        <f t="shared" si="340"/>
        <v>0</v>
      </c>
      <c r="NF106" s="118" t="s">
        <v>1189</v>
      </c>
      <c r="NG106">
        <v>50</v>
      </c>
      <c r="NH106" t="str">
        <f t="shared" si="341"/>
        <v>FALSE</v>
      </c>
      <c r="NI106">
        <f>ROUND(MARGIN!$J22,0)</f>
        <v>3</v>
      </c>
      <c r="NJ106">
        <f t="shared" si="342"/>
        <v>2</v>
      </c>
      <c r="NK106">
        <f t="shared" si="343"/>
        <v>3</v>
      </c>
      <c r="NL106" s="139">
        <f>NK106*10000*MARGIN!$G22/MARGIN!$D22</f>
        <v>44112.7298532696</v>
      </c>
      <c r="NM106" s="139"/>
      <c r="NN106" s="200">
        <f t="shared" si="344"/>
        <v>0</v>
      </c>
      <c r="NO106" s="200"/>
      <c r="NP106" s="200"/>
      <c r="NQ106" s="200">
        <f t="shared" si="311"/>
        <v>0</v>
      </c>
      <c r="NR106" s="200">
        <f t="shared" si="345"/>
        <v>0</v>
      </c>
      <c r="NT106">
        <f t="shared" si="313"/>
        <v>0</v>
      </c>
      <c r="NV106">
        <v>1</v>
      </c>
      <c r="NX106">
        <v>1</v>
      </c>
      <c r="OA106">
        <f t="shared" si="346"/>
        <v>1</v>
      </c>
      <c r="OC106">
        <f t="shared" si="347"/>
        <v>0</v>
      </c>
      <c r="OF106" s="118" t="s">
        <v>1189</v>
      </c>
      <c r="OG106">
        <v>50</v>
      </c>
      <c r="OH106" t="str">
        <f t="shared" si="348"/>
        <v>FALSE</v>
      </c>
      <c r="OI106">
        <f>ROUND(MARGIN!$J22,0)</f>
        <v>3</v>
      </c>
      <c r="OJ106">
        <f t="shared" si="349"/>
        <v>2</v>
      </c>
      <c r="OK106">
        <f t="shared" si="350"/>
        <v>3</v>
      </c>
      <c r="OL106" s="139">
        <f>OK106*10000*MARGIN!$G22/MARGIN!$D22</f>
        <v>44112.7298532696</v>
      </c>
      <c r="OM106" s="139"/>
      <c r="ON106" s="200">
        <f t="shared" si="351"/>
        <v>0</v>
      </c>
      <c r="OO106" s="200"/>
      <c r="OP106" s="200"/>
      <c r="OQ106" s="200">
        <f t="shared" si="317"/>
        <v>0</v>
      </c>
      <c r="OR106" s="200">
        <f t="shared" si="352"/>
        <v>0</v>
      </c>
      <c r="OT106">
        <f t="shared" si="319"/>
        <v>0</v>
      </c>
      <c r="OV106">
        <v>1</v>
      </c>
      <c r="OX106">
        <v>1</v>
      </c>
      <c r="PA106">
        <f t="shared" si="353"/>
        <v>1</v>
      </c>
      <c r="PC106">
        <f t="shared" si="354"/>
        <v>0</v>
      </c>
      <c r="PF106" s="118" t="s">
        <v>1189</v>
      </c>
      <c r="PG106">
        <v>50</v>
      </c>
      <c r="PH106" t="str">
        <f t="shared" si="355"/>
        <v>FALSE</v>
      </c>
      <c r="PI106">
        <f>ROUND(MARGIN!$J22,0)</f>
        <v>3</v>
      </c>
      <c r="PJ106">
        <f t="shared" si="356"/>
        <v>2</v>
      </c>
      <c r="PK106">
        <f t="shared" si="357"/>
        <v>3</v>
      </c>
      <c r="PL106" s="139">
        <f>PK106*10000*MARGIN!$G22/MARGIN!$D22</f>
        <v>44112.7298532696</v>
      </c>
      <c r="PM106" s="139"/>
      <c r="PN106" s="200">
        <f t="shared" si="358"/>
        <v>0</v>
      </c>
      <c r="PO106" s="200"/>
      <c r="PP106" s="200"/>
      <c r="PQ106" s="200">
        <f t="shared" si="323"/>
        <v>0</v>
      </c>
      <c r="PR106" s="200">
        <f t="shared" si="359"/>
        <v>0</v>
      </c>
    </row>
    <row r="107" spans="1:434"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3</v>
      </c>
      <c r="CE107">
        <f t="shared" si="292"/>
        <v>2</v>
      </c>
      <c r="CF107">
        <f t="shared" si="325"/>
        <v>3</v>
      </c>
      <c r="CG107" s="139">
        <f>CF107*10000*MARGIN!$G23/MARGIN!$D23</f>
        <v>44111.700000000004</v>
      </c>
      <c r="CH107" s="145">
        <f t="shared" si="293"/>
        <v>-326.68535885176084</v>
      </c>
      <c r="CI107" s="145">
        <f t="shared" si="294"/>
        <v>326.68535885176084</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3</v>
      </c>
      <c r="CV107">
        <f t="shared" si="326"/>
        <v>4</v>
      </c>
      <c r="CW107">
        <f t="shared" si="327"/>
        <v>3</v>
      </c>
      <c r="CX107" s="139">
        <f>CW107*10000*MARGIN!$G23/MARGIN!$D23</f>
        <v>44111.700000000004</v>
      </c>
      <c r="CY107" s="200">
        <f t="shared" si="299"/>
        <v>-271.14737331197182</v>
      </c>
      <c r="CZ107" s="200">
        <f t="shared" si="300"/>
        <v>-271.14737331197182</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3</v>
      </c>
      <c r="DM107">
        <f t="shared" si="328"/>
        <v>4</v>
      </c>
      <c r="DN107">
        <f t="shared" si="329"/>
        <v>3</v>
      </c>
      <c r="DO107" s="139">
        <f>DN107*10000*MARGIN!$G23/MARGIN!$D23</f>
        <v>44111.700000000004</v>
      </c>
      <c r="DP107" s="200">
        <f t="shared" si="305"/>
        <v>-318.34602901953576</v>
      </c>
      <c r="DQ107" s="200">
        <f t="shared" si="306"/>
        <v>-318.34602901953576</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f t="shared" si="307"/>
        <v>0</v>
      </c>
      <c r="MV107">
        <v>1</v>
      </c>
      <c r="MX107">
        <v>1</v>
      </c>
      <c r="NA107">
        <f t="shared" si="339"/>
        <v>1</v>
      </c>
      <c r="NC107">
        <f t="shared" si="340"/>
        <v>0</v>
      </c>
      <c r="NF107" s="117" t="s">
        <v>1189</v>
      </c>
      <c r="NG107">
        <v>50</v>
      </c>
      <c r="NH107" t="str">
        <f t="shared" si="341"/>
        <v>FALSE</v>
      </c>
      <c r="NI107">
        <f>ROUND(MARGIN!$J23,0)</f>
        <v>3</v>
      </c>
      <c r="NJ107">
        <f t="shared" si="342"/>
        <v>2</v>
      </c>
      <c r="NK107">
        <f t="shared" si="343"/>
        <v>3</v>
      </c>
      <c r="NL107" s="139">
        <f>NK107*10000*MARGIN!$G23/MARGIN!$D23</f>
        <v>44111.700000000004</v>
      </c>
      <c r="NM107" s="139"/>
      <c r="NN107" s="200">
        <f t="shared" si="344"/>
        <v>0</v>
      </c>
      <c r="NO107" s="200"/>
      <c r="NP107" s="200"/>
      <c r="NQ107" s="200">
        <f t="shared" si="311"/>
        <v>0</v>
      </c>
      <c r="NR107" s="200">
        <f t="shared" si="345"/>
        <v>0</v>
      </c>
      <c r="NT107">
        <f t="shared" si="313"/>
        <v>0</v>
      </c>
      <c r="NV107">
        <v>1</v>
      </c>
      <c r="NX107">
        <v>1</v>
      </c>
      <c r="OA107">
        <f t="shared" si="346"/>
        <v>1</v>
      </c>
      <c r="OC107">
        <f t="shared" si="347"/>
        <v>0</v>
      </c>
      <c r="OF107" s="117" t="s">
        <v>1189</v>
      </c>
      <c r="OG107">
        <v>50</v>
      </c>
      <c r="OH107" t="str">
        <f t="shared" si="348"/>
        <v>FALSE</v>
      </c>
      <c r="OI107">
        <f>ROUND(MARGIN!$J23,0)</f>
        <v>3</v>
      </c>
      <c r="OJ107">
        <f t="shared" si="349"/>
        <v>2</v>
      </c>
      <c r="OK107">
        <f t="shared" si="350"/>
        <v>3</v>
      </c>
      <c r="OL107" s="139">
        <f>OK107*10000*MARGIN!$G23/MARGIN!$D23</f>
        <v>44111.700000000004</v>
      </c>
      <c r="OM107" s="139"/>
      <c r="ON107" s="200">
        <f t="shared" si="351"/>
        <v>0</v>
      </c>
      <c r="OO107" s="200"/>
      <c r="OP107" s="200"/>
      <c r="OQ107" s="200">
        <f t="shared" si="317"/>
        <v>0</v>
      </c>
      <c r="OR107" s="200">
        <f t="shared" si="352"/>
        <v>0</v>
      </c>
      <c r="OT107">
        <f t="shared" si="319"/>
        <v>0</v>
      </c>
      <c r="OV107">
        <v>1</v>
      </c>
      <c r="OX107">
        <v>1</v>
      </c>
      <c r="PA107">
        <f t="shared" si="353"/>
        <v>1</v>
      </c>
      <c r="PC107">
        <f t="shared" si="354"/>
        <v>0</v>
      </c>
      <c r="PF107" s="117" t="s">
        <v>1189</v>
      </c>
      <c r="PG107">
        <v>50</v>
      </c>
      <c r="PH107" t="str">
        <f t="shared" si="355"/>
        <v>FALSE</v>
      </c>
      <c r="PI107">
        <f>ROUND(MARGIN!$J23,0)</f>
        <v>3</v>
      </c>
      <c r="PJ107">
        <f t="shared" si="356"/>
        <v>2</v>
      </c>
      <c r="PK107">
        <f t="shared" si="357"/>
        <v>3</v>
      </c>
      <c r="PL107" s="139">
        <f>PK107*10000*MARGIN!$G23/MARGIN!$D23</f>
        <v>44111.700000000004</v>
      </c>
      <c r="PM107" s="139"/>
      <c r="PN107" s="200">
        <f t="shared" si="358"/>
        <v>0</v>
      </c>
      <c r="PO107" s="200"/>
      <c r="PP107" s="200"/>
      <c r="PQ107" s="200">
        <f t="shared" si="323"/>
        <v>0</v>
      </c>
      <c r="PR107" s="200">
        <f t="shared" si="359"/>
        <v>0</v>
      </c>
    </row>
    <row r="108" spans="1:434"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3</v>
      </c>
      <c r="CE108">
        <f t="shared" si="292"/>
        <v>4</v>
      </c>
      <c r="CF108">
        <f t="shared" si="325"/>
        <v>3</v>
      </c>
      <c r="CG108" s="139">
        <f>CF108*10000*MARGIN!$G24/MARGIN!$D24</f>
        <v>44110.636750009573</v>
      </c>
      <c r="CH108" s="145">
        <f t="shared" si="293"/>
        <v>663.33263292083439</v>
      </c>
      <c r="CI108" s="145">
        <f t="shared" si="294"/>
        <v>663.33263292083439</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3</v>
      </c>
      <c r="CV108">
        <f t="shared" si="326"/>
        <v>4</v>
      </c>
      <c r="CW108">
        <f t="shared" si="327"/>
        <v>3</v>
      </c>
      <c r="CX108" s="139">
        <f>CW108*10000*MARGIN!$G24/MARGIN!$D24</f>
        <v>44110.636750009573</v>
      </c>
      <c r="CY108" s="200">
        <f t="shared" si="299"/>
        <v>-179.70345153651954</v>
      </c>
      <c r="CZ108" s="200">
        <f t="shared" si="300"/>
        <v>-179.70345153651954</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3</v>
      </c>
      <c r="DM108">
        <f t="shared" si="328"/>
        <v>4</v>
      </c>
      <c r="DN108">
        <f t="shared" si="329"/>
        <v>3</v>
      </c>
      <c r="DO108" s="139">
        <f>DN108*10000*MARGIN!$G24/MARGIN!$D24</f>
        <v>44110.636750009573</v>
      </c>
      <c r="DP108" s="200">
        <f t="shared" si="305"/>
        <v>-234.9393103217399</v>
      </c>
      <c r="DQ108" s="200">
        <f t="shared" si="306"/>
        <v>-234.9393103217399</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f t="shared" si="307"/>
        <v>0</v>
      </c>
      <c r="MV108">
        <v>1</v>
      </c>
      <c r="MX108">
        <v>1</v>
      </c>
      <c r="NA108">
        <f t="shared" si="339"/>
        <v>1</v>
      </c>
      <c r="NC108">
        <f t="shared" si="340"/>
        <v>0</v>
      </c>
      <c r="NF108" s="118" t="s">
        <v>1189</v>
      </c>
      <c r="NG108">
        <v>50</v>
      </c>
      <c r="NH108" t="str">
        <f t="shared" si="341"/>
        <v>FALSE</v>
      </c>
      <c r="NI108">
        <f>ROUND(MARGIN!$J24,0)</f>
        <v>3</v>
      </c>
      <c r="NJ108">
        <f t="shared" si="342"/>
        <v>2</v>
      </c>
      <c r="NK108">
        <f t="shared" si="343"/>
        <v>3</v>
      </c>
      <c r="NL108" s="139">
        <f>NK108*10000*MARGIN!$G24/MARGIN!$D24</f>
        <v>44110.636750009573</v>
      </c>
      <c r="NM108" s="139"/>
      <c r="NN108" s="200">
        <f t="shared" si="344"/>
        <v>0</v>
      </c>
      <c r="NO108" s="200"/>
      <c r="NP108" s="200"/>
      <c r="NQ108" s="200">
        <f t="shared" si="311"/>
        <v>0</v>
      </c>
      <c r="NR108" s="200">
        <f t="shared" si="345"/>
        <v>0</v>
      </c>
      <c r="NT108">
        <f t="shared" si="313"/>
        <v>0</v>
      </c>
      <c r="NV108">
        <v>1</v>
      </c>
      <c r="NX108">
        <v>1</v>
      </c>
      <c r="OA108">
        <f t="shared" si="346"/>
        <v>1</v>
      </c>
      <c r="OC108">
        <f t="shared" si="347"/>
        <v>0</v>
      </c>
      <c r="OF108" s="118" t="s">
        <v>1189</v>
      </c>
      <c r="OG108">
        <v>50</v>
      </c>
      <c r="OH108" t="str">
        <f t="shared" si="348"/>
        <v>FALSE</v>
      </c>
      <c r="OI108">
        <f>ROUND(MARGIN!$J24,0)</f>
        <v>3</v>
      </c>
      <c r="OJ108">
        <f t="shared" si="349"/>
        <v>2</v>
      </c>
      <c r="OK108">
        <f t="shared" si="350"/>
        <v>3</v>
      </c>
      <c r="OL108" s="139">
        <f>OK108*10000*MARGIN!$G24/MARGIN!$D24</f>
        <v>44110.636750009573</v>
      </c>
      <c r="OM108" s="139"/>
      <c r="ON108" s="200">
        <f t="shared" si="351"/>
        <v>0</v>
      </c>
      <c r="OO108" s="200"/>
      <c r="OP108" s="200"/>
      <c r="OQ108" s="200">
        <f t="shared" si="317"/>
        <v>0</v>
      </c>
      <c r="OR108" s="200">
        <f t="shared" si="352"/>
        <v>0</v>
      </c>
      <c r="OT108">
        <f t="shared" si="319"/>
        <v>0</v>
      </c>
      <c r="OV108">
        <v>1</v>
      </c>
      <c r="OX108">
        <v>1</v>
      </c>
      <c r="PA108">
        <f t="shared" si="353"/>
        <v>1</v>
      </c>
      <c r="PC108">
        <f t="shared" si="354"/>
        <v>0</v>
      </c>
      <c r="PF108" s="118" t="s">
        <v>1189</v>
      </c>
      <c r="PG108">
        <v>50</v>
      </c>
      <c r="PH108" t="str">
        <f t="shared" si="355"/>
        <v>FALSE</v>
      </c>
      <c r="PI108">
        <f>ROUND(MARGIN!$J24,0)</f>
        <v>3</v>
      </c>
      <c r="PJ108">
        <f t="shared" si="356"/>
        <v>2</v>
      </c>
      <c r="PK108">
        <f t="shared" si="357"/>
        <v>3</v>
      </c>
      <c r="PL108" s="139">
        <f>PK108*10000*MARGIN!$G24/MARGIN!$D24</f>
        <v>44110.636750009573</v>
      </c>
      <c r="PM108" s="139"/>
      <c r="PN108" s="200">
        <f t="shared" si="358"/>
        <v>0</v>
      </c>
      <c r="PO108" s="200"/>
      <c r="PP108" s="200"/>
      <c r="PQ108" s="200">
        <f t="shared" si="323"/>
        <v>0</v>
      </c>
      <c r="PR108" s="200">
        <f t="shared" si="359"/>
        <v>0</v>
      </c>
    </row>
    <row r="109" spans="1:434"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3</v>
      </c>
      <c r="CE109">
        <f t="shared" si="292"/>
        <v>2</v>
      </c>
      <c r="CF109">
        <f t="shared" si="325"/>
        <v>3</v>
      </c>
      <c r="CG109" s="139">
        <f>CF109*10000*MARGIN!$G25/MARGIN!$D25</f>
        <v>44108.280503724782</v>
      </c>
      <c r="CH109" s="145">
        <f t="shared" si="293"/>
        <v>-210.48552099679034</v>
      </c>
      <c r="CI109" s="145">
        <f t="shared" si="294"/>
        <v>-210.48552099679034</v>
      </c>
      <c r="CK109">
        <f t="shared" si="295"/>
        <v>0</v>
      </c>
      <c r="CL109">
        <v>1</v>
      </c>
      <c r="CM109">
        <v>1</v>
      </c>
      <c r="CN109">
        <v>-1</v>
      </c>
      <c r="CO109">
        <f t="shared" si="296"/>
        <v>0</v>
      </c>
      <c r="CP109">
        <f t="shared" si="297"/>
        <v>0</v>
      </c>
      <c r="CQ109">
        <v>-1.54596930413E-2</v>
      </c>
      <c r="CR109" s="117" t="s">
        <v>1189</v>
      </c>
      <c r="CS109">
        <v>50</v>
      </c>
      <c r="CT109" t="str">
        <f t="shared" si="298"/>
        <v>TRUE</v>
      </c>
      <c r="CU109">
        <f>ROUND(MARGIN!$J25,0)</f>
        <v>3</v>
      </c>
      <c r="CV109">
        <f t="shared" si="326"/>
        <v>4</v>
      </c>
      <c r="CW109">
        <f t="shared" si="327"/>
        <v>3</v>
      </c>
      <c r="CX109" s="139">
        <f>CW109*10000*MARGIN!$G25/MARGIN!$D25</f>
        <v>44108.280503724782</v>
      </c>
      <c r="CY109" s="200">
        <f t="shared" si="299"/>
        <v>-681.90047716714241</v>
      </c>
      <c r="CZ109" s="200">
        <f t="shared" si="300"/>
        <v>-681.90047716714241</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3</v>
      </c>
      <c r="DM109">
        <f t="shared" si="328"/>
        <v>4</v>
      </c>
      <c r="DN109">
        <f t="shared" si="329"/>
        <v>3</v>
      </c>
      <c r="DO109" s="139">
        <f>DN109*10000*MARGIN!$G25/MARGIN!$D25</f>
        <v>44108.280503724782</v>
      </c>
      <c r="DP109" s="200">
        <f t="shared" si="305"/>
        <v>41.961791801500738</v>
      </c>
      <c r="DQ109" s="200">
        <f t="shared" si="306"/>
        <v>41.961791801500738</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f t="shared" si="307"/>
        <v>0</v>
      </c>
      <c r="MV109">
        <v>1</v>
      </c>
      <c r="MX109">
        <v>1</v>
      </c>
      <c r="NA109">
        <f t="shared" si="339"/>
        <v>1</v>
      </c>
      <c r="NC109">
        <f t="shared" si="340"/>
        <v>0</v>
      </c>
      <c r="NF109" s="117" t="s">
        <v>1189</v>
      </c>
      <c r="NG109">
        <v>50</v>
      </c>
      <c r="NH109" t="str">
        <f t="shared" si="341"/>
        <v>FALSE</v>
      </c>
      <c r="NI109">
        <f>ROUND(MARGIN!$J25,0)</f>
        <v>3</v>
      </c>
      <c r="NJ109">
        <f t="shared" si="342"/>
        <v>2</v>
      </c>
      <c r="NK109">
        <f t="shared" si="343"/>
        <v>3</v>
      </c>
      <c r="NL109" s="139">
        <f>NK109*10000*MARGIN!$G25/MARGIN!$D25</f>
        <v>44108.280503724782</v>
      </c>
      <c r="NM109" s="139"/>
      <c r="NN109" s="200">
        <f t="shared" si="344"/>
        <v>0</v>
      </c>
      <c r="NO109" s="200"/>
      <c r="NP109" s="200"/>
      <c r="NQ109" s="200">
        <f t="shared" si="311"/>
        <v>0</v>
      </c>
      <c r="NR109" s="200">
        <f t="shared" si="345"/>
        <v>0</v>
      </c>
      <c r="NT109">
        <f t="shared" si="313"/>
        <v>0</v>
      </c>
      <c r="NV109">
        <v>1</v>
      </c>
      <c r="NX109">
        <v>1</v>
      </c>
      <c r="OA109">
        <f t="shared" si="346"/>
        <v>1</v>
      </c>
      <c r="OC109">
        <f t="shared" si="347"/>
        <v>0</v>
      </c>
      <c r="OF109" s="117" t="s">
        <v>1189</v>
      </c>
      <c r="OG109">
        <v>50</v>
      </c>
      <c r="OH109" t="str">
        <f t="shared" si="348"/>
        <v>FALSE</v>
      </c>
      <c r="OI109">
        <f>ROUND(MARGIN!$J25,0)</f>
        <v>3</v>
      </c>
      <c r="OJ109">
        <f t="shared" si="349"/>
        <v>2</v>
      </c>
      <c r="OK109">
        <f t="shared" si="350"/>
        <v>3</v>
      </c>
      <c r="OL109" s="139">
        <f>OK109*10000*MARGIN!$G25/MARGIN!$D25</f>
        <v>44108.280503724782</v>
      </c>
      <c r="OM109" s="139"/>
      <c r="ON109" s="200">
        <f t="shared" si="351"/>
        <v>0</v>
      </c>
      <c r="OO109" s="200"/>
      <c r="OP109" s="200"/>
      <c r="OQ109" s="200">
        <f t="shared" si="317"/>
        <v>0</v>
      </c>
      <c r="OR109" s="200">
        <f t="shared" si="352"/>
        <v>0</v>
      </c>
      <c r="OT109">
        <f t="shared" si="319"/>
        <v>0</v>
      </c>
      <c r="OV109">
        <v>1</v>
      </c>
      <c r="OX109">
        <v>1</v>
      </c>
      <c r="PA109">
        <f t="shared" si="353"/>
        <v>1</v>
      </c>
      <c r="PC109">
        <f t="shared" si="354"/>
        <v>0</v>
      </c>
      <c r="PF109" s="117" t="s">
        <v>1189</v>
      </c>
      <c r="PG109">
        <v>50</v>
      </c>
      <c r="PH109" t="str">
        <f t="shared" si="355"/>
        <v>FALSE</v>
      </c>
      <c r="PI109">
        <f>ROUND(MARGIN!$J25,0)</f>
        <v>3</v>
      </c>
      <c r="PJ109">
        <f t="shared" si="356"/>
        <v>2</v>
      </c>
      <c r="PK109">
        <f t="shared" si="357"/>
        <v>3</v>
      </c>
      <c r="PL109" s="139">
        <f>PK109*10000*MARGIN!$G25/MARGIN!$D25</f>
        <v>44108.280503724782</v>
      </c>
      <c r="PM109" s="139"/>
      <c r="PN109" s="200">
        <f t="shared" si="358"/>
        <v>0</v>
      </c>
      <c r="PO109" s="200"/>
      <c r="PP109" s="200"/>
      <c r="PQ109" s="200">
        <f t="shared" si="323"/>
        <v>0</v>
      </c>
      <c r="PR109" s="200">
        <f t="shared" si="359"/>
        <v>0</v>
      </c>
    </row>
    <row r="110" spans="1:434"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45199.36836</v>
      </c>
      <c r="CH110" s="145">
        <f t="shared" si="293"/>
        <v>149.09993228114956</v>
      </c>
      <c r="CI110" s="145">
        <f t="shared" si="294"/>
        <v>-149.09993228114956</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45199.36836</v>
      </c>
      <c r="CY110" s="200">
        <f t="shared" si="299"/>
        <v>-213.30910540064085</v>
      </c>
      <c r="CZ110" s="200">
        <f t="shared" si="300"/>
        <v>213.30910540064085</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45199.36836</v>
      </c>
      <c r="DP110" s="200">
        <f t="shared" si="305"/>
        <v>-344.6544894162696</v>
      </c>
      <c r="DQ110" s="200">
        <f t="shared" si="306"/>
        <v>344.6544894162696</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f t="shared" si="307"/>
        <v>0</v>
      </c>
      <c r="MV110">
        <v>-1</v>
      </c>
      <c r="MX110">
        <v>-1</v>
      </c>
      <c r="NA110">
        <f t="shared" si="339"/>
        <v>1</v>
      </c>
      <c r="NC110">
        <f t="shared" si="340"/>
        <v>0</v>
      </c>
      <c r="NF110" s="117" t="s">
        <v>1189</v>
      </c>
      <c r="NG110">
        <v>50</v>
      </c>
      <c r="NH110" t="str">
        <f t="shared" si="341"/>
        <v>FALSE</v>
      </c>
      <c r="NI110">
        <f>ROUND(MARGIN!$J26,0)</f>
        <v>4</v>
      </c>
      <c r="NJ110">
        <f t="shared" si="342"/>
        <v>3</v>
      </c>
      <c r="NK110">
        <f t="shared" si="343"/>
        <v>4</v>
      </c>
      <c r="NL110" s="139">
        <f>NK110*10000*MARGIN!$G26/MARGIN!$D26</f>
        <v>45199.36836</v>
      </c>
      <c r="NM110" s="139"/>
      <c r="NN110" s="200">
        <f t="shared" si="344"/>
        <v>0</v>
      </c>
      <c r="NO110" s="200"/>
      <c r="NP110" s="200"/>
      <c r="NQ110" s="200">
        <f t="shared" si="311"/>
        <v>0</v>
      </c>
      <c r="NR110" s="200">
        <f t="shared" si="345"/>
        <v>0</v>
      </c>
      <c r="NT110">
        <f t="shared" si="313"/>
        <v>0</v>
      </c>
      <c r="NV110">
        <v>-1</v>
      </c>
      <c r="NX110">
        <v>-1</v>
      </c>
      <c r="OA110">
        <f t="shared" si="346"/>
        <v>1</v>
      </c>
      <c r="OC110">
        <f t="shared" si="347"/>
        <v>0</v>
      </c>
      <c r="OF110" s="117" t="s">
        <v>1189</v>
      </c>
      <c r="OG110">
        <v>50</v>
      </c>
      <c r="OH110" t="str">
        <f t="shared" si="348"/>
        <v>FALSE</v>
      </c>
      <c r="OI110">
        <f>ROUND(MARGIN!$J26,0)</f>
        <v>4</v>
      </c>
      <c r="OJ110">
        <f t="shared" si="349"/>
        <v>3</v>
      </c>
      <c r="OK110">
        <f t="shared" si="350"/>
        <v>4</v>
      </c>
      <c r="OL110" s="139">
        <f>OK110*10000*MARGIN!$G26/MARGIN!$D26</f>
        <v>45199.36836</v>
      </c>
      <c r="OM110" s="139"/>
      <c r="ON110" s="200">
        <f t="shared" si="351"/>
        <v>0</v>
      </c>
      <c r="OO110" s="200"/>
      <c r="OP110" s="200"/>
      <c r="OQ110" s="200">
        <f t="shared" si="317"/>
        <v>0</v>
      </c>
      <c r="OR110" s="200">
        <f t="shared" si="352"/>
        <v>0</v>
      </c>
      <c r="OT110">
        <f t="shared" si="319"/>
        <v>0</v>
      </c>
      <c r="OV110">
        <v>-1</v>
      </c>
      <c r="OX110">
        <v>-1</v>
      </c>
      <c r="PA110">
        <f t="shared" si="353"/>
        <v>1</v>
      </c>
      <c r="PC110">
        <f t="shared" si="354"/>
        <v>0</v>
      </c>
      <c r="PF110" s="117" t="s">
        <v>1189</v>
      </c>
      <c r="PG110">
        <v>50</v>
      </c>
      <c r="PH110" t="str">
        <f t="shared" si="355"/>
        <v>FALSE</v>
      </c>
      <c r="PI110">
        <f>ROUND(MARGIN!$J26,0)</f>
        <v>4</v>
      </c>
      <c r="PJ110">
        <f t="shared" si="356"/>
        <v>3</v>
      </c>
      <c r="PK110">
        <f t="shared" si="357"/>
        <v>4</v>
      </c>
      <c r="PL110" s="139">
        <f>PK110*10000*MARGIN!$G26/MARGIN!$D26</f>
        <v>45199.36836</v>
      </c>
      <c r="PM110" s="139"/>
      <c r="PN110" s="200">
        <f t="shared" si="358"/>
        <v>0</v>
      </c>
      <c r="PO110" s="200"/>
      <c r="PP110" s="200"/>
      <c r="PQ110" s="200">
        <f t="shared" si="323"/>
        <v>0</v>
      </c>
      <c r="PR110" s="200">
        <f t="shared" si="359"/>
        <v>0</v>
      </c>
    </row>
    <row r="111" spans="1:434" x14ac:dyDescent="0.25">
      <c r="A111" t="s">
        <v>1170</v>
      </c>
      <c r="B111" s="167" t="s">
        <v>11</v>
      </c>
      <c r="D111" s="116" t="s">
        <v>788</v>
      </c>
      <c r="E111">
        <v>50</v>
      </c>
      <c r="F111" t="e">
        <f>IF(#REF!="","FALSE","TRUE")</f>
        <v>#REF!</v>
      </c>
      <c r="G111">
        <f>ROUND(MARGIN!$J21,0)</f>
        <v>3</v>
      </c>
      <c r="I111" t="e">
        <f>-#REF!+J111</f>
        <v>#REF!</v>
      </c>
      <c r="J111">
        <v>1</v>
      </c>
      <c r="K111" s="116" t="s">
        <v>788</v>
      </c>
      <c r="L111">
        <v>50</v>
      </c>
      <c r="M111" t="str">
        <f t="shared" si="273"/>
        <v>TRUE</v>
      </c>
      <c r="N111">
        <f>ROUND(MARGIN!$J21,0)</f>
        <v>3</v>
      </c>
      <c r="P111">
        <f t="shared" si="274"/>
        <v>-2</v>
      </c>
      <c r="Q111">
        <v>-1</v>
      </c>
      <c r="T111" s="117" t="s">
        <v>788</v>
      </c>
      <c r="U111">
        <v>50</v>
      </c>
      <c r="V111" t="str">
        <f t="shared" si="275"/>
        <v>TRUE</v>
      </c>
      <c r="W111">
        <f>ROUND(MARGIN!$J21,0)</f>
        <v>3</v>
      </c>
      <c r="Z111">
        <f t="shared" si="276"/>
        <v>2</v>
      </c>
      <c r="AA111">
        <v>1</v>
      </c>
      <c r="AD111" s="117" t="s">
        <v>963</v>
      </c>
      <c r="AE111">
        <v>50</v>
      </c>
      <c r="AF111" t="str">
        <f t="shared" si="277"/>
        <v>TRUE</v>
      </c>
      <c r="AG111">
        <f>ROUND(MARGIN!$J21,0)</f>
        <v>3</v>
      </c>
      <c r="AH111">
        <f t="shared" si="278"/>
        <v>3</v>
      </c>
      <c r="AK111">
        <f t="shared" si="279"/>
        <v>-2</v>
      </c>
      <c r="AL111">
        <v>-1</v>
      </c>
      <c r="AO111" s="117" t="s">
        <v>963</v>
      </c>
      <c r="AP111">
        <v>50</v>
      </c>
      <c r="AQ111" t="str">
        <f t="shared" si="280"/>
        <v>TRUE</v>
      </c>
      <c r="AR111">
        <f>ROUND(MARGIN!$J21,0)</f>
        <v>3</v>
      </c>
      <c r="AS111">
        <f t="shared" si="281"/>
        <v>3</v>
      </c>
      <c r="AV111">
        <f t="shared" si="282"/>
        <v>2</v>
      </c>
      <c r="AW111">
        <v>1</v>
      </c>
      <c r="AZ111" s="117" t="s">
        <v>963</v>
      </c>
      <c r="BA111">
        <v>50</v>
      </c>
      <c r="BB111" t="str">
        <f t="shared" si="283"/>
        <v>TRUE</v>
      </c>
      <c r="BC111">
        <f>ROUND(MARGIN!$J21,0)</f>
        <v>3</v>
      </c>
      <c r="BD111">
        <f t="shared" si="284"/>
        <v>3</v>
      </c>
      <c r="BG111">
        <f t="shared" si="285"/>
        <v>-1</v>
      </c>
      <c r="BL111" s="117" t="s">
        <v>963</v>
      </c>
      <c r="BM111">
        <v>50</v>
      </c>
      <c r="BN111" t="str">
        <f t="shared" si="286"/>
        <v>FALSE</v>
      </c>
      <c r="BO111">
        <f>ROUND(MARGIN!$J21,0)</f>
        <v>3</v>
      </c>
      <c r="BP111">
        <f t="shared" si="287"/>
        <v>3</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45200.590343999997</v>
      </c>
      <c r="CH111" s="145">
        <f t="shared" si="293"/>
        <v>-5.861072399398787</v>
      </c>
      <c r="CI111" s="145">
        <f t="shared" si="294"/>
        <v>-5.861072399398787</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45200.590343999997</v>
      </c>
      <c r="CY111" s="200">
        <f t="shared" si="299"/>
        <v>-44.843018562017974</v>
      </c>
      <c r="CZ111" s="200">
        <f t="shared" si="300"/>
        <v>-44.843018562017974</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45200.590343999997</v>
      </c>
      <c r="DP111" s="200">
        <f t="shared" si="305"/>
        <v>538.063846837867</v>
      </c>
      <c r="DQ111" s="200">
        <f t="shared" si="306"/>
        <v>538.063846837867</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f t="shared" si="307"/>
        <v>0</v>
      </c>
      <c r="MV111">
        <v>-1</v>
      </c>
      <c r="MX111">
        <v>-1</v>
      </c>
      <c r="NA111">
        <f t="shared" si="339"/>
        <v>1</v>
      </c>
      <c r="NC111">
        <f t="shared" si="340"/>
        <v>0</v>
      </c>
      <c r="NF111" s="117" t="s">
        <v>1189</v>
      </c>
      <c r="NG111">
        <v>50</v>
      </c>
      <c r="NH111" t="str">
        <f t="shared" si="341"/>
        <v>FALSE</v>
      </c>
      <c r="NI111">
        <f>ROUND(MARGIN!$J27,0)</f>
        <v>4</v>
      </c>
      <c r="NJ111">
        <f t="shared" si="342"/>
        <v>3</v>
      </c>
      <c r="NK111">
        <f t="shared" si="343"/>
        <v>4</v>
      </c>
      <c r="NL111" s="139">
        <f>NK111*10000*MARGIN!$G27/MARGIN!$D27</f>
        <v>45200.590343999997</v>
      </c>
      <c r="NM111" s="139"/>
      <c r="NN111" s="200">
        <f t="shared" si="344"/>
        <v>0</v>
      </c>
      <c r="NO111" s="200"/>
      <c r="NP111" s="200"/>
      <c r="NQ111" s="200">
        <f t="shared" si="311"/>
        <v>0</v>
      </c>
      <c r="NR111" s="200">
        <f t="shared" si="345"/>
        <v>0</v>
      </c>
      <c r="NT111">
        <f t="shared" si="313"/>
        <v>0</v>
      </c>
      <c r="NV111">
        <v>-1</v>
      </c>
      <c r="NX111">
        <v>-1</v>
      </c>
      <c r="OA111">
        <f t="shared" si="346"/>
        <v>1</v>
      </c>
      <c r="OC111">
        <f t="shared" si="347"/>
        <v>0</v>
      </c>
      <c r="OF111" s="117" t="s">
        <v>1189</v>
      </c>
      <c r="OG111">
        <v>50</v>
      </c>
      <c r="OH111" t="str">
        <f t="shared" si="348"/>
        <v>FALSE</v>
      </c>
      <c r="OI111">
        <f>ROUND(MARGIN!$J27,0)</f>
        <v>4</v>
      </c>
      <c r="OJ111">
        <f t="shared" si="349"/>
        <v>3</v>
      </c>
      <c r="OK111">
        <f t="shared" si="350"/>
        <v>4</v>
      </c>
      <c r="OL111" s="139">
        <f>OK111*10000*MARGIN!$G27/MARGIN!$D27</f>
        <v>45200.590343999997</v>
      </c>
      <c r="OM111" s="139"/>
      <c r="ON111" s="200">
        <f t="shared" si="351"/>
        <v>0</v>
      </c>
      <c r="OO111" s="200"/>
      <c r="OP111" s="200"/>
      <c r="OQ111" s="200">
        <f t="shared" si="317"/>
        <v>0</v>
      </c>
      <c r="OR111" s="200">
        <f t="shared" si="352"/>
        <v>0</v>
      </c>
      <c r="OT111">
        <f t="shared" si="319"/>
        <v>0</v>
      </c>
      <c r="OV111">
        <v>-1</v>
      </c>
      <c r="OX111">
        <v>-1</v>
      </c>
      <c r="PA111">
        <f t="shared" si="353"/>
        <v>1</v>
      </c>
      <c r="PC111">
        <f t="shared" si="354"/>
        <v>0</v>
      </c>
      <c r="PF111" s="117" t="s">
        <v>1189</v>
      </c>
      <c r="PG111">
        <v>50</v>
      </c>
      <c r="PH111" t="str">
        <f t="shared" si="355"/>
        <v>FALSE</v>
      </c>
      <c r="PI111">
        <f>ROUND(MARGIN!$J27,0)</f>
        <v>4</v>
      </c>
      <c r="PJ111">
        <f t="shared" si="356"/>
        <v>3</v>
      </c>
      <c r="PK111">
        <f t="shared" si="357"/>
        <v>4</v>
      </c>
      <c r="PL111" s="139">
        <f>PK111*10000*MARGIN!$G27/MARGIN!$D27</f>
        <v>45200.590343999997</v>
      </c>
      <c r="PM111" s="139"/>
      <c r="PN111" s="200">
        <f t="shared" si="358"/>
        <v>0</v>
      </c>
      <c r="PO111" s="200"/>
      <c r="PP111" s="200"/>
      <c r="PQ111" s="200">
        <f t="shared" si="323"/>
        <v>0</v>
      </c>
      <c r="PR111" s="200">
        <f t="shared" si="359"/>
        <v>0</v>
      </c>
    </row>
    <row r="112" spans="1:434" x14ac:dyDescent="0.25">
      <c r="A112" t="s">
        <v>1171</v>
      </c>
      <c r="B112" s="167" t="s">
        <v>12</v>
      </c>
      <c r="D112" s="117" t="s">
        <v>788</v>
      </c>
      <c r="E112">
        <v>50</v>
      </c>
      <c r="F112" t="e">
        <f>IF(#REF!="","FALSE","TRUE")</f>
        <v>#REF!</v>
      </c>
      <c r="G112">
        <f>ROUND(MARGIN!$J22,0)</f>
        <v>3</v>
      </c>
      <c r="I112" t="e">
        <f>-#REF!+J112</f>
        <v>#REF!</v>
      </c>
      <c r="J112">
        <v>1</v>
      </c>
      <c r="K112" s="117" t="s">
        <v>788</v>
      </c>
      <c r="L112">
        <v>50</v>
      </c>
      <c r="M112" t="str">
        <f t="shared" si="273"/>
        <v>TRUE</v>
      </c>
      <c r="N112">
        <f>ROUND(MARGIN!$J22,0)</f>
        <v>3</v>
      </c>
      <c r="O112">
        <v>-9</v>
      </c>
      <c r="P112">
        <f t="shared" si="274"/>
        <v>0</v>
      </c>
      <c r="Q112">
        <v>1</v>
      </c>
      <c r="T112" s="117" t="s">
        <v>788</v>
      </c>
      <c r="U112">
        <v>50</v>
      </c>
      <c r="V112" t="str">
        <f t="shared" si="275"/>
        <v>TRUE</v>
      </c>
      <c r="W112">
        <f>ROUND(MARGIN!$J22,0)</f>
        <v>3</v>
      </c>
      <c r="Z112">
        <f t="shared" si="276"/>
        <v>-2</v>
      </c>
      <c r="AA112">
        <v>-1</v>
      </c>
      <c r="AD112" s="117" t="s">
        <v>962</v>
      </c>
      <c r="AE112">
        <v>50</v>
      </c>
      <c r="AF112" t="str">
        <f t="shared" si="277"/>
        <v>TRUE</v>
      </c>
      <c r="AG112">
        <f>ROUND(MARGIN!$J22,0)</f>
        <v>3</v>
      </c>
      <c r="AH112">
        <f t="shared" si="278"/>
        <v>3</v>
      </c>
      <c r="AK112">
        <f t="shared" si="279"/>
        <v>2</v>
      </c>
      <c r="AL112">
        <v>1</v>
      </c>
      <c r="AO112" s="117" t="s">
        <v>962</v>
      </c>
      <c r="AP112">
        <v>50</v>
      </c>
      <c r="AQ112" t="str">
        <f t="shared" si="280"/>
        <v>TRUE</v>
      </c>
      <c r="AR112">
        <f>ROUND(MARGIN!$J22,0)</f>
        <v>3</v>
      </c>
      <c r="AS112">
        <f t="shared" si="281"/>
        <v>3</v>
      </c>
      <c r="AV112">
        <f t="shared" si="282"/>
        <v>0</v>
      </c>
      <c r="AW112">
        <v>1</v>
      </c>
      <c r="AZ112" s="117" t="s">
        <v>962</v>
      </c>
      <c r="BA112">
        <v>50</v>
      </c>
      <c r="BB112" t="str">
        <f t="shared" si="283"/>
        <v>TRUE</v>
      </c>
      <c r="BC112">
        <f>ROUND(MARGIN!$J22,0)</f>
        <v>3</v>
      </c>
      <c r="BD112">
        <f t="shared" si="284"/>
        <v>3</v>
      </c>
      <c r="BG112">
        <f t="shared" si="285"/>
        <v>-1</v>
      </c>
      <c r="BL112" s="117" t="s">
        <v>962</v>
      </c>
      <c r="BM112">
        <v>50</v>
      </c>
      <c r="BN112" t="str">
        <f t="shared" si="286"/>
        <v>FALSE</v>
      </c>
      <c r="BO112">
        <f>ROUND(MARGIN!$J22,0)</f>
        <v>3</v>
      </c>
      <c r="BP112">
        <f t="shared" si="287"/>
        <v>3</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45207.344813839147</v>
      </c>
      <c r="CH112" s="145">
        <f t="shared" si="293"/>
        <v>-298.44531615235115</v>
      </c>
      <c r="CI112" s="145">
        <f t="shared" si="294"/>
        <v>298.44531615235115</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45207.344813839147</v>
      </c>
      <c r="CY112" s="200">
        <f t="shared" si="299"/>
        <v>-461.34023567039026</v>
      </c>
      <c r="CZ112" s="200">
        <f t="shared" si="300"/>
        <v>-461.34023567039026</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45207.344813839147</v>
      </c>
      <c r="DP112" s="200">
        <f t="shared" si="305"/>
        <v>273.13269289590164</v>
      </c>
      <c r="DQ112" s="200">
        <f t="shared" si="306"/>
        <v>-273.13269289590164</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f t="shared" si="307"/>
        <v>0</v>
      </c>
      <c r="MV112">
        <v>-1</v>
      </c>
      <c r="MX112">
        <v>-1</v>
      </c>
      <c r="NA112">
        <f t="shared" si="339"/>
        <v>1</v>
      </c>
      <c r="NC112">
        <f t="shared" si="340"/>
        <v>0</v>
      </c>
      <c r="NF112" s="117" t="s">
        <v>1189</v>
      </c>
      <c r="NG112">
        <v>50</v>
      </c>
      <c r="NH112" t="str">
        <f t="shared" si="341"/>
        <v>FALSE</v>
      </c>
      <c r="NI112">
        <f>ROUND(MARGIN!$J28,0)</f>
        <v>4</v>
      </c>
      <c r="NJ112">
        <f t="shared" si="342"/>
        <v>3</v>
      </c>
      <c r="NK112">
        <f t="shared" si="343"/>
        <v>4</v>
      </c>
      <c r="NL112" s="139">
        <f>NK112*10000*MARGIN!$G28/MARGIN!$D28</f>
        <v>45207.344813839147</v>
      </c>
      <c r="NM112" s="139"/>
      <c r="NN112" s="200">
        <f t="shared" si="344"/>
        <v>0</v>
      </c>
      <c r="NO112" s="200"/>
      <c r="NP112" s="200"/>
      <c r="NQ112" s="200">
        <f t="shared" si="311"/>
        <v>0</v>
      </c>
      <c r="NR112" s="200">
        <f t="shared" si="345"/>
        <v>0</v>
      </c>
      <c r="NT112">
        <f t="shared" si="313"/>
        <v>0</v>
      </c>
      <c r="NV112">
        <v>-1</v>
      </c>
      <c r="NX112">
        <v>-1</v>
      </c>
      <c r="OA112">
        <f t="shared" si="346"/>
        <v>1</v>
      </c>
      <c r="OC112">
        <f t="shared" si="347"/>
        <v>0</v>
      </c>
      <c r="OF112" s="117" t="s">
        <v>1189</v>
      </c>
      <c r="OG112">
        <v>50</v>
      </c>
      <c r="OH112" t="str">
        <f t="shared" si="348"/>
        <v>FALSE</v>
      </c>
      <c r="OI112">
        <f>ROUND(MARGIN!$J28,0)</f>
        <v>4</v>
      </c>
      <c r="OJ112">
        <f t="shared" si="349"/>
        <v>3</v>
      </c>
      <c r="OK112">
        <f t="shared" si="350"/>
        <v>4</v>
      </c>
      <c r="OL112" s="139">
        <f>OK112*10000*MARGIN!$G28/MARGIN!$D28</f>
        <v>45207.344813839147</v>
      </c>
      <c r="OM112" s="139"/>
      <c r="ON112" s="200">
        <f t="shared" si="351"/>
        <v>0</v>
      </c>
      <c r="OO112" s="200"/>
      <c r="OP112" s="200"/>
      <c r="OQ112" s="200">
        <f t="shared" si="317"/>
        <v>0</v>
      </c>
      <c r="OR112" s="200">
        <f t="shared" si="352"/>
        <v>0</v>
      </c>
      <c r="OT112">
        <f t="shared" si="319"/>
        <v>0</v>
      </c>
      <c r="OV112">
        <v>-1</v>
      </c>
      <c r="OX112">
        <v>-1</v>
      </c>
      <c r="PA112">
        <f t="shared" si="353"/>
        <v>1</v>
      </c>
      <c r="PC112">
        <f t="shared" si="354"/>
        <v>0</v>
      </c>
      <c r="PF112" s="117" t="s">
        <v>1189</v>
      </c>
      <c r="PG112">
        <v>50</v>
      </c>
      <c r="PH112" t="str">
        <f t="shared" si="355"/>
        <v>FALSE</v>
      </c>
      <c r="PI112">
        <f>ROUND(MARGIN!$J28,0)</f>
        <v>4</v>
      </c>
      <c r="PJ112">
        <f t="shared" si="356"/>
        <v>3</v>
      </c>
      <c r="PK112">
        <f t="shared" si="357"/>
        <v>4</v>
      </c>
      <c r="PL112" s="139">
        <f>PK112*10000*MARGIN!$G28/MARGIN!$D28</f>
        <v>45207.344813839147</v>
      </c>
      <c r="PM112" s="139"/>
      <c r="PN112" s="200">
        <f t="shared" si="358"/>
        <v>0</v>
      </c>
      <c r="PO112" s="200"/>
      <c r="PP112" s="200"/>
      <c r="PQ112" s="200">
        <f t="shared" si="323"/>
        <v>0</v>
      </c>
      <c r="PR112" s="200">
        <f t="shared" si="359"/>
        <v>0</v>
      </c>
    </row>
    <row r="113" spans="1:434" x14ac:dyDescent="0.25">
      <c r="A113" t="s">
        <v>1172</v>
      </c>
      <c r="B113" s="167" t="s">
        <v>5</v>
      </c>
      <c r="D113" s="117" t="s">
        <v>788</v>
      </c>
      <c r="E113">
        <v>50</v>
      </c>
      <c r="F113" t="e">
        <f>IF(#REF!="","FALSE","TRUE")</f>
        <v>#REF!</v>
      </c>
      <c r="G113">
        <f>ROUND(MARGIN!$J25,0)</f>
        <v>3</v>
      </c>
      <c r="I113" t="e">
        <f>-#REF!+J113</f>
        <v>#REF!</v>
      </c>
      <c r="J113">
        <v>1</v>
      </c>
      <c r="K113" s="117" t="s">
        <v>788</v>
      </c>
      <c r="L113">
        <v>50</v>
      </c>
      <c r="M113" t="str">
        <f t="shared" si="273"/>
        <v>TRUE</v>
      </c>
      <c r="N113">
        <f>ROUND(MARGIN!$J25,0)</f>
        <v>3</v>
      </c>
      <c r="P113">
        <f t="shared" si="274"/>
        <v>0</v>
      </c>
      <c r="Q113">
        <v>1</v>
      </c>
      <c r="S113" t="str">
        <f>FORECAST!B56</f>
        <v>High: Dec-Jan // Low: Sept</v>
      </c>
      <c r="T113" s="117" t="s">
        <v>788</v>
      </c>
      <c r="U113">
        <v>50</v>
      </c>
      <c r="V113" t="str">
        <f t="shared" si="275"/>
        <v>TRUE</v>
      </c>
      <c r="W113">
        <f>ROUND(MARGIN!$J25,0)</f>
        <v>3</v>
      </c>
      <c r="Z113">
        <f t="shared" si="276"/>
        <v>-2</v>
      </c>
      <c r="AA113">
        <v>-1</v>
      </c>
      <c r="AC113" t="s">
        <v>150</v>
      </c>
      <c r="AD113" s="117" t="s">
        <v>962</v>
      </c>
      <c r="AE113">
        <v>50</v>
      </c>
      <c r="AF113" t="str">
        <f t="shared" si="277"/>
        <v>TRUE</v>
      </c>
      <c r="AG113">
        <f>ROUND(MARGIN!$J25,0)</f>
        <v>3</v>
      </c>
      <c r="AH113">
        <f t="shared" si="278"/>
        <v>3</v>
      </c>
      <c r="AK113">
        <f t="shared" si="279"/>
        <v>2</v>
      </c>
      <c r="AL113">
        <v>1</v>
      </c>
      <c r="AN113" t="s">
        <v>150</v>
      </c>
      <c r="AO113" s="117" t="s">
        <v>962</v>
      </c>
      <c r="AP113">
        <v>50</v>
      </c>
      <c r="AQ113" t="str">
        <f t="shared" si="280"/>
        <v>TRUE</v>
      </c>
      <c r="AR113">
        <f>ROUND(MARGIN!$J25,0)</f>
        <v>3</v>
      </c>
      <c r="AS113">
        <f t="shared" si="281"/>
        <v>3</v>
      </c>
      <c r="AV113">
        <f t="shared" si="282"/>
        <v>0</v>
      </c>
      <c r="AW113">
        <v>1</v>
      </c>
      <c r="AY113" t="s">
        <v>150</v>
      </c>
      <c r="AZ113" s="117" t="s">
        <v>962</v>
      </c>
      <c r="BA113">
        <v>50</v>
      </c>
      <c r="BB113" t="str">
        <f t="shared" si="283"/>
        <v>TRUE</v>
      </c>
      <c r="BC113">
        <f>ROUND(MARGIN!$J25,0)</f>
        <v>3</v>
      </c>
      <c r="BD113">
        <f t="shared" si="284"/>
        <v>3</v>
      </c>
      <c r="BG113">
        <f t="shared" si="285"/>
        <v>-1</v>
      </c>
      <c r="BK113" t="s">
        <v>150</v>
      </c>
      <c r="BL113" s="117" t="s">
        <v>962</v>
      </c>
      <c r="BM113">
        <v>50</v>
      </c>
      <c r="BN113" t="str">
        <f t="shared" si="286"/>
        <v>FALSE</v>
      </c>
      <c r="BO113">
        <f>ROUND(MARGIN!$J25,0)</f>
        <v>3</v>
      </c>
      <c r="BP113">
        <f t="shared" si="287"/>
        <v>3</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45212.696710954551</v>
      </c>
      <c r="CH113" s="145">
        <f t="shared" si="293"/>
        <v>128.86521736470155</v>
      </c>
      <c r="CI113" s="145">
        <f t="shared" si="294"/>
        <v>128.86521736470155</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45212.696710954551</v>
      </c>
      <c r="CY113" s="200">
        <f t="shared" si="299"/>
        <v>-393.6767947966452</v>
      </c>
      <c r="CZ113" s="200">
        <f t="shared" si="300"/>
        <v>-393.6767947966452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45212.696710954551</v>
      </c>
      <c r="DP113" s="200">
        <f t="shared" si="305"/>
        <v>68.502402820139494</v>
      </c>
      <c r="DQ113" s="200">
        <f t="shared" si="306"/>
        <v>-68.502402820139494</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f t="shared" si="307"/>
        <v>0</v>
      </c>
      <c r="MV113">
        <v>-1</v>
      </c>
      <c r="MX113">
        <v>-1</v>
      </c>
      <c r="NA113">
        <f t="shared" si="339"/>
        <v>1</v>
      </c>
      <c r="NC113">
        <f t="shared" si="340"/>
        <v>0</v>
      </c>
      <c r="NF113" s="117" t="s">
        <v>1189</v>
      </c>
      <c r="NG113">
        <v>50</v>
      </c>
      <c r="NH113" t="str">
        <f t="shared" si="341"/>
        <v>FALSE</v>
      </c>
      <c r="NI113">
        <f>ROUND(MARGIN!$J29,0)</f>
        <v>4</v>
      </c>
      <c r="NJ113">
        <f t="shared" si="342"/>
        <v>3</v>
      </c>
      <c r="NK113">
        <f t="shared" si="343"/>
        <v>4</v>
      </c>
      <c r="NL113" s="139">
        <f>NK113*10000*MARGIN!$G29/MARGIN!$D29</f>
        <v>45212.696710954551</v>
      </c>
      <c r="NM113" s="139"/>
      <c r="NN113" s="200">
        <f t="shared" si="344"/>
        <v>0</v>
      </c>
      <c r="NO113" s="200"/>
      <c r="NP113" s="200"/>
      <c r="NQ113" s="200">
        <f t="shared" si="311"/>
        <v>0</v>
      </c>
      <c r="NR113" s="200">
        <f t="shared" si="345"/>
        <v>0</v>
      </c>
      <c r="NT113">
        <f t="shared" si="313"/>
        <v>0</v>
      </c>
      <c r="NV113">
        <v>-1</v>
      </c>
      <c r="NX113">
        <v>-1</v>
      </c>
      <c r="OA113">
        <f t="shared" si="346"/>
        <v>1</v>
      </c>
      <c r="OC113">
        <f t="shared" si="347"/>
        <v>0</v>
      </c>
      <c r="OF113" s="117" t="s">
        <v>1189</v>
      </c>
      <c r="OG113">
        <v>50</v>
      </c>
      <c r="OH113" t="str">
        <f t="shared" si="348"/>
        <v>FALSE</v>
      </c>
      <c r="OI113">
        <f>ROUND(MARGIN!$J29,0)</f>
        <v>4</v>
      </c>
      <c r="OJ113">
        <f t="shared" si="349"/>
        <v>3</v>
      </c>
      <c r="OK113">
        <f t="shared" si="350"/>
        <v>4</v>
      </c>
      <c r="OL113" s="139">
        <f>OK113*10000*MARGIN!$G29/MARGIN!$D29</f>
        <v>45212.696710954551</v>
      </c>
      <c r="OM113" s="139"/>
      <c r="ON113" s="200">
        <f t="shared" si="351"/>
        <v>0</v>
      </c>
      <c r="OO113" s="200"/>
      <c r="OP113" s="200"/>
      <c r="OQ113" s="200">
        <f t="shared" si="317"/>
        <v>0</v>
      </c>
      <c r="OR113" s="200">
        <f t="shared" si="352"/>
        <v>0</v>
      </c>
      <c r="OT113">
        <f t="shared" si="319"/>
        <v>0</v>
      </c>
      <c r="OV113">
        <v>-1</v>
      </c>
      <c r="OX113">
        <v>-1</v>
      </c>
      <c r="PA113">
        <f t="shared" si="353"/>
        <v>1</v>
      </c>
      <c r="PC113">
        <f t="shared" si="354"/>
        <v>0</v>
      </c>
      <c r="PF113" s="117" t="s">
        <v>1189</v>
      </c>
      <c r="PG113">
        <v>50</v>
      </c>
      <c r="PH113" t="str">
        <f t="shared" si="355"/>
        <v>FALSE</v>
      </c>
      <c r="PI113">
        <f>ROUND(MARGIN!$J29,0)</f>
        <v>4</v>
      </c>
      <c r="PJ113">
        <f t="shared" si="356"/>
        <v>3</v>
      </c>
      <c r="PK113">
        <f t="shared" si="357"/>
        <v>4</v>
      </c>
      <c r="PL113" s="139">
        <f>PK113*10000*MARGIN!$G29/MARGIN!$D29</f>
        <v>45212.696710954551</v>
      </c>
      <c r="PM113" s="139"/>
      <c r="PN113" s="200">
        <f t="shared" si="358"/>
        <v>0</v>
      </c>
      <c r="PO113" s="200"/>
      <c r="PP113" s="200"/>
      <c r="PQ113" s="200">
        <f t="shared" si="323"/>
        <v>0</v>
      </c>
      <c r="PR113" s="200">
        <f t="shared" si="359"/>
        <v>0</v>
      </c>
    </row>
    <row r="114" spans="1:434" x14ac:dyDescent="0.25">
      <c r="A114" t="s">
        <v>1173</v>
      </c>
      <c r="B114" s="167" t="s">
        <v>18</v>
      </c>
      <c r="D114" s="117" t="s">
        <v>788</v>
      </c>
      <c r="E114">
        <v>50</v>
      </c>
      <c r="F114" t="e">
        <f>IF(#REF!="","FALSE","TRUE")</f>
        <v>#REF!</v>
      </c>
      <c r="G114">
        <f>ROUND(MARGIN!$J23,0)</f>
        <v>3</v>
      </c>
      <c r="I114" t="e">
        <f>-#REF!+J114</f>
        <v>#REF!</v>
      </c>
      <c r="J114">
        <v>-1</v>
      </c>
      <c r="K114" s="117" t="s">
        <v>788</v>
      </c>
      <c r="L114">
        <v>50</v>
      </c>
      <c r="M114" t="str">
        <f t="shared" si="273"/>
        <v>TRUE</v>
      </c>
      <c r="N114">
        <f>ROUND(MARGIN!$J23,0)</f>
        <v>3</v>
      </c>
      <c r="P114">
        <f t="shared" si="274"/>
        <v>2</v>
      </c>
      <c r="Q114">
        <v>1</v>
      </c>
      <c r="T114" s="117" t="s">
        <v>788</v>
      </c>
      <c r="U114">
        <v>50</v>
      </c>
      <c r="V114" t="str">
        <f t="shared" si="275"/>
        <v>TRUE</v>
      </c>
      <c r="W114">
        <f>ROUND(MARGIN!$J23,0)</f>
        <v>3</v>
      </c>
      <c r="Z114">
        <f t="shared" si="276"/>
        <v>0</v>
      </c>
      <c r="AA114">
        <v>1</v>
      </c>
      <c r="AD114" s="117" t="s">
        <v>962</v>
      </c>
      <c r="AE114">
        <v>50</v>
      </c>
      <c r="AF114" t="str">
        <f t="shared" si="277"/>
        <v>TRUE</v>
      </c>
      <c r="AG114">
        <f>ROUND(MARGIN!$J23,0)</f>
        <v>3</v>
      </c>
      <c r="AH114">
        <f t="shared" si="278"/>
        <v>3</v>
      </c>
      <c r="AK114">
        <f t="shared" si="279"/>
        <v>-2</v>
      </c>
      <c r="AL114">
        <v>-1</v>
      </c>
      <c r="AO114" s="117" t="s">
        <v>962</v>
      </c>
      <c r="AP114">
        <v>50</v>
      </c>
      <c r="AQ114" t="str">
        <f t="shared" si="280"/>
        <v>TRUE</v>
      </c>
      <c r="AR114">
        <f>ROUND(MARGIN!$J23,0)</f>
        <v>3</v>
      </c>
      <c r="AS114">
        <f t="shared" si="281"/>
        <v>3</v>
      </c>
      <c r="AV114">
        <f t="shared" si="282"/>
        <v>0</v>
      </c>
      <c r="AW114">
        <v>-1</v>
      </c>
      <c r="AZ114" s="117" t="s">
        <v>962</v>
      </c>
      <c r="BA114">
        <v>50</v>
      </c>
      <c r="BB114" t="str">
        <f t="shared" si="283"/>
        <v>TRUE</v>
      </c>
      <c r="BC114">
        <f>ROUND(MARGIN!$J23,0)</f>
        <v>3</v>
      </c>
      <c r="BD114">
        <f t="shared" si="284"/>
        <v>3</v>
      </c>
      <c r="BG114">
        <f t="shared" si="285"/>
        <v>1</v>
      </c>
      <c r="BL114" s="117" t="s">
        <v>962</v>
      </c>
      <c r="BM114">
        <v>50</v>
      </c>
      <c r="BN114" t="str">
        <f t="shared" si="286"/>
        <v>FALSE</v>
      </c>
      <c r="BO114">
        <f>ROUND(MARGIN!$J23,0)</f>
        <v>3</v>
      </c>
      <c r="BP114">
        <f t="shared" si="287"/>
        <v>3</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45211.746780488822</v>
      </c>
      <c r="CH114" s="145">
        <f t="shared" si="293"/>
        <v>-197.35611255396924</v>
      </c>
      <c r="CI114" s="145">
        <f t="shared" si="294"/>
        <v>-197.35611255396924</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45211.746780488822</v>
      </c>
      <c r="CY114" s="200">
        <f t="shared" si="299"/>
        <v>-293.11685934598654</v>
      </c>
      <c r="CZ114" s="200">
        <f t="shared" si="300"/>
        <v>293.11685934598654</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45211.746780488822</v>
      </c>
      <c r="DP114" s="200">
        <f t="shared" si="305"/>
        <v>233.47961044878616</v>
      </c>
      <c r="DQ114" s="200">
        <f t="shared" si="306"/>
        <v>233.47961044878616</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f t="shared" si="307"/>
        <v>0</v>
      </c>
      <c r="MV114">
        <v>-1</v>
      </c>
      <c r="MX114">
        <v>-1</v>
      </c>
      <c r="NA114">
        <f t="shared" si="339"/>
        <v>1</v>
      </c>
      <c r="NC114">
        <f t="shared" si="340"/>
        <v>0</v>
      </c>
      <c r="NF114" s="117" t="s">
        <v>1189</v>
      </c>
      <c r="NG114">
        <v>50</v>
      </c>
      <c r="NH114" t="str">
        <f t="shared" si="341"/>
        <v>FALSE</v>
      </c>
      <c r="NI114">
        <f>ROUND(MARGIN!$J30,0)</f>
        <v>4</v>
      </c>
      <c r="NJ114">
        <f t="shared" si="342"/>
        <v>3</v>
      </c>
      <c r="NK114">
        <f t="shared" si="343"/>
        <v>4</v>
      </c>
      <c r="NL114" s="139">
        <f>NK114*10000*MARGIN!$G30/MARGIN!$D30</f>
        <v>45211.746780488822</v>
      </c>
      <c r="NM114" s="139"/>
      <c r="NN114" s="200">
        <f t="shared" si="344"/>
        <v>0</v>
      </c>
      <c r="NO114" s="200"/>
      <c r="NP114" s="200"/>
      <c r="NQ114" s="200">
        <f t="shared" si="311"/>
        <v>0</v>
      </c>
      <c r="NR114" s="200">
        <f t="shared" si="345"/>
        <v>0</v>
      </c>
      <c r="NT114">
        <f t="shared" si="313"/>
        <v>0</v>
      </c>
      <c r="NV114">
        <v>-1</v>
      </c>
      <c r="NX114">
        <v>-1</v>
      </c>
      <c r="OA114">
        <f t="shared" si="346"/>
        <v>1</v>
      </c>
      <c r="OC114">
        <f t="shared" si="347"/>
        <v>0</v>
      </c>
      <c r="OF114" s="117" t="s">
        <v>1189</v>
      </c>
      <c r="OG114">
        <v>50</v>
      </c>
      <c r="OH114" t="str">
        <f t="shared" si="348"/>
        <v>FALSE</v>
      </c>
      <c r="OI114">
        <f>ROUND(MARGIN!$J30,0)</f>
        <v>4</v>
      </c>
      <c r="OJ114">
        <f t="shared" si="349"/>
        <v>3</v>
      </c>
      <c r="OK114">
        <f t="shared" si="350"/>
        <v>4</v>
      </c>
      <c r="OL114" s="139">
        <f>OK114*10000*MARGIN!$G30/MARGIN!$D30</f>
        <v>45211.746780488822</v>
      </c>
      <c r="OM114" s="139"/>
      <c r="ON114" s="200">
        <f t="shared" si="351"/>
        <v>0</v>
      </c>
      <c r="OO114" s="200"/>
      <c r="OP114" s="200"/>
      <c r="OQ114" s="200">
        <f t="shared" si="317"/>
        <v>0</v>
      </c>
      <c r="OR114" s="200">
        <f t="shared" si="352"/>
        <v>0</v>
      </c>
      <c r="OT114">
        <f t="shared" si="319"/>
        <v>0</v>
      </c>
      <c r="OV114">
        <v>-1</v>
      </c>
      <c r="OX114">
        <v>-1</v>
      </c>
      <c r="PA114">
        <f t="shared" si="353"/>
        <v>1</v>
      </c>
      <c r="PC114">
        <f t="shared" si="354"/>
        <v>0</v>
      </c>
      <c r="PF114" s="117" t="s">
        <v>1189</v>
      </c>
      <c r="PG114">
        <v>50</v>
      </c>
      <c r="PH114" t="str">
        <f t="shared" si="355"/>
        <v>FALSE</v>
      </c>
      <c r="PI114">
        <f>ROUND(MARGIN!$J30,0)</f>
        <v>4</v>
      </c>
      <c r="PJ114">
        <f t="shared" si="356"/>
        <v>3</v>
      </c>
      <c r="PK114">
        <f t="shared" si="357"/>
        <v>4</v>
      </c>
      <c r="PL114" s="139">
        <f>PK114*10000*MARGIN!$G30/MARGIN!$D30</f>
        <v>45211.746780488822</v>
      </c>
      <c r="PM114" s="139"/>
      <c r="PN114" s="200">
        <f t="shared" si="358"/>
        <v>0</v>
      </c>
      <c r="PO114" s="200"/>
      <c r="PP114" s="200"/>
      <c r="PQ114" s="200">
        <f t="shared" si="323"/>
        <v>0</v>
      </c>
      <c r="PR114" s="200">
        <f t="shared" si="359"/>
        <v>0</v>
      </c>
    </row>
    <row r="115" spans="1:434" x14ac:dyDescent="0.25">
      <c r="A115" t="s">
        <v>1174</v>
      </c>
      <c r="B115" s="167" t="s">
        <v>19</v>
      </c>
      <c r="D115" s="117" t="s">
        <v>788</v>
      </c>
      <c r="E115">
        <v>50</v>
      </c>
      <c r="F115" t="e">
        <f>IF(#REF!="","FALSE","TRUE")</f>
        <v>#REF!</v>
      </c>
      <c r="G115">
        <f>ROUND(MARGIN!$J24,0)</f>
        <v>3</v>
      </c>
      <c r="I115" t="e">
        <f>-#REF!+J115</f>
        <v>#REF!</v>
      </c>
      <c r="J115">
        <v>-1</v>
      </c>
      <c r="K115" s="117" t="s">
        <v>788</v>
      </c>
      <c r="L115">
        <v>50</v>
      </c>
      <c r="M115" t="str">
        <f t="shared" si="273"/>
        <v>TRUE</v>
      </c>
      <c r="N115">
        <f>ROUND(MARGIN!$J24,0)</f>
        <v>3</v>
      </c>
      <c r="P115">
        <f t="shared" si="274"/>
        <v>0</v>
      </c>
      <c r="Q115">
        <v>-1</v>
      </c>
      <c r="S115" t="str">
        <f>FORECAST!B52</f>
        <v>High: Mar or Dec/Jan // Low: Aug</v>
      </c>
      <c r="T115" s="117" t="s">
        <v>788</v>
      </c>
      <c r="U115">
        <v>50</v>
      </c>
      <c r="V115" t="str">
        <f t="shared" si="275"/>
        <v>TRUE</v>
      </c>
      <c r="W115">
        <f>ROUND(MARGIN!$J24,0)</f>
        <v>3</v>
      </c>
      <c r="Z115">
        <f t="shared" si="276"/>
        <v>0</v>
      </c>
      <c r="AA115">
        <v>-1</v>
      </c>
      <c r="AB115">
        <v>-1</v>
      </c>
      <c r="AC115" t="s">
        <v>964</v>
      </c>
      <c r="AD115" s="117" t="s">
        <v>962</v>
      </c>
      <c r="AE115">
        <v>50</v>
      </c>
      <c r="AF115" t="str">
        <f t="shared" si="277"/>
        <v>TRUE</v>
      </c>
      <c r="AG115">
        <f>ROUND(MARGIN!$J24,0)</f>
        <v>3</v>
      </c>
      <c r="AH115">
        <f t="shared" si="278"/>
        <v>4</v>
      </c>
      <c r="AK115">
        <f t="shared" si="279"/>
        <v>0</v>
      </c>
      <c r="AL115">
        <v>-1</v>
      </c>
      <c r="AM115">
        <v>-1</v>
      </c>
      <c r="AN115" t="s">
        <v>964</v>
      </c>
      <c r="AO115" s="117" t="s">
        <v>1108</v>
      </c>
      <c r="AP115">
        <v>50</v>
      </c>
      <c r="AQ115" t="str">
        <f t="shared" si="280"/>
        <v>TRUE</v>
      </c>
      <c r="AR115">
        <f>ROUND(MARGIN!$J24,0)</f>
        <v>3</v>
      </c>
      <c r="AS115">
        <f t="shared" si="281"/>
        <v>4</v>
      </c>
      <c r="AV115">
        <f t="shared" si="282"/>
        <v>0</v>
      </c>
      <c r="AW115">
        <v>-1</v>
      </c>
      <c r="AY115" t="s">
        <v>964</v>
      </c>
      <c r="AZ115" s="117" t="s">
        <v>962</v>
      </c>
      <c r="BA115">
        <v>50</v>
      </c>
      <c r="BB115" t="str">
        <f t="shared" si="283"/>
        <v>TRUE</v>
      </c>
      <c r="BC115">
        <f>ROUND(MARGIN!$J24,0)</f>
        <v>3</v>
      </c>
      <c r="BD115">
        <f t="shared" si="284"/>
        <v>3</v>
      </c>
      <c r="BG115">
        <f t="shared" si="285"/>
        <v>1</v>
      </c>
      <c r="BK115" t="s">
        <v>964</v>
      </c>
      <c r="BL115" s="117" t="s">
        <v>962</v>
      </c>
      <c r="BM115">
        <v>50</v>
      </c>
      <c r="BN115" t="str">
        <f t="shared" si="286"/>
        <v>FALSE</v>
      </c>
      <c r="BO115">
        <f>ROUND(MARGIN!$J24,0)</f>
        <v>3</v>
      </c>
      <c r="BP115">
        <f t="shared" si="287"/>
        <v>3</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45199.200444000002</v>
      </c>
      <c r="CH115" s="145">
        <f t="shared" si="293"/>
        <v>-589.95644789601783</v>
      </c>
      <c r="CI115" s="145">
        <f t="shared" si="294"/>
        <v>-589.95644789601783</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45199.200444000002</v>
      </c>
      <c r="CY115" s="200">
        <f t="shared" si="299"/>
        <v>174.30258748987322</v>
      </c>
      <c r="CZ115" s="200">
        <f t="shared" si="300"/>
        <v>-174.30258748987322</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45199.200444000002</v>
      </c>
      <c r="DP115" s="200">
        <f t="shared" si="305"/>
        <v>316.79398899259559</v>
      </c>
      <c r="DQ115" s="200">
        <f t="shared" si="306"/>
        <v>316.79398899259559</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f t="shared" si="307"/>
        <v>0</v>
      </c>
      <c r="MV115">
        <v>-1</v>
      </c>
      <c r="MX115">
        <v>-1</v>
      </c>
      <c r="NA115">
        <f t="shared" si="339"/>
        <v>1</v>
      </c>
      <c r="NC115">
        <f t="shared" si="340"/>
        <v>0</v>
      </c>
      <c r="NF115" s="117" t="s">
        <v>1189</v>
      </c>
      <c r="NG115">
        <v>50</v>
      </c>
      <c r="NH115" t="str">
        <f t="shared" si="341"/>
        <v>FALSE</v>
      </c>
      <c r="NI115">
        <f>ROUND(MARGIN!$J31,0)</f>
        <v>4</v>
      </c>
      <c r="NJ115">
        <f t="shared" si="342"/>
        <v>3</v>
      </c>
      <c r="NK115">
        <f t="shared" si="343"/>
        <v>4</v>
      </c>
      <c r="NL115" s="139">
        <f>NK115*10000*MARGIN!$G31/MARGIN!$D31</f>
        <v>45199.200444000002</v>
      </c>
      <c r="NM115" s="139"/>
      <c r="NN115" s="200">
        <f t="shared" si="344"/>
        <v>0</v>
      </c>
      <c r="NO115" s="200"/>
      <c r="NP115" s="200"/>
      <c r="NQ115" s="200">
        <f t="shared" si="311"/>
        <v>0</v>
      </c>
      <c r="NR115" s="200">
        <f t="shared" si="345"/>
        <v>0</v>
      </c>
      <c r="NT115">
        <f t="shared" si="313"/>
        <v>0</v>
      </c>
      <c r="NV115">
        <v>-1</v>
      </c>
      <c r="NX115">
        <v>-1</v>
      </c>
      <c r="OA115">
        <f t="shared" si="346"/>
        <v>1</v>
      </c>
      <c r="OC115">
        <f t="shared" si="347"/>
        <v>0</v>
      </c>
      <c r="OF115" s="117" t="s">
        <v>1189</v>
      </c>
      <c r="OG115">
        <v>50</v>
      </c>
      <c r="OH115" t="str">
        <f t="shared" si="348"/>
        <v>FALSE</v>
      </c>
      <c r="OI115">
        <f>ROUND(MARGIN!$J31,0)</f>
        <v>4</v>
      </c>
      <c r="OJ115">
        <f t="shared" si="349"/>
        <v>3</v>
      </c>
      <c r="OK115">
        <f t="shared" si="350"/>
        <v>4</v>
      </c>
      <c r="OL115" s="139">
        <f>OK115*10000*MARGIN!$G31/MARGIN!$D31</f>
        <v>45199.200444000002</v>
      </c>
      <c r="OM115" s="139"/>
      <c r="ON115" s="200">
        <f t="shared" si="351"/>
        <v>0</v>
      </c>
      <c r="OO115" s="200"/>
      <c r="OP115" s="200"/>
      <c r="OQ115" s="200">
        <f t="shared" si="317"/>
        <v>0</v>
      </c>
      <c r="OR115" s="200">
        <f t="shared" si="352"/>
        <v>0</v>
      </c>
      <c r="OT115">
        <f t="shared" si="319"/>
        <v>0</v>
      </c>
      <c r="OV115">
        <v>-1</v>
      </c>
      <c r="OX115">
        <v>-1</v>
      </c>
      <c r="PA115">
        <f t="shared" si="353"/>
        <v>1</v>
      </c>
      <c r="PC115">
        <f t="shared" si="354"/>
        <v>0</v>
      </c>
      <c r="PF115" s="117" t="s">
        <v>1189</v>
      </c>
      <c r="PG115">
        <v>50</v>
      </c>
      <c r="PH115" t="str">
        <f t="shared" si="355"/>
        <v>FALSE</v>
      </c>
      <c r="PI115">
        <f>ROUND(MARGIN!$J31,0)</f>
        <v>4</v>
      </c>
      <c r="PJ115">
        <f t="shared" si="356"/>
        <v>3</v>
      </c>
      <c r="PK115">
        <f t="shared" si="357"/>
        <v>4</v>
      </c>
      <c r="PL115" s="139">
        <f>PK115*10000*MARGIN!$G31/MARGIN!$D31</f>
        <v>45199.200444000002</v>
      </c>
      <c r="PM115" s="139"/>
      <c r="PN115" s="200">
        <f t="shared" si="358"/>
        <v>0</v>
      </c>
      <c r="PO115" s="200"/>
      <c r="PP115" s="200"/>
      <c r="PQ115" s="200">
        <f t="shared" si="323"/>
        <v>0</v>
      </c>
      <c r="PR115" s="200">
        <f t="shared" si="359"/>
        <v>0</v>
      </c>
    </row>
    <row r="116" spans="1:434"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45207.6</v>
      </c>
      <c r="CH116" s="145">
        <f t="shared" si="293"/>
        <v>874.967495674828</v>
      </c>
      <c r="CI116" s="145">
        <f t="shared" si="294"/>
        <v>874.967495674828</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45207.6</v>
      </c>
      <c r="CY116" s="200">
        <f t="shared" si="299"/>
        <v>-51.708104208247633</v>
      </c>
      <c r="CZ116" s="200">
        <f t="shared" si="300"/>
        <v>-51.708104208247633</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45207.6</v>
      </c>
      <c r="DP116" s="200">
        <f t="shared" si="305"/>
        <v>-18.715875518597091</v>
      </c>
      <c r="DQ116" s="200">
        <f t="shared" si="306"/>
        <v>18.715875518597091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f t="shared" si="307"/>
        <v>0</v>
      </c>
      <c r="MV116">
        <v>-1</v>
      </c>
      <c r="MX116">
        <v>-1</v>
      </c>
      <c r="NA116">
        <f t="shared" si="339"/>
        <v>1</v>
      </c>
      <c r="NC116">
        <f t="shared" si="340"/>
        <v>0</v>
      </c>
      <c r="NF116" s="117" t="s">
        <v>1189</v>
      </c>
      <c r="NG116">
        <v>50</v>
      </c>
      <c r="NH116" t="str">
        <f t="shared" si="341"/>
        <v>FALSE</v>
      </c>
      <c r="NI116">
        <f>ROUND(MARGIN!$J32,0)</f>
        <v>4</v>
      </c>
      <c r="NJ116">
        <f t="shared" si="342"/>
        <v>3</v>
      </c>
      <c r="NK116">
        <f t="shared" si="343"/>
        <v>4</v>
      </c>
      <c r="NL116" s="139">
        <f>NK116*10000*MARGIN!$G32/MARGIN!$D32</f>
        <v>45207.6</v>
      </c>
      <c r="NM116" s="139"/>
      <c r="NN116" s="200">
        <f t="shared" si="344"/>
        <v>0</v>
      </c>
      <c r="NO116" s="200"/>
      <c r="NP116" s="200"/>
      <c r="NQ116" s="200">
        <f t="shared" si="311"/>
        <v>0</v>
      </c>
      <c r="NR116" s="200">
        <f t="shared" si="345"/>
        <v>0</v>
      </c>
      <c r="NT116">
        <f t="shared" si="313"/>
        <v>0</v>
      </c>
      <c r="NV116">
        <v>-1</v>
      </c>
      <c r="NX116">
        <v>-1</v>
      </c>
      <c r="OA116">
        <f t="shared" si="346"/>
        <v>1</v>
      </c>
      <c r="OC116">
        <f t="shared" si="347"/>
        <v>0</v>
      </c>
      <c r="OF116" s="117" t="s">
        <v>1189</v>
      </c>
      <c r="OG116">
        <v>50</v>
      </c>
      <c r="OH116" t="str">
        <f t="shared" si="348"/>
        <v>FALSE</v>
      </c>
      <c r="OI116">
        <f>ROUND(MARGIN!$J32,0)</f>
        <v>4</v>
      </c>
      <c r="OJ116">
        <f t="shared" si="349"/>
        <v>3</v>
      </c>
      <c r="OK116">
        <f t="shared" si="350"/>
        <v>4</v>
      </c>
      <c r="OL116" s="139">
        <f>OK116*10000*MARGIN!$G32/MARGIN!$D32</f>
        <v>45207.6</v>
      </c>
      <c r="OM116" s="139"/>
      <c r="ON116" s="200">
        <f t="shared" si="351"/>
        <v>0</v>
      </c>
      <c r="OO116" s="200"/>
      <c r="OP116" s="200"/>
      <c r="OQ116" s="200">
        <f t="shared" si="317"/>
        <v>0</v>
      </c>
      <c r="OR116" s="200">
        <f t="shared" si="352"/>
        <v>0</v>
      </c>
      <c r="OT116">
        <f t="shared" si="319"/>
        <v>0</v>
      </c>
      <c r="OV116">
        <v>-1</v>
      </c>
      <c r="OX116">
        <v>-1</v>
      </c>
      <c r="PA116">
        <f t="shared" si="353"/>
        <v>1</v>
      </c>
      <c r="PC116">
        <f t="shared" si="354"/>
        <v>0</v>
      </c>
      <c r="PF116" s="117" t="s">
        <v>1189</v>
      </c>
      <c r="PG116">
        <v>50</v>
      </c>
      <c r="PH116" t="str">
        <f t="shared" si="355"/>
        <v>FALSE</v>
      </c>
      <c r="PI116">
        <f>ROUND(MARGIN!$J32,0)</f>
        <v>4</v>
      </c>
      <c r="PJ116">
        <f t="shared" si="356"/>
        <v>3</v>
      </c>
      <c r="PK116">
        <f t="shared" si="357"/>
        <v>4</v>
      </c>
      <c r="PL116" s="139">
        <f>PK116*10000*MARGIN!$G32/MARGIN!$D32</f>
        <v>45207.6</v>
      </c>
      <c r="PM116" s="139"/>
      <c r="PN116" s="200">
        <f t="shared" si="358"/>
        <v>0</v>
      </c>
      <c r="PO116" s="200"/>
      <c r="PP116" s="200"/>
      <c r="PQ116" s="200">
        <f t="shared" si="323"/>
        <v>0</v>
      </c>
      <c r="PR116" s="200">
        <f t="shared" si="359"/>
        <v>0</v>
      </c>
    </row>
    <row r="117" spans="1:434"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46893.019872113946</v>
      </c>
      <c r="CH117" s="145">
        <f t="shared" si="293"/>
        <v>471.74032650515358</v>
      </c>
      <c r="CI117" s="145">
        <f t="shared" si="294"/>
        <v>471.74032650515358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46893.019872113946</v>
      </c>
      <c r="CY117" s="200">
        <f t="shared" si="299"/>
        <v>-921.71751553862168</v>
      </c>
      <c r="CZ117" s="200">
        <f t="shared" si="300"/>
        <v>-921.71751553862168</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46893.019872113946</v>
      </c>
      <c r="DP117" s="200">
        <f t="shared" si="305"/>
        <v>214.66709143548781</v>
      </c>
      <c r="DQ117" s="200">
        <f t="shared" si="306"/>
        <v>214.66709143548781</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f t="shared" si="307"/>
        <v>0</v>
      </c>
      <c r="MV117">
        <v>1</v>
      </c>
      <c r="MX117">
        <v>1</v>
      </c>
      <c r="NA117">
        <f t="shared" si="339"/>
        <v>1</v>
      </c>
      <c r="NC117">
        <f t="shared" si="340"/>
        <v>0</v>
      </c>
      <c r="NF117" s="117" t="s">
        <v>1189</v>
      </c>
      <c r="NG117">
        <v>50</v>
      </c>
      <c r="NH117" t="str">
        <f t="shared" si="341"/>
        <v>FALSE</v>
      </c>
      <c r="NI117">
        <f>ROUND(MARGIN!$J33,0)</f>
        <v>6</v>
      </c>
      <c r="NJ117">
        <f t="shared" si="342"/>
        <v>5</v>
      </c>
      <c r="NK117">
        <f t="shared" si="343"/>
        <v>6</v>
      </c>
      <c r="NL117" s="139">
        <f>NK117*10000*MARGIN!$G33/MARGIN!$D33</f>
        <v>46893.019872113946</v>
      </c>
      <c r="NM117" s="139"/>
      <c r="NN117" s="200">
        <f t="shared" si="344"/>
        <v>0</v>
      </c>
      <c r="NO117" s="200"/>
      <c r="NP117" s="200"/>
      <c r="NQ117" s="200">
        <f t="shared" si="311"/>
        <v>0</v>
      </c>
      <c r="NR117" s="200">
        <f t="shared" si="345"/>
        <v>0</v>
      </c>
      <c r="NT117">
        <f t="shared" si="313"/>
        <v>0</v>
      </c>
      <c r="NV117">
        <v>1</v>
      </c>
      <c r="NX117">
        <v>1</v>
      </c>
      <c r="OA117">
        <f t="shared" si="346"/>
        <v>1</v>
      </c>
      <c r="OC117">
        <f t="shared" si="347"/>
        <v>0</v>
      </c>
      <c r="OF117" s="117" t="s">
        <v>1189</v>
      </c>
      <c r="OG117">
        <v>50</v>
      </c>
      <c r="OH117" t="str">
        <f t="shared" si="348"/>
        <v>FALSE</v>
      </c>
      <c r="OI117">
        <f>ROUND(MARGIN!$J33,0)</f>
        <v>6</v>
      </c>
      <c r="OJ117">
        <f t="shared" si="349"/>
        <v>5</v>
      </c>
      <c r="OK117">
        <f t="shared" si="350"/>
        <v>6</v>
      </c>
      <c r="OL117" s="139">
        <f>OK117*10000*MARGIN!$G33/MARGIN!$D33</f>
        <v>46893.019872113946</v>
      </c>
      <c r="OM117" s="139"/>
      <c r="ON117" s="200">
        <f t="shared" si="351"/>
        <v>0</v>
      </c>
      <c r="OO117" s="200"/>
      <c r="OP117" s="200"/>
      <c r="OQ117" s="200">
        <f t="shared" si="317"/>
        <v>0</v>
      </c>
      <c r="OR117" s="200">
        <f t="shared" si="352"/>
        <v>0</v>
      </c>
      <c r="OT117">
        <f t="shared" si="319"/>
        <v>0</v>
      </c>
      <c r="OV117">
        <v>1</v>
      </c>
      <c r="OX117">
        <v>1</v>
      </c>
      <c r="PA117">
        <f t="shared" si="353"/>
        <v>1</v>
      </c>
      <c r="PC117">
        <f t="shared" si="354"/>
        <v>0</v>
      </c>
      <c r="PF117" s="117" t="s">
        <v>1189</v>
      </c>
      <c r="PG117">
        <v>50</v>
      </c>
      <c r="PH117" t="str">
        <f t="shared" si="355"/>
        <v>FALSE</v>
      </c>
      <c r="PI117">
        <f>ROUND(MARGIN!$J33,0)</f>
        <v>6</v>
      </c>
      <c r="PJ117">
        <f t="shared" si="356"/>
        <v>5</v>
      </c>
      <c r="PK117">
        <f t="shared" si="357"/>
        <v>6</v>
      </c>
      <c r="PL117" s="139">
        <f>PK117*10000*MARGIN!$G33/MARGIN!$D33</f>
        <v>46893.019872113946</v>
      </c>
      <c r="PM117" s="139"/>
      <c r="PN117" s="200">
        <f t="shared" si="358"/>
        <v>0</v>
      </c>
      <c r="PO117" s="200"/>
      <c r="PP117" s="200"/>
      <c r="PQ117" s="200">
        <f t="shared" si="323"/>
        <v>0</v>
      </c>
      <c r="PR117" s="200">
        <f t="shared" si="359"/>
        <v>0</v>
      </c>
    </row>
    <row r="118" spans="1:434"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50206.378986866788</v>
      </c>
      <c r="CH118" s="145">
        <f t="shared" si="293"/>
        <v>81.969045341493427</v>
      </c>
      <c r="CI118" s="145">
        <f t="shared" si="294"/>
        <v>-81.969045341493427</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50206.378986866788</v>
      </c>
      <c r="CY118" s="200">
        <f t="shared" si="299"/>
        <v>-287.02154707858534</v>
      </c>
      <c r="CZ118" s="200">
        <f t="shared" si="300"/>
        <v>287.02154707858534</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50206.378986866788</v>
      </c>
      <c r="DP118" s="200">
        <f t="shared" si="305"/>
        <v>326.54555438610504</v>
      </c>
      <c r="DQ118" s="200">
        <f t="shared" si="306"/>
        <v>326.54555438610504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f t="shared" si="307"/>
        <v>0</v>
      </c>
      <c r="MV118">
        <v>1</v>
      </c>
      <c r="MX118">
        <v>1</v>
      </c>
      <c r="NA118">
        <f t="shared" si="339"/>
        <v>1</v>
      </c>
      <c r="NC118">
        <f t="shared" si="340"/>
        <v>0</v>
      </c>
      <c r="NF118" s="117" t="s">
        <v>1189</v>
      </c>
      <c r="NG118">
        <v>50</v>
      </c>
      <c r="NH118" t="str">
        <f t="shared" si="341"/>
        <v>FALSE</v>
      </c>
      <c r="NI118">
        <f>ROUND(MARGIN!$J34,0)</f>
        <v>7</v>
      </c>
      <c r="NJ118">
        <f t="shared" si="342"/>
        <v>5</v>
      </c>
      <c r="NK118">
        <f t="shared" si="343"/>
        <v>7</v>
      </c>
      <c r="NL118" s="139">
        <f>NK118*10000*MARGIN!$G34/MARGIN!$D34</f>
        <v>50206.378986866788</v>
      </c>
      <c r="NM118" s="139"/>
      <c r="NN118" s="200">
        <f t="shared" si="344"/>
        <v>0</v>
      </c>
      <c r="NO118" s="200"/>
      <c r="NP118" s="200"/>
      <c r="NQ118" s="200">
        <f t="shared" si="311"/>
        <v>0</v>
      </c>
      <c r="NR118" s="200">
        <f t="shared" si="345"/>
        <v>0</v>
      </c>
      <c r="NT118">
        <f t="shared" si="313"/>
        <v>0</v>
      </c>
      <c r="NV118">
        <v>1</v>
      </c>
      <c r="NX118">
        <v>1</v>
      </c>
      <c r="OA118">
        <f t="shared" si="346"/>
        <v>1</v>
      </c>
      <c r="OC118">
        <f t="shared" si="347"/>
        <v>0</v>
      </c>
      <c r="OF118" s="117" t="s">
        <v>1189</v>
      </c>
      <c r="OG118">
        <v>50</v>
      </c>
      <c r="OH118" t="str">
        <f t="shared" si="348"/>
        <v>FALSE</v>
      </c>
      <c r="OI118">
        <f>ROUND(MARGIN!$J34,0)</f>
        <v>7</v>
      </c>
      <c r="OJ118">
        <f t="shared" si="349"/>
        <v>5</v>
      </c>
      <c r="OK118">
        <f t="shared" si="350"/>
        <v>7</v>
      </c>
      <c r="OL118" s="139">
        <f>OK118*10000*MARGIN!$G34/MARGIN!$D34</f>
        <v>50206.378986866788</v>
      </c>
      <c r="OM118" s="139"/>
      <c r="ON118" s="200">
        <f t="shared" si="351"/>
        <v>0</v>
      </c>
      <c r="OO118" s="200"/>
      <c r="OP118" s="200"/>
      <c r="OQ118" s="200">
        <f t="shared" si="317"/>
        <v>0</v>
      </c>
      <c r="OR118" s="200">
        <f t="shared" si="352"/>
        <v>0</v>
      </c>
      <c r="OT118">
        <f t="shared" si="319"/>
        <v>0</v>
      </c>
      <c r="OV118">
        <v>1</v>
      </c>
      <c r="OX118">
        <v>1</v>
      </c>
      <c r="PA118">
        <f t="shared" si="353"/>
        <v>1</v>
      </c>
      <c r="PC118">
        <f t="shared" si="354"/>
        <v>0</v>
      </c>
      <c r="PF118" s="117" t="s">
        <v>1189</v>
      </c>
      <c r="PG118">
        <v>50</v>
      </c>
      <c r="PH118" t="str">
        <f t="shared" si="355"/>
        <v>FALSE</v>
      </c>
      <c r="PI118">
        <f>ROUND(MARGIN!$J34,0)</f>
        <v>7</v>
      </c>
      <c r="PJ118">
        <f t="shared" si="356"/>
        <v>5</v>
      </c>
      <c r="PK118">
        <f t="shared" si="357"/>
        <v>7</v>
      </c>
      <c r="PL118" s="139">
        <f>PK118*10000*MARGIN!$G34/MARGIN!$D34</f>
        <v>50206.378986866788</v>
      </c>
      <c r="PM118" s="139"/>
      <c r="PN118" s="200">
        <f t="shared" si="358"/>
        <v>0</v>
      </c>
      <c r="PO118" s="200"/>
      <c r="PP118" s="200"/>
      <c r="PQ118" s="200">
        <f t="shared" si="323"/>
        <v>0</v>
      </c>
      <c r="PR118" s="200">
        <f t="shared" si="359"/>
        <v>0</v>
      </c>
    </row>
    <row r="119" spans="1:434"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52169.085270130563</v>
      </c>
      <c r="CH119" s="145">
        <f t="shared" si="293"/>
        <v>354.17152124058083</v>
      </c>
      <c r="CI119" s="145">
        <f t="shared" si="294"/>
        <v>354.17152124058083</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52169.085270130563</v>
      </c>
      <c r="CY119" s="200">
        <f t="shared" si="299"/>
        <v>-786.79770159527311</v>
      </c>
      <c r="CZ119" s="200">
        <f t="shared" si="300"/>
        <v>-786.79770159527311</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52169.085270130563</v>
      </c>
      <c r="DP119" s="200">
        <f t="shared" si="305"/>
        <v>182.71070167265574</v>
      </c>
      <c r="DQ119" s="200">
        <f t="shared" si="306"/>
        <v>-182.71070167265574</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f t="shared" si="307"/>
        <v>0</v>
      </c>
      <c r="MV119">
        <v>1</v>
      </c>
      <c r="MX119">
        <v>1</v>
      </c>
      <c r="NA119">
        <f t="shared" si="339"/>
        <v>1</v>
      </c>
      <c r="NC119">
        <f t="shared" si="340"/>
        <v>0</v>
      </c>
      <c r="NF119" s="117" t="s">
        <v>1189</v>
      </c>
      <c r="NG119">
        <v>50</v>
      </c>
      <c r="NH119" t="str">
        <f t="shared" si="341"/>
        <v>FALSE</v>
      </c>
      <c r="NI119">
        <f>ROUND(MARGIN!$J35,0)</f>
        <v>5</v>
      </c>
      <c r="NJ119">
        <f t="shared" si="342"/>
        <v>4</v>
      </c>
      <c r="NK119">
        <f t="shared" si="343"/>
        <v>5</v>
      </c>
      <c r="NL119" s="139">
        <f>NK119*10000*MARGIN!$G35/MARGIN!$D35</f>
        <v>52169.085270130563</v>
      </c>
      <c r="NM119" s="139"/>
      <c r="NN119" s="200">
        <f t="shared" si="344"/>
        <v>0</v>
      </c>
      <c r="NO119" s="200"/>
      <c r="NP119" s="200"/>
      <c r="NQ119" s="200">
        <f t="shared" si="311"/>
        <v>0</v>
      </c>
      <c r="NR119" s="200">
        <f t="shared" si="345"/>
        <v>0</v>
      </c>
      <c r="NT119">
        <f t="shared" si="313"/>
        <v>0</v>
      </c>
      <c r="NV119">
        <v>1</v>
      </c>
      <c r="NX119">
        <v>1</v>
      </c>
      <c r="OA119">
        <f t="shared" si="346"/>
        <v>1</v>
      </c>
      <c r="OC119">
        <f t="shared" si="347"/>
        <v>0</v>
      </c>
      <c r="OF119" s="117" t="s">
        <v>1189</v>
      </c>
      <c r="OG119">
        <v>50</v>
      </c>
      <c r="OH119" t="str">
        <f t="shared" si="348"/>
        <v>FALSE</v>
      </c>
      <c r="OI119">
        <f>ROUND(MARGIN!$J35,0)</f>
        <v>5</v>
      </c>
      <c r="OJ119">
        <f t="shared" si="349"/>
        <v>4</v>
      </c>
      <c r="OK119">
        <f t="shared" si="350"/>
        <v>5</v>
      </c>
      <c r="OL119" s="139">
        <f>OK119*10000*MARGIN!$G35/MARGIN!$D35</f>
        <v>52169.085270130563</v>
      </c>
      <c r="OM119" s="139"/>
      <c r="ON119" s="200">
        <f t="shared" si="351"/>
        <v>0</v>
      </c>
      <c r="OO119" s="200"/>
      <c r="OP119" s="200"/>
      <c r="OQ119" s="200">
        <f t="shared" si="317"/>
        <v>0</v>
      </c>
      <c r="OR119" s="200">
        <f t="shared" si="352"/>
        <v>0</v>
      </c>
      <c r="OT119">
        <f t="shared" si="319"/>
        <v>0</v>
      </c>
      <c r="OV119">
        <v>1</v>
      </c>
      <c r="OX119">
        <v>1</v>
      </c>
      <c r="PA119">
        <f t="shared" si="353"/>
        <v>1</v>
      </c>
      <c r="PC119">
        <f t="shared" si="354"/>
        <v>0</v>
      </c>
      <c r="PF119" s="117" t="s">
        <v>1189</v>
      </c>
      <c r="PG119">
        <v>50</v>
      </c>
      <c r="PH119" t="str">
        <f t="shared" si="355"/>
        <v>FALSE</v>
      </c>
      <c r="PI119">
        <f>ROUND(MARGIN!$J35,0)</f>
        <v>5</v>
      </c>
      <c r="PJ119">
        <f t="shared" si="356"/>
        <v>4</v>
      </c>
      <c r="PK119">
        <f t="shared" si="357"/>
        <v>5</v>
      </c>
      <c r="PL119" s="139">
        <f>PK119*10000*MARGIN!$G35/MARGIN!$D35</f>
        <v>52169.085270130563</v>
      </c>
      <c r="PM119" s="139"/>
      <c r="PN119" s="200">
        <f t="shared" si="358"/>
        <v>0</v>
      </c>
      <c r="PO119" s="200"/>
      <c r="PP119" s="200"/>
      <c r="PQ119" s="200">
        <f t="shared" si="323"/>
        <v>0</v>
      </c>
      <c r="PR119" s="200">
        <f t="shared" si="359"/>
        <v>0</v>
      </c>
    </row>
    <row r="120" spans="1:434"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50211</v>
      </c>
      <c r="CH120" s="145">
        <f t="shared" si="293"/>
        <v>1118.8484995361687</v>
      </c>
      <c r="CI120" s="145">
        <f t="shared" si="294"/>
        <v>-1118.8484995361687</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50211</v>
      </c>
      <c r="CY120" s="200">
        <f t="shared" si="299"/>
        <v>292.19287028001145</v>
      </c>
      <c r="CZ120" s="200">
        <f t="shared" si="300"/>
        <v>292.19287028001145</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50211</v>
      </c>
      <c r="DP120" s="200">
        <f t="shared" si="305"/>
        <v>-425.25250393847318</v>
      </c>
      <c r="DQ120" s="200">
        <f t="shared" si="306"/>
        <v>425.25250393847318</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f t="shared" si="307"/>
        <v>0</v>
      </c>
      <c r="MV120">
        <v>1</v>
      </c>
      <c r="MX120">
        <v>1</v>
      </c>
      <c r="NA120">
        <f t="shared" si="339"/>
        <v>1</v>
      </c>
      <c r="NC120">
        <f t="shared" si="340"/>
        <v>0</v>
      </c>
      <c r="NF120" s="117" t="s">
        <v>1189</v>
      </c>
      <c r="NG120">
        <v>50</v>
      </c>
      <c r="NH120" t="str">
        <f t="shared" si="341"/>
        <v>FALSE</v>
      </c>
      <c r="NI120">
        <f>ROUND(MARGIN!$J36,0)</f>
        <v>7</v>
      </c>
      <c r="NJ120">
        <f t="shared" si="342"/>
        <v>5</v>
      </c>
      <c r="NK120">
        <f t="shared" si="343"/>
        <v>7</v>
      </c>
      <c r="NL120" s="139">
        <f>NK120*10000*MARGIN!$G36/MARGIN!$D36</f>
        <v>50211</v>
      </c>
      <c r="NM120" s="139"/>
      <c r="NN120" s="200">
        <f t="shared" si="344"/>
        <v>0</v>
      </c>
      <c r="NO120" s="200"/>
      <c r="NP120" s="200"/>
      <c r="NQ120" s="200">
        <f t="shared" si="311"/>
        <v>0</v>
      </c>
      <c r="NR120" s="200">
        <f t="shared" si="345"/>
        <v>0</v>
      </c>
      <c r="NT120">
        <f t="shared" si="313"/>
        <v>0</v>
      </c>
      <c r="NV120">
        <v>1</v>
      </c>
      <c r="NX120">
        <v>1</v>
      </c>
      <c r="OA120">
        <f t="shared" si="346"/>
        <v>1</v>
      </c>
      <c r="OC120">
        <f t="shared" si="347"/>
        <v>0</v>
      </c>
      <c r="OF120" s="117" t="s">
        <v>1189</v>
      </c>
      <c r="OG120">
        <v>50</v>
      </c>
      <c r="OH120" t="str">
        <f t="shared" si="348"/>
        <v>FALSE</v>
      </c>
      <c r="OI120">
        <f>ROUND(MARGIN!$J36,0)</f>
        <v>7</v>
      </c>
      <c r="OJ120">
        <f t="shared" si="349"/>
        <v>5</v>
      </c>
      <c r="OK120">
        <f t="shared" si="350"/>
        <v>7</v>
      </c>
      <c r="OL120" s="139">
        <f>OK120*10000*MARGIN!$G36/MARGIN!$D36</f>
        <v>50211</v>
      </c>
      <c r="OM120" s="139"/>
      <c r="ON120" s="200">
        <f t="shared" si="351"/>
        <v>0</v>
      </c>
      <c r="OO120" s="200"/>
      <c r="OP120" s="200"/>
      <c r="OQ120" s="200">
        <f t="shared" si="317"/>
        <v>0</v>
      </c>
      <c r="OR120" s="200">
        <f t="shared" si="352"/>
        <v>0</v>
      </c>
      <c r="OT120">
        <f t="shared" si="319"/>
        <v>0</v>
      </c>
      <c r="OV120">
        <v>1</v>
      </c>
      <c r="OX120">
        <v>1</v>
      </c>
      <c r="PA120">
        <f t="shared" si="353"/>
        <v>1</v>
      </c>
      <c r="PC120">
        <f t="shared" si="354"/>
        <v>0</v>
      </c>
      <c r="PF120" s="117" t="s">
        <v>1189</v>
      </c>
      <c r="PG120">
        <v>50</v>
      </c>
      <c r="PH120" t="str">
        <f t="shared" si="355"/>
        <v>FALSE</v>
      </c>
      <c r="PI120">
        <f>ROUND(MARGIN!$J36,0)</f>
        <v>7</v>
      </c>
      <c r="PJ120">
        <f t="shared" si="356"/>
        <v>5</v>
      </c>
      <c r="PK120">
        <f t="shared" si="357"/>
        <v>7</v>
      </c>
      <c r="PL120" s="139">
        <f>PK120*10000*MARGIN!$G36/MARGIN!$D36</f>
        <v>50211</v>
      </c>
      <c r="PM120" s="139"/>
      <c r="PN120" s="200">
        <f t="shared" si="358"/>
        <v>0</v>
      </c>
      <c r="PO120" s="200"/>
      <c r="PP120" s="200"/>
      <c r="PQ120" s="200">
        <f t="shared" si="323"/>
        <v>0</v>
      </c>
      <c r="PR120" s="200">
        <f t="shared" si="359"/>
        <v>0</v>
      </c>
    </row>
    <row r="121" spans="1:434"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f t="shared" si="307"/>
        <v>0</v>
      </c>
      <c r="MV121">
        <v>-1</v>
      </c>
      <c r="MX121">
        <v>-1</v>
      </c>
      <c r="NA121">
        <f t="shared" si="339"/>
        <v>1</v>
      </c>
      <c r="NC121">
        <f t="shared" si="340"/>
        <v>0</v>
      </c>
      <c r="NF121" s="117" t="s">
        <v>1189</v>
      </c>
      <c r="NG121">
        <v>50</v>
      </c>
      <c r="NH121" t="str">
        <f t="shared" si="341"/>
        <v>FALSE</v>
      </c>
      <c r="NI121">
        <f>ROUND(MARGIN!$J37,0)</f>
        <v>5</v>
      </c>
      <c r="NJ121">
        <f t="shared" si="342"/>
        <v>4</v>
      </c>
      <c r="NK121">
        <f t="shared" si="343"/>
        <v>5</v>
      </c>
      <c r="NL121" s="139">
        <f>NK121*10000*MARGIN!$G37/MARGIN!$D37</f>
        <v>50000</v>
      </c>
      <c r="NM121" s="139"/>
      <c r="NN121" s="200">
        <f t="shared" si="344"/>
        <v>0</v>
      </c>
      <c r="NO121" s="200"/>
      <c r="NP121" s="200"/>
      <c r="NQ121" s="200">
        <f t="shared" si="311"/>
        <v>0</v>
      </c>
      <c r="NR121" s="200">
        <f t="shared" si="345"/>
        <v>0</v>
      </c>
      <c r="NT121">
        <f t="shared" si="313"/>
        <v>0</v>
      </c>
      <c r="NV121">
        <v>-1</v>
      </c>
      <c r="NX121">
        <v>-1</v>
      </c>
      <c r="OA121">
        <f t="shared" si="346"/>
        <v>1</v>
      </c>
      <c r="OC121">
        <f t="shared" si="347"/>
        <v>0</v>
      </c>
      <c r="OF121" s="117" t="s">
        <v>1189</v>
      </c>
      <c r="OG121">
        <v>50</v>
      </c>
      <c r="OH121" t="str">
        <f t="shared" si="348"/>
        <v>FALSE</v>
      </c>
      <c r="OI121">
        <f>ROUND(MARGIN!$J37,0)</f>
        <v>5</v>
      </c>
      <c r="OJ121">
        <f t="shared" si="349"/>
        <v>4</v>
      </c>
      <c r="OK121">
        <f t="shared" si="350"/>
        <v>5</v>
      </c>
      <c r="OL121" s="139">
        <f>OK121*10000*MARGIN!$G37/MARGIN!$D37</f>
        <v>50000</v>
      </c>
      <c r="OM121" s="139"/>
      <c r="ON121" s="200">
        <f t="shared" si="351"/>
        <v>0</v>
      </c>
      <c r="OO121" s="200"/>
      <c r="OP121" s="200"/>
      <c r="OQ121" s="200">
        <f t="shared" si="317"/>
        <v>0</v>
      </c>
      <c r="OR121" s="200">
        <f t="shared" si="352"/>
        <v>0</v>
      </c>
      <c r="OT121">
        <f t="shared" si="319"/>
        <v>0</v>
      </c>
      <c r="OV121">
        <v>-1</v>
      </c>
      <c r="OX121">
        <v>-1</v>
      </c>
      <c r="PA121">
        <f t="shared" si="353"/>
        <v>1</v>
      </c>
      <c r="PC121">
        <f t="shared" si="354"/>
        <v>0</v>
      </c>
      <c r="PF121" s="117" t="s">
        <v>1189</v>
      </c>
      <c r="PG121">
        <v>50</v>
      </c>
      <c r="PH121" t="str">
        <f t="shared" si="355"/>
        <v>FALSE</v>
      </c>
      <c r="PI121">
        <f>ROUND(MARGIN!$J37,0)</f>
        <v>5</v>
      </c>
      <c r="PJ121">
        <f t="shared" si="356"/>
        <v>4</v>
      </c>
      <c r="PK121">
        <f t="shared" si="357"/>
        <v>5</v>
      </c>
      <c r="PL121" s="139">
        <f>PK121*10000*MARGIN!$G37/MARGIN!$D37</f>
        <v>50000</v>
      </c>
      <c r="PM121" s="139"/>
      <c r="PN121" s="200">
        <f t="shared" si="358"/>
        <v>0</v>
      </c>
      <c r="PO121" s="200"/>
      <c r="PP121" s="200"/>
      <c r="PQ121" s="200">
        <f t="shared" si="323"/>
        <v>0</v>
      </c>
      <c r="PR121" s="200">
        <f t="shared" si="359"/>
        <v>0</v>
      </c>
    </row>
    <row r="122" spans="1:434"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f t="shared" si="307"/>
        <v>0</v>
      </c>
      <c r="MV122">
        <v>-1</v>
      </c>
      <c r="MX122">
        <v>-1</v>
      </c>
      <c r="NA122">
        <f t="shared" si="339"/>
        <v>1</v>
      </c>
      <c r="NC122">
        <f t="shared" si="340"/>
        <v>0</v>
      </c>
      <c r="NF122" s="118" t="s">
        <v>1189</v>
      </c>
      <c r="NG122">
        <v>50</v>
      </c>
      <c r="NH122" t="str">
        <f t="shared" si="341"/>
        <v>FALSE</v>
      </c>
      <c r="NI122">
        <f>ROUND(MARGIN!$J38,0)</f>
        <v>5</v>
      </c>
      <c r="NJ122">
        <f t="shared" si="342"/>
        <v>4</v>
      </c>
      <c r="NK122">
        <f t="shared" si="343"/>
        <v>5</v>
      </c>
      <c r="NL122" s="139">
        <f>NK122*10000*MARGIN!$G38/MARGIN!$D38</f>
        <v>50000</v>
      </c>
      <c r="NM122" s="139"/>
      <c r="NN122" s="200">
        <f t="shared" si="344"/>
        <v>0</v>
      </c>
      <c r="NO122" s="200"/>
      <c r="NP122" s="200"/>
      <c r="NQ122" s="200">
        <f t="shared" si="311"/>
        <v>0</v>
      </c>
      <c r="NR122" s="200">
        <f t="shared" si="345"/>
        <v>0</v>
      </c>
      <c r="NT122">
        <f t="shared" si="313"/>
        <v>0</v>
      </c>
      <c r="NV122">
        <v>-1</v>
      </c>
      <c r="NX122">
        <v>-1</v>
      </c>
      <c r="OA122">
        <f t="shared" si="346"/>
        <v>1</v>
      </c>
      <c r="OC122">
        <f t="shared" si="347"/>
        <v>0</v>
      </c>
      <c r="OF122" s="118" t="s">
        <v>1189</v>
      </c>
      <c r="OG122">
        <v>50</v>
      </c>
      <c r="OH122" t="str">
        <f t="shared" si="348"/>
        <v>FALSE</v>
      </c>
      <c r="OI122">
        <f>ROUND(MARGIN!$J38,0)</f>
        <v>5</v>
      </c>
      <c r="OJ122">
        <f t="shared" si="349"/>
        <v>4</v>
      </c>
      <c r="OK122">
        <f t="shared" si="350"/>
        <v>5</v>
      </c>
      <c r="OL122" s="139">
        <f>OK122*10000*MARGIN!$G38/MARGIN!$D38</f>
        <v>50000</v>
      </c>
      <c r="OM122" s="139"/>
      <c r="ON122" s="200">
        <f t="shared" si="351"/>
        <v>0</v>
      </c>
      <c r="OO122" s="200"/>
      <c r="OP122" s="200"/>
      <c r="OQ122" s="200">
        <f t="shared" si="317"/>
        <v>0</v>
      </c>
      <c r="OR122" s="200">
        <f t="shared" si="352"/>
        <v>0</v>
      </c>
      <c r="OT122">
        <f t="shared" si="319"/>
        <v>0</v>
      </c>
      <c r="OV122">
        <v>-1</v>
      </c>
      <c r="OX122">
        <v>-1</v>
      </c>
      <c r="PA122">
        <f t="shared" si="353"/>
        <v>1</v>
      </c>
      <c r="PC122">
        <f t="shared" si="354"/>
        <v>0</v>
      </c>
      <c r="PF122" s="118" t="s">
        <v>1189</v>
      </c>
      <c r="PG122">
        <v>50</v>
      </c>
      <c r="PH122" t="str">
        <f t="shared" si="355"/>
        <v>FALSE</v>
      </c>
      <c r="PI122">
        <f>ROUND(MARGIN!$J38,0)</f>
        <v>5</v>
      </c>
      <c r="PJ122">
        <f t="shared" si="356"/>
        <v>4</v>
      </c>
      <c r="PK122">
        <f t="shared" si="357"/>
        <v>5</v>
      </c>
      <c r="PL122" s="139">
        <f>PK122*10000*MARGIN!$G38/MARGIN!$D38</f>
        <v>50000</v>
      </c>
      <c r="PM122" s="139"/>
      <c r="PN122" s="200">
        <f t="shared" si="358"/>
        <v>0</v>
      </c>
      <c r="PO122" s="200"/>
      <c r="PP122" s="200"/>
      <c r="PQ122" s="200">
        <f t="shared" si="323"/>
        <v>0</v>
      </c>
      <c r="PR122" s="200">
        <f t="shared" si="359"/>
        <v>0</v>
      </c>
    </row>
    <row r="123" spans="1:434"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f t="shared" si="307"/>
        <v>0</v>
      </c>
      <c r="MV123">
        <v>-1</v>
      </c>
      <c r="MX123">
        <v>-1</v>
      </c>
      <c r="NA123">
        <f t="shared" si="339"/>
        <v>1</v>
      </c>
      <c r="NC123">
        <f t="shared" si="340"/>
        <v>0</v>
      </c>
      <c r="NF123" s="117" t="s">
        <v>1189</v>
      </c>
      <c r="NG123">
        <v>50</v>
      </c>
      <c r="NH123" t="str">
        <f t="shared" si="341"/>
        <v>FALSE</v>
      </c>
      <c r="NI123">
        <f>ROUND(MARGIN!$J39,0)</f>
        <v>5</v>
      </c>
      <c r="NJ123">
        <f t="shared" si="342"/>
        <v>4</v>
      </c>
      <c r="NK123">
        <f t="shared" si="343"/>
        <v>5</v>
      </c>
      <c r="NL123" s="139">
        <f>NK123*10000*MARGIN!$G39/MARGIN!$D39</f>
        <v>50000</v>
      </c>
      <c r="NM123" s="139"/>
      <c r="NN123" s="200">
        <f t="shared" si="344"/>
        <v>0</v>
      </c>
      <c r="NO123" s="200"/>
      <c r="NP123" s="200"/>
      <c r="NQ123" s="200">
        <f t="shared" si="311"/>
        <v>0</v>
      </c>
      <c r="NR123" s="200">
        <f t="shared" si="345"/>
        <v>0</v>
      </c>
      <c r="NT123">
        <f t="shared" si="313"/>
        <v>0</v>
      </c>
      <c r="NV123">
        <v>-1</v>
      </c>
      <c r="NX123">
        <v>-1</v>
      </c>
      <c r="OA123">
        <f t="shared" si="346"/>
        <v>1</v>
      </c>
      <c r="OC123">
        <f t="shared" si="347"/>
        <v>0</v>
      </c>
      <c r="OF123" s="117" t="s">
        <v>1189</v>
      </c>
      <c r="OG123">
        <v>50</v>
      </c>
      <c r="OH123" t="str">
        <f t="shared" si="348"/>
        <v>FALSE</v>
      </c>
      <c r="OI123">
        <f>ROUND(MARGIN!$J39,0)</f>
        <v>5</v>
      </c>
      <c r="OJ123">
        <f t="shared" si="349"/>
        <v>4</v>
      </c>
      <c r="OK123">
        <f t="shared" si="350"/>
        <v>5</v>
      </c>
      <c r="OL123" s="139">
        <f>OK123*10000*MARGIN!$G39/MARGIN!$D39</f>
        <v>50000</v>
      </c>
      <c r="OM123" s="139"/>
      <c r="ON123" s="200">
        <f t="shared" si="351"/>
        <v>0</v>
      </c>
      <c r="OO123" s="200"/>
      <c r="OP123" s="200"/>
      <c r="OQ123" s="200">
        <f t="shared" si="317"/>
        <v>0</v>
      </c>
      <c r="OR123" s="200">
        <f t="shared" si="352"/>
        <v>0</v>
      </c>
      <c r="OT123">
        <f t="shared" si="319"/>
        <v>0</v>
      </c>
      <c r="OV123">
        <v>-1</v>
      </c>
      <c r="OX123">
        <v>-1</v>
      </c>
      <c r="PA123">
        <f t="shared" si="353"/>
        <v>1</v>
      </c>
      <c r="PC123">
        <f t="shared" si="354"/>
        <v>0</v>
      </c>
      <c r="PF123" s="117" t="s">
        <v>1189</v>
      </c>
      <c r="PG123">
        <v>50</v>
      </c>
      <c r="PH123" t="str">
        <f t="shared" si="355"/>
        <v>FALSE</v>
      </c>
      <c r="PI123">
        <f>ROUND(MARGIN!$J39,0)</f>
        <v>5</v>
      </c>
      <c r="PJ123">
        <f t="shared" si="356"/>
        <v>4</v>
      </c>
      <c r="PK123">
        <f t="shared" si="357"/>
        <v>5</v>
      </c>
      <c r="PL123" s="139">
        <f>PK123*10000*MARGIN!$G39/MARGIN!$D39</f>
        <v>50000</v>
      </c>
      <c r="PM123" s="139"/>
      <c r="PN123" s="200">
        <f t="shared" si="358"/>
        <v>0</v>
      </c>
      <c r="PO123" s="200"/>
      <c r="PP123" s="200"/>
      <c r="PQ123" s="200">
        <f t="shared" si="323"/>
        <v>0</v>
      </c>
      <c r="PR123" s="200">
        <f t="shared" si="359"/>
        <v>0</v>
      </c>
    </row>
    <row r="127" spans="1:434" x14ac:dyDescent="0.25">
      <c r="KU127">
        <v>1</v>
      </c>
      <c r="KV127">
        <v>1</v>
      </c>
      <c r="KW127">
        <v>-11</v>
      </c>
    </row>
    <row r="128" spans="1:434" x14ac:dyDescent="0.25">
      <c r="KU128">
        <v>1</v>
      </c>
      <c r="KV128">
        <v>-1</v>
      </c>
      <c r="KW128">
        <v>-11</v>
      </c>
    </row>
  </sheetData>
  <sortState ref="EJ2:EV9">
    <sortCondition ref="EJ2:EJ9"/>
  </sortState>
  <conditionalFormatting sqref="O15:O92 H15:I92 Y15:Y92">
    <cfRule type="colorScale" priority="897">
      <colorScale>
        <cfvo type="min"/>
        <cfvo type="percentile" val="50"/>
        <cfvo type="max"/>
        <color rgb="FFF8696B"/>
        <color rgb="FFFFEB84"/>
        <color rgb="FF63BE7B"/>
      </colorScale>
    </cfRule>
  </conditionalFormatting>
  <conditionalFormatting sqref="G96:G123">
    <cfRule type="colorScale" priority="819">
      <colorScale>
        <cfvo type="min"/>
        <cfvo type="percentile" val="50"/>
        <cfvo type="max"/>
        <color rgb="FFF8696B"/>
        <color rgb="FFFFEB84"/>
        <color rgb="FF63BE7B"/>
      </colorScale>
    </cfRule>
  </conditionalFormatting>
  <conditionalFormatting sqref="D96:E123">
    <cfRule type="colorScale" priority="817">
      <colorScale>
        <cfvo type="min"/>
        <cfvo type="percentile" val="50"/>
        <cfvo type="max"/>
        <color rgb="FFF8696B"/>
        <color rgb="FFFFEB84"/>
        <color rgb="FF63BE7B"/>
      </colorScale>
    </cfRule>
  </conditionalFormatting>
  <conditionalFormatting sqref="D94:E95">
    <cfRule type="colorScale" priority="816">
      <colorScale>
        <cfvo type="min"/>
        <cfvo type="percentile" val="50"/>
        <cfvo type="max"/>
        <color rgb="FFF8696B"/>
        <color rgb="FFFFEB84"/>
        <color rgb="FF63BE7B"/>
      </colorScale>
    </cfRule>
  </conditionalFormatting>
  <conditionalFormatting sqref="F96:F123">
    <cfRule type="colorScale" priority="815">
      <colorScale>
        <cfvo type="min"/>
        <cfvo type="percentile" val="50"/>
        <cfvo type="max"/>
        <color rgb="FFF8696B"/>
        <color rgb="FFFFEB84"/>
        <color rgb="FF63BE7B"/>
      </colorScale>
    </cfRule>
  </conditionalFormatting>
  <conditionalFormatting sqref="N96:N123">
    <cfRule type="colorScale" priority="809">
      <colorScale>
        <cfvo type="min"/>
        <cfvo type="percentile" val="50"/>
        <cfvo type="max"/>
        <color rgb="FFF8696B"/>
        <color rgb="FFFFEB84"/>
        <color rgb="FF63BE7B"/>
      </colorScale>
    </cfRule>
  </conditionalFormatting>
  <conditionalFormatting sqref="J96:J123">
    <cfRule type="colorScale" priority="808">
      <colorScale>
        <cfvo type="min"/>
        <cfvo type="percentile" val="50"/>
        <cfvo type="max"/>
        <color rgb="FFF8696B"/>
        <color rgb="FFFFEB84"/>
        <color rgb="FF63BE7B"/>
      </colorScale>
    </cfRule>
  </conditionalFormatting>
  <conditionalFormatting sqref="K96:L123">
    <cfRule type="colorScale" priority="807">
      <colorScale>
        <cfvo type="min"/>
        <cfvo type="percentile" val="50"/>
        <cfvo type="max"/>
        <color rgb="FFF8696B"/>
        <color rgb="FFFFEB84"/>
        <color rgb="FF63BE7B"/>
      </colorScale>
    </cfRule>
  </conditionalFormatting>
  <conditionalFormatting sqref="K94:L95">
    <cfRule type="colorScale" priority="806">
      <colorScale>
        <cfvo type="min"/>
        <cfvo type="percentile" val="50"/>
        <cfvo type="max"/>
        <color rgb="FFF8696B"/>
        <color rgb="FFFFEB84"/>
        <color rgb="FF63BE7B"/>
      </colorScale>
    </cfRule>
  </conditionalFormatting>
  <conditionalFormatting sqref="M96:M123">
    <cfRule type="colorScale" priority="805">
      <colorScale>
        <cfvo type="min"/>
        <cfvo type="percentile" val="50"/>
        <cfvo type="max"/>
        <color rgb="FFF8696B"/>
        <color rgb="FFFFEB84"/>
        <color rgb="FF63BE7B"/>
      </colorScale>
    </cfRule>
  </conditionalFormatting>
  <conditionalFormatting sqref="J82:J92 J15:J24">
    <cfRule type="colorScale" priority="802">
      <colorScale>
        <cfvo type="min"/>
        <cfvo type="percentile" val="50"/>
        <cfvo type="max"/>
        <color rgb="FFF8696B"/>
        <color rgb="FFFFEB84"/>
        <color rgb="FF63BE7B"/>
      </colorScale>
    </cfRule>
  </conditionalFormatting>
  <conditionalFormatting sqref="O96:O123">
    <cfRule type="colorScale" priority="799">
      <colorScale>
        <cfvo type="min"/>
        <cfvo type="percentile" val="50"/>
        <cfvo type="max"/>
        <color rgb="FFF8696B"/>
        <color rgb="FFFFEB84"/>
        <color rgb="FF63BE7B"/>
      </colorScale>
    </cfRule>
  </conditionalFormatting>
  <conditionalFormatting sqref="I96:I123">
    <cfRule type="colorScale" priority="797">
      <colorScale>
        <cfvo type="min"/>
        <cfvo type="percentile" val="50"/>
        <cfvo type="max"/>
        <color rgb="FFF8696B"/>
        <color rgb="FFFFEB84"/>
        <color rgb="FF63BE7B"/>
      </colorScale>
    </cfRule>
  </conditionalFormatting>
  <conditionalFormatting sqref="W96:W123">
    <cfRule type="colorScale" priority="794">
      <colorScale>
        <cfvo type="min"/>
        <cfvo type="percentile" val="50"/>
        <cfvo type="max"/>
        <color rgb="FFF8696B"/>
        <color rgb="FFFFEB84"/>
        <color rgb="FF63BE7B"/>
      </colorScale>
    </cfRule>
  </conditionalFormatting>
  <conditionalFormatting sqref="Q96:S123">
    <cfRule type="colorScale" priority="793">
      <colorScale>
        <cfvo type="min"/>
        <cfvo type="percentile" val="50"/>
        <cfvo type="max"/>
        <color rgb="FFF8696B"/>
        <color rgb="FFFFEB84"/>
        <color rgb="FF63BE7B"/>
      </colorScale>
    </cfRule>
  </conditionalFormatting>
  <conditionalFormatting sqref="T96:U123">
    <cfRule type="colorScale" priority="792">
      <colorScale>
        <cfvo type="min"/>
        <cfvo type="percentile" val="50"/>
        <cfvo type="max"/>
        <color rgb="FFF8696B"/>
        <color rgb="FFFFEB84"/>
        <color rgb="FF63BE7B"/>
      </colorScale>
    </cfRule>
  </conditionalFormatting>
  <conditionalFormatting sqref="T94:U95">
    <cfRule type="colorScale" priority="791">
      <colorScale>
        <cfvo type="min"/>
        <cfvo type="percentile" val="50"/>
        <cfvo type="max"/>
        <color rgb="FFF8696B"/>
        <color rgb="FFFFEB84"/>
        <color rgb="FF63BE7B"/>
      </colorScale>
    </cfRule>
  </conditionalFormatting>
  <conditionalFormatting sqref="V96:V123">
    <cfRule type="colorScale" priority="790">
      <colorScale>
        <cfvo type="min"/>
        <cfvo type="percentile" val="50"/>
        <cfvo type="max"/>
        <color rgb="FFF8696B"/>
        <color rgb="FFFFEB84"/>
        <color rgb="FF63BE7B"/>
      </colorScale>
    </cfRule>
  </conditionalFormatting>
  <conditionalFormatting sqref="Q82:S92 Q15:S24">
    <cfRule type="colorScale" priority="787">
      <colorScale>
        <cfvo type="min"/>
        <cfvo type="percentile" val="50"/>
        <cfvo type="max"/>
        <color rgb="FFF8696B"/>
        <color rgb="FFFFEB84"/>
        <color rgb="FF63BE7B"/>
      </colorScale>
    </cfRule>
  </conditionalFormatting>
  <conditionalFormatting sqref="X96:X123">
    <cfRule type="colorScale" priority="784">
      <colorScale>
        <cfvo type="min"/>
        <cfvo type="percentile" val="50"/>
        <cfvo type="max"/>
        <color rgb="FFF8696B"/>
        <color rgb="FFFFEB84"/>
        <color rgb="FF63BE7B"/>
      </colorScale>
    </cfRule>
  </conditionalFormatting>
  <conditionalFormatting sqref="P96:P123">
    <cfRule type="colorScale" priority="782">
      <colorScale>
        <cfvo type="min"/>
        <cfvo type="percentile" val="50"/>
        <cfvo type="max"/>
        <color rgb="FFF8696B"/>
        <color rgb="FFFFEB84"/>
        <color rgb="FF63BE7B"/>
      </colorScale>
    </cfRule>
  </conditionalFormatting>
  <conditionalFormatting sqref="AG96:AG123">
    <cfRule type="colorScale" priority="779">
      <colorScale>
        <cfvo type="min"/>
        <cfvo type="percentile" val="50"/>
        <cfvo type="max"/>
        <color rgb="FFF8696B"/>
        <color rgb="FFFFEB84"/>
        <color rgb="FF63BE7B"/>
      </colorScale>
    </cfRule>
  </conditionalFormatting>
  <conditionalFormatting sqref="AA96:AC123">
    <cfRule type="colorScale" priority="778">
      <colorScale>
        <cfvo type="min"/>
        <cfvo type="percentile" val="50"/>
        <cfvo type="max"/>
        <color rgb="FFF8696B"/>
        <color rgb="FFFFEB84"/>
        <color rgb="FF63BE7B"/>
      </colorScale>
    </cfRule>
  </conditionalFormatting>
  <conditionalFormatting sqref="AD96:AE123">
    <cfRule type="colorScale" priority="777">
      <colorScale>
        <cfvo type="min"/>
        <cfvo type="percentile" val="50"/>
        <cfvo type="max"/>
        <color rgb="FFF8696B"/>
        <color rgb="FFFFEB84"/>
        <color rgb="FF63BE7B"/>
      </colorScale>
    </cfRule>
  </conditionalFormatting>
  <conditionalFormatting sqref="AD94:AE95">
    <cfRule type="colorScale" priority="776">
      <colorScale>
        <cfvo type="min"/>
        <cfvo type="percentile" val="50"/>
        <cfvo type="max"/>
        <color rgb="FFF8696B"/>
        <color rgb="FFFFEB84"/>
        <color rgb="FF63BE7B"/>
      </colorScale>
    </cfRule>
  </conditionalFormatting>
  <conditionalFormatting sqref="AF96:AF123">
    <cfRule type="colorScale" priority="775">
      <colorScale>
        <cfvo type="min"/>
        <cfvo type="percentile" val="50"/>
        <cfvo type="max"/>
        <color rgb="FFF8696B"/>
        <color rgb="FFFFEB84"/>
        <color rgb="FF63BE7B"/>
      </colorScale>
    </cfRule>
  </conditionalFormatting>
  <conditionalFormatting sqref="AA82:AC92 AA15:AC24">
    <cfRule type="colorScale" priority="772">
      <colorScale>
        <cfvo type="min"/>
        <cfvo type="percentile" val="50"/>
        <cfvo type="max"/>
        <color rgb="FFF8696B"/>
        <color rgb="FFFFEB84"/>
        <color rgb="FF63BE7B"/>
      </colorScale>
    </cfRule>
  </conditionalFormatting>
  <conditionalFormatting sqref="Z96:Z123">
    <cfRule type="colorScale" priority="765">
      <colorScale>
        <cfvo type="min"/>
        <cfvo type="percentile" val="50"/>
        <cfvo type="max"/>
        <color rgb="FFF8696B"/>
        <color rgb="FFFFEB84"/>
        <color rgb="FF63BE7B"/>
      </colorScale>
    </cfRule>
  </conditionalFormatting>
  <conditionalFormatting sqref="AH96:AH123">
    <cfRule type="colorScale" priority="763">
      <colorScale>
        <cfvo type="min"/>
        <cfvo type="percentile" val="50"/>
        <cfvo type="max"/>
        <color rgb="FFF8696B"/>
        <color rgb="FFFFEB84"/>
        <color rgb="FF63BE7B"/>
      </colorScale>
    </cfRule>
  </conditionalFormatting>
  <conditionalFormatting sqref="AR96:AR123">
    <cfRule type="colorScale" priority="746">
      <colorScale>
        <cfvo type="min"/>
        <cfvo type="percentile" val="50"/>
        <cfvo type="max"/>
        <color rgb="FFF8696B"/>
        <color rgb="FFFFEB84"/>
        <color rgb="FF63BE7B"/>
      </colorScale>
    </cfRule>
  </conditionalFormatting>
  <conditionalFormatting sqref="AL96:AN123">
    <cfRule type="colorScale" priority="745">
      <colorScale>
        <cfvo type="min"/>
        <cfvo type="percentile" val="50"/>
        <cfvo type="max"/>
        <color rgb="FFF8696B"/>
        <color rgb="FFFFEB84"/>
        <color rgb="FF63BE7B"/>
      </colorScale>
    </cfRule>
  </conditionalFormatting>
  <conditionalFormatting sqref="AO96:AP123">
    <cfRule type="colorScale" priority="744">
      <colorScale>
        <cfvo type="min"/>
        <cfvo type="percentile" val="50"/>
        <cfvo type="max"/>
        <color rgb="FFF8696B"/>
        <color rgb="FFFFEB84"/>
        <color rgb="FF63BE7B"/>
      </colorScale>
    </cfRule>
  </conditionalFormatting>
  <conditionalFormatting sqref="AO94:AP95">
    <cfRule type="colorScale" priority="743">
      <colorScale>
        <cfvo type="min"/>
        <cfvo type="percentile" val="50"/>
        <cfvo type="max"/>
        <color rgb="FFF8696B"/>
        <color rgb="FFFFEB84"/>
        <color rgb="FF63BE7B"/>
      </colorScale>
    </cfRule>
  </conditionalFormatting>
  <conditionalFormatting sqref="AQ96:AQ123">
    <cfRule type="colorScale" priority="742">
      <colorScale>
        <cfvo type="min"/>
        <cfvo type="percentile" val="50"/>
        <cfvo type="max"/>
        <color rgb="FFF8696B"/>
        <color rgb="FFFFEB84"/>
        <color rgb="FF63BE7B"/>
      </colorScale>
    </cfRule>
  </conditionalFormatting>
  <conditionalFormatting sqref="AL82:AN92 AL15:AN24">
    <cfRule type="colorScale" priority="739">
      <colorScale>
        <cfvo type="min"/>
        <cfvo type="percentile" val="50"/>
        <cfvo type="max"/>
        <color rgb="FFF8696B"/>
        <color rgb="FFFFEB84"/>
        <color rgb="FF63BE7B"/>
      </colorScale>
    </cfRule>
  </conditionalFormatting>
  <conditionalFormatting sqref="AK96:AK123">
    <cfRule type="colorScale" priority="735">
      <colorScale>
        <cfvo type="min"/>
        <cfvo type="percentile" val="50"/>
        <cfvo type="max"/>
        <color rgb="FFF8696B"/>
        <color rgb="FFFFEB84"/>
        <color rgb="FF63BE7B"/>
      </colorScale>
    </cfRule>
  </conditionalFormatting>
  <conditionalFormatting sqref="AS96:AS123">
    <cfRule type="colorScale" priority="733">
      <colorScale>
        <cfvo type="min"/>
        <cfvo type="percentile" val="50"/>
        <cfvo type="max"/>
        <color rgb="FFF8696B"/>
        <color rgb="FFFFEB84"/>
        <color rgb="FF63BE7B"/>
      </colorScale>
    </cfRule>
  </conditionalFormatting>
  <conditionalFormatting sqref="BC96:BC123">
    <cfRule type="colorScale" priority="731">
      <colorScale>
        <cfvo type="min"/>
        <cfvo type="percentile" val="50"/>
        <cfvo type="max"/>
        <color rgb="FFF8696B"/>
        <color rgb="FFFFEB84"/>
        <color rgb="FF63BE7B"/>
      </colorScale>
    </cfRule>
  </conditionalFormatting>
  <conditionalFormatting sqref="AW96:AY123">
    <cfRule type="colorScale" priority="730">
      <colorScale>
        <cfvo type="min"/>
        <cfvo type="percentile" val="50"/>
        <cfvo type="max"/>
        <color rgb="FFF8696B"/>
        <color rgb="FFFFEB84"/>
        <color rgb="FF63BE7B"/>
      </colorScale>
    </cfRule>
  </conditionalFormatting>
  <conditionalFormatting sqref="AZ96:BA123">
    <cfRule type="colorScale" priority="729">
      <colorScale>
        <cfvo type="min"/>
        <cfvo type="percentile" val="50"/>
        <cfvo type="max"/>
        <color rgb="FFF8696B"/>
        <color rgb="FFFFEB84"/>
        <color rgb="FF63BE7B"/>
      </colorScale>
    </cfRule>
  </conditionalFormatting>
  <conditionalFormatting sqref="AZ94:BA95">
    <cfRule type="colorScale" priority="728">
      <colorScale>
        <cfvo type="min"/>
        <cfvo type="percentile" val="50"/>
        <cfvo type="max"/>
        <color rgb="FFF8696B"/>
        <color rgb="FFFFEB84"/>
        <color rgb="FF63BE7B"/>
      </colorScale>
    </cfRule>
  </conditionalFormatting>
  <conditionalFormatting sqref="BB96:BB123">
    <cfRule type="colorScale" priority="727">
      <colorScale>
        <cfvo type="min"/>
        <cfvo type="percentile" val="50"/>
        <cfvo type="max"/>
        <color rgb="FFF8696B"/>
        <color rgb="FFFFEB84"/>
        <color rgb="FF63BE7B"/>
      </colorScale>
    </cfRule>
  </conditionalFormatting>
  <conditionalFormatting sqref="AW82:AY92 AW15:AY24 AX81:AX91 AX14:AX23">
    <cfRule type="colorScale" priority="724">
      <colorScale>
        <cfvo type="min"/>
        <cfvo type="percentile" val="50"/>
        <cfvo type="max"/>
        <color rgb="FFF8696B"/>
        <color rgb="FFFFEB84"/>
        <color rgb="FF63BE7B"/>
      </colorScale>
    </cfRule>
  </conditionalFormatting>
  <conditionalFormatting sqref="AV96:AV123">
    <cfRule type="colorScale" priority="720">
      <colorScale>
        <cfvo type="min"/>
        <cfvo type="percentile" val="50"/>
        <cfvo type="max"/>
        <color rgb="FFF8696B"/>
        <color rgb="FFFFEB84"/>
        <color rgb="FF63BE7B"/>
      </colorScale>
    </cfRule>
  </conditionalFormatting>
  <conditionalFormatting sqref="BD96:BD123">
    <cfRule type="colorScale" priority="718">
      <colorScale>
        <cfvo type="min"/>
        <cfvo type="percentile" val="50"/>
        <cfvo type="max"/>
        <color rgb="FFF8696B"/>
        <color rgb="FFFFEB84"/>
        <color rgb="FF63BE7B"/>
      </colorScale>
    </cfRule>
  </conditionalFormatting>
  <conditionalFormatting sqref="BO96:BO123">
    <cfRule type="colorScale" priority="716">
      <colorScale>
        <cfvo type="min"/>
        <cfvo type="percentile" val="50"/>
        <cfvo type="max"/>
        <color rgb="FFF8696B"/>
        <color rgb="FFFFEB84"/>
        <color rgb="FF63BE7B"/>
      </colorScale>
    </cfRule>
  </conditionalFormatting>
  <conditionalFormatting sqref="BH96:BK123">
    <cfRule type="colorScale" priority="715">
      <colorScale>
        <cfvo type="min"/>
        <cfvo type="percentile" val="50"/>
        <cfvo type="max"/>
        <color rgb="FFF8696B"/>
        <color rgb="FFFFEB84"/>
        <color rgb="FF63BE7B"/>
      </colorScale>
    </cfRule>
  </conditionalFormatting>
  <conditionalFormatting sqref="BL96:BM123">
    <cfRule type="colorScale" priority="714">
      <colorScale>
        <cfvo type="min"/>
        <cfvo type="percentile" val="50"/>
        <cfvo type="max"/>
        <color rgb="FFF8696B"/>
        <color rgb="FFFFEB84"/>
        <color rgb="FF63BE7B"/>
      </colorScale>
    </cfRule>
  </conditionalFormatting>
  <conditionalFormatting sqref="BL94:BM95">
    <cfRule type="colorScale" priority="713">
      <colorScale>
        <cfvo type="min"/>
        <cfvo type="percentile" val="50"/>
        <cfvo type="max"/>
        <color rgb="FFF8696B"/>
        <color rgb="FFFFEB84"/>
        <color rgb="FF63BE7B"/>
      </colorScale>
    </cfRule>
  </conditionalFormatting>
  <conditionalFormatting sqref="BN96:BN123">
    <cfRule type="colorScale" priority="712">
      <colorScale>
        <cfvo type="min"/>
        <cfvo type="percentile" val="50"/>
        <cfvo type="max"/>
        <color rgb="FFF8696B"/>
        <color rgb="FFFFEB84"/>
        <color rgb="FF63BE7B"/>
      </colorScale>
    </cfRule>
  </conditionalFormatting>
  <conditionalFormatting sqref="BH82:BI92 BH15:BI24 BK15:BK24 BK82:BK92">
    <cfRule type="colorScale" priority="709">
      <colorScale>
        <cfvo type="min"/>
        <cfvo type="percentile" val="50"/>
        <cfvo type="max"/>
        <color rgb="FFF8696B"/>
        <color rgb="FFFFEB84"/>
        <color rgb="FF63BE7B"/>
      </colorScale>
    </cfRule>
  </conditionalFormatting>
  <conditionalFormatting sqref="BG96:BG123">
    <cfRule type="colorScale" priority="705">
      <colorScale>
        <cfvo type="min"/>
        <cfvo type="percentile" val="50"/>
        <cfvo type="max"/>
        <color rgb="FFF8696B"/>
        <color rgb="FFFFEB84"/>
        <color rgb="FF63BE7B"/>
      </colorScale>
    </cfRule>
  </conditionalFormatting>
  <conditionalFormatting sqref="BP96:BP123">
    <cfRule type="colorScale" priority="703">
      <colorScale>
        <cfvo type="min"/>
        <cfvo type="percentile" val="50"/>
        <cfvo type="max"/>
        <color rgb="FFF8696B"/>
        <color rgb="FFFFEB84"/>
        <color rgb="FF63BE7B"/>
      </colorScale>
    </cfRule>
  </conditionalFormatting>
  <conditionalFormatting sqref="G15:G92">
    <cfRule type="colorScale" priority="1239">
      <colorScale>
        <cfvo type="min"/>
        <cfvo type="percentile" val="50"/>
        <cfvo type="max"/>
        <color rgb="FFF8696B"/>
        <color rgb="FFFFEB84"/>
        <color rgb="FF63BE7B"/>
      </colorScale>
    </cfRule>
  </conditionalFormatting>
  <conditionalFormatting sqref="F15:F92">
    <cfRule type="colorScale" priority="1241">
      <colorScale>
        <cfvo type="min"/>
        <cfvo type="percentile" val="50"/>
        <cfvo type="max"/>
        <color rgb="FFF8696B"/>
        <color rgb="FFFFEB84"/>
        <color rgb="FF63BE7B"/>
      </colorScale>
    </cfRule>
  </conditionalFormatting>
  <conditionalFormatting sqref="D12:E92">
    <cfRule type="colorScale" priority="1245">
      <colorScale>
        <cfvo type="min"/>
        <cfvo type="percentile" val="50"/>
        <cfvo type="max"/>
        <color rgb="FFF8696B"/>
        <color rgb="FFFFEB84"/>
        <color rgb="FF63BE7B"/>
      </colorScale>
    </cfRule>
  </conditionalFormatting>
  <conditionalFormatting sqref="N15:N92">
    <cfRule type="colorScale" priority="1247">
      <colorScale>
        <cfvo type="min"/>
        <cfvo type="percentile" val="50"/>
        <cfvo type="max"/>
        <color rgb="FFF8696B"/>
        <color rgb="FFFFEB84"/>
        <color rgb="FF63BE7B"/>
      </colorScale>
    </cfRule>
  </conditionalFormatting>
  <conditionalFormatting sqref="M15:M92">
    <cfRule type="colorScale" priority="1249">
      <colorScale>
        <cfvo type="min"/>
        <cfvo type="percentile" val="50"/>
        <cfvo type="max"/>
        <color rgb="FFF8696B"/>
        <color rgb="FFFFEB84"/>
        <color rgb="FF63BE7B"/>
      </colorScale>
    </cfRule>
  </conditionalFormatting>
  <conditionalFormatting sqref="J25:J81">
    <cfRule type="colorScale" priority="1251">
      <colorScale>
        <cfvo type="min"/>
        <cfvo type="percentile" val="50"/>
        <cfvo type="max"/>
        <color rgb="FFF8696B"/>
        <color rgb="FFFFEB84"/>
        <color rgb="FF63BE7B"/>
      </colorScale>
    </cfRule>
  </conditionalFormatting>
  <conditionalFormatting sqref="K12:L92">
    <cfRule type="colorScale" priority="1253">
      <colorScale>
        <cfvo type="min"/>
        <cfvo type="percentile" val="50"/>
        <cfvo type="max"/>
        <color rgb="FFF8696B"/>
        <color rgb="FFFFEB84"/>
        <color rgb="FF63BE7B"/>
      </colorScale>
    </cfRule>
  </conditionalFormatting>
  <conditionalFormatting sqref="I15:I92">
    <cfRule type="colorScale" priority="1255">
      <colorScale>
        <cfvo type="min"/>
        <cfvo type="percentile" val="50"/>
        <cfvo type="max"/>
        <color rgb="FFF8696B"/>
        <color rgb="FFFFEB84"/>
        <color rgb="FF63BE7B"/>
      </colorScale>
    </cfRule>
  </conditionalFormatting>
  <conditionalFormatting sqref="P15:P92 X15:X92">
    <cfRule type="colorScale" priority="1257">
      <colorScale>
        <cfvo type="min"/>
        <cfvo type="percentile" val="50"/>
        <cfvo type="max"/>
        <color rgb="FFF8696B"/>
        <color rgb="FFFFEB84"/>
        <color rgb="FF63BE7B"/>
      </colorScale>
    </cfRule>
  </conditionalFormatting>
  <conditionalFormatting sqref="W15:W92">
    <cfRule type="colorScale" priority="1261">
      <colorScale>
        <cfvo type="min"/>
        <cfvo type="percentile" val="50"/>
        <cfvo type="max"/>
        <color rgb="FFF8696B"/>
        <color rgb="FFFFEB84"/>
        <color rgb="FF63BE7B"/>
      </colorScale>
    </cfRule>
  </conditionalFormatting>
  <conditionalFormatting sqref="V15:V92">
    <cfRule type="colorScale" priority="1263">
      <colorScale>
        <cfvo type="min"/>
        <cfvo type="percentile" val="50"/>
        <cfvo type="max"/>
        <color rgb="FFF8696B"/>
        <color rgb="FFFFEB84"/>
        <color rgb="FF63BE7B"/>
      </colorScale>
    </cfRule>
  </conditionalFormatting>
  <conditionalFormatting sqref="Q25:S81">
    <cfRule type="colorScale" priority="1265">
      <colorScale>
        <cfvo type="min"/>
        <cfvo type="percentile" val="50"/>
        <cfvo type="max"/>
        <color rgb="FFF8696B"/>
        <color rgb="FFFFEB84"/>
        <color rgb="FF63BE7B"/>
      </colorScale>
    </cfRule>
  </conditionalFormatting>
  <conditionalFormatting sqref="T12:U92">
    <cfRule type="colorScale" priority="1267">
      <colorScale>
        <cfvo type="min"/>
        <cfvo type="percentile" val="50"/>
        <cfvo type="max"/>
        <color rgb="FFF8696B"/>
        <color rgb="FFFFEB84"/>
        <color rgb="FF63BE7B"/>
      </colorScale>
    </cfRule>
  </conditionalFormatting>
  <conditionalFormatting sqref="P15:P92">
    <cfRule type="colorScale" priority="1269">
      <colorScale>
        <cfvo type="min"/>
        <cfvo type="percentile" val="50"/>
        <cfvo type="max"/>
        <color rgb="FFF8696B"/>
        <color rgb="FFFFEB84"/>
        <color rgb="FF63BE7B"/>
      </colorScale>
    </cfRule>
  </conditionalFormatting>
  <conditionalFormatting sqref="Z15:Z92 AH15:AH92">
    <cfRule type="colorScale" priority="1271">
      <colorScale>
        <cfvo type="min"/>
        <cfvo type="percentile" val="50"/>
        <cfvo type="max"/>
        <color rgb="FFF8696B"/>
        <color rgb="FFFFEB84"/>
        <color rgb="FF63BE7B"/>
      </colorScale>
    </cfRule>
  </conditionalFormatting>
  <conditionalFormatting sqref="AG15:AG92">
    <cfRule type="colorScale" priority="1275">
      <colorScale>
        <cfvo type="min"/>
        <cfvo type="percentile" val="50"/>
        <cfvo type="max"/>
        <color rgb="FFF8696B"/>
        <color rgb="FFFFEB84"/>
        <color rgb="FF63BE7B"/>
      </colorScale>
    </cfRule>
  </conditionalFormatting>
  <conditionalFormatting sqref="AF15:AF92">
    <cfRule type="colorScale" priority="1277">
      <colorScale>
        <cfvo type="min"/>
        <cfvo type="percentile" val="50"/>
        <cfvo type="max"/>
        <color rgb="FFF8696B"/>
        <color rgb="FFFFEB84"/>
        <color rgb="FF63BE7B"/>
      </colorScale>
    </cfRule>
  </conditionalFormatting>
  <conditionalFormatting sqref="AA25:AC81">
    <cfRule type="colorScale" priority="1279">
      <colorScale>
        <cfvo type="min"/>
        <cfvo type="percentile" val="50"/>
        <cfvo type="max"/>
        <color rgb="FFF8696B"/>
        <color rgb="FFFFEB84"/>
        <color rgb="FF63BE7B"/>
      </colorScale>
    </cfRule>
  </conditionalFormatting>
  <conditionalFormatting sqref="AD12:AE92">
    <cfRule type="colorScale" priority="1281">
      <colorScale>
        <cfvo type="min"/>
        <cfvo type="percentile" val="50"/>
        <cfvo type="max"/>
        <color rgb="FFF8696B"/>
        <color rgb="FFFFEB84"/>
        <color rgb="FF63BE7B"/>
      </colorScale>
    </cfRule>
  </conditionalFormatting>
  <conditionalFormatting sqref="Z15:Z92">
    <cfRule type="colorScale" priority="1283">
      <colorScale>
        <cfvo type="min"/>
        <cfvo type="percentile" val="50"/>
        <cfvo type="max"/>
        <color rgb="FFF8696B"/>
        <color rgb="FFFFEB84"/>
        <color rgb="FF63BE7B"/>
      </colorScale>
    </cfRule>
  </conditionalFormatting>
  <conditionalFormatting sqref="AK15:AK92 AS15:AS92">
    <cfRule type="colorScale" priority="1285">
      <colorScale>
        <cfvo type="min"/>
        <cfvo type="percentile" val="50"/>
        <cfvo type="max"/>
        <color rgb="FFF8696B"/>
        <color rgb="FFFFEB84"/>
        <color rgb="FF63BE7B"/>
      </colorScale>
    </cfRule>
  </conditionalFormatting>
  <conditionalFormatting sqref="AR15:AR92">
    <cfRule type="colorScale" priority="1289">
      <colorScale>
        <cfvo type="min"/>
        <cfvo type="percentile" val="50"/>
        <cfvo type="max"/>
        <color rgb="FFF8696B"/>
        <color rgb="FFFFEB84"/>
        <color rgb="FF63BE7B"/>
      </colorScale>
    </cfRule>
  </conditionalFormatting>
  <conditionalFormatting sqref="AQ15:AQ92">
    <cfRule type="colorScale" priority="1291">
      <colorScale>
        <cfvo type="min"/>
        <cfvo type="percentile" val="50"/>
        <cfvo type="max"/>
        <color rgb="FFF8696B"/>
        <color rgb="FFFFEB84"/>
        <color rgb="FF63BE7B"/>
      </colorScale>
    </cfRule>
  </conditionalFormatting>
  <conditionalFormatting sqref="AL25:AN81">
    <cfRule type="colorScale" priority="1293">
      <colorScale>
        <cfvo type="min"/>
        <cfvo type="percentile" val="50"/>
        <cfvo type="max"/>
        <color rgb="FFF8696B"/>
        <color rgb="FFFFEB84"/>
        <color rgb="FF63BE7B"/>
      </colorScale>
    </cfRule>
  </conditionalFormatting>
  <conditionalFormatting sqref="AO12:AP92">
    <cfRule type="colorScale" priority="1295">
      <colorScale>
        <cfvo type="min"/>
        <cfvo type="percentile" val="50"/>
        <cfvo type="max"/>
        <color rgb="FFF8696B"/>
        <color rgb="FFFFEB84"/>
        <color rgb="FF63BE7B"/>
      </colorScale>
    </cfRule>
  </conditionalFormatting>
  <conditionalFormatting sqref="AK15:AK92">
    <cfRule type="colorScale" priority="1297">
      <colorScale>
        <cfvo type="min"/>
        <cfvo type="percentile" val="50"/>
        <cfvo type="max"/>
        <color rgb="FFF8696B"/>
        <color rgb="FFFFEB84"/>
        <color rgb="FF63BE7B"/>
      </colorScale>
    </cfRule>
  </conditionalFormatting>
  <conditionalFormatting sqref="AV15:AV92 BD15:BD92">
    <cfRule type="colorScale" priority="1299">
      <colorScale>
        <cfvo type="min"/>
        <cfvo type="percentile" val="50"/>
        <cfvo type="max"/>
        <color rgb="FFF8696B"/>
        <color rgb="FFFFEB84"/>
        <color rgb="FF63BE7B"/>
      </colorScale>
    </cfRule>
  </conditionalFormatting>
  <conditionalFormatting sqref="BC15:BC92">
    <cfRule type="colorScale" priority="1303">
      <colorScale>
        <cfvo type="min"/>
        <cfvo type="percentile" val="50"/>
        <cfvo type="max"/>
        <color rgb="FFF8696B"/>
        <color rgb="FFFFEB84"/>
        <color rgb="FF63BE7B"/>
      </colorScale>
    </cfRule>
  </conditionalFormatting>
  <conditionalFormatting sqref="BB15:BB92">
    <cfRule type="colorScale" priority="1305">
      <colorScale>
        <cfvo type="min"/>
        <cfvo type="percentile" val="50"/>
        <cfvo type="max"/>
        <color rgb="FFF8696B"/>
        <color rgb="FFFFEB84"/>
        <color rgb="FF63BE7B"/>
      </colorScale>
    </cfRule>
  </conditionalFormatting>
  <conditionalFormatting sqref="AW25:AY81 AX24:AX80">
    <cfRule type="colorScale" priority="1307">
      <colorScale>
        <cfvo type="min"/>
        <cfvo type="percentile" val="50"/>
        <cfvo type="max"/>
        <color rgb="FFF8696B"/>
        <color rgb="FFFFEB84"/>
        <color rgb="FF63BE7B"/>
      </colorScale>
    </cfRule>
  </conditionalFormatting>
  <conditionalFormatting sqref="AZ12:BA92">
    <cfRule type="colorScale" priority="1309">
      <colorScale>
        <cfvo type="min"/>
        <cfvo type="percentile" val="50"/>
        <cfvo type="max"/>
        <color rgb="FFF8696B"/>
        <color rgb="FFFFEB84"/>
        <color rgb="FF63BE7B"/>
      </colorScale>
    </cfRule>
  </conditionalFormatting>
  <conditionalFormatting sqref="AV15:AV92">
    <cfRule type="colorScale" priority="1311">
      <colorScale>
        <cfvo type="min"/>
        <cfvo type="percentile" val="50"/>
        <cfvo type="max"/>
        <color rgb="FFF8696B"/>
        <color rgb="FFFFEB84"/>
        <color rgb="FF63BE7B"/>
      </colorScale>
    </cfRule>
  </conditionalFormatting>
  <conditionalFormatting sqref="BG14:BG92 BP14:BP92">
    <cfRule type="colorScale" priority="1313">
      <colorScale>
        <cfvo type="min"/>
        <cfvo type="percentile" val="50"/>
        <cfvo type="max"/>
        <color rgb="FFF8696B"/>
        <color rgb="FFFFEB84"/>
        <color rgb="FF63BE7B"/>
      </colorScale>
    </cfRule>
  </conditionalFormatting>
  <conditionalFormatting sqref="BN14:BN92">
    <cfRule type="colorScale" priority="1319">
      <colorScale>
        <cfvo type="min"/>
        <cfvo type="percentile" val="50"/>
        <cfvo type="max"/>
        <color rgb="FFF8696B"/>
        <color rgb="FFFFEB84"/>
        <color rgb="FF63BE7B"/>
      </colorScale>
    </cfRule>
  </conditionalFormatting>
  <conditionalFormatting sqref="BH25:BI81 BK25:BK81">
    <cfRule type="colorScale" priority="1321">
      <colorScale>
        <cfvo type="min"/>
        <cfvo type="percentile" val="50"/>
        <cfvo type="max"/>
        <color rgb="FFF8696B"/>
        <color rgb="FFFFEB84"/>
        <color rgb="FF63BE7B"/>
      </colorScale>
    </cfRule>
  </conditionalFormatting>
  <conditionalFormatting sqref="BL12:BM92">
    <cfRule type="colorScale" priority="1323">
      <colorScale>
        <cfvo type="min"/>
        <cfvo type="percentile" val="50"/>
        <cfvo type="max"/>
        <color rgb="FFF8696B"/>
        <color rgb="FFFFEB84"/>
        <color rgb="FF63BE7B"/>
      </colorScale>
    </cfRule>
  </conditionalFormatting>
  <conditionalFormatting sqref="BG14:BG92">
    <cfRule type="colorScale" priority="1325">
      <colorScale>
        <cfvo type="min"/>
        <cfvo type="percentile" val="50"/>
        <cfvo type="max"/>
        <color rgb="FFF8696B"/>
        <color rgb="FFFFEB84"/>
        <color rgb="FF63BE7B"/>
      </colorScale>
    </cfRule>
  </conditionalFormatting>
  <conditionalFormatting sqref="BH14:BJ14 BJ15:BJ92">
    <cfRule type="colorScale" priority="702">
      <colorScale>
        <cfvo type="min"/>
        <cfvo type="percentile" val="50"/>
        <cfvo type="max"/>
        <color rgb="FFF8696B"/>
        <color rgb="FFFFEB84"/>
        <color rgb="FF63BE7B"/>
      </colorScale>
    </cfRule>
  </conditionalFormatting>
  <conditionalFormatting sqref="AY14:AY92">
    <cfRule type="colorScale" priority="701">
      <colorScale>
        <cfvo type="min"/>
        <cfvo type="percentile" val="50"/>
        <cfvo type="max"/>
        <color rgb="FFF8696B"/>
        <color rgb="FFFFEB84"/>
        <color rgb="FF63BE7B"/>
      </colorScale>
    </cfRule>
  </conditionalFormatting>
  <conditionalFormatting sqref="BK14:BK92">
    <cfRule type="colorScale" priority="700">
      <colorScale>
        <cfvo type="min"/>
        <cfvo type="percentile" val="50"/>
        <cfvo type="max"/>
        <color rgb="FFF8696B"/>
        <color rgb="FFFFEB84"/>
        <color rgb="FF63BE7B"/>
      </colorScale>
    </cfRule>
  </conditionalFormatting>
  <conditionalFormatting sqref="CC96:CC123">
    <cfRule type="colorScale" priority="674">
      <colorScale>
        <cfvo type="min"/>
        <cfvo type="percentile" val="50"/>
        <cfvo type="max"/>
        <color rgb="FFF8696B"/>
        <color rgb="FFFFEB84"/>
        <color rgb="FF63BE7B"/>
      </colorScale>
    </cfRule>
  </conditionalFormatting>
  <conditionalFormatting sqref="BX14:BX92">
    <cfRule type="colorScale" priority="664">
      <colorScale>
        <cfvo type="min"/>
        <cfvo type="percentile" val="50"/>
        <cfvo type="max"/>
        <color rgb="FFF8696B"/>
        <color rgb="FFFFEB84"/>
        <color rgb="FF63BE7B"/>
      </colorScale>
    </cfRule>
  </conditionalFormatting>
  <conditionalFormatting sqref="BW96:BW123 BU96:BU123 BZ96:BZ123">
    <cfRule type="colorScale" priority="677">
      <colorScale>
        <cfvo type="min"/>
        <cfvo type="percentile" val="50"/>
        <cfvo type="max"/>
        <color rgb="FFF8696B"/>
        <color rgb="FFFFEB84"/>
        <color rgb="FF63BE7B"/>
      </colorScale>
    </cfRule>
  </conditionalFormatting>
  <conditionalFormatting sqref="CA96:CB123">
    <cfRule type="colorScale" priority="676">
      <colorScale>
        <cfvo type="min"/>
        <cfvo type="percentile" val="50"/>
        <cfvo type="max"/>
        <color rgb="FFF8696B"/>
        <color rgb="FFFFEB84"/>
        <color rgb="FF63BE7B"/>
      </colorScale>
    </cfRule>
  </conditionalFormatting>
  <conditionalFormatting sqref="CA94:CB95">
    <cfRule type="colorScale" priority="675">
      <colorScale>
        <cfvo type="min"/>
        <cfvo type="percentile" val="50"/>
        <cfvo type="max"/>
        <color rgb="FFF8696B"/>
        <color rgb="FFFFEB84"/>
        <color rgb="FF63BE7B"/>
      </colorScale>
    </cfRule>
  </conditionalFormatting>
  <conditionalFormatting sqref="BZ15:BZ24 BU82:BU92 BU15:BU24 BZ82:BZ92 BW15:BW24 BW82:BW92">
    <cfRule type="colorScale" priority="673">
      <colorScale>
        <cfvo type="min"/>
        <cfvo type="percentile" val="50"/>
        <cfvo type="max"/>
        <color rgb="FFF8696B"/>
        <color rgb="FFFFEB84"/>
        <color rgb="FF63BE7B"/>
      </colorScale>
    </cfRule>
  </conditionalFormatting>
  <conditionalFormatting sqref="BT96:BT123">
    <cfRule type="colorScale" priority="672">
      <colorScale>
        <cfvo type="min"/>
        <cfvo type="percentile" val="50"/>
        <cfvo type="max"/>
        <color rgb="FFF8696B"/>
        <color rgb="FFFFEB84"/>
        <color rgb="FF63BE7B"/>
      </colorScale>
    </cfRule>
  </conditionalFormatting>
  <conditionalFormatting sqref="CC14:CC92">
    <cfRule type="colorScale" priority="680">
      <colorScale>
        <cfvo type="min"/>
        <cfvo type="percentile" val="50"/>
        <cfvo type="max"/>
        <color rgb="FFF8696B"/>
        <color rgb="FFFFEB84"/>
        <color rgb="FF63BE7B"/>
      </colorScale>
    </cfRule>
  </conditionalFormatting>
  <conditionalFormatting sqref="BZ25:BZ81 BU25:BU81 BW25:BW81">
    <cfRule type="colorScale" priority="681">
      <colorScale>
        <cfvo type="min"/>
        <cfvo type="percentile" val="50"/>
        <cfvo type="max"/>
        <color rgb="FFF8696B"/>
        <color rgb="FFFFEB84"/>
        <color rgb="FF63BE7B"/>
      </colorScale>
    </cfRule>
  </conditionalFormatting>
  <conditionalFormatting sqref="CA12:CB92">
    <cfRule type="colorScale" priority="682">
      <colorScale>
        <cfvo type="min"/>
        <cfvo type="percentile" val="50"/>
        <cfvo type="max"/>
        <color rgb="FFF8696B"/>
        <color rgb="FFFFEB84"/>
        <color rgb="FF63BE7B"/>
      </colorScale>
    </cfRule>
  </conditionalFormatting>
  <conditionalFormatting sqref="BU14 BW14">
    <cfRule type="colorScale" priority="669">
      <colorScale>
        <cfvo type="min"/>
        <cfvo type="percentile" val="50"/>
        <cfvo type="max"/>
        <color rgb="FFF8696B"/>
        <color rgb="FFFFEB84"/>
        <color rgb="FF63BE7B"/>
      </colorScale>
    </cfRule>
  </conditionalFormatting>
  <conditionalFormatting sqref="BZ14:BZ92">
    <cfRule type="colorScale" priority="668">
      <colorScale>
        <cfvo type="min"/>
        <cfvo type="percentile" val="50"/>
        <cfvo type="max"/>
        <color rgb="FFF8696B"/>
        <color rgb="FFFFEB84"/>
        <color rgb="FF63BE7B"/>
      </colorScale>
    </cfRule>
  </conditionalFormatting>
  <conditionalFormatting sqref="BT82:BT92 BT15:BT24">
    <cfRule type="colorScale" priority="666">
      <colorScale>
        <cfvo type="min"/>
        <cfvo type="percentile" val="50"/>
        <cfvo type="max"/>
        <color rgb="FFF8696B"/>
        <color rgb="FFFFEB84"/>
        <color rgb="FF63BE7B"/>
      </colorScale>
    </cfRule>
  </conditionalFormatting>
  <conditionalFormatting sqref="BT25:BT81">
    <cfRule type="colorScale" priority="667">
      <colorScale>
        <cfvo type="min"/>
        <cfvo type="percentile" val="50"/>
        <cfvo type="max"/>
        <color rgb="FFF8696B"/>
        <color rgb="FFFFEB84"/>
        <color rgb="FF63BE7B"/>
      </colorScale>
    </cfRule>
  </conditionalFormatting>
  <conditionalFormatting sqref="BT14">
    <cfRule type="colorScale" priority="665">
      <colorScale>
        <cfvo type="min"/>
        <cfvo type="percentile" val="50"/>
        <cfvo type="max"/>
        <color rgb="FFF8696B"/>
        <color rgb="FFFFEB84"/>
        <color rgb="FF63BE7B"/>
      </colorScale>
    </cfRule>
  </conditionalFormatting>
  <conditionalFormatting sqref="BR14:BR92">
    <cfRule type="colorScale" priority="663">
      <colorScale>
        <cfvo type="min"/>
        <cfvo type="percentile" val="50"/>
        <cfvo type="max"/>
        <color rgb="FFF8696B"/>
        <color rgb="FFFFEB84"/>
        <color rgb="FF63BE7B"/>
      </colorScale>
    </cfRule>
  </conditionalFormatting>
  <conditionalFormatting sqref="CH14:CI92">
    <cfRule type="colorScale" priority="662">
      <colorScale>
        <cfvo type="min"/>
        <cfvo type="percentile" val="50"/>
        <cfvo type="max"/>
        <color rgb="FFF8696B"/>
        <color rgb="FFFFEB84"/>
        <color rgb="FF63BE7B"/>
      </colorScale>
    </cfRule>
  </conditionalFormatting>
  <conditionalFormatting sqref="CD96:CD123">
    <cfRule type="colorScale" priority="660">
      <colorScale>
        <cfvo type="min"/>
        <cfvo type="percentile" val="50"/>
        <cfvo type="max"/>
        <color rgb="FFF8696B"/>
        <color rgb="FFFFEB84"/>
        <color rgb="FF63BE7B"/>
      </colorScale>
    </cfRule>
  </conditionalFormatting>
  <conditionalFormatting sqref="CE96:CE123">
    <cfRule type="colorScale" priority="659">
      <colorScale>
        <cfvo type="min"/>
        <cfvo type="percentile" val="50"/>
        <cfvo type="max"/>
        <color rgb="FFF8696B"/>
        <color rgb="FFFFEB84"/>
        <color rgb="FF63BE7B"/>
      </colorScale>
    </cfRule>
  </conditionalFormatting>
  <conditionalFormatting sqref="CE14:CE92">
    <cfRule type="colorScale" priority="661">
      <colorScale>
        <cfvo type="min"/>
        <cfvo type="percentile" val="50"/>
        <cfvo type="max"/>
        <color rgb="FFF8696B"/>
        <color rgb="FFFFEB84"/>
        <color rgb="FF63BE7B"/>
      </colorScale>
    </cfRule>
  </conditionalFormatting>
  <conditionalFormatting sqref="CD14:CE92">
    <cfRule type="colorScale" priority="658">
      <colorScale>
        <cfvo type="min"/>
        <cfvo type="percentile" val="50"/>
        <cfvo type="max"/>
        <color rgb="FF63BE7B"/>
        <color rgb="FFFFEB84"/>
        <color rgb="FFF8696B"/>
      </colorScale>
    </cfRule>
  </conditionalFormatting>
  <conditionalFormatting sqref="BO14:BP92">
    <cfRule type="colorScale" priority="657">
      <colorScale>
        <cfvo type="min"/>
        <cfvo type="percentile" val="50"/>
        <cfvo type="max"/>
        <color rgb="FF63BE7B"/>
        <color rgb="FFFFEB84"/>
        <color rgb="FFF8696B"/>
      </colorScale>
    </cfRule>
  </conditionalFormatting>
  <conditionalFormatting sqref="CT96:CT123">
    <cfRule type="colorScale" priority="650">
      <colorScale>
        <cfvo type="min"/>
        <cfvo type="percentile" val="50"/>
        <cfvo type="max"/>
        <color rgb="FFF8696B"/>
        <color rgb="FFFFEB84"/>
        <color rgb="FF63BE7B"/>
      </colorScale>
    </cfRule>
  </conditionalFormatting>
  <conditionalFormatting sqref="CO14:CO92 CM14:CM92">
    <cfRule type="colorScale" priority="641">
      <colorScale>
        <cfvo type="min"/>
        <cfvo type="percentile" val="50"/>
        <cfvo type="max"/>
        <color rgb="FFF8696B"/>
        <color rgb="FFFFEB84"/>
        <color rgb="FF63BE7B"/>
      </colorScale>
    </cfRule>
  </conditionalFormatting>
  <conditionalFormatting sqref="CL96:CN123 CQ96:CQ123">
    <cfRule type="colorScale" priority="653">
      <colorScale>
        <cfvo type="min"/>
        <cfvo type="percentile" val="50"/>
        <cfvo type="max"/>
        <color rgb="FFF8696B"/>
        <color rgb="FFFFEB84"/>
        <color rgb="FF63BE7B"/>
      </colorScale>
    </cfRule>
  </conditionalFormatting>
  <conditionalFormatting sqref="CR96:CS123">
    <cfRule type="colorScale" priority="652">
      <colorScale>
        <cfvo type="min"/>
        <cfvo type="percentile" val="50"/>
        <cfvo type="max"/>
        <color rgb="FFF8696B"/>
        <color rgb="FFFFEB84"/>
        <color rgb="FF63BE7B"/>
      </colorScale>
    </cfRule>
  </conditionalFormatting>
  <conditionalFormatting sqref="CQ15:CQ24 CL82:CL92 CL15:CL24 CQ82:CQ92 CN15:CN24 CN82:CN92">
    <cfRule type="colorScale" priority="649">
      <colorScale>
        <cfvo type="min"/>
        <cfvo type="percentile" val="50"/>
        <cfvo type="max"/>
        <color rgb="FFF8696B"/>
        <color rgb="FFFFEB84"/>
        <color rgb="FF63BE7B"/>
      </colorScale>
    </cfRule>
  </conditionalFormatting>
  <conditionalFormatting sqref="CK96:CK123">
    <cfRule type="colorScale" priority="648">
      <colorScale>
        <cfvo type="min"/>
        <cfvo type="percentile" val="50"/>
        <cfvo type="max"/>
        <color rgb="FFF8696B"/>
        <color rgb="FFFFEB84"/>
        <color rgb="FF63BE7B"/>
      </colorScale>
    </cfRule>
  </conditionalFormatting>
  <conditionalFormatting sqref="CT14:CT92">
    <cfRule type="colorScale" priority="654">
      <colorScale>
        <cfvo type="min"/>
        <cfvo type="percentile" val="50"/>
        <cfvo type="max"/>
        <color rgb="FFF8696B"/>
        <color rgb="FFFFEB84"/>
        <color rgb="FF63BE7B"/>
      </colorScale>
    </cfRule>
  </conditionalFormatting>
  <conditionalFormatting sqref="CQ25:CQ81 CL25:CL81 CN25:CN81">
    <cfRule type="colorScale" priority="655">
      <colorScale>
        <cfvo type="min"/>
        <cfvo type="percentile" val="50"/>
        <cfvo type="max"/>
        <color rgb="FFF8696B"/>
        <color rgb="FFFFEB84"/>
        <color rgb="FF63BE7B"/>
      </colorScale>
    </cfRule>
  </conditionalFormatting>
  <conditionalFormatting sqref="CR12:CS92">
    <cfRule type="colorScale" priority="656">
      <colorScale>
        <cfvo type="min"/>
        <cfvo type="percentile" val="50"/>
        <cfvo type="max"/>
        <color rgb="FFF8696B"/>
        <color rgb="FFFFEB84"/>
        <color rgb="FF63BE7B"/>
      </colorScale>
    </cfRule>
  </conditionalFormatting>
  <conditionalFormatting sqref="CL14 CN14">
    <cfRule type="colorScale" priority="646">
      <colorScale>
        <cfvo type="min"/>
        <cfvo type="percentile" val="50"/>
        <cfvo type="max"/>
        <color rgb="FFF8696B"/>
        <color rgb="FFFFEB84"/>
        <color rgb="FF63BE7B"/>
      </colorScale>
    </cfRule>
  </conditionalFormatting>
  <conditionalFormatting sqref="CQ14:CQ92">
    <cfRule type="colorScale" priority="645">
      <colorScale>
        <cfvo type="min"/>
        <cfvo type="percentile" val="50"/>
        <cfvo type="max"/>
        <color rgb="FFF8696B"/>
        <color rgb="FFFFEB84"/>
        <color rgb="FF63BE7B"/>
      </colorScale>
    </cfRule>
  </conditionalFormatting>
  <conditionalFormatting sqref="CK82:CK92 CK15:CK24">
    <cfRule type="colorScale" priority="643">
      <colorScale>
        <cfvo type="min"/>
        <cfvo type="percentile" val="50"/>
        <cfvo type="max"/>
        <color rgb="FFF8696B"/>
        <color rgb="FFFFEB84"/>
        <color rgb="FF63BE7B"/>
      </colorScale>
    </cfRule>
  </conditionalFormatting>
  <conditionalFormatting sqref="CK25:CK81">
    <cfRule type="colorScale" priority="644">
      <colorScale>
        <cfvo type="min"/>
        <cfvo type="percentile" val="50"/>
        <cfvo type="max"/>
        <color rgb="FFF8696B"/>
        <color rgb="FFFFEB84"/>
        <color rgb="FF63BE7B"/>
      </colorScale>
    </cfRule>
  </conditionalFormatting>
  <conditionalFormatting sqref="CK14">
    <cfRule type="colorScale" priority="642">
      <colorScale>
        <cfvo type="min"/>
        <cfvo type="percentile" val="50"/>
        <cfvo type="max"/>
        <color rgb="FFF8696B"/>
        <color rgb="FFFFEB84"/>
        <color rgb="FF63BE7B"/>
      </colorScale>
    </cfRule>
  </conditionalFormatting>
  <conditionalFormatting sqref="CY14:CY92">
    <cfRule type="colorScale" priority="640">
      <colorScale>
        <cfvo type="min"/>
        <cfvo type="percentile" val="50"/>
        <cfvo type="max"/>
        <color rgb="FFF8696B"/>
        <color rgb="FFFFEB84"/>
        <color rgb="FF63BE7B"/>
      </colorScale>
    </cfRule>
  </conditionalFormatting>
  <conditionalFormatting sqref="CU96:CV123">
    <cfRule type="colorScale" priority="638">
      <colorScale>
        <cfvo type="min"/>
        <cfvo type="percentile" val="50"/>
        <cfvo type="max"/>
        <color rgb="FFF8696B"/>
        <color rgb="FFFFEB84"/>
        <color rgb="FF63BE7B"/>
      </colorScale>
    </cfRule>
  </conditionalFormatting>
  <conditionalFormatting sqref="CW96:CW123">
    <cfRule type="colorScale" priority="637">
      <colorScale>
        <cfvo type="min"/>
        <cfvo type="percentile" val="50"/>
        <cfvo type="max"/>
        <color rgb="FFF8696B"/>
        <color rgb="FFFFEB84"/>
        <color rgb="FF63BE7B"/>
      </colorScale>
    </cfRule>
  </conditionalFormatting>
  <conditionalFormatting sqref="CW14:CW92">
    <cfRule type="colorScale" priority="639">
      <colorScale>
        <cfvo type="min"/>
        <cfvo type="percentile" val="50"/>
        <cfvo type="max"/>
        <color rgb="FFF8696B"/>
        <color rgb="FFFFEB84"/>
        <color rgb="FF63BE7B"/>
      </colorScale>
    </cfRule>
  </conditionalFormatting>
  <conditionalFormatting sqref="CU14:CU92 CW14:CW92">
    <cfRule type="colorScale" priority="636">
      <colorScale>
        <cfvo type="min"/>
        <cfvo type="percentile" val="50"/>
        <cfvo type="max"/>
        <color rgb="FF63BE7B"/>
        <color rgb="FFFFEB84"/>
        <color rgb="FFF8696B"/>
      </colorScale>
    </cfRule>
  </conditionalFormatting>
  <conditionalFormatting sqref="BZ96:BZ123">
    <cfRule type="colorScale" priority="634">
      <colorScale>
        <cfvo type="min"/>
        <cfvo type="percentile" val="50"/>
        <cfvo type="max"/>
        <color rgb="FFF8696B"/>
        <color rgb="FFFFEB84"/>
        <color rgb="FF63BE7B"/>
      </colorScale>
    </cfRule>
  </conditionalFormatting>
  <conditionalFormatting sqref="BX96:BX123">
    <cfRule type="colorScale" priority="633">
      <colorScale>
        <cfvo type="min"/>
        <cfvo type="percentile" val="50"/>
        <cfvo type="max"/>
        <color rgb="FFF8696B"/>
        <color rgb="FFFFEB84"/>
        <color rgb="FF63BE7B"/>
      </colorScale>
    </cfRule>
  </conditionalFormatting>
  <conditionalFormatting sqref="CH96:CH123">
    <cfRule type="colorScale" priority="632">
      <colorScale>
        <cfvo type="min"/>
        <cfvo type="percentile" val="50"/>
        <cfvo type="max"/>
        <color rgb="FFF8696B"/>
        <color rgb="FFFFEB84"/>
        <color rgb="FF63BE7B"/>
      </colorScale>
    </cfRule>
  </conditionalFormatting>
  <conditionalFormatting sqref="CO96:CO123">
    <cfRule type="colorScale" priority="631">
      <colorScale>
        <cfvo type="min"/>
        <cfvo type="percentile" val="50"/>
        <cfvo type="max"/>
        <color rgb="FFF8696B"/>
        <color rgb="FFFFEB84"/>
        <color rgb="FF63BE7B"/>
      </colorScale>
    </cfRule>
  </conditionalFormatting>
  <conditionalFormatting sqref="CP96:CP123">
    <cfRule type="colorScale" priority="630">
      <colorScale>
        <cfvo type="min"/>
        <cfvo type="percentile" val="50"/>
        <cfvo type="max"/>
        <color rgb="FFF8696B"/>
        <color rgb="FFFFEB84"/>
        <color rgb="FF63BE7B"/>
      </colorScale>
    </cfRule>
  </conditionalFormatting>
  <conditionalFormatting sqref="CY96:CY123">
    <cfRule type="colorScale" priority="627">
      <colorScale>
        <cfvo type="min"/>
        <cfvo type="percentile" val="50"/>
        <cfvo type="max"/>
        <color rgb="FFF8696B"/>
        <color rgb="FFFFEB84"/>
        <color rgb="FF63BE7B"/>
      </colorScale>
    </cfRule>
  </conditionalFormatting>
  <conditionalFormatting sqref="CV14:CV92">
    <cfRule type="colorScale" priority="625">
      <colorScale>
        <cfvo type="min"/>
        <cfvo type="percentile" val="50"/>
        <cfvo type="max"/>
        <color rgb="FFF8696B"/>
        <color rgb="FFFFEB84"/>
        <color rgb="FF63BE7B"/>
      </colorScale>
    </cfRule>
  </conditionalFormatting>
  <conditionalFormatting sqref="CV14:CV92">
    <cfRule type="colorScale" priority="624">
      <colorScale>
        <cfvo type="min"/>
        <cfvo type="percentile" val="50"/>
        <cfvo type="max"/>
        <color rgb="FF63BE7B"/>
        <color rgb="FFFFEB84"/>
        <color rgb="FFF8696B"/>
      </colorScale>
    </cfRule>
  </conditionalFormatting>
  <conditionalFormatting sqref="CU96:CW123">
    <cfRule type="colorScale" priority="623">
      <colorScale>
        <cfvo type="min"/>
        <cfvo type="percentile" val="50"/>
        <cfvo type="max"/>
        <color rgb="FF63BE7B"/>
        <color rgb="FFFFEB84"/>
        <color rgb="FFF8696B"/>
      </colorScale>
    </cfRule>
  </conditionalFormatting>
  <conditionalFormatting sqref="BV14:BV92">
    <cfRule type="colorScale" priority="621">
      <colorScale>
        <cfvo type="min"/>
        <cfvo type="percentile" val="50"/>
        <cfvo type="max"/>
        <color rgb="FFF8696B"/>
        <color rgb="FFFFEB84"/>
        <color rgb="FF63BE7B"/>
      </colorScale>
    </cfRule>
  </conditionalFormatting>
  <conditionalFormatting sqref="BV96:BV123">
    <cfRule type="colorScale" priority="622">
      <colorScale>
        <cfvo type="min"/>
        <cfvo type="percentile" val="50"/>
        <cfvo type="max"/>
        <color rgb="FFF8696B"/>
        <color rgb="FFFFEB84"/>
        <color rgb="FF63BE7B"/>
      </colorScale>
    </cfRule>
  </conditionalFormatting>
  <conditionalFormatting sqref="BY14:BY92">
    <cfRule type="colorScale" priority="620">
      <colorScale>
        <cfvo type="min"/>
        <cfvo type="percentile" val="50"/>
        <cfvo type="max"/>
        <color rgb="FFF8696B"/>
        <color rgb="FFFFEB84"/>
        <color rgb="FF63BE7B"/>
      </colorScale>
    </cfRule>
  </conditionalFormatting>
  <conditionalFormatting sqref="BY96:BY123">
    <cfRule type="colorScale" priority="619">
      <colorScale>
        <cfvo type="min"/>
        <cfvo type="percentile" val="50"/>
        <cfvo type="max"/>
        <color rgb="FFF8696B"/>
        <color rgb="FFFFEB84"/>
        <color rgb="FF63BE7B"/>
      </colorScale>
    </cfRule>
  </conditionalFormatting>
  <conditionalFormatting sqref="CP14:CP92">
    <cfRule type="colorScale" priority="618">
      <colorScale>
        <cfvo type="min"/>
        <cfvo type="percentile" val="50"/>
        <cfvo type="max"/>
        <color rgb="FFF8696B"/>
        <color rgb="FFFFEB84"/>
        <color rgb="FF63BE7B"/>
      </colorScale>
    </cfRule>
  </conditionalFormatting>
  <conditionalFormatting sqref="CI96:CI123">
    <cfRule type="colorScale" priority="617">
      <colorScale>
        <cfvo type="min"/>
        <cfvo type="percentile" val="50"/>
        <cfvo type="max"/>
        <color rgb="FFF8696B"/>
        <color rgb="FFFFEB84"/>
        <color rgb="FF63BE7B"/>
      </colorScale>
    </cfRule>
  </conditionalFormatting>
  <conditionalFormatting sqref="CF96:CF123">
    <cfRule type="colorScale" priority="615">
      <colorScale>
        <cfvo type="min"/>
        <cfvo type="percentile" val="50"/>
        <cfvo type="max"/>
        <color rgb="FFF8696B"/>
        <color rgb="FFFFEB84"/>
        <color rgb="FF63BE7B"/>
      </colorScale>
    </cfRule>
  </conditionalFormatting>
  <conditionalFormatting sqref="CF14:CF92">
    <cfRule type="colorScale" priority="616">
      <colorScale>
        <cfvo type="min"/>
        <cfvo type="percentile" val="50"/>
        <cfvo type="max"/>
        <color rgb="FFF8696B"/>
        <color rgb="FFFFEB84"/>
        <color rgb="FF63BE7B"/>
      </colorScale>
    </cfRule>
  </conditionalFormatting>
  <conditionalFormatting sqref="CF14:CF92">
    <cfRule type="colorScale" priority="614">
      <colorScale>
        <cfvo type="min"/>
        <cfvo type="percentile" val="50"/>
        <cfvo type="max"/>
        <color rgb="FF63BE7B"/>
        <color rgb="FFFFEB84"/>
        <color rgb="FFF8696B"/>
      </colorScale>
    </cfRule>
  </conditionalFormatting>
  <conditionalFormatting sqref="CF96:CF123">
    <cfRule type="colorScale" priority="613">
      <colorScale>
        <cfvo type="min"/>
        <cfvo type="percentile" val="50"/>
        <cfvo type="max"/>
        <color rgb="FF63BE7B"/>
        <color rgb="FFFFEB84"/>
        <color rgb="FFF8696B"/>
      </colorScale>
    </cfRule>
  </conditionalFormatting>
  <conditionalFormatting sqref="CZ14:CZ92">
    <cfRule type="colorScale" priority="612">
      <colorScale>
        <cfvo type="min"/>
        <cfvo type="percentile" val="50"/>
        <cfvo type="max"/>
        <color rgb="FFF8696B"/>
        <color rgb="FFFFEB84"/>
        <color rgb="FF63BE7B"/>
      </colorScale>
    </cfRule>
  </conditionalFormatting>
  <conditionalFormatting sqref="CZ96:CZ123">
    <cfRule type="colorScale" priority="611">
      <colorScale>
        <cfvo type="min"/>
        <cfvo type="percentile" val="50"/>
        <cfvo type="max"/>
        <color rgb="FFF8696B"/>
        <color rgb="FFFFEB84"/>
        <color rgb="FF63BE7B"/>
      </colorScale>
    </cfRule>
  </conditionalFormatting>
  <conditionalFormatting sqref="CQ96:CQ123">
    <cfRule type="colorScale" priority="610">
      <colorScale>
        <cfvo type="min"/>
        <cfvo type="percentile" val="50"/>
        <cfvo type="max"/>
        <color rgb="FFF8696B"/>
        <color rgb="FFFFEB84"/>
        <color rgb="FF63BE7B"/>
      </colorScale>
    </cfRule>
  </conditionalFormatting>
  <conditionalFormatting sqref="DK96:DK123">
    <cfRule type="colorScale" priority="604">
      <colorScale>
        <cfvo type="min"/>
        <cfvo type="percentile" val="50"/>
        <cfvo type="max"/>
        <color rgb="FFF8696B"/>
        <color rgb="FFFFEB84"/>
        <color rgb="FF63BE7B"/>
      </colorScale>
    </cfRule>
  </conditionalFormatting>
  <conditionalFormatting sqref="DF14:DF92 DD14:DD92">
    <cfRule type="colorScale" priority="595">
      <colorScale>
        <cfvo type="min"/>
        <cfvo type="percentile" val="50"/>
        <cfvo type="max"/>
        <color rgb="FFF8696B"/>
        <color rgb="FFFFEB84"/>
        <color rgb="FF63BE7B"/>
      </colorScale>
    </cfRule>
  </conditionalFormatting>
  <conditionalFormatting sqref="DC96:DE123 DH96:DH123">
    <cfRule type="colorScale" priority="606">
      <colorScale>
        <cfvo type="min"/>
        <cfvo type="percentile" val="50"/>
        <cfvo type="max"/>
        <color rgb="FFF8696B"/>
        <color rgb="FFFFEB84"/>
        <color rgb="FF63BE7B"/>
      </colorScale>
    </cfRule>
  </conditionalFormatting>
  <conditionalFormatting sqref="DI96:DJ123">
    <cfRule type="colorScale" priority="605">
      <colorScale>
        <cfvo type="min"/>
        <cfvo type="percentile" val="50"/>
        <cfvo type="max"/>
        <color rgb="FFF8696B"/>
        <color rgb="FFFFEB84"/>
        <color rgb="FF63BE7B"/>
      </colorScale>
    </cfRule>
  </conditionalFormatting>
  <conditionalFormatting sqref="DH15:DH24 DC82:DC92 DC15:DC24 DH82:DH92 DE15:DE24 DE82:DE92">
    <cfRule type="colorScale" priority="603">
      <colorScale>
        <cfvo type="min"/>
        <cfvo type="percentile" val="50"/>
        <cfvo type="max"/>
        <color rgb="FFF8696B"/>
        <color rgb="FFFFEB84"/>
        <color rgb="FF63BE7B"/>
      </colorScale>
    </cfRule>
  </conditionalFormatting>
  <conditionalFormatting sqref="DB96:DB123">
    <cfRule type="colorScale" priority="602">
      <colorScale>
        <cfvo type="min"/>
        <cfvo type="percentile" val="50"/>
        <cfvo type="max"/>
        <color rgb="FFF8696B"/>
        <color rgb="FFFFEB84"/>
        <color rgb="FF63BE7B"/>
      </colorScale>
    </cfRule>
  </conditionalFormatting>
  <conditionalFormatting sqref="DK14:DK92">
    <cfRule type="colorScale" priority="607">
      <colorScale>
        <cfvo type="min"/>
        <cfvo type="percentile" val="50"/>
        <cfvo type="max"/>
        <color rgb="FFF8696B"/>
        <color rgb="FFFFEB84"/>
        <color rgb="FF63BE7B"/>
      </colorScale>
    </cfRule>
  </conditionalFormatting>
  <conditionalFormatting sqref="DH25:DH81 DC25:DC81 DE25:DE81">
    <cfRule type="colorScale" priority="608">
      <colorScale>
        <cfvo type="min"/>
        <cfvo type="percentile" val="50"/>
        <cfvo type="max"/>
        <color rgb="FFF8696B"/>
        <color rgb="FFFFEB84"/>
        <color rgb="FF63BE7B"/>
      </colorScale>
    </cfRule>
  </conditionalFormatting>
  <conditionalFormatting sqref="DI12:DJ92">
    <cfRule type="colorScale" priority="609">
      <colorScale>
        <cfvo type="min"/>
        <cfvo type="percentile" val="50"/>
        <cfvo type="max"/>
        <color rgb="FFF8696B"/>
        <color rgb="FFFFEB84"/>
        <color rgb="FF63BE7B"/>
      </colorScale>
    </cfRule>
  </conditionalFormatting>
  <conditionalFormatting sqref="DC14 DE14">
    <cfRule type="colorScale" priority="600">
      <colorScale>
        <cfvo type="min"/>
        <cfvo type="percentile" val="50"/>
        <cfvo type="max"/>
        <color rgb="FFF8696B"/>
        <color rgb="FFFFEB84"/>
        <color rgb="FF63BE7B"/>
      </colorScale>
    </cfRule>
  </conditionalFormatting>
  <conditionalFormatting sqref="DH14:DH92">
    <cfRule type="colorScale" priority="599">
      <colorScale>
        <cfvo type="min"/>
        <cfvo type="percentile" val="50"/>
        <cfvo type="max"/>
        <color rgb="FFF8696B"/>
        <color rgb="FFFFEB84"/>
        <color rgb="FF63BE7B"/>
      </colorScale>
    </cfRule>
  </conditionalFormatting>
  <conditionalFormatting sqref="DB82:DB92 DB15:DB24">
    <cfRule type="colorScale" priority="597">
      <colorScale>
        <cfvo type="min"/>
        <cfvo type="percentile" val="50"/>
        <cfvo type="max"/>
        <color rgb="FFF8696B"/>
        <color rgb="FFFFEB84"/>
        <color rgb="FF63BE7B"/>
      </colorScale>
    </cfRule>
  </conditionalFormatting>
  <conditionalFormatting sqref="DB25:DB81">
    <cfRule type="colorScale" priority="598">
      <colorScale>
        <cfvo type="min"/>
        <cfvo type="percentile" val="50"/>
        <cfvo type="max"/>
        <color rgb="FFF8696B"/>
        <color rgb="FFFFEB84"/>
        <color rgb="FF63BE7B"/>
      </colorScale>
    </cfRule>
  </conditionalFormatting>
  <conditionalFormatting sqref="DB14">
    <cfRule type="colorScale" priority="596">
      <colorScale>
        <cfvo type="min"/>
        <cfvo type="percentile" val="50"/>
        <cfvo type="max"/>
        <color rgb="FFF8696B"/>
        <color rgb="FFFFEB84"/>
        <color rgb="FF63BE7B"/>
      </colorScale>
    </cfRule>
  </conditionalFormatting>
  <conditionalFormatting sqref="DL96:DM123">
    <cfRule type="colorScale" priority="592">
      <colorScale>
        <cfvo type="min"/>
        <cfvo type="percentile" val="50"/>
        <cfvo type="max"/>
        <color rgb="FFF8696B"/>
        <color rgb="FFFFEB84"/>
        <color rgb="FF63BE7B"/>
      </colorScale>
    </cfRule>
  </conditionalFormatting>
  <conditionalFormatting sqref="DL14:DL92">
    <cfRule type="colorScale" priority="590">
      <colorScale>
        <cfvo type="min"/>
        <cfvo type="percentile" val="50"/>
        <cfvo type="max"/>
        <color rgb="FF63BE7B"/>
        <color rgb="FFFFEB84"/>
        <color rgb="FFF8696B"/>
      </colorScale>
    </cfRule>
  </conditionalFormatting>
  <conditionalFormatting sqref="DF96:DF123">
    <cfRule type="colorScale" priority="589">
      <colorScale>
        <cfvo type="min"/>
        <cfvo type="percentile" val="50"/>
        <cfvo type="max"/>
        <color rgb="FFF8696B"/>
        <color rgb="FFFFEB84"/>
        <color rgb="FF63BE7B"/>
      </colorScale>
    </cfRule>
  </conditionalFormatting>
  <conditionalFormatting sqref="DG96:DG123">
    <cfRule type="colorScale" priority="588">
      <colorScale>
        <cfvo type="min"/>
        <cfvo type="percentile" val="50"/>
        <cfvo type="max"/>
        <color rgb="FFF8696B"/>
        <color rgb="FFFFEB84"/>
        <color rgb="FF63BE7B"/>
      </colorScale>
    </cfRule>
  </conditionalFormatting>
  <conditionalFormatting sqref="DM14:DM92">
    <cfRule type="colorScale" priority="586">
      <colorScale>
        <cfvo type="min"/>
        <cfvo type="percentile" val="50"/>
        <cfvo type="max"/>
        <color rgb="FFF8696B"/>
        <color rgb="FFFFEB84"/>
        <color rgb="FF63BE7B"/>
      </colorScale>
    </cfRule>
  </conditionalFormatting>
  <conditionalFormatting sqref="DM14:DM92">
    <cfRule type="colorScale" priority="585">
      <colorScale>
        <cfvo type="min"/>
        <cfvo type="percentile" val="50"/>
        <cfvo type="max"/>
        <color rgb="FF63BE7B"/>
        <color rgb="FFFFEB84"/>
        <color rgb="FFF8696B"/>
      </colorScale>
    </cfRule>
  </conditionalFormatting>
  <conditionalFormatting sqref="DL96:DM123">
    <cfRule type="colorScale" priority="584">
      <colorScale>
        <cfvo type="min"/>
        <cfvo type="percentile" val="50"/>
        <cfvo type="max"/>
        <color rgb="FF63BE7B"/>
        <color rgb="FFFFEB84"/>
        <color rgb="FFF8696B"/>
      </colorScale>
    </cfRule>
  </conditionalFormatting>
  <conditionalFormatting sqref="DG14:DG92">
    <cfRule type="colorScale" priority="583">
      <colorScale>
        <cfvo type="min"/>
        <cfvo type="percentile" val="50"/>
        <cfvo type="max"/>
        <color rgb="FFF8696B"/>
        <color rgb="FFFFEB84"/>
        <color rgb="FF63BE7B"/>
      </colorScale>
    </cfRule>
  </conditionalFormatting>
  <conditionalFormatting sqref="DH96:DH123">
    <cfRule type="colorScale" priority="580">
      <colorScale>
        <cfvo type="min"/>
        <cfvo type="percentile" val="50"/>
        <cfvo type="max"/>
        <color rgb="FFF8696B"/>
        <color rgb="FFFFEB84"/>
        <color rgb="FF63BE7B"/>
      </colorScale>
    </cfRule>
  </conditionalFormatting>
  <conditionalFormatting sqref="DP14:DP92">
    <cfRule type="colorScale" priority="579">
      <colorScale>
        <cfvo type="min"/>
        <cfvo type="percentile" val="50"/>
        <cfvo type="max"/>
        <color rgb="FFF8696B"/>
        <color rgb="FFFFEB84"/>
        <color rgb="FF63BE7B"/>
      </colorScale>
    </cfRule>
  </conditionalFormatting>
  <conditionalFormatting sqref="DP96:DP123">
    <cfRule type="colorScale" priority="578">
      <colorScale>
        <cfvo type="min"/>
        <cfvo type="percentile" val="50"/>
        <cfvo type="max"/>
        <color rgb="FFF8696B"/>
        <color rgb="FFFFEB84"/>
        <color rgb="FF63BE7B"/>
      </colorScale>
    </cfRule>
  </conditionalFormatting>
  <conditionalFormatting sqref="DQ14:DQ92">
    <cfRule type="colorScale" priority="577">
      <colorScale>
        <cfvo type="min"/>
        <cfvo type="percentile" val="50"/>
        <cfvo type="max"/>
        <color rgb="FFF8696B"/>
        <color rgb="FFFFEB84"/>
        <color rgb="FF63BE7B"/>
      </colorScale>
    </cfRule>
  </conditionalFormatting>
  <conditionalFormatting sqref="DQ96:DQ123">
    <cfRule type="colorScale" priority="576">
      <colorScale>
        <cfvo type="min"/>
        <cfvo type="percentile" val="50"/>
        <cfvo type="max"/>
        <color rgb="FFF8696B"/>
        <color rgb="FFFFEB84"/>
        <color rgb="FF63BE7B"/>
      </colorScale>
    </cfRule>
  </conditionalFormatting>
  <conditionalFormatting sqref="EB96:EB123">
    <cfRule type="colorScale" priority="570">
      <colorScale>
        <cfvo type="min"/>
        <cfvo type="percentile" val="50"/>
        <cfvo type="max"/>
        <color rgb="FFF8696B"/>
        <color rgb="FFFFEB84"/>
        <color rgb="FF63BE7B"/>
      </colorScale>
    </cfRule>
  </conditionalFormatting>
  <conditionalFormatting sqref="DW14:DW92">
    <cfRule type="colorScale" priority="561">
      <colorScale>
        <cfvo type="min"/>
        <cfvo type="percentile" val="50"/>
        <cfvo type="max"/>
        <color rgb="FFF8696B"/>
        <color rgb="FFFFEB84"/>
        <color rgb="FF63BE7B"/>
      </colorScale>
    </cfRule>
  </conditionalFormatting>
  <conditionalFormatting sqref="DT96:DV123 DY96:DY123">
    <cfRule type="colorScale" priority="572">
      <colorScale>
        <cfvo type="min"/>
        <cfvo type="percentile" val="50"/>
        <cfvo type="max"/>
        <color rgb="FFF8696B"/>
        <color rgb="FFFFEB84"/>
        <color rgb="FF63BE7B"/>
      </colorScale>
    </cfRule>
  </conditionalFormatting>
  <conditionalFormatting sqref="DZ96:EA123">
    <cfRule type="colorScale" priority="571">
      <colorScale>
        <cfvo type="min"/>
        <cfvo type="percentile" val="50"/>
        <cfvo type="max"/>
        <color rgb="FFF8696B"/>
        <color rgb="FFFFEB84"/>
        <color rgb="FF63BE7B"/>
      </colorScale>
    </cfRule>
  </conditionalFormatting>
  <conditionalFormatting sqref="DY15:DY24 DT82:DT92 DT15:DT24 DY82:DY92 DV15:DV24 DV82:DV92">
    <cfRule type="colorScale" priority="569">
      <colorScale>
        <cfvo type="min"/>
        <cfvo type="percentile" val="50"/>
        <cfvo type="max"/>
        <color rgb="FFF8696B"/>
        <color rgb="FFFFEB84"/>
        <color rgb="FF63BE7B"/>
      </colorScale>
    </cfRule>
  </conditionalFormatting>
  <conditionalFormatting sqref="DS96:DS123">
    <cfRule type="colorScale" priority="568">
      <colorScale>
        <cfvo type="min"/>
        <cfvo type="percentile" val="50"/>
        <cfvo type="max"/>
        <color rgb="FFF8696B"/>
        <color rgb="FFFFEB84"/>
        <color rgb="FF63BE7B"/>
      </colorScale>
    </cfRule>
  </conditionalFormatting>
  <conditionalFormatting sqref="EB14:EB92">
    <cfRule type="colorScale" priority="573">
      <colorScale>
        <cfvo type="min"/>
        <cfvo type="percentile" val="50"/>
        <cfvo type="max"/>
        <color rgb="FFF8696B"/>
        <color rgb="FFFFEB84"/>
        <color rgb="FF63BE7B"/>
      </colorScale>
    </cfRule>
  </conditionalFormatting>
  <conditionalFormatting sqref="DY25:DY81 DT25:DT81 DV25:DV81">
    <cfRule type="colorScale" priority="574">
      <colorScale>
        <cfvo type="min"/>
        <cfvo type="percentile" val="50"/>
        <cfvo type="max"/>
        <color rgb="FFF8696B"/>
        <color rgb="FFFFEB84"/>
        <color rgb="FF63BE7B"/>
      </colorScale>
    </cfRule>
  </conditionalFormatting>
  <conditionalFormatting sqref="DZ12:EA92">
    <cfRule type="colorScale" priority="575">
      <colorScale>
        <cfvo type="min"/>
        <cfvo type="percentile" val="50"/>
        <cfvo type="max"/>
        <color rgb="FFF8696B"/>
        <color rgb="FFFFEB84"/>
        <color rgb="FF63BE7B"/>
      </colorScale>
    </cfRule>
  </conditionalFormatting>
  <conditionalFormatting sqref="DT14 DV14">
    <cfRule type="colorScale" priority="566">
      <colorScale>
        <cfvo type="min"/>
        <cfvo type="percentile" val="50"/>
        <cfvo type="max"/>
        <color rgb="FFF8696B"/>
        <color rgb="FFFFEB84"/>
        <color rgb="FF63BE7B"/>
      </colorScale>
    </cfRule>
  </conditionalFormatting>
  <conditionalFormatting sqref="DY14:DY92">
    <cfRule type="colorScale" priority="565">
      <colorScale>
        <cfvo type="min"/>
        <cfvo type="percentile" val="50"/>
        <cfvo type="max"/>
        <color rgb="FFF8696B"/>
        <color rgb="FFFFEB84"/>
        <color rgb="FF63BE7B"/>
      </colorScale>
    </cfRule>
  </conditionalFormatting>
  <conditionalFormatting sqref="DS82:DS92 DS15:DS24">
    <cfRule type="colorScale" priority="563">
      <colorScale>
        <cfvo type="min"/>
        <cfvo type="percentile" val="50"/>
        <cfvo type="max"/>
        <color rgb="FFF8696B"/>
        <color rgb="FFFFEB84"/>
        <color rgb="FF63BE7B"/>
      </colorScale>
    </cfRule>
  </conditionalFormatting>
  <conditionalFormatting sqref="DS25:DS81">
    <cfRule type="colorScale" priority="564">
      <colorScale>
        <cfvo type="min"/>
        <cfvo type="percentile" val="50"/>
        <cfvo type="max"/>
        <color rgb="FFF8696B"/>
        <color rgb="FFFFEB84"/>
        <color rgb="FF63BE7B"/>
      </colorScale>
    </cfRule>
  </conditionalFormatting>
  <conditionalFormatting sqref="DS14">
    <cfRule type="colorScale" priority="562">
      <colorScale>
        <cfvo type="min"/>
        <cfvo type="percentile" val="50"/>
        <cfvo type="max"/>
        <color rgb="FFF8696B"/>
        <color rgb="FFFFEB84"/>
        <color rgb="FF63BE7B"/>
      </colorScale>
    </cfRule>
  </conditionalFormatting>
  <conditionalFormatting sqref="EC96:ED123">
    <cfRule type="colorScale" priority="560">
      <colorScale>
        <cfvo type="min"/>
        <cfvo type="percentile" val="50"/>
        <cfvo type="max"/>
        <color rgb="FFF8696B"/>
        <color rgb="FFFFEB84"/>
        <color rgb="FF63BE7B"/>
      </colorScale>
    </cfRule>
  </conditionalFormatting>
  <conditionalFormatting sqref="EC14:EC92">
    <cfRule type="colorScale" priority="559">
      <colorScale>
        <cfvo type="min"/>
        <cfvo type="percentile" val="50"/>
        <cfvo type="max"/>
        <color rgb="FF63BE7B"/>
        <color rgb="FFFFEB84"/>
        <color rgb="FFF8696B"/>
      </colorScale>
    </cfRule>
  </conditionalFormatting>
  <conditionalFormatting sqref="DW96:DW123">
    <cfRule type="colorScale" priority="558">
      <colorScale>
        <cfvo type="min"/>
        <cfvo type="percentile" val="50"/>
        <cfvo type="max"/>
        <color rgb="FFF8696B"/>
        <color rgb="FFFFEB84"/>
        <color rgb="FF63BE7B"/>
      </colorScale>
    </cfRule>
  </conditionalFormatting>
  <conditionalFormatting sqref="DX96:DX123">
    <cfRule type="colorScale" priority="557">
      <colorScale>
        <cfvo type="min"/>
        <cfvo type="percentile" val="50"/>
        <cfvo type="max"/>
        <color rgb="FFF8696B"/>
        <color rgb="FFFFEB84"/>
        <color rgb="FF63BE7B"/>
      </colorScale>
    </cfRule>
  </conditionalFormatting>
  <conditionalFormatting sqref="EC96:ED123">
    <cfRule type="colorScale" priority="554">
      <colorScale>
        <cfvo type="min"/>
        <cfvo type="percentile" val="50"/>
        <cfvo type="max"/>
        <color rgb="FF63BE7B"/>
        <color rgb="FFFFEB84"/>
        <color rgb="FFF8696B"/>
      </colorScale>
    </cfRule>
  </conditionalFormatting>
  <conditionalFormatting sqref="DX14:DX92">
    <cfRule type="colorScale" priority="553">
      <colorScale>
        <cfvo type="min"/>
        <cfvo type="percentile" val="50"/>
        <cfvo type="max"/>
        <color rgb="FFF8696B"/>
        <color rgb="FFFFEB84"/>
        <color rgb="FF63BE7B"/>
      </colorScale>
    </cfRule>
  </conditionalFormatting>
  <conditionalFormatting sqref="DY96:DY123">
    <cfRule type="colorScale" priority="552">
      <colorScale>
        <cfvo type="min"/>
        <cfvo type="percentile" val="50"/>
        <cfvo type="max"/>
        <color rgb="FFF8696B"/>
        <color rgb="FFFFEB84"/>
        <color rgb="FF63BE7B"/>
      </colorScale>
    </cfRule>
  </conditionalFormatting>
  <conditionalFormatting sqref="EG14:EG92">
    <cfRule type="colorScale" priority="551">
      <colorScale>
        <cfvo type="min"/>
        <cfvo type="percentile" val="50"/>
        <cfvo type="max"/>
        <color rgb="FFF8696B"/>
        <color rgb="FFFFEB84"/>
        <color rgb="FF63BE7B"/>
      </colorScale>
    </cfRule>
  </conditionalFormatting>
  <conditionalFormatting sqref="EG96:EG123">
    <cfRule type="colorScale" priority="550">
      <colorScale>
        <cfvo type="min"/>
        <cfvo type="percentile" val="50"/>
        <cfvo type="max"/>
        <color rgb="FFF8696B"/>
        <color rgb="FFFFEB84"/>
        <color rgb="FF63BE7B"/>
      </colorScale>
    </cfRule>
  </conditionalFormatting>
  <conditionalFormatting sqref="EH14:EH92">
    <cfRule type="colorScale" priority="549">
      <colorScale>
        <cfvo type="min"/>
        <cfvo type="percentile" val="50"/>
        <cfvo type="max"/>
        <color rgb="FFF8696B"/>
        <color rgb="FFFFEB84"/>
        <color rgb="FF63BE7B"/>
      </colorScale>
    </cfRule>
  </conditionalFormatting>
  <conditionalFormatting sqref="EH96:EH123">
    <cfRule type="colorScale" priority="548">
      <colorScale>
        <cfvo type="min"/>
        <cfvo type="percentile" val="50"/>
        <cfvo type="max"/>
        <color rgb="FFF8696B"/>
        <color rgb="FFFFEB84"/>
        <color rgb="FF63BE7B"/>
      </colorScale>
    </cfRule>
  </conditionalFormatting>
  <conditionalFormatting sqref="DH2:DH10 DD2:DD10">
    <cfRule type="colorScale" priority="546">
      <colorScale>
        <cfvo type="min"/>
        <cfvo type="percentile" val="50"/>
        <cfvo type="max"/>
        <color rgb="FFF8696B"/>
        <color rgb="FFFFEB84"/>
        <color rgb="FF63BE7B"/>
      </colorScale>
    </cfRule>
  </conditionalFormatting>
  <conditionalFormatting sqref="DE2:DE10">
    <cfRule type="colorScale" priority="544">
      <colorScale>
        <cfvo type="min"/>
        <cfvo type="percentile" val="50"/>
        <cfvo type="max"/>
        <color rgb="FFF8696B"/>
        <color rgb="FFFFEB84"/>
        <color rgb="FF63BE7B"/>
      </colorScale>
    </cfRule>
  </conditionalFormatting>
  <conditionalFormatting sqref="DI2:DI10">
    <cfRule type="colorScale" priority="543">
      <colorScale>
        <cfvo type="min"/>
        <cfvo type="percentile" val="50"/>
        <cfvo type="max"/>
        <color rgb="FFF8696B"/>
        <color rgb="FFFFEB84"/>
        <color rgb="FF63BE7B"/>
      </colorScale>
    </cfRule>
  </conditionalFormatting>
  <conditionalFormatting sqref="DY2:DY10 DU2:DU10">
    <cfRule type="colorScale" priority="542">
      <colorScale>
        <cfvo type="min"/>
        <cfvo type="percentile" val="50"/>
        <cfvo type="max"/>
        <color rgb="FFF8696B"/>
        <color rgb="FFFFEB84"/>
        <color rgb="FF63BE7B"/>
      </colorScale>
    </cfRule>
  </conditionalFormatting>
  <conditionalFormatting sqref="DV2:DV10">
    <cfRule type="colorScale" priority="541">
      <colorScale>
        <cfvo type="min"/>
        <cfvo type="percentile" val="50"/>
        <cfvo type="max"/>
        <color rgb="FFF8696B"/>
        <color rgb="FFFFEB84"/>
        <color rgb="FF63BE7B"/>
      </colorScale>
    </cfRule>
  </conditionalFormatting>
  <conditionalFormatting sqref="DZ2:DZ10">
    <cfRule type="colorScale" priority="540">
      <colorScale>
        <cfvo type="min"/>
        <cfvo type="percentile" val="50"/>
        <cfvo type="max"/>
        <color rgb="FFF8696B"/>
        <color rgb="FFFFEB84"/>
        <color rgb="FF63BE7B"/>
      </colorScale>
    </cfRule>
  </conditionalFormatting>
  <conditionalFormatting sqref="EU96:EU123">
    <cfRule type="colorScale" priority="534">
      <colorScale>
        <cfvo type="min"/>
        <cfvo type="percentile" val="50"/>
        <cfvo type="max"/>
        <color rgb="FFF8696B"/>
        <color rgb="FFFFEB84"/>
        <color rgb="FF63BE7B"/>
      </colorScale>
    </cfRule>
  </conditionalFormatting>
  <conditionalFormatting sqref="EO14:EO92">
    <cfRule type="colorScale" priority="526">
      <colorScale>
        <cfvo type="min"/>
        <cfvo type="percentile" val="50"/>
        <cfvo type="max"/>
        <color rgb="FFF8696B"/>
        <color rgb="FFFFEB84"/>
        <color rgb="FF63BE7B"/>
      </colorScale>
    </cfRule>
  </conditionalFormatting>
  <conditionalFormatting sqref="ER96:ER123 EK96:EN123">
    <cfRule type="colorScale" priority="536">
      <colorScale>
        <cfvo type="min"/>
        <cfvo type="percentile" val="50"/>
        <cfvo type="max"/>
        <color rgb="FFF8696B"/>
        <color rgb="FFFFEB84"/>
        <color rgb="FF63BE7B"/>
      </colorScale>
    </cfRule>
  </conditionalFormatting>
  <conditionalFormatting sqref="ES96:ET123">
    <cfRule type="colorScale" priority="535">
      <colorScale>
        <cfvo type="min"/>
        <cfvo type="percentile" val="50"/>
        <cfvo type="max"/>
        <color rgb="FFF8696B"/>
        <color rgb="FFFFEB84"/>
        <color rgb="FF63BE7B"/>
      </colorScale>
    </cfRule>
  </conditionalFormatting>
  <conditionalFormatting sqref="ER15:ER24 EK82:EK92 EK15:EK24 ER82:ER92 EN15:EN24 EN82:EN92">
    <cfRule type="colorScale" priority="533">
      <colorScale>
        <cfvo type="min"/>
        <cfvo type="percentile" val="50"/>
        <cfvo type="max"/>
        <color rgb="FFF8696B"/>
        <color rgb="FFFFEB84"/>
        <color rgb="FF63BE7B"/>
      </colorScale>
    </cfRule>
  </conditionalFormatting>
  <conditionalFormatting sqref="EJ96:EJ123">
    <cfRule type="colorScale" priority="532">
      <colorScale>
        <cfvo type="min"/>
        <cfvo type="percentile" val="50"/>
        <cfvo type="max"/>
        <color rgb="FFF8696B"/>
        <color rgb="FFFFEB84"/>
        <color rgb="FF63BE7B"/>
      </colorScale>
    </cfRule>
  </conditionalFormatting>
  <conditionalFormatting sqref="EU14:EU92">
    <cfRule type="colorScale" priority="537">
      <colorScale>
        <cfvo type="min"/>
        <cfvo type="percentile" val="50"/>
        <cfvo type="max"/>
        <color rgb="FFF8696B"/>
        <color rgb="FFFFEB84"/>
        <color rgb="FF63BE7B"/>
      </colorScale>
    </cfRule>
  </conditionalFormatting>
  <conditionalFormatting sqref="ER25:ER81 EK25:EK81 EN25:EN81">
    <cfRule type="colorScale" priority="538">
      <colorScale>
        <cfvo type="min"/>
        <cfvo type="percentile" val="50"/>
        <cfvo type="max"/>
        <color rgb="FFF8696B"/>
        <color rgb="FFFFEB84"/>
        <color rgb="FF63BE7B"/>
      </colorScale>
    </cfRule>
  </conditionalFormatting>
  <conditionalFormatting sqref="ES12:ET92">
    <cfRule type="colorScale" priority="539">
      <colorScale>
        <cfvo type="min"/>
        <cfvo type="percentile" val="50"/>
        <cfvo type="max"/>
        <color rgb="FFF8696B"/>
        <color rgb="FFFFEB84"/>
        <color rgb="FF63BE7B"/>
      </colorScale>
    </cfRule>
  </conditionalFormatting>
  <conditionalFormatting sqref="EK14 EN14">
    <cfRule type="colorScale" priority="531">
      <colorScale>
        <cfvo type="min"/>
        <cfvo type="percentile" val="50"/>
        <cfvo type="max"/>
        <color rgb="FFF8696B"/>
        <color rgb="FFFFEB84"/>
        <color rgb="FF63BE7B"/>
      </colorScale>
    </cfRule>
  </conditionalFormatting>
  <conditionalFormatting sqref="ER14:ER92">
    <cfRule type="colorScale" priority="530">
      <colorScale>
        <cfvo type="min"/>
        <cfvo type="percentile" val="50"/>
        <cfvo type="max"/>
        <color rgb="FFF8696B"/>
        <color rgb="FFFFEB84"/>
        <color rgb="FF63BE7B"/>
      </colorScale>
    </cfRule>
  </conditionalFormatting>
  <conditionalFormatting sqref="EJ14:EJ92">
    <cfRule type="colorScale" priority="527">
      <colorScale>
        <cfvo type="min"/>
        <cfvo type="percentile" val="50"/>
        <cfvo type="max"/>
        <color rgb="FFF8696B"/>
        <color rgb="FFFFEB84"/>
        <color rgb="FF63BE7B"/>
      </colorScale>
    </cfRule>
  </conditionalFormatting>
  <conditionalFormatting sqref="EV96:EW123">
    <cfRule type="colorScale" priority="525">
      <colorScale>
        <cfvo type="min"/>
        <cfvo type="percentile" val="50"/>
        <cfvo type="max"/>
        <color rgb="FFF8696B"/>
        <color rgb="FFFFEB84"/>
        <color rgb="FF63BE7B"/>
      </colorScale>
    </cfRule>
  </conditionalFormatting>
  <conditionalFormatting sqref="EV14:EV92">
    <cfRule type="colorScale" priority="524">
      <colorScale>
        <cfvo type="min"/>
        <cfvo type="percentile" val="50"/>
        <cfvo type="max"/>
        <color rgb="FF63BE7B"/>
        <color rgb="FFFFEB84"/>
        <color rgb="FFF8696B"/>
      </colorScale>
    </cfRule>
  </conditionalFormatting>
  <conditionalFormatting sqref="EO96:EP123">
    <cfRule type="colorScale" priority="523">
      <colorScale>
        <cfvo type="min"/>
        <cfvo type="percentile" val="50"/>
        <cfvo type="max"/>
        <color rgb="FFF8696B"/>
        <color rgb="FFFFEB84"/>
        <color rgb="FF63BE7B"/>
      </colorScale>
    </cfRule>
  </conditionalFormatting>
  <conditionalFormatting sqref="EQ96:EQ123">
    <cfRule type="colorScale" priority="522">
      <colorScale>
        <cfvo type="min"/>
        <cfvo type="percentile" val="50"/>
        <cfvo type="max"/>
        <color rgb="FFF8696B"/>
        <color rgb="FFFFEB84"/>
        <color rgb="FF63BE7B"/>
      </colorScale>
    </cfRule>
  </conditionalFormatting>
  <conditionalFormatting sqref="EV96:EW123">
    <cfRule type="colorScale" priority="521">
      <colorScale>
        <cfvo type="min"/>
        <cfvo type="percentile" val="50"/>
        <cfvo type="max"/>
        <color rgb="FF63BE7B"/>
        <color rgb="FFFFEB84"/>
        <color rgb="FFF8696B"/>
      </colorScale>
    </cfRule>
  </conditionalFormatting>
  <conditionalFormatting sqref="EQ14:EQ92">
    <cfRule type="colorScale" priority="520">
      <colorScale>
        <cfvo type="min"/>
        <cfvo type="percentile" val="50"/>
        <cfvo type="max"/>
        <color rgb="FFF8696B"/>
        <color rgb="FFFFEB84"/>
        <color rgb="FF63BE7B"/>
      </colorScale>
    </cfRule>
  </conditionalFormatting>
  <conditionalFormatting sqref="ER96:ER123">
    <cfRule type="colorScale" priority="519">
      <colorScale>
        <cfvo type="min"/>
        <cfvo type="percentile" val="50"/>
        <cfvo type="max"/>
        <color rgb="FFF8696B"/>
        <color rgb="FFFFEB84"/>
        <color rgb="FF63BE7B"/>
      </colorScale>
    </cfRule>
  </conditionalFormatting>
  <conditionalFormatting sqref="EZ14:EZ92">
    <cfRule type="colorScale" priority="518">
      <colorScale>
        <cfvo type="min"/>
        <cfvo type="percentile" val="50"/>
        <cfvo type="max"/>
        <color rgb="FFF8696B"/>
        <color rgb="FFFFEB84"/>
        <color rgb="FF63BE7B"/>
      </colorScale>
    </cfRule>
  </conditionalFormatting>
  <conditionalFormatting sqref="EZ96:FA123">
    <cfRule type="colorScale" priority="517">
      <colorScale>
        <cfvo type="min"/>
        <cfvo type="percentile" val="50"/>
        <cfvo type="max"/>
        <color rgb="FFF8696B"/>
        <color rgb="FFFFEB84"/>
        <color rgb="FF63BE7B"/>
      </colorScale>
    </cfRule>
  </conditionalFormatting>
  <conditionalFormatting sqref="FB14:FB92">
    <cfRule type="colorScale" priority="516">
      <colorScale>
        <cfvo type="min"/>
        <cfvo type="percentile" val="50"/>
        <cfvo type="max"/>
        <color rgb="FFF8696B"/>
        <color rgb="FFFFEB84"/>
        <color rgb="FF63BE7B"/>
      </colorScale>
    </cfRule>
  </conditionalFormatting>
  <conditionalFormatting sqref="FB96:FB123">
    <cfRule type="colorScale" priority="515">
      <colorScale>
        <cfvo type="min"/>
        <cfvo type="percentile" val="50"/>
        <cfvo type="max"/>
        <color rgb="FFF8696B"/>
        <color rgb="FFFFEB84"/>
        <color rgb="FF63BE7B"/>
      </colorScale>
    </cfRule>
  </conditionalFormatting>
  <conditionalFormatting sqref="ER2:ER10 EN2:EN10">
    <cfRule type="colorScale" priority="514">
      <colorScale>
        <cfvo type="min"/>
        <cfvo type="percentile" val="50"/>
        <cfvo type="max"/>
        <color rgb="FFF8696B"/>
        <color rgb="FFFFEB84"/>
        <color rgb="FF63BE7B"/>
      </colorScale>
    </cfRule>
  </conditionalFormatting>
  <conditionalFormatting sqref="EO2:EP10">
    <cfRule type="colorScale" priority="513">
      <colorScale>
        <cfvo type="min"/>
        <cfvo type="percentile" val="50"/>
        <cfvo type="max"/>
        <color rgb="FFF8696B"/>
        <color rgb="FFFFEB84"/>
        <color rgb="FF63BE7B"/>
      </colorScale>
    </cfRule>
  </conditionalFormatting>
  <conditionalFormatting sqref="ES2:ES10">
    <cfRule type="colorScale" priority="512">
      <colorScale>
        <cfvo type="min"/>
        <cfvo type="percentile" val="50"/>
        <cfvo type="max"/>
        <color rgb="FFF8696B"/>
        <color rgb="FFFFEB84"/>
        <color rgb="FF63BE7B"/>
      </colorScale>
    </cfRule>
  </conditionalFormatting>
  <conditionalFormatting sqref="DU14:DU92">
    <cfRule type="colorScale" priority="511">
      <colorScale>
        <cfvo type="min"/>
        <cfvo type="percentile" val="50"/>
        <cfvo type="max"/>
        <color rgb="FFF8696B"/>
        <color rgb="FFFFEB84"/>
        <color rgb="FF63BE7B"/>
      </colorScale>
    </cfRule>
  </conditionalFormatting>
  <conditionalFormatting sqref="EM14:EM92">
    <cfRule type="colorScale" priority="510">
      <colorScale>
        <cfvo type="min"/>
        <cfvo type="percentile" val="50"/>
        <cfvo type="max"/>
        <color rgb="FFF8696B"/>
        <color rgb="FFFFEB84"/>
        <color rgb="FF63BE7B"/>
      </colorScale>
    </cfRule>
  </conditionalFormatting>
  <conditionalFormatting sqref="EL14:EL92">
    <cfRule type="colorScale" priority="509">
      <colorScale>
        <cfvo type="min"/>
        <cfvo type="percentile" val="50"/>
        <cfvo type="max"/>
        <color rgb="FFF8696B"/>
        <color rgb="FFFFEB84"/>
        <color rgb="FF63BE7B"/>
      </colorScale>
    </cfRule>
  </conditionalFormatting>
  <conditionalFormatting sqref="EP14:EP92">
    <cfRule type="colorScale" priority="480">
      <colorScale>
        <cfvo type="min"/>
        <cfvo type="percentile" val="50"/>
        <cfvo type="max"/>
        <color rgb="FFF8696B"/>
        <color rgb="FFFFEB84"/>
        <color rgb="FF63BE7B"/>
      </colorScale>
    </cfRule>
  </conditionalFormatting>
  <conditionalFormatting sqref="FA14:FA92">
    <cfRule type="colorScale" priority="478">
      <colorScale>
        <cfvo type="min"/>
        <cfvo type="percentile" val="50"/>
        <cfvo type="max"/>
        <color rgb="FFF8696B"/>
        <color rgb="FFFFEB84"/>
        <color rgb="FF63BE7B"/>
      </colorScale>
    </cfRule>
  </conditionalFormatting>
  <conditionalFormatting sqref="FO96:FO123">
    <cfRule type="colorScale" priority="465">
      <colorScale>
        <cfvo type="min"/>
        <cfvo type="percentile" val="50"/>
        <cfvo type="max"/>
        <color rgb="FFF8696B"/>
        <color rgb="FFFFEB84"/>
        <color rgb="FF63BE7B"/>
      </colorScale>
    </cfRule>
  </conditionalFormatting>
  <conditionalFormatting sqref="FI14:FI92">
    <cfRule type="colorScale" priority="459">
      <colorScale>
        <cfvo type="min"/>
        <cfvo type="percentile" val="50"/>
        <cfvo type="max"/>
        <color rgb="FFF8696B"/>
        <color rgb="FFFFEB84"/>
        <color rgb="FF63BE7B"/>
      </colorScale>
    </cfRule>
  </conditionalFormatting>
  <conditionalFormatting sqref="FL96:FL123 FE96:FH123">
    <cfRule type="colorScale" priority="467">
      <colorScale>
        <cfvo type="min"/>
        <cfvo type="percentile" val="50"/>
        <cfvo type="max"/>
        <color rgb="FFF8696B"/>
        <color rgb="FFFFEB84"/>
        <color rgb="FF63BE7B"/>
      </colorScale>
    </cfRule>
  </conditionalFormatting>
  <conditionalFormatting sqref="FM96:FN123">
    <cfRule type="colorScale" priority="466">
      <colorScale>
        <cfvo type="min"/>
        <cfvo type="percentile" val="50"/>
        <cfvo type="max"/>
        <color rgb="FFF8696B"/>
        <color rgb="FFFFEB84"/>
        <color rgb="FF63BE7B"/>
      </colorScale>
    </cfRule>
  </conditionalFormatting>
  <conditionalFormatting sqref="FL15:FL24 FE82:FE92 FE15:FE24 FL82:FL92 FH15:FH24 FH82:FH92">
    <cfRule type="colorScale" priority="464">
      <colorScale>
        <cfvo type="min"/>
        <cfvo type="percentile" val="50"/>
        <cfvo type="max"/>
        <color rgb="FFF8696B"/>
        <color rgb="FFFFEB84"/>
        <color rgb="FF63BE7B"/>
      </colorScale>
    </cfRule>
  </conditionalFormatting>
  <conditionalFormatting sqref="FD96:FD123">
    <cfRule type="colorScale" priority="463">
      <colorScale>
        <cfvo type="min"/>
        <cfvo type="percentile" val="50"/>
        <cfvo type="max"/>
        <color rgb="FFF8696B"/>
        <color rgb="FFFFEB84"/>
        <color rgb="FF63BE7B"/>
      </colorScale>
    </cfRule>
  </conditionalFormatting>
  <conditionalFormatting sqref="FO14:FO92">
    <cfRule type="colorScale" priority="468">
      <colorScale>
        <cfvo type="min"/>
        <cfvo type="percentile" val="50"/>
        <cfvo type="max"/>
        <color rgb="FFF8696B"/>
        <color rgb="FFFFEB84"/>
        <color rgb="FF63BE7B"/>
      </colorScale>
    </cfRule>
  </conditionalFormatting>
  <conditionalFormatting sqref="FL25:FL81 FE25:FE81 FH25:FH81">
    <cfRule type="colorScale" priority="469">
      <colorScale>
        <cfvo type="min"/>
        <cfvo type="percentile" val="50"/>
        <cfvo type="max"/>
        <color rgb="FFF8696B"/>
        <color rgb="FFFFEB84"/>
        <color rgb="FF63BE7B"/>
      </colorScale>
    </cfRule>
  </conditionalFormatting>
  <conditionalFormatting sqref="FM12:FN92">
    <cfRule type="colorScale" priority="470">
      <colorScale>
        <cfvo type="min"/>
        <cfvo type="percentile" val="50"/>
        <cfvo type="max"/>
        <color rgb="FFF8696B"/>
        <color rgb="FFFFEB84"/>
        <color rgb="FF63BE7B"/>
      </colorScale>
    </cfRule>
  </conditionalFormatting>
  <conditionalFormatting sqref="FE14 FH14">
    <cfRule type="colorScale" priority="462">
      <colorScale>
        <cfvo type="min"/>
        <cfvo type="percentile" val="50"/>
        <cfvo type="max"/>
        <color rgb="FFF8696B"/>
        <color rgb="FFFFEB84"/>
        <color rgb="FF63BE7B"/>
      </colorScale>
    </cfRule>
  </conditionalFormatting>
  <conditionalFormatting sqref="FL14:FL92">
    <cfRule type="colorScale" priority="461">
      <colorScale>
        <cfvo type="min"/>
        <cfvo type="percentile" val="50"/>
        <cfvo type="max"/>
        <color rgb="FFF8696B"/>
        <color rgb="FFFFEB84"/>
        <color rgb="FF63BE7B"/>
      </colorScale>
    </cfRule>
  </conditionalFormatting>
  <conditionalFormatting sqref="FD14:FD92">
    <cfRule type="colorScale" priority="460">
      <colorScale>
        <cfvo type="min"/>
        <cfvo type="percentile" val="50"/>
        <cfvo type="max"/>
        <color rgb="FFF8696B"/>
        <color rgb="FFFFEB84"/>
        <color rgb="FF63BE7B"/>
      </colorScale>
    </cfRule>
  </conditionalFormatting>
  <conditionalFormatting sqref="FP96:FQ123">
    <cfRule type="colorScale" priority="458">
      <colorScale>
        <cfvo type="min"/>
        <cfvo type="percentile" val="50"/>
        <cfvo type="max"/>
        <color rgb="FFF8696B"/>
        <color rgb="FFFFEB84"/>
        <color rgb="FF63BE7B"/>
      </colorScale>
    </cfRule>
  </conditionalFormatting>
  <conditionalFormatting sqref="FP14:FP92">
    <cfRule type="colorScale" priority="457">
      <colorScale>
        <cfvo type="min"/>
        <cfvo type="percentile" val="50"/>
        <cfvo type="max"/>
        <color rgb="FF63BE7B"/>
        <color rgb="FFFFEB84"/>
        <color rgb="FFF8696B"/>
      </colorScale>
    </cfRule>
  </conditionalFormatting>
  <conditionalFormatting sqref="FI96:FJ123">
    <cfRule type="colorScale" priority="456">
      <colorScale>
        <cfvo type="min"/>
        <cfvo type="percentile" val="50"/>
        <cfvo type="max"/>
        <color rgb="FFF8696B"/>
        <color rgb="FFFFEB84"/>
        <color rgb="FF63BE7B"/>
      </colorScale>
    </cfRule>
  </conditionalFormatting>
  <conditionalFormatting sqref="FK96:FK123">
    <cfRule type="colorScale" priority="455">
      <colorScale>
        <cfvo type="min"/>
        <cfvo type="percentile" val="50"/>
        <cfvo type="max"/>
        <color rgb="FFF8696B"/>
        <color rgb="FFFFEB84"/>
        <color rgb="FF63BE7B"/>
      </colorScale>
    </cfRule>
  </conditionalFormatting>
  <conditionalFormatting sqref="FP96:FQ123">
    <cfRule type="colorScale" priority="454">
      <colorScale>
        <cfvo type="min"/>
        <cfvo type="percentile" val="50"/>
        <cfvo type="max"/>
        <color rgb="FF63BE7B"/>
        <color rgb="FFFFEB84"/>
        <color rgb="FFF8696B"/>
      </colorScale>
    </cfRule>
  </conditionalFormatting>
  <conditionalFormatting sqref="FK14:FK92">
    <cfRule type="colorScale" priority="453">
      <colorScale>
        <cfvo type="min"/>
        <cfvo type="percentile" val="50"/>
        <cfvo type="max"/>
        <color rgb="FFF8696B"/>
        <color rgb="FFFFEB84"/>
        <color rgb="FF63BE7B"/>
      </colorScale>
    </cfRule>
  </conditionalFormatting>
  <conditionalFormatting sqref="FL96:FL123">
    <cfRule type="colorScale" priority="452">
      <colorScale>
        <cfvo type="min"/>
        <cfvo type="percentile" val="50"/>
        <cfvo type="max"/>
        <color rgb="FFF8696B"/>
        <color rgb="FFFFEB84"/>
        <color rgb="FF63BE7B"/>
      </colorScale>
    </cfRule>
  </conditionalFormatting>
  <conditionalFormatting sqref="FT14:FT92">
    <cfRule type="colorScale" priority="451">
      <colorScale>
        <cfvo type="min"/>
        <cfvo type="percentile" val="50"/>
        <cfvo type="max"/>
        <color rgb="FFF8696B"/>
        <color rgb="FFFFEB84"/>
        <color rgb="FF63BE7B"/>
      </colorScale>
    </cfRule>
  </conditionalFormatting>
  <conditionalFormatting sqref="FT96:FU123">
    <cfRule type="colorScale" priority="450">
      <colorScale>
        <cfvo type="min"/>
        <cfvo type="percentile" val="50"/>
        <cfvo type="max"/>
        <color rgb="FFF8696B"/>
        <color rgb="FFFFEB84"/>
        <color rgb="FF63BE7B"/>
      </colorScale>
    </cfRule>
  </conditionalFormatting>
  <conditionalFormatting sqref="FV14:FV92">
    <cfRule type="colorScale" priority="449">
      <colorScale>
        <cfvo type="min"/>
        <cfvo type="percentile" val="50"/>
        <cfvo type="max"/>
        <color rgb="FFF8696B"/>
        <color rgb="FFFFEB84"/>
        <color rgb="FF63BE7B"/>
      </colorScale>
    </cfRule>
  </conditionalFormatting>
  <conditionalFormatting sqref="FV96:FV123">
    <cfRule type="colorScale" priority="448">
      <colorScale>
        <cfvo type="min"/>
        <cfvo type="percentile" val="50"/>
        <cfvo type="max"/>
        <color rgb="FFF8696B"/>
        <color rgb="FFFFEB84"/>
        <color rgb="FF63BE7B"/>
      </colorScale>
    </cfRule>
  </conditionalFormatting>
  <conditionalFormatting sqref="FL2:FL10 FH2:FH10">
    <cfRule type="colorScale" priority="447">
      <colorScale>
        <cfvo type="min"/>
        <cfvo type="percentile" val="50"/>
        <cfvo type="max"/>
        <color rgb="FFF8696B"/>
        <color rgb="FFFFEB84"/>
        <color rgb="FF63BE7B"/>
      </colorScale>
    </cfRule>
  </conditionalFormatting>
  <conditionalFormatting sqref="FI2:FJ10">
    <cfRule type="colorScale" priority="446">
      <colorScale>
        <cfvo type="min"/>
        <cfvo type="percentile" val="50"/>
        <cfvo type="max"/>
        <color rgb="FFF8696B"/>
        <color rgb="FFFFEB84"/>
        <color rgb="FF63BE7B"/>
      </colorScale>
    </cfRule>
  </conditionalFormatting>
  <conditionalFormatting sqref="FM2:FM10">
    <cfRule type="colorScale" priority="445">
      <colorScale>
        <cfvo type="min"/>
        <cfvo type="percentile" val="50"/>
        <cfvo type="max"/>
        <color rgb="FFF8696B"/>
        <color rgb="FFFFEB84"/>
        <color rgb="FF63BE7B"/>
      </colorScale>
    </cfRule>
  </conditionalFormatting>
  <conditionalFormatting sqref="FG14:FG92">
    <cfRule type="colorScale" priority="444">
      <colorScale>
        <cfvo type="min"/>
        <cfvo type="percentile" val="50"/>
        <cfvo type="max"/>
        <color rgb="FFF8696B"/>
        <color rgb="FFFFEB84"/>
        <color rgb="FF63BE7B"/>
      </colorScale>
    </cfRule>
  </conditionalFormatting>
  <conditionalFormatting sqref="FF14:FF92">
    <cfRule type="colorScale" priority="443">
      <colorScale>
        <cfvo type="min"/>
        <cfvo type="percentile" val="50"/>
        <cfvo type="max"/>
        <color rgb="FFF8696B"/>
        <color rgb="FFFFEB84"/>
        <color rgb="FF63BE7B"/>
      </colorScale>
    </cfRule>
  </conditionalFormatting>
  <conditionalFormatting sqref="FJ14:FJ92">
    <cfRule type="colorScale" priority="442">
      <colorScale>
        <cfvo type="min"/>
        <cfvo type="percentile" val="50"/>
        <cfvo type="max"/>
        <color rgb="FFF8696B"/>
        <color rgb="FFFFEB84"/>
        <color rgb="FF63BE7B"/>
      </colorScale>
    </cfRule>
  </conditionalFormatting>
  <conditionalFormatting sqref="FU14:FU92">
    <cfRule type="colorScale" priority="441">
      <colorScale>
        <cfvo type="min"/>
        <cfvo type="percentile" val="50"/>
        <cfvo type="max"/>
        <color rgb="FFF8696B"/>
        <color rgb="FFFFEB84"/>
        <color rgb="FF63BE7B"/>
      </colorScale>
    </cfRule>
  </conditionalFormatting>
  <conditionalFormatting sqref="GL96:GL123">
    <cfRule type="colorScale" priority="435">
      <colorScale>
        <cfvo type="min"/>
        <cfvo type="percentile" val="50"/>
        <cfvo type="max"/>
        <color rgb="FFF8696B"/>
        <color rgb="FFFFEB84"/>
        <color rgb="FF63BE7B"/>
      </colorScale>
    </cfRule>
  </conditionalFormatting>
  <conditionalFormatting sqref="GE14:GE92">
    <cfRule type="colorScale" priority="429">
      <colorScale>
        <cfvo type="min"/>
        <cfvo type="percentile" val="50"/>
        <cfvo type="max"/>
        <color rgb="FFF8696B"/>
        <color rgb="FFFFEB84"/>
        <color rgb="FF63BE7B"/>
      </colorScale>
    </cfRule>
  </conditionalFormatting>
  <conditionalFormatting sqref="GI96:GI123 FY96:GD123">
    <cfRule type="colorScale" priority="437">
      <colorScale>
        <cfvo type="min"/>
        <cfvo type="percentile" val="50"/>
        <cfvo type="max"/>
        <color rgb="FFF8696B"/>
        <color rgb="FFFFEB84"/>
        <color rgb="FF63BE7B"/>
      </colorScale>
    </cfRule>
  </conditionalFormatting>
  <conditionalFormatting sqref="GJ96:GK123">
    <cfRule type="colorScale" priority="436">
      <colorScale>
        <cfvo type="min"/>
        <cfvo type="percentile" val="50"/>
        <cfvo type="max"/>
        <color rgb="FFF8696B"/>
        <color rgb="FFFFEB84"/>
        <color rgb="FF63BE7B"/>
      </colorScale>
    </cfRule>
  </conditionalFormatting>
  <conditionalFormatting sqref="GI15:GI24 FY82:FY92 FY15:FY24 GI82:GI92 GD15:GD24 GD82:GD92">
    <cfRule type="colorScale" priority="434">
      <colorScale>
        <cfvo type="min"/>
        <cfvo type="percentile" val="50"/>
        <cfvo type="max"/>
        <color rgb="FFF8696B"/>
        <color rgb="FFFFEB84"/>
        <color rgb="FF63BE7B"/>
      </colorScale>
    </cfRule>
  </conditionalFormatting>
  <conditionalFormatting sqref="FX96:FX123">
    <cfRule type="colorScale" priority="433">
      <colorScale>
        <cfvo type="min"/>
        <cfvo type="percentile" val="50"/>
        <cfvo type="max"/>
        <color rgb="FFF8696B"/>
        <color rgb="FFFFEB84"/>
        <color rgb="FF63BE7B"/>
      </colorScale>
    </cfRule>
  </conditionalFormatting>
  <conditionalFormatting sqref="GL14:GL92">
    <cfRule type="colorScale" priority="438">
      <colorScale>
        <cfvo type="min"/>
        <cfvo type="percentile" val="50"/>
        <cfvo type="max"/>
        <color rgb="FFF8696B"/>
        <color rgb="FFFFEB84"/>
        <color rgb="FF63BE7B"/>
      </colorScale>
    </cfRule>
  </conditionalFormatting>
  <conditionalFormatting sqref="GI25:GI81 FY25:FY81 GD25:GD81">
    <cfRule type="colorScale" priority="439">
      <colorScale>
        <cfvo type="min"/>
        <cfvo type="percentile" val="50"/>
        <cfvo type="max"/>
        <color rgb="FFF8696B"/>
        <color rgb="FFFFEB84"/>
        <color rgb="FF63BE7B"/>
      </colorScale>
    </cfRule>
  </conditionalFormatting>
  <conditionalFormatting sqref="GJ12:GK92">
    <cfRule type="colorScale" priority="440">
      <colorScale>
        <cfvo type="min"/>
        <cfvo type="percentile" val="50"/>
        <cfvo type="max"/>
        <color rgb="FFF8696B"/>
        <color rgb="FFFFEB84"/>
        <color rgb="FF63BE7B"/>
      </colorScale>
    </cfRule>
  </conditionalFormatting>
  <conditionalFormatting sqref="FY14 GD14">
    <cfRule type="colorScale" priority="432">
      <colorScale>
        <cfvo type="min"/>
        <cfvo type="percentile" val="50"/>
        <cfvo type="max"/>
        <color rgb="FFF8696B"/>
        <color rgb="FFFFEB84"/>
        <color rgb="FF63BE7B"/>
      </colorScale>
    </cfRule>
  </conditionalFormatting>
  <conditionalFormatting sqref="GI14:GI92">
    <cfRule type="colorScale" priority="431">
      <colorScale>
        <cfvo type="min"/>
        <cfvo type="percentile" val="50"/>
        <cfvo type="max"/>
        <color rgb="FFF8696B"/>
        <color rgb="FFFFEB84"/>
        <color rgb="FF63BE7B"/>
      </colorScale>
    </cfRule>
  </conditionalFormatting>
  <conditionalFormatting sqref="FX14:FX92">
    <cfRule type="colorScale" priority="430">
      <colorScale>
        <cfvo type="min"/>
        <cfvo type="percentile" val="50"/>
        <cfvo type="max"/>
        <color rgb="FFF8696B"/>
        <color rgb="FFFFEB84"/>
        <color rgb="FF63BE7B"/>
      </colorScale>
    </cfRule>
  </conditionalFormatting>
  <conditionalFormatting sqref="GM96:GN123">
    <cfRule type="colorScale" priority="428">
      <colorScale>
        <cfvo type="min"/>
        <cfvo type="percentile" val="50"/>
        <cfvo type="max"/>
        <color rgb="FFF8696B"/>
        <color rgb="FFFFEB84"/>
        <color rgb="FF63BE7B"/>
      </colorScale>
    </cfRule>
  </conditionalFormatting>
  <conditionalFormatting sqref="GM14:GM92">
    <cfRule type="colorScale" priority="427">
      <colorScale>
        <cfvo type="min"/>
        <cfvo type="percentile" val="50"/>
        <cfvo type="max"/>
        <color rgb="FF63BE7B"/>
        <color rgb="FFFFEB84"/>
        <color rgb="FFF8696B"/>
      </colorScale>
    </cfRule>
  </conditionalFormatting>
  <conditionalFormatting sqref="GE96:GF123">
    <cfRule type="colorScale" priority="426">
      <colorScale>
        <cfvo type="min"/>
        <cfvo type="percentile" val="50"/>
        <cfvo type="max"/>
        <color rgb="FFF8696B"/>
        <color rgb="FFFFEB84"/>
        <color rgb="FF63BE7B"/>
      </colorScale>
    </cfRule>
  </conditionalFormatting>
  <conditionalFormatting sqref="GG96:GH123">
    <cfRule type="colorScale" priority="425">
      <colorScale>
        <cfvo type="min"/>
        <cfvo type="percentile" val="50"/>
        <cfvo type="max"/>
        <color rgb="FFF8696B"/>
        <color rgb="FFFFEB84"/>
        <color rgb="FF63BE7B"/>
      </colorScale>
    </cfRule>
  </conditionalFormatting>
  <conditionalFormatting sqref="GM96:GN123">
    <cfRule type="colorScale" priority="424">
      <colorScale>
        <cfvo type="min"/>
        <cfvo type="percentile" val="50"/>
        <cfvo type="max"/>
        <color rgb="FF63BE7B"/>
        <color rgb="FFFFEB84"/>
        <color rgb="FFF8696B"/>
      </colorScale>
    </cfRule>
  </conditionalFormatting>
  <conditionalFormatting sqref="GG14:GH92">
    <cfRule type="colorScale" priority="423">
      <colorScale>
        <cfvo type="min"/>
        <cfvo type="percentile" val="50"/>
        <cfvo type="max"/>
        <color rgb="FFF8696B"/>
        <color rgb="FFFFEB84"/>
        <color rgb="FF63BE7B"/>
      </colorScale>
    </cfRule>
  </conditionalFormatting>
  <conditionalFormatting sqref="GI96:GI123">
    <cfRule type="colorScale" priority="422">
      <colorScale>
        <cfvo type="min"/>
        <cfvo type="percentile" val="50"/>
        <cfvo type="max"/>
        <color rgb="FFF8696B"/>
        <color rgb="FFFFEB84"/>
        <color rgb="FF63BE7B"/>
      </colorScale>
    </cfRule>
  </conditionalFormatting>
  <conditionalFormatting sqref="GQ14:GQ92">
    <cfRule type="colorScale" priority="421">
      <colorScale>
        <cfvo type="min"/>
        <cfvo type="percentile" val="50"/>
        <cfvo type="max"/>
        <color rgb="FFF8696B"/>
        <color rgb="FFFFEB84"/>
        <color rgb="FF63BE7B"/>
      </colorScale>
    </cfRule>
  </conditionalFormatting>
  <conditionalFormatting sqref="GQ96:GR123">
    <cfRule type="colorScale" priority="420">
      <colorScale>
        <cfvo type="min"/>
        <cfvo type="percentile" val="50"/>
        <cfvo type="max"/>
        <color rgb="FFF8696B"/>
        <color rgb="FFFFEB84"/>
        <color rgb="FF63BE7B"/>
      </colorScale>
    </cfRule>
  </conditionalFormatting>
  <conditionalFormatting sqref="GS14:GS92">
    <cfRule type="colorScale" priority="419">
      <colorScale>
        <cfvo type="min"/>
        <cfvo type="percentile" val="50"/>
        <cfvo type="max"/>
        <color rgb="FFF8696B"/>
        <color rgb="FFFFEB84"/>
        <color rgb="FF63BE7B"/>
      </colorScale>
    </cfRule>
  </conditionalFormatting>
  <conditionalFormatting sqref="GS96:GS123">
    <cfRule type="colorScale" priority="418">
      <colorScale>
        <cfvo type="min"/>
        <cfvo type="percentile" val="50"/>
        <cfvo type="max"/>
        <color rgb="FFF8696B"/>
        <color rgb="FFFFEB84"/>
        <color rgb="FF63BE7B"/>
      </colorScale>
    </cfRule>
  </conditionalFormatting>
  <conditionalFormatting sqref="GH2:GH10 GD2:GD10">
    <cfRule type="colorScale" priority="417">
      <colorScale>
        <cfvo type="min"/>
        <cfvo type="percentile" val="50"/>
        <cfvo type="max"/>
        <color rgb="FFF8696B"/>
        <color rgb="FFFFEB84"/>
        <color rgb="FF63BE7B"/>
      </colorScale>
    </cfRule>
  </conditionalFormatting>
  <conditionalFormatting sqref="GE2:GF10">
    <cfRule type="colorScale" priority="416">
      <colorScale>
        <cfvo type="min"/>
        <cfvo type="percentile" val="50"/>
        <cfvo type="max"/>
        <color rgb="FFF8696B"/>
        <color rgb="FFFFEB84"/>
        <color rgb="FF63BE7B"/>
      </colorScale>
    </cfRule>
  </conditionalFormatting>
  <conditionalFormatting sqref="GI2:GI10">
    <cfRule type="colorScale" priority="415">
      <colorScale>
        <cfvo type="min"/>
        <cfvo type="percentile" val="50"/>
        <cfvo type="max"/>
        <color rgb="FFF8696B"/>
        <color rgb="FFFFEB84"/>
        <color rgb="FF63BE7B"/>
      </colorScale>
    </cfRule>
  </conditionalFormatting>
  <conditionalFormatting sqref="GB14:GC92">
    <cfRule type="colorScale" priority="414">
      <colorScale>
        <cfvo type="min"/>
        <cfvo type="percentile" val="50"/>
        <cfvo type="max"/>
        <color rgb="FFF8696B"/>
        <color rgb="FFFFEB84"/>
        <color rgb="FF63BE7B"/>
      </colorScale>
    </cfRule>
  </conditionalFormatting>
  <conditionalFormatting sqref="FZ14:GA92">
    <cfRule type="colorScale" priority="413">
      <colorScale>
        <cfvo type="min"/>
        <cfvo type="percentile" val="50"/>
        <cfvo type="max"/>
        <color rgb="FFF8696B"/>
        <color rgb="FFFFEB84"/>
        <color rgb="FF63BE7B"/>
      </colorScale>
    </cfRule>
  </conditionalFormatting>
  <conditionalFormatting sqref="GF14:GF92">
    <cfRule type="colorScale" priority="412">
      <colorScale>
        <cfvo type="min"/>
        <cfvo type="percentile" val="50"/>
        <cfvo type="max"/>
        <color rgb="FFF8696B"/>
        <color rgb="FFFFEB84"/>
        <color rgb="FF63BE7B"/>
      </colorScale>
    </cfRule>
  </conditionalFormatting>
  <conditionalFormatting sqref="GR14:GR92">
    <cfRule type="colorScale" priority="411">
      <colorScale>
        <cfvo type="min"/>
        <cfvo type="percentile" val="50"/>
        <cfvo type="max"/>
        <color rgb="FFF8696B"/>
        <color rgb="FFFFEB84"/>
        <color rgb="FF63BE7B"/>
      </colorScale>
    </cfRule>
  </conditionalFormatting>
  <conditionalFormatting sqref="FZ14:FZ92">
    <cfRule type="colorScale" priority="410">
      <colorScale>
        <cfvo type="min"/>
        <cfvo type="percentile" val="50"/>
        <cfvo type="max"/>
        <color rgb="FFF8696B"/>
        <color rgb="FFFFEB84"/>
        <color rgb="FF63BE7B"/>
      </colorScale>
    </cfRule>
  </conditionalFormatting>
  <conditionalFormatting sqref="FY14:FY92">
    <cfRule type="colorScale" priority="409">
      <colorScale>
        <cfvo type="min"/>
        <cfvo type="percentile" val="50"/>
        <cfvo type="max"/>
        <color rgb="FFF8696B"/>
        <color rgb="FFFFEB84"/>
        <color rgb="FF63BE7B"/>
      </colorScale>
    </cfRule>
  </conditionalFormatting>
  <conditionalFormatting sqref="GT14:GT92">
    <cfRule type="colorScale" priority="408">
      <colorScale>
        <cfvo type="min"/>
        <cfvo type="percentile" val="50"/>
        <cfvo type="max"/>
        <color rgb="FFF8696B"/>
        <color rgb="FFFFEB84"/>
        <color rgb="FF63BE7B"/>
      </colorScale>
    </cfRule>
  </conditionalFormatting>
  <conditionalFormatting sqref="GT96:GT123">
    <cfRule type="colorScale" priority="407">
      <colorScale>
        <cfvo type="min"/>
        <cfvo type="percentile" val="50"/>
        <cfvo type="max"/>
        <color rgb="FFF8696B"/>
        <color rgb="FFFFEB84"/>
        <color rgb="FF63BE7B"/>
      </colorScale>
    </cfRule>
  </conditionalFormatting>
  <conditionalFormatting sqref="HJ96:HJ123">
    <cfRule type="colorScale" priority="401">
      <colorScale>
        <cfvo type="min"/>
        <cfvo type="percentile" val="50"/>
        <cfvo type="max"/>
        <color rgb="FFF8696B"/>
        <color rgb="FFFFEB84"/>
        <color rgb="FF63BE7B"/>
      </colorScale>
    </cfRule>
  </conditionalFormatting>
  <conditionalFormatting sqref="HC14:HC92">
    <cfRule type="colorScale" priority="395">
      <colorScale>
        <cfvo type="min"/>
        <cfvo type="percentile" val="50"/>
        <cfvo type="max"/>
        <color rgb="FFF8696B"/>
        <color rgb="FFFFEB84"/>
        <color rgb="FF63BE7B"/>
      </colorScale>
    </cfRule>
  </conditionalFormatting>
  <conditionalFormatting sqref="HG96:HG123 GW96:HB123">
    <cfRule type="colorScale" priority="403">
      <colorScale>
        <cfvo type="min"/>
        <cfvo type="percentile" val="50"/>
        <cfvo type="max"/>
        <color rgb="FFF8696B"/>
        <color rgb="FFFFEB84"/>
        <color rgb="FF63BE7B"/>
      </colorScale>
    </cfRule>
  </conditionalFormatting>
  <conditionalFormatting sqref="HH96:HI123">
    <cfRule type="colorScale" priority="402">
      <colorScale>
        <cfvo type="min"/>
        <cfvo type="percentile" val="50"/>
        <cfvo type="max"/>
        <color rgb="FFF8696B"/>
        <color rgb="FFFFEB84"/>
        <color rgb="FF63BE7B"/>
      </colorScale>
    </cfRule>
  </conditionalFormatting>
  <conditionalFormatting sqref="HG15:HG24 GW82:GW92 GW15:GW24 HG82:HG92 HB15:HB24 HB82:HB92">
    <cfRule type="colorScale" priority="400">
      <colorScale>
        <cfvo type="min"/>
        <cfvo type="percentile" val="50"/>
        <cfvo type="max"/>
        <color rgb="FFF8696B"/>
        <color rgb="FFFFEB84"/>
        <color rgb="FF63BE7B"/>
      </colorScale>
    </cfRule>
  </conditionalFormatting>
  <conditionalFormatting sqref="GV96:GV123">
    <cfRule type="colorScale" priority="399">
      <colorScale>
        <cfvo type="min"/>
        <cfvo type="percentile" val="50"/>
        <cfvo type="max"/>
        <color rgb="FFF8696B"/>
        <color rgb="FFFFEB84"/>
        <color rgb="FF63BE7B"/>
      </colorScale>
    </cfRule>
  </conditionalFormatting>
  <conditionalFormatting sqref="HJ14:HJ92">
    <cfRule type="colorScale" priority="404">
      <colorScale>
        <cfvo type="min"/>
        <cfvo type="percentile" val="50"/>
        <cfvo type="max"/>
        <color rgb="FFF8696B"/>
        <color rgb="FFFFEB84"/>
        <color rgb="FF63BE7B"/>
      </colorScale>
    </cfRule>
  </conditionalFormatting>
  <conditionalFormatting sqref="HG25:HG81 GW25:GW81 HB25:HB81">
    <cfRule type="colorScale" priority="405">
      <colorScale>
        <cfvo type="min"/>
        <cfvo type="percentile" val="50"/>
        <cfvo type="max"/>
        <color rgb="FFF8696B"/>
        <color rgb="FFFFEB84"/>
        <color rgb="FF63BE7B"/>
      </colorScale>
    </cfRule>
  </conditionalFormatting>
  <conditionalFormatting sqref="HH12:HI92">
    <cfRule type="colorScale" priority="406">
      <colorScale>
        <cfvo type="min"/>
        <cfvo type="percentile" val="50"/>
        <cfvo type="max"/>
        <color rgb="FFF8696B"/>
        <color rgb="FFFFEB84"/>
        <color rgb="FF63BE7B"/>
      </colorScale>
    </cfRule>
  </conditionalFormatting>
  <conditionalFormatting sqref="GW14 HB14">
    <cfRule type="colorScale" priority="398">
      <colorScale>
        <cfvo type="min"/>
        <cfvo type="percentile" val="50"/>
        <cfvo type="max"/>
        <color rgb="FFF8696B"/>
        <color rgb="FFFFEB84"/>
        <color rgb="FF63BE7B"/>
      </colorScale>
    </cfRule>
  </conditionalFormatting>
  <conditionalFormatting sqref="HG14:HG92">
    <cfRule type="colorScale" priority="397">
      <colorScale>
        <cfvo type="min"/>
        <cfvo type="percentile" val="50"/>
        <cfvo type="max"/>
        <color rgb="FFF8696B"/>
        <color rgb="FFFFEB84"/>
        <color rgb="FF63BE7B"/>
      </colorScale>
    </cfRule>
  </conditionalFormatting>
  <conditionalFormatting sqref="GV14:GV92">
    <cfRule type="colorScale" priority="396">
      <colorScale>
        <cfvo type="min"/>
        <cfvo type="percentile" val="50"/>
        <cfvo type="max"/>
        <color rgb="FFF8696B"/>
        <color rgb="FFFFEB84"/>
        <color rgb="FF63BE7B"/>
      </colorScale>
    </cfRule>
  </conditionalFormatting>
  <conditionalFormatting sqref="HK96:HL123">
    <cfRule type="colorScale" priority="394">
      <colorScale>
        <cfvo type="min"/>
        <cfvo type="percentile" val="50"/>
        <cfvo type="max"/>
        <color rgb="FFF8696B"/>
        <color rgb="FFFFEB84"/>
        <color rgb="FF63BE7B"/>
      </colorScale>
    </cfRule>
  </conditionalFormatting>
  <conditionalFormatting sqref="HK14:HK92">
    <cfRule type="colorScale" priority="393">
      <colorScale>
        <cfvo type="min"/>
        <cfvo type="percentile" val="50"/>
        <cfvo type="max"/>
        <color rgb="FF63BE7B"/>
        <color rgb="FFFFEB84"/>
        <color rgb="FFF8696B"/>
      </colorScale>
    </cfRule>
  </conditionalFormatting>
  <conditionalFormatting sqref="HC96:HD123">
    <cfRule type="colorScale" priority="392">
      <colorScale>
        <cfvo type="min"/>
        <cfvo type="percentile" val="50"/>
        <cfvo type="max"/>
        <color rgb="FFF8696B"/>
        <color rgb="FFFFEB84"/>
        <color rgb="FF63BE7B"/>
      </colorScale>
    </cfRule>
  </conditionalFormatting>
  <conditionalFormatting sqref="HE96:HF123">
    <cfRule type="colorScale" priority="391">
      <colorScale>
        <cfvo type="min"/>
        <cfvo type="percentile" val="50"/>
        <cfvo type="max"/>
        <color rgb="FFF8696B"/>
        <color rgb="FFFFEB84"/>
        <color rgb="FF63BE7B"/>
      </colorScale>
    </cfRule>
  </conditionalFormatting>
  <conditionalFormatting sqref="HK96:HL123">
    <cfRule type="colorScale" priority="390">
      <colorScale>
        <cfvo type="min"/>
        <cfvo type="percentile" val="50"/>
        <cfvo type="max"/>
        <color rgb="FF63BE7B"/>
        <color rgb="FFFFEB84"/>
        <color rgb="FFF8696B"/>
      </colorScale>
    </cfRule>
  </conditionalFormatting>
  <conditionalFormatting sqref="HE14:HF92">
    <cfRule type="colorScale" priority="389">
      <colorScale>
        <cfvo type="min"/>
        <cfvo type="percentile" val="50"/>
        <cfvo type="max"/>
        <color rgb="FFF8696B"/>
        <color rgb="FFFFEB84"/>
        <color rgb="FF63BE7B"/>
      </colorScale>
    </cfRule>
  </conditionalFormatting>
  <conditionalFormatting sqref="HG96:HG123">
    <cfRule type="colorScale" priority="388">
      <colorScale>
        <cfvo type="min"/>
        <cfvo type="percentile" val="50"/>
        <cfvo type="max"/>
        <color rgb="FFF8696B"/>
        <color rgb="FFFFEB84"/>
        <color rgb="FF63BE7B"/>
      </colorScale>
    </cfRule>
  </conditionalFormatting>
  <conditionalFormatting sqref="HO14:HO92">
    <cfRule type="colorScale" priority="387">
      <colorScale>
        <cfvo type="min"/>
        <cfvo type="percentile" val="50"/>
        <cfvo type="max"/>
        <color rgb="FFF8696B"/>
        <color rgb="FFFFEB84"/>
        <color rgb="FF63BE7B"/>
      </colorScale>
    </cfRule>
  </conditionalFormatting>
  <conditionalFormatting sqref="HO96:HP123">
    <cfRule type="colorScale" priority="386">
      <colorScale>
        <cfvo type="min"/>
        <cfvo type="percentile" val="50"/>
        <cfvo type="max"/>
        <color rgb="FFF8696B"/>
        <color rgb="FFFFEB84"/>
        <color rgb="FF63BE7B"/>
      </colorScale>
    </cfRule>
  </conditionalFormatting>
  <conditionalFormatting sqref="HQ14:HQ92">
    <cfRule type="colorScale" priority="385">
      <colorScale>
        <cfvo type="min"/>
        <cfvo type="percentile" val="50"/>
        <cfvo type="max"/>
        <color rgb="FFF8696B"/>
        <color rgb="FFFFEB84"/>
        <color rgb="FF63BE7B"/>
      </colorScale>
    </cfRule>
  </conditionalFormatting>
  <conditionalFormatting sqref="HQ96:HQ123">
    <cfRule type="colorScale" priority="384">
      <colorScale>
        <cfvo type="min"/>
        <cfvo type="percentile" val="50"/>
        <cfvo type="max"/>
        <color rgb="FFF8696B"/>
        <color rgb="FFFFEB84"/>
        <color rgb="FF63BE7B"/>
      </colorScale>
    </cfRule>
  </conditionalFormatting>
  <conditionalFormatting sqref="HF2:HF10 HB2:HB10">
    <cfRule type="colorScale" priority="383">
      <colorScale>
        <cfvo type="min"/>
        <cfvo type="percentile" val="50"/>
        <cfvo type="max"/>
        <color rgb="FFF8696B"/>
        <color rgb="FFFFEB84"/>
        <color rgb="FF63BE7B"/>
      </colorScale>
    </cfRule>
  </conditionalFormatting>
  <conditionalFormatting sqref="HC2:HD10">
    <cfRule type="colorScale" priority="382">
      <colorScale>
        <cfvo type="min"/>
        <cfvo type="percentile" val="50"/>
        <cfvo type="max"/>
        <color rgb="FFF8696B"/>
        <color rgb="FFFFEB84"/>
        <color rgb="FF63BE7B"/>
      </colorScale>
    </cfRule>
  </conditionalFormatting>
  <conditionalFormatting sqref="HG2:HG10">
    <cfRule type="colorScale" priority="381">
      <colorScale>
        <cfvo type="min"/>
        <cfvo type="percentile" val="50"/>
        <cfvo type="max"/>
        <color rgb="FFF8696B"/>
        <color rgb="FFFFEB84"/>
        <color rgb="FF63BE7B"/>
      </colorScale>
    </cfRule>
  </conditionalFormatting>
  <conditionalFormatting sqref="GZ14:HA92">
    <cfRule type="colorScale" priority="380">
      <colorScale>
        <cfvo type="min"/>
        <cfvo type="percentile" val="50"/>
        <cfvo type="max"/>
        <color rgb="FFF8696B"/>
        <color rgb="FFFFEB84"/>
        <color rgb="FF63BE7B"/>
      </colorScale>
    </cfRule>
  </conditionalFormatting>
  <conditionalFormatting sqref="GX14:GY92">
    <cfRule type="colorScale" priority="379">
      <colorScale>
        <cfvo type="min"/>
        <cfvo type="percentile" val="50"/>
        <cfvo type="max"/>
        <color rgb="FFF8696B"/>
        <color rgb="FFFFEB84"/>
        <color rgb="FF63BE7B"/>
      </colorScale>
    </cfRule>
  </conditionalFormatting>
  <conditionalFormatting sqref="HD14:HD92">
    <cfRule type="colorScale" priority="378">
      <colorScale>
        <cfvo type="min"/>
        <cfvo type="percentile" val="50"/>
        <cfvo type="max"/>
        <color rgb="FFF8696B"/>
        <color rgb="FFFFEB84"/>
        <color rgb="FF63BE7B"/>
      </colorScale>
    </cfRule>
  </conditionalFormatting>
  <conditionalFormatting sqref="HP14:HP92">
    <cfRule type="colorScale" priority="377">
      <colorScale>
        <cfvo type="min"/>
        <cfvo type="percentile" val="50"/>
        <cfvo type="max"/>
        <color rgb="FFF8696B"/>
        <color rgb="FFFFEB84"/>
        <color rgb="FF63BE7B"/>
      </colorScale>
    </cfRule>
  </conditionalFormatting>
  <conditionalFormatting sqref="GX14:GX92">
    <cfRule type="colorScale" priority="376">
      <colorScale>
        <cfvo type="min"/>
        <cfvo type="percentile" val="50"/>
        <cfvo type="max"/>
        <color rgb="FFF8696B"/>
        <color rgb="FFFFEB84"/>
        <color rgb="FF63BE7B"/>
      </colorScale>
    </cfRule>
  </conditionalFormatting>
  <conditionalFormatting sqref="GW14:GW92">
    <cfRule type="colorScale" priority="375">
      <colorScale>
        <cfvo type="min"/>
        <cfvo type="percentile" val="50"/>
        <cfvo type="max"/>
        <color rgb="FFF8696B"/>
        <color rgb="FFFFEB84"/>
        <color rgb="FF63BE7B"/>
      </colorScale>
    </cfRule>
  </conditionalFormatting>
  <conditionalFormatting sqref="HR14:HR92">
    <cfRule type="colorScale" priority="374">
      <colorScale>
        <cfvo type="min"/>
        <cfvo type="percentile" val="50"/>
        <cfvo type="max"/>
        <color rgb="FFF8696B"/>
        <color rgb="FFFFEB84"/>
        <color rgb="FF63BE7B"/>
      </colorScale>
    </cfRule>
  </conditionalFormatting>
  <conditionalFormatting sqref="HR96:HR123">
    <cfRule type="colorScale" priority="373">
      <colorScale>
        <cfvo type="min"/>
        <cfvo type="percentile" val="50"/>
        <cfvo type="max"/>
        <color rgb="FFF8696B"/>
        <color rgb="FFFFEB84"/>
        <color rgb="FF63BE7B"/>
      </colorScale>
    </cfRule>
  </conditionalFormatting>
  <conditionalFormatting sqref="GN2:GN9">
    <cfRule type="colorScale" priority="372">
      <colorScale>
        <cfvo type="min"/>
        <cfvo type="percentile" val="50"/>
        <cfvo type="max"/>
        <color rgb="FFF8696B"/>
        <color rgb="FFFFEB84"/>
        <color rgb="FF63BE7B"/>
      </colorScale>
    </cfRule>
  </conditionalFormatting>
  <conditionalFormatting sqref="GP2:GP9">
    <cfRule type="colorScale" priority="371">
      <colorScale>
        <cfvo type="min"/>
        <cfvo type="percentile" val="50"/>
        <cfvo type="max"/>
        <color rgb="FFF8696B"/>
        <color rgb="FFFFEB84"/>
        <color rgb="FF63BE7B"/>
      </colorScale>
    </cfRule>
  </conditionalFormatting>
  <conditionalFormatting sqref="HL2:HL9">
    <cfRule type="colorScale" priority="370">
      <colorScale>
        <cfvo type="min"/>
        <cfvo type="percentile" val="50"/>
        <cfvo type="max"/>
        <color rgb="FFF8696B"/>
        <color rgb="FFFFEB84"/>
        <color rgb="FF63BE7B"/>
      </colorScale>
    </cfRule>
  </conditionalFormatting>
  <conditionalFormatting sqref="HN2:HN9">
    <cfRule type="colorScale" priority="369">
      <colorScale>
        <cfvo type="min"/>
        <cfvo type="percentile" val="50"/>
        <cfvo type="max"/>
        <color rgb="FFF8696B"/>
        <color rgb="FFFFEB84"/>
        <color rgb="FF63BE7B"/>
      </colorScale>
    </cfRule>
  </conditionalFormatting>
  <conditionalFormatting sqref="IH96:IH123">
    <cfRule type="colorScale" priority="363">
      <colorScale>
        <cfvo type="min"/>
        <cfvo type="percentile" val="50"/>
        <cfvo type="max"/>
        <color rgb="FFF8696B"/>
        <color rgb="FFFFEB84"/>
        <color rgb="FF63BE7B"/>
      </colorScale>
    </cfRule>
  </conditionalFormatting>
  <conditionalFormatting sqref="IA14:IA92">
    <cfRule type="colorScale" priority="357">
      <colorScale>
        <cfvo type="min"/>
        <cfvo type="percentile" val="50"/>
        <cfvo type="max"/>
        <color rgb="FFF8696B"/>
        <color rgb="FFFFEB84"/>
        <color rgb="FF63BE7B"/>
      </colorScale>
    </cfRule>
  </conditionalFormatting>
  <conditionalFormatting sqref="IE96:IE123 HU96:HZ123">
    <cfRule type="colorScale" priority="365">
      <colorScale>
        <cfvo type="min"/>
        <cfvo type="percentile" val="50"/>
        <cfvo type="max"/>
        <color rgb="FFF8696B"/>
        <color rgb="FFFFEB84"/>
        <color rgb="FF63BE7B"/>
      </colorScale>
    </cfRule>
  </conditionalFormatting>
  <conditionalFormatting sqref="IF96:IG123">
    <cfRule type="colorScale" priority="364">
      <colorScale>
        <cfvo type="min"/>
        <cfvo type="percentile" val="50"/>
        <cfvo type="max"/>
        <color rgb="FFF8696B"/>
        <color rgb="FFFFEB84"/>
        <color rgb="FF63BE7B"/>
      </colorScale>
    </cfRule>
  </conditionalFormatting>
  <conditionalFormatting sqref="IE15:IE24 HU82:HU92 HU15:HU24 IE82:IE92 HZ15:HZ24 HZ82:HZ92">
    <cfRule type="colorScale" priority="362">
      <colorScale>
        <cfvo type="min"/>
        <cfvo type="percentile" val="50"/>
        <cfvo type="max"/>
        <color rgb="FFF8696B"/>
        <color rgb="FFFFEB84"/>
        <color rgb="FF63BE7B"/>
      </colorScale>
    </cfRule>
  </conditionalFormatting>
  <conditionalFormatting sqref="HT96:HT123">
    <cfRule type="colorScale" priority="361">
      <colorScale>
        <cfvo type="min"/>
        <cfvo type="percentile" val="50"/>
        <cfvo type="max"/>
        <color rgb="FFF8696B"/>
        <color rgb="FFFFEB84"/>
        <color rgb="FF63BE7B"/>
      </colorScale>
    </cfRule>
  </conditionalFormatting>
  <conditionalFormatting sqref="IH14:IH92">
    <cfRule type="colorScale" priority="366">
      <colorScale>
        <cfvo type="min"/>
        <cfvo type="percentile" val="50"/>
        <cfvo type="max"/>
        <color rgb="FFF8696B"/>
        <color rgb="FFFFEB84"/>
        <color rgb="FF63BE7B"/>
      </colorScale>
    </cfRule>
  </conditionalFormatting>
  <conditionalFormatting sqref="IE25:IE81 HU25:HU81 HZ25:HZ81">
    <cfRule type="colorScale" priority="367">
      <colorScale>
        <cfvo type="min"/>
        <cfvo type="percentile" val="50"/>
        <cfvo type="max"/>
        <color rgb="FFF8696B"/>
        <color rgb="FFFFEB84"/>
        <color rgb="FF63BE7B"/>
      </colorScale>
    </cfRule>
  </conditionalFormatting>
  <conditionalFormatting sqref="IF12:IG13 IG14:IG92">
    <cfRule type="colorScale" priority="368">
      <colorScale>
        <cfvo type="min"/>
        <cfvo type="percentile" val="50"/>
        <cfvo type="max"/>
        <color rgb="FFF8696B"/>
        <color rgb="FFFFEB84"/>
        <color rgb="FF63BE7B"/>
      </colorScale>
    </cfRule>
  </conditionalFormatting>
  <conditionalFormatting sqref="HU14 HZ14">
    <cfRule type="colorScale" priority="360">
      <colorScale>
        <cfvo type="min"/>
        <cfvo type="percentile" val="50"/>
        <cfvo type="max"/>
        <color rgb="FFF8696B"/>
        <color rgb="FFFFEB84"/>
        <color rgb="FF63BE7B"/>
      </colorScale>
    </cfRule>
  </conditionalFormatting>
  <conditionalFormatting sqref="IE14:IE92">
    <cfRule type="colorScale" priority="359">
      <colorScale>
        <cfvo type="min"/>
        <cfvo type="percentile" val="50"/>
        <cfvo type="max"/>
        <color rgb="FFF8696B"/>
        <color rgb="FFFFEB84"/>
        <color rgb="FF63BE7B"/>
      </colorScale>
    </cfRule>
  </conditionalFormatting>
  <conditionalFormatting sqref="HT14:HT92">
    <cfRule type="colorScale" priority="358">
      <colorScale>
        <cfvo type="min"/>
        <cfvo type="percentile" val="50"/>
        <cfvo type="max"/>
        <color rgb="FFF8696B"/>
        <color rgb="FFFFEB84"/>
        <color rgb="FF63BE7B"/>
      </colorScale>
    </cfRule>
  </conditionalFormatting>
  <conditionalFormatting sqref="II96:IJ123">
    <cfRule type="colorScale" priority="356">
      <colorScale>
        <cfvo type="min"/>
        <cfvo type="percentile" val="50"/>
        <cfvo type="max"/>
        <color rgb="FFF8696B"/>
        <color rgb="FFFFEB84"/>
        <color rgb="FF63BE7B"/>
      </colorScale>
    </cfRule>
  </conditionalFormatting>
  <conditionalFormatting sqref="II14:II92">
    <cfRule type="colorScale" priority="355">
      <colorScale>
        <cfvo type="min"/>
        <cfvo type="percentile" val="50"/>
        <cfvo type="max"/>
        <color rgb="FF63BE7B"/>
        <color rgb="FFFFEB84"/>
        <color rgb="FFF8696B"/>
      </colorScale>
    </cfRule>
  </conditionalFormatting>
  <conditionalFormatting sqref="IA96:IB123">
    <cfRule type="colorScale" priority="354">
      <colorScale>
        <cfvo type="min"/>
        <cfvo type="percentile" val="50"/>
        <cfvo type="max"/>
        <color rgb="FFF8696B"/>
        <color rgb="FFFFEB84"/>
        <color rgb="FF63BE7B"/>
      </colorScale>
    </cfRule>
  </conditionalFormatting>
  <conditionalFormatting sqref="IC96:ID123">
    <cfRule type="colorScale" priority="353">
      <colorScale>
        <cfvo type="min"/>
        <cfvo type="percentile" val="50"/>
        <cfvo type="max"/>
        <color rgb="FFF8696B"/>
        <color rgb="FFFFEB84"/>
        <color rgb="FF63BE7B"/>
      </colorScale>
    </cfRule>
  </conditionalFormatting>
  <conditionalFormatting sqref="II96:IJ123">
    <cfRule type="colorScale" priority="352">
      <colorScale>
        <cfvo type="min"/>
        <cfvo type="percentile" val="50"/>
        <cfvo type="max"/>
        <color rgb="FF63BE7B"/>
        <color rgb="FFFFEB84"/>
        <color rgb="FFF8696B"/>
      </colorScale>
    </cfRule>
  </conditionalFormatting>
  <conditionalFormatting sqref="IC14:ID92">
    <cfRule type="colorScale" priority="351">
      <colorScale>
        <cfvo type="min"/>
        <cfvo type="percentile" val="50"/>
        <cfvo type="max"/>
        <color rgb="FFF8696B"/>
        <color rgb="FFFFEB84"/>
        <color rgb="FF63BE7B"/>
      </colorScale>
    </cfRule>
  </conditionalFormatting>
  <conditionalFormatting sqref="IE96:IE123">
    <cfRule type="colorScale" priority="350">
      <colorScale>
        <cfvo type="min"/>
        <cfvo type="percentile" val="50"/>
        <cfvo type="max"/>
        <color rgb="FFF8696B"/>
        <color rgb="FFFFEB84"/>
        <color rgb="FF63BE7B"/>
      </colorScale>
    </cfRule>
  </conditionalFormatting>
  <conditionalFormatting sqref="IN14:IO92">
    <cfRule type="colorScale" priority="349">
      <colorScale>
        <cfvo type="min"/>
        <cfvo type="percentile" val="50"/>
        <cfvo type="max"/>
        <color rgb="FFF8696B"/>
        <color rgb="FFFFEB84"/>
        <color rgb="FF63BE7B"/>
      </colorScale>
    </cfRule>
  </conditionalFormatting>
  <conditionalFormatting sqref="IN96:IP123">
    <cfRule type="colorScale" priority="348">
      <colorScale>
        <cfvo type="min"/>
        <cfvo type="percentile" val="50"/>
        <cfvo type="max"/>
        <color rgb="FFF8696B"/>
        <color rgb="FFFFEB84"/>
        <color rgb="FF63BE7B"/>
      </colorScale>
    </cfRule>
  </conditionalFormatting>
  <conditionalFormatting sqref="IQ14:IQ92">
    <cfRule type="colorScale" priority="347">
      <colorScale>
        <cfvo type="min"/>
        <cfvo type="percentile" val="50"/>
        <cfvo type="max"/>
        <color rgb="FFF8696B"/>
        <color rgb="FFFFEB84"/>
        <color rgb="FF63BE7B"/>
      </colorScale>
    </cfRule>
  </conditionalFormatting>
  <conditionalFormatting sqref="IQ96:IQ123">
    <cfRule type="colorScale" priority="346">
      <colorScale>
        <cfvo type="min"/>
        <cfvo type="percentile" val="50"/>
        <cfvo type="max"/>
        <color rgb="FFF8696B"/>
        <color rgb="FFFFEB84"/>
        <color rgb="FF63BE7B"/>
      </colorScale>
    </cfRule>
  </conditionalFormatting>
  <conditionalFormatting sqref="ID2:ID10 HZ2:HZ10">
    <cfRule type="colorScale" priority="345">
      <colorScale>
        <cfvo type="min"/>
        <cfvo type="percentile" val="50"/>
        <cfvo type="max"/>
        <color rgb="FFF8696B"/>
        <color rgb="FFFFEB84"/>
        <color rgb="FF63BE7B"/>
      </colorScale>
    </cfRule>
  </conditionalFormatting>
  <conditionalFormatting sqref="IA2:IB10">
    <cfRule type="colorScale" priority="344">
      <colorScale>
        <cfvo type="min"/>
        <cfvo type="percentile" val="50"/>
        <cfvo type="max"/>
        <color rgb="FFF8696B"/>
        <color rgb="FFFFEB84"/>
        <color rgb="FF63BE7B"/>
      </colorScale>
    </cfRule>
  </conditionalFormatting>
  <conditionalFormatting sqref="IE2:IE10">
    <cfRule type="colorScale" priority="343">
      <colorScale>
        <cfvo type="min"/>
        <cfvo type="percentile" val="50"/>
        <cfvo type="max"/>
        <color rgb="FFF8696B"/>
        <color rgb="FFFFEB84"/>
        <color rgb="FF63BE7B"/>
      </colorScale>
    </cfRule>
  </conditionalFormatting>
  <conditionalFormatting sqref="HX14:HY92">
    <cfRule type="colorScale" priority="342">
      <colorScale>
        <cfvo type="min"/>
        <cfvo type="percentile" val="50"/>
        <cfvo type="max"/>
        <color rgb="FFF8696B"/>
        <color rgb="FFFFEB84"/>
        <color rgb="FF63BE7B"/>
      </colorScale>
    </cfRule>
  </conditionalFormatting>
  <conditionalFormatting sqref="HV14:HW92">
    <cfRule type="colorScale" priority="341">
      <colorScale>
        <cfvo type="min"/>
        <cfvo type="percentile" val="50"/>
        <cfvo type="max"/>
        <color rgb="FFF8696B"/>
        <color rgb="FFFFEB84"/>
        <color rgb="FF63BE7B"/>
      </colorScale>
    </cfRule>
  </conditionalFormatting>
  <conditionalFormatting sqref="IB14:IB92">
    <cfRule type="colorScale" priority="340">
      <colorScale>
        <cfvo type="min"/>
        <cfvo type="percentile" val="50"/>
        <cfvo type="max"/>
        <color rgb="FFF8696B"/>
        <color rgb="FFFFEB84"/>
        <color rgb="FF63BE7B"/>
      </colorScale>
    </cfRule>
  </conditionalFormatting>
  <conditionalFormatting sqref="IP14:IP92">
    <cfRule type="colorScale" priority="339">
      <colorScale>
        <cfvo type="min"/>
        <cfvo type="percentile" val="50"/>
        <cfvo type="max"/>
        <color rgb="FFF8696B"/>
        <color rgb="FFFFEB84"/>
        <color rgb="FF63BE7B"/>
      </colorScale>
    </cfRule>
  </conditionalFormatting>
  <conditionalFormatting sqref="HV14:HV92">
    <cfRule type="colorScale" priority="338">
      <colorScale>
        <cfvo type="min"/>
        <cfvo type="percentile" val="50"/>
        <cfvo type="max"/>
        <color rgb="FFF8696B"/>
        <color rgb="FFFFEB84"/>
        <color rgb="FF63BE7B"/>
      </colorScale>
    </cfRule>
  </conditionalFormatting>
  <conditionalFormatting sqref="HU14:HU92">
    <cfRule type="colorScale" priority="337">
      <colorScale>
        <cfvo type="min"/>
        <cfvo type="percentile" val="50"/>
        <cfvo type="max"/>
        <color rgb="FFF8696B"/>
        <color rgb="FFFFEB84"/>
        <color rgb="FF63BE7B"/>
      </colorScale>
    </cfRule>
  </conditionalFormatting>
  <conditionalFormatting sqref="IR14:IR92">
    <cfRule type="colorScale" priority="336">
      <colorScale>
        <cfvo type="min"/>
        <cfvo type="percentile" val="50"/>
        <cfvo type="max"/>
        <color rgb="FFF8696B"/>
        <color rgb="FFFFEB84"/>
        <color rgb="FF63BE7B"/>
      </colorScale>
    </cfRule>
  </conditionalFormatting>
  <conditionalFormatting sqref="IR96:IR123">
    <cfRule type="colorScale" priority="335">
      <colorScale>
        <cfvo type="min"/>
        <cfvo type="percentile" val="50"/>
        <cfvo type="max"/>
        <color rgb="FFF8696B"/>
        <color rgb="FFFFEB84"/>
        <color rgb="FF63BE7B"/>
      </colorScale>
    </cfRule>
  </conditionalFormatting>
  <conditionalFormatting sqref="II2:II9">
    <cfRule type="colorScale" priority="334">
      <colorScale>
        <cfvo type="min"/>
        <cfvo type="percentile" val="50"/>
        <cfvo type="max"/>
        <color rgb="FFF8696B"/>
        <color rgb="FFFFEB84"/>
        <color rgb="FF63BE7B"/>
      </colorScale>
    </cfRule>
  </conditionalFormatting>
  <conditionalFormatting sqref="IM2:IM9">
    <cfRule type="colorScale" priority="333">
      <colorScale>
        <cfvo type="min"/>
        <cfvo type="percentile" val="50"/>
        <cfvo type="max"/>
        <color rgb="FFF8696B"/>
        <color rgb="FFFFEB84"/>
        <color rgb="FF63BE7B"/>
      </colorScale>
    </cfRule>
  </conditionalFormatting>
  <conditionalFormatting sqref="HH14:HH92">
    <cfRule type="colorScale" priority="332">
      <colorScale>
        <cfvo type="min"/>
        <cfvo type="percentile" val="50"/>
        <cfvo type="max"/>
        <color rgb="FFF8696B"/>
        <color rgb="FFFFEB84"/>
        <color rgb="FF63BE7B"/>
      </colorScale>
    </cfRule>
  </conditionalFormatting>
  <conditionalFormatting sqref="IF14:IF92">
    <cfRule type="colorScale" priority="331">
      <colorScale>
        <cfvo type="min"/>
        <cfvo type="percentile" val="50"/>
        <cfvo type="max"/>
        <color rgb="FFF8696B"/>
        <color rgb="FFFFEB84"/>
        <color rgb="FF63BE7B"/>
      </colorScale>
    </cfRule>
  </conditionalFormatting>
  <conditionalFormatting sqref="IF14:IF92">
    <cfRule type="colorScale" priority="330">
      <colorScale>
        <cfvo type="min"/>
        <cfvo type="percentile" val="50"/>
        <cfvo type="max"/>
        <color rgb="FFF8696B"/>
        <color rgb="FFFFEB84"/>
        <color rgb="FF63BE7B"/>
      </colorScale>
    </cfRule>
  </conditionalFormatting>
  <conditionalFormatting sqref="JH96:JH123">
    <cfRule type="colorScale" priority="286">
      <colorScale>
        <cfvo type="min"/>
        <cfvo type="percentile" val="50"/>
        <cfvo type="max"/>
        <color rgb="FFF8696B"/>
        <color rgb="FFFFEB84"/>
        <color rgb="FF63BE7B"/>
      </colorScale>
    </cfRule>
  </conditionalFormatting>
  <conditionalFormatting sqref="JA14:JA92">
    <cfRule type="colorScale" priority="280">
      <colorScale>
        <cfvo type="min"/>
        <cfvo type="percentile" val="50"/>
        <cfvo type="max"/>
        <color rgb="FFF8696B"/>
        <color rgb="FFFFEB84"/>
        <color rgb="FF63BE7B"/>
      </colorScale>
    </cfRule>
  </conditionalFormatting>
  <conditionalFormatting sqref="JE96:JE123 IU96:IZ123">
    <cfRule type="colorScale" priority="288">
      <colorScale>
        <cfvo type="min"/>
        <cfvo type="percentile" val="50"/>
        <cfvo type="max"/>
        <color rgb="FFF8696B"/>
        <color rgb="FFFFEB84"/>
        <color rgb="FF63BE7B"/>
      </colorScale>
    </cfRule>
  </conditionalFormatting>
  <conditionalFormatting sqref="JF96:JG123">
    <cfRule type="colorScale" priority="287">
      <colorScale>
        <cfvo type="min"/>
        <cfvo type="percentile" val="50"/>
        <cfvo type="max"/>
        <color rgb="FFF8696B"/>
        <color rgb="FFFFEB84"/>
        <color rgb="FF63BE7B"/>
      </colorScale>
    </cfRule>
  </conditionalFormatting>
  <conditionalFormatting sqref="JE15:JE24 IU82:IU92 IU15:IU24 JE82:JE92 IZ15:IZ24 IZ82:IZ92">
    <cfRule type="colorScale" priority="285">
      <colorScale>
        <cfvo type="min"/>
        <cfvo type="percentile" val="50"/>
        <cfvo type="max"/>
        <color rgb="FFF8696B"/>
        <color rgb="FFFFEB84"/>
        <color rgb="FF63BE7B"/>
      </colorScale>
    </cfRule>
  </conditionalFormatting>
  <conditionalFormatting sqref="IT96:IT123">
    <cfRule type="colorScale" priority="284">
      <colorScale>
        <cfvo type="min"/>
        <cfvo type="percentile" val="50"/>
        <cfvo type="max"/>
        <color rgb="FFF8696B"/>
        <color rgb="FFFFEB84"/>
        <color rgb="FF63BE7B"/>
      </colorScale>
    </cfRule>
  </conditionalFormatting>
  <conditionalFormatting sqref="JH14:JH92">
    <cfRule type="colorScale" priority="289">
      <colorScale>
        <cfvo type="min"/>
        <cfvo type="percentile" val="50"/>
        <cfvo type="max"/>
        <color rgb="FFF8696B"/>
        <color rgb="FFFFEB84"/>
        <color rgb="FF63BE7B"/>
      </colorScale>
    </cfRule>
  </conditionalFormatting>
  <conditionalFormatting sqref="JE25:JE81 IU25:IU81 IZ25:IZ81">
    <cfRule type="colorScale" priority="290">
      <colorScale>
        <cfvo type="min"/>
        <cfvo type="percentile" val="50"/>
        <cfvo type="max"/>
        <color rgb="FFF8696B"/>
        <color rgb="FFFFEB84"/>
        <color rgb="FF63BE7B"/>
      </colorScale>
    </cfRule>
  </conditionalFormatting>
  <conditionalFormatting sqref="JF12:JG13 JG14:JG92">
    <cfRule type="colorScale" priority="291">
      <colorScale>
        <cfvo type="min"/>
        <cfvo type="percentile" val="50"/>
        <cfvo type="max"/>
        <color rgb="FFF8696B"/>
        <color rgb="FFFFEB84"/>
        <color rgb="FF63BE7B"/>
      </colorScale>
    </cfRule>
  </conditionalFormatting>
  <conditionalFormatting sqref="IU14 IZ14">
    <cfRule type="colorScale" priority="283">
      <colorScale>
        <cfvo type="min"/>
        <cfvo type="percentile" val="50"/>
        <cfvo type="max"/>
        <color rgb="FFF8696B"/>
        <color rgb="FFFFEB84"/>
        <color rgb="FF63BE7B"/>
      </colorScale>
    </cfRule>
  </conditionalFormatting>
  <conditionalFormatting sqref="JE14:JE92">
    <cfRule type="colorScale" priority="282">
      <colorScale>
        <cfvo type="min"/>
        <cfvo type="percentile" val="50"/>
        <cfvo type="max"/>
        <color rgb="FFF8696B"/>
        <color rgb="FFFFEB84"/>
        <color rgb="FF63BE7B"/>
      </colorScale>
    </cfRule>
  </conditionalFormatting>
  <conditionalFormatting sqref="IT14:IT92">
    <cfRule type="colorScale" priority="281">
      <colorScale>
        <cfvo type="min"/>
        <cfvo type="percentile" val="50"/>
        <cfvo type="max"/>
        <color rgb="FFF8696B"/>
        <color rgb="FFFFEB84"/>
        <color rgb="FF63BE7B"/>
      </colorScale>
    </cfRule>
  </conditionalFormatting>
  <conditionalFormatting sqref="JI96:JJ123">
    <cfRule type="colorScale" priority="279">
      <colorScale>
        <cfvo type="min"/>
        <cfvo type="percentile" val="50"/>
        <cfvo type="max"/>
        <color rgb="FFF8696B"/>
        <color rgb="FFFFEB84"/>
        <color rgb="FF63BE7B"/>
      </colorScale>
    </cfRule>
  </conditionalFormatting>
  <conditionalFormatting sqref="JI14:JI92">
    <cfRule type="colorScale" priority="278">
      <colorScale>
        <cfvo type="min"/>
        <cfvo type="percentile" val="50"/>
        <cfvo type="max"/>
        <color rgb="FF63BE7B"/>
        <color rgb="FFFFEB84"/>
        <color rgb="FFF8696B"/>
      </colorScale>
    </cfRule>
  </conditionalFormatting>
  <conditionalFormatting sqref="JA96:JB123">
    <cfRule type="colorScale" priority="277">
      <colorScale>
        <cfvo type="min"/>
        <cfvo type="percentile" val="50"/>
        <cfvo type="max"/>
        <color rgb="FFF8696B"/>
        <color rgb="FFFFEB84"/>
        <color rgb="FF63BE7B"/>
      </colorScale>
    </cfRule>
  </conditionalFormatting>
  <conditionalFormatting sqref="JC96:JD123">
    <cfRule type="colorScale" priority="276">
      <colorScale>
        <cfvo type="min"/>
        <cfvo type="percentile" val="50"/>
        <cfvo type="max"/>
        <color rgb="FFF8696B"/>
        <color rgb="FFFFEB84"/>
        <color rgb="FF63BE7B"/>
      </colorScale>
    </cfRule>
  </conditionalFormatting>
  <conditionalFormatting sqref="JI96:JJ123">
    <cfRule type="colorScale" priority="275">
      <colorScale>
        <cfvo type="min"/>
        <cfvo type="percentile" val="50"/>
        <cfvo type="max"/>
        <color rgb="FF63BE7B"/>
        <color rgb="FFFFEB84"/>
        <color rgb="FFF8696B"/>
      </colorScale>
    </cfRule>
  </conditionalFormatting>
  <conditionalFormatting sqref="JC14:JD92">
    <cfRule type="colorScale" priority="274">
      <colorScale>
        <cfvo type="min"/>
        <cfvo type="percentile" val="50"/>
        <cfvo type="max"/>
        <color rgb="FFF8696B"/>
        <color rgb="FFFFEB84"/>
        <color rgb="FF63BE7B"/>
      </colorScale>
    </cfRule>
  </conditionalFormatting>
  <conditionalFormatting sqref="JE96:JE123">
    <cfRule type="colorScale" priority="273">
      <colorScale>
        <cfvo type="min"/>
        <cfvo type="percentile" val="50"/>
        <cfvo type="max"/>
        <color rgb="FFF8696B"/>
        <color rgb="FFFFEB84"/>
        <color rgb="FF63BE7B"/>
      </colorScale>
    </cfRule>
  </conditionalFormatting>
  <conditionalFormatting sqref="JN14:JO92">
    <cfRule type="colorScale" priority="272">
      <colorScale>
        <cfvo type="min"/>
        <cfvo type="percentile" val="50"/>
        <cfvo type="max"/>
        <color rgb="FFF8696B"/>
        <color rgb="FFFFEB84"/>
        <color rgb="FF63BE7B"/>
      </colorScale>
    </cfRule>
  </conditionalFormatting>
  <conditionalFormatting sqref="JN96:JP123">
    <cfRule type="colorScale" priority="271">
      <colorScale>
        <cfvo type="min"/>
        <cfvo type="percentile" val="50"/>
        <cfvo type="max"/>
        <color rgb="FFF8696B"/>
        <color rgb="FFFFEB84"/>
        <color rgb="FF63BE7B"/>
      </colorScale>
    </cfRule>
  </conditionalFormatting>
  <conditionalFormatting sqref="JQ14:JQ92">
    <cfRule type="colorScale" priority="270">
      <colorScale>
        <cfvo type="min"/>
        <cfvo type="percentile" val="50"/>
        <cfvo type="max"/>
        <color rgb="FFF8696B"/>
        <color rgb="FFFFEB84"/>
        <color rgb="FF63BE7B"/>
      </colorScale>
    </cfRule>
  </conditionalFormatting>
  <conditionalFormatting sqref="JQ96:JQ123">
    <cfRule type="colorScale" priority="269">
      <colorScale>
        <cfvo type="min"/>
        <cfvo type="percentile" val="50"/>
        <cfvo type="max"/>
        <color rgb="FFF8696B"/>
        <color rgb="FFFFEB84"/>
        <color rgb="FF63BE7B"/>
      </colorScale>
    </cfRule>
  </conditionalFormatting>
  <conditionalFormatting sqref="JD2:JD10 IZ2:IZ10">
    <cfRule type="colorScale" priority="268">
      <colorScale>
        <cfvo type="min"/>
        <cfvo type="percentile" val="50"/>
        <cfvo type="max"/>
        <color rgb="FFF8696B"/>
        <color rgb="FFFFEB84"/>
        <color rgb="FF63BE7B"/>
      </colorScale>
    </cfRule>
  </conditionalFormatting>
  <conditionalFormatting sqref="JA2:JB10">
    <cfRule type="colorScale" priority="267">
      <colorScale>
        <cfvo type="min"/>
        <cfvo type="percentile" val="50"/>
        <cfvo type="max"/>
        <color rgb="FFF8696B"/>
        <color rgb="FFFFEB84"/>
        <color rgb="FF63BE7B"/>
      </colorScale>
    </cfRule>
  </conditionalFormatting>
  <conditionalFormatting sqref="JE2:JE10">
    <cfRule type="colorScale" priority="266">
      <colorScale>
        <cfvo type="min"/>
        <cfvo type="percentile" val="50"/>
        <cfvo type="max"/>
        <color rgb="FFF8696B"/>
        <color rgb="FFFFEB84"/>
        <color rgb="FF63BE7B"/>
      </colorScale>
    </cfRule>
  </conditionalFormatting>
  <conditionalFormatting sqref="IX14:IY92">
    <cfRule type="colorScale" priority="265">
      <colorScale>
        <cfvo type="min"/>
        <cfvo type="percentile" val="50"/>
        <cfvo type="max"/>
        <color rgb="FFF8696B"/>
        <color rgb="FFFFEB84"/>
        <color rgb="FF63BE7B"/>
      </colorScale>
    </cfRule>
  </conditionalFormatting>
  <conditionalFormatting sqref="IV14:IW92">
    <cfRule type="colorScale" priority="264">
      <colorScale>
        <cfvo type="min"/>
        <cfvo type="percentile" val="50"/>
        <cfvo type="max"/>
        <color rgb="FFF8696B"/>
        <color rgb="FFFFEB84"/>
        <color rgb="FF63BE7B"/>
      </colorScale>
    </cfRule>
  </conditionalFormatting>
  <conditionalFormatting sqref="JB14:JB92">
    <cfRule type="colorScale" priority="263">
      <colorScale>
        <cfvo type="min"/>
        <cfvo type="percentile" val="50"/>
        <cfvo type="max"/>
        <color rgb="FFF8696B"/>
        <color rgb="FFFFEB84"/>
        <color rgb="FF63BE7B"/>
      </colorScale>
    </cfRule>
  </conditionalFormatting>
  <conditionalFormatting sqref="JP14:JP92">
    <cfRule type="colorScale" priority="262">
      <colorScale>
        <cfvo type="min"/>
        <cfvo type="percentile" val="50"/>
        <cfvo type="max"/>
        <color rgb="FFF8696B"/>
        <color rgb="FFFFEB84"/>
        <color rgb="FF63BE7B"/>
      </colorScale>
    </cfRule>
  </conditionalFormatting>
  <conditionalFormatting sqref="IV14:IV92">
    <cfRule type="colorScale" priority="261">
      <colorScale>
        <cfvo type="min"/>
        <cfvo type="percentile" val="50"/>
        <cfvo type="max"/>
        <color rgb="FFF8696B"/>
        <color rgb="FFFFEB84"/>
        <color rgb="FF63BE7B"/>
      </colorScale>
    </cfRule>
  </conditionalFormatting>
  <conditionalFormatting sqref="IU14:IU92">
    <cfRule type="colorScale" priority="260">
      <colorScale>
        <cfvo type="min"/>
        <cfvo type="percentile" val="50"/>
        <cfvo type="max"/>
        <color rgb="FFF8696B"/>
        <color rgb="FFFFEB84"/>
        <color rgb="FF63BE7B"/>
      </colorScale>
    </cfRule>
  </conditionalFormatting>
  <conditionalFormatting sqref="JR14:JR92">
    <cfRule type="colorScale" priority="259">
      <colorScale>
        <cfvo type="min"/>
        <cfvo type="percentile" val="50"/>
        <cfvo type="max"/>
        <color rgb="FFF8696B"/>
        <color rgb="FFFFEB84"/>
        <color rgb="FF63BE7B"/>
      </colorScale>
    </cfRule>
  </conditionalFormatting>
  <conditionalFormatting sqref="JR96:JR123">
    <cfRule type="colorScale" priority="258">
      <colorScale>
        <cfvo type="min"/>
        <cfvo type="percentile" val="50"/>
        <cfvo type="max"/>
        <color rgb="FFF8696B"/>
        <color rgb="FFFFEB84"/>
        <color rgb="FF63BE7B"/>
      </colorScale>
    </cfRule>
  </conditionalFormatting>
  <conditionalFormatting sqref="JF14:JF92">
    <cfRule type="colorScale" priority="255">
      <colorScale>
        <cfvo type="min"/>
        <cfvo type="percentile" val="50"/>
        <cfvo type="max"/>
        <color rgb="FFF8696B"/>
        <color rgb="FFFFEB84"/>
        <color rgb="FF63BE7B"/>
      </colorScale>
    </cfRule>
  </conditionalFormatting>
  <conditionalFormatting sqref="JF14:JF92">
    <cfRule type="colorScale" priority="254">
      <colorScale>
        <cfvo type="min"/>
        <cfvo type="percentile" val="50"/>
        <cfvo type="max"/>
        <color rgb="FFF8696B"/>
        <color rgb="FFFFEB84"/>
        <color rgb="FF63BE7B"/>
      </colorScale>
    </cfRule>
  </conditionalFormatting>
  <conditionalFormatting sqref="KH96:KH123">
    <cfRule type="colorScale" priority="248">
      <colorScale>
        <cfvo type="min"/>
        <cfvo type="percentile" val="50"/>
        <cfvo type="max"/>
        <color rgb="FFF8696B"/>
        <color rgb="FFFFEB84"/>
        <color rgb="FF63BE7B"/>
      </colorScale>
    </cfRule>
  </conditionalFormatting>
  <conditionalFormatting sqref="KA14:KA92">
    <cfRule type="colorScale" priority="242">
      <colorScale>
        <cfvo type="min"/>
        <cfvo type="percentile" val="50"/>
        <cfvo type="max"/>
        <color rgb="FFF8696B"/>
        <color rgb="FFFFEB84"/>
        <color rgb="FF63BE7B"/>
      </colorScale>
    </cfRule>
  </conditionalFormatting>
  <conditionalFormatting sqref="KE96:KE123 JU96:JZ123">
    <cfRule type="colorScale" priority="250">
      <colorScale>
        <cfvo type="min"/>
        <cfvo type="percentile" val="50"/>
        <cfvo type="max"/>
        <color rgb="FFF8696B"/>
        <color rgb="FFFFEB84"/>
        <color rgb="FF63BE7B"/>
      </colorScale>
    </cfRule>
  </conditionalFormatting>
  <conditionalFormatting sqref="KF96:KG123">
    <cfRule type="colorScale" priority="249">
      <colorScale>
        <cfvo type="min"/>
        <cfvo type="percentile" val="50"/>
        <cfvo type="max"/>
        <color rgb="FFF8696B"/>
        <color rgb="FFFFEB84"/>
        <color rgb="FF63BE7B"/>
      </colorScale>
    </cfRule>
  </conditionalFormatting>
  <conditionalFormatting sqref="KE15:KE24 JU82:JU92 JU15:JU24 KE82:KE92 JZ15:JZ24 JZ82:JZ92">
    <cfRule type="colorScale" priority="247">
      <colorScale>
        <cfvo type="min"/>
        <cfvo type="percentile" val="50"/>
        <cfvo type="max"/>
        <color rgb="FFF8696B"/>
        <color rgb="FFFFEB84"/>
        <color rgb="FF63BE7B"/>
      </colorScale>
    </cfRule>
  </conditionalFormatting>
  <conditionalFormatting sqref="JT96:JT123">
    <cfRule type="colorScale" priority="246">
      <colorScale>
        <cfvo type="min"/>
        <cfvo type="percentile" val="50"/>
        <cfvo type="max"/>
        <color rgb="FFF8696B"/>
        <color rgb="FFFFEB84"/>
        <color rgb="FF63BE7B"/>
      </colorScale>
    </cfRule>
  </conditionalFormatting>
  <conditionalFormatting sqref="KH14:KH92">
    <cfRule type="colorScale" priority="251">
      <colorScale>
        <cfvo type="min"/>
        <cfvo type="percentile" val="50"/>
        <cfvo type="max"/>
        <color rgb="FFF8696B"/>
        <color rgb="FFFFEB84"/>
        <color rgb="FF63BE7B"/>
      </colorScale>
    </cfRule>
  </conditionalFormatting>
  <conditionalFormatting sqref="KE25:KE81 JU25:JU81 JZ25:JZ81">
    <cfRule type="colorScale" priority="252">
      <colorScale>
        <cfvo type="min"/>
        <cfvo type="percentile" val="50"/>
        <cfvo type="max"/>
        <color rgb="FFF8696B"/>
        <color rgb="FFFFEB84"/>
        <color rgb="FF63BE7B"/>
      </colorScale>
    </cfRule>
  </conditionalFormatting>
  <conditionalFormatting sqref="KF12:KG13 KG14:KG92">
    <cfRule type="colorScale" priority="253">
      <colorScale>
        <cfvo type="min"/>
        <cfvo type="percentile" val="50"/>
        <cfvo type="max"/>
        <color rgb="FFF8696B"/>
        <color rgb="FFFFEB84"/>
        <color rgb="FF63BE7B"/>
      </colorScale>
    </cfRule>
  </conditionalFormatting>
  <conditionalFormatting sqref="JU14 JZ14">
    <cfRule type="colorScale" priority="245">
      <colorScale>
        <cfvo type="min"/>
        <cfvo type="percentile" val="50"/>
        <cfvo type="max"/>
        <color rgb="FFF8696B"/>
        <color rgb="FFFFEB84"/>
        <color rgb="FF63BE7B"/>
      </colorScale>
    </cfRule>
  </conditionalFormatting>
  <conditionalFormatting sqref="KE14:KE92">
    <cfRule type="colorScale" priority="244">
      <colorScale>
        <cfvo type="min"/>
        <cfvo type="percentile" val="50"/>
        <cfvo type="max"/>
        <color rgb="FFF8696B"/>
        <color rgb="FFFFEB84"/>
        <color rgb="FF63BE7B"/>
      </colorScale>
    </cfRule>
  </conditionalFormatting>
  <conditionalFormatting sqref="JT14:JT92">
    <cfRule type="colorScale" priority="243">
      <colorScale>
        <cfvo type="min"/>
        <cfvo type="percentile" val="50"/>
        <cfvo type="max"/>
        <color rgb="FFF8696B"/>
        <color rgb="FFFFEB84"/>
        <color rgb="FF63BE7B"/>
      </colorScale>
    </cfRule>
  </conditionalFormatting>
  <conditionalFormatting sqref="KI96:KJ123">
    <cfRule type="colorScale" priority="241">
      <colorScale>
        <cfvo type="min"/>
        <cfvo type="percentile" val="50"/>
        <cfvo type="max"/>
        <color rgb="FFF8696B"/>
        <color rgb="FFFFEB84"/>
        <color rgb="FF63BE7B"/>
      </colorScale>
    </cfRule>
  </conditionalFormatting>
  <conditionalFormatting sqref="KI14:KI92">
    <cfRule type="colorScale" priority="240">
      <colorScale>
        <cfvo type="min"/>
        <cfvo type="percentile" val="50"/>
        <cfvo type="max"/>
        <color rgb="FF63BE7B"/>
        <color rgb="FFFFEB84"/>
        <color rgb="FFF8696B"/>
      </colorScale>
    </cfRule>
  </conditionalFormatting>
  <conditionalFormatting sqref="KA96:KB123">
    <cfRule type="colorScale" priority="239">
      <colorScale>
        <cfvo type="min"/>
        <cfvo type="percentile" val="50"/>
        <cfvo type="max"/>
        <color rgb="FFF8696B"/>
        <color rgb="FFFFEB84"/>
        <color rgb="FF63BE7B"/>
      </colorScale>
    </cfRule>
  </conditionalFormatting>
  <conditionalFormatting sqref="KC96:KD123">
    <cfRule type="colorScale" priority="238">
      <colorScale>
        <cfvo type="min"/>
        <cfvo type="percentile" val="50"/>
        <cfvo type="max"/>
        <color rgb="FFF8696B"/>
        <color rgb="FFFFEB84"/>
        <color rgb="FF63BE7B"/>
      </colorScale>
    </cfRule>
  </conditionalFormatting>
  <conditionalFormatting sqref="KI96:KJ123">
    <cfRule type="colorScale" priority="237">
      <colorScale>
        <cfvo type="min"/>
        <cfvo type="percentile" val="50"/>
        <cfvo type="max"/>
        <color rgb="FF63BE7B"/>
        <color rgb="FFFFEB84"/>
        <color rgb="FFF8696B"/>
      </colorScale>
    </cfRule>
  </conditionalFormatting>
  <conditionalFormatting sqref="KC14:KD92">
    <cfRule type="colorScale" priority="236">
      <colorScale>
        <cfvo type="min"/>
        <cfvo type="percentile" val="50"/>
        <cfvo type="max"/>
        <color rgb="FFF8696B"/>
        <color rgb="FFFFEB84"/>
        <color rgb="FF63BE7B"/>
      </colorScale>
    </cfRule>
  </conditionalFormatting>
  <conditionalFormatting sqref="KE96:KE123">
    <cfRule type="colorScale" priority="235">
      <colorScale>
        <cfvo type="min"/>
        <cfvo type="percentile" val="50"/>
        <cfvo type="max"/>
        <color rgb="FFF8696B"/>
        <color rgb="FFFFEB84"/>
        <color rgb="FF63BE7B"/>
      </colorScale>
    </cfRule>
  </conditionalFormatting>
  <conditionalFormatting sqref="KN14:KO92">
    <cfRule type="colorScale" priority="234">
      <colorScale>
        <cfvo type="min"/>
        <cfvo type="percentile" val="50"/>
        <cfvo type="max"/>
        <color rgb="FFF8696B"/>
        <color rgb="FFFFEB84"/>
        <color rgb="FF63BE7B"/>
      </colorScale>
    </cfRule>
  </conditionalFormatting>
  <conditionalFormatting sqref="KN96:KP123">
    <cfRule type="colorScale" priority="233">
      <colorScale>
        <cfvo type="min"/>
        <cfvo type="percentile" val="50"/>
        <cfvo type="max"/>
        <color rgb="FFF8696B"/>
        <color rgb="FFFFEB84"/>
        <color rgb="FF63BE7B"/>
      </colorScale>
    </cfRule>
  </conditionalFormatting>
  <conditionalFormatting sqref="KQ14:KQ92">
    <cfRule type="colorScale" priority="232">
      <colorScale>
        <cfvo type="min"/>
        <cfvo type="percentile" val="50"/>
        <cfvo type="max"/>
        <color rgb="FFF8696B"/>
        <color rgb="FFFFEB84"/>
        <color rgb="FF63BE7B"/>
      </colorScale>
    </cfRule>
  </conditionalFormatting>
  <conditionalFormatting sqref="KQ96:KQ123">
    <cfRule type="colorScale" priority="231">
      <colorScale>
        <cfvo type="min"/>
        <cfvo type="percentile" val="50"/>
        <cfvo type="max"/>
        <color rgb="FFF8696B"/>
        <color rgb="FFFFEB84"/>
        <color rgb="FF63BE7B"/>
      </colorScale>
    </cfRule>
  </conditionalFormatting>
  <conditionalFormatting sqref="KD2:KD10 JZ2:JZ10">
    <cfRule type="colorScale" priority="230">
      <colorScale>
        <cfvo type="min"/>
        <cfvo type="percentile" val="50"/>
        <cfvo type="max"/>
        <color rgb="FFF8696B"/>
        <color rgb="FFFFEB84"/>
        <color rgb="FF63BE7B"/>
      </colorScale>
    </cfRule>
  </conditionalFormatting>
  <conditionalFormatting sqref="KA2:KB10">
    <cfRule type="colorScale" priority="229">
      <colorScale>
        <cfvo type="min"/>
        <cfvo type="percentile" val="50"/>
        <cfvo type="max"/>
        <color rgb="FFF8696B"/>
        <color rgb="FFFFEB84"/>
        <color rgb="FF63BE7B"/>
      </colorScale>
    </cfRule>
  </conditionalFormatting>
  <conditionalFormatting sqref="KE2:KE10">
    <cfRule type="colorScale" priority="228">
      <colorScale>
        <cfvo type="min"/>
        <cfvo type="percentile" val="50"/>
        <cfvo type="max"/>
        <color rgb="FFF8696B"/>
        <color rgb="FFFFEB84"/>
        <color rgb="FF63BE7B"/>
      </colorScale>
    </cfRule>
  </conditionalFormatting>
  <conditionalFormatting sqref="JX14:JY92">
    <cfRule type="colorScale" priority="227">
      <colorScale>
        <cfvo type="min"/>
        <cfvo type="percentile" val="50"/>
        <cfvo type="max"/>
        <color rgb="FFF8696B"/>
        <color rgb="FFFFEB84"/>
        <color rgb="FF63BE7B"/>
      </colorScale>
    </cfRule>
  </conditionalFormatting>
  <conditionalFormatting sqref="JV14:JW92">
    <cfRule type="colorScale" priority="226">
      <colorScale>
        <cfvo type="min"/>
        <cfvo type="percentile" val="50"/>
        <cfvo type="max"/>
        <color rgb="FFF8696B"/>
        <color rgb="FFFFEB84"/>
        <color rgb="FF63BE7B"/>
      </colorScale>
    </cfRule>
  </conditionalFormatting>
  <conditionalFormatting sqref="KB14:KB92">
    <cfRule type="colorScale" priority="225">
      <colorScale>
        <cfvo type="min"/>
        <cfvo type="percentile" val="50"/>
        <cfvo type="max"/>
        <color rgb="FFF8696B"/>
        <color rgb="FFFFEB84"/>
        <color rgb="FF63BE7B"/>
      </colorScale>
    </cfRule>
  </conditionalFormatting>
  <conditionalFormatting sqref="KP14:KP92">
    <cfRule type="colorScale" priority="224">
      <colorScale>
        <cfvo type="min"/>
        <cfvo type="percentile" val="50"/>
        <cfvo type="max"/>
        <color rgb="FFF8696B"/>
        <color rgb="FFFFEB84"/>
        <color rgb="FF63BE7B"/>
      </colorScale>
    </cfRule>
  </conditionalFormatting>
  <conditionalFormatting sqref="JV14:JV92">
    <cfRule type="colorScale" priority="223">
      <colorScale>
        <cfvo type="min"/>
        <cfvo type="percentile" val="50"/>
        <cfvo type="max"/>
        <color rgb="FFF8696B"/>
        <color rgb="FFFFEB84"/>
        <color rgb="FF63BE7B"/>
      </colorScale>
    </cfRule>
  </conditionalFormatting>
  <conditionalFormatting sqref="JU14:JU92">
    <cfRule type="colorScale" priority="222">
      <colorScale>
        <cfvo type="min"/>
        <cfvo type="percentile" val="50"/>
        <cfvo type="max"/>
        <color rgb="FFF8696B"/>
        <color rgb="FFFFEB84"/>
        <color rgb="FF63BE7B"/>
      </colorScale>
    </cfRule>
  </conditionalFormatting>
  <conditionalFormatting sqref="KR14:KR92">
    <cfRule type="colorScale" priority="221">
      <colorScale>
        <cfvo type="min"/>
        <cfvo type="percentile" val="50"/>
        <cfvo type="max"/>
        <color rgb="FFF8696B"/>
        <color rgb="FFFFEB84"/>
        <color rgb="FF63BE7B"/>
      </colorScale>
    </cfRule>
  </conditionalFormatting>
  <conditionalFormatting sqref="KR96:KR123">
    <cfRule type="colorScale" priority="220">
      <colorScale>
        <cfvo type="min"/>
        <cfvo type="percentile" val="50"/>
        <cfvo type="max"/>
        <color rgb="FFF8696B"/>
        <color rgb="FFFFEB84"/>
        <color rgb="FF63BE7B"/>
      </colorScale>
    </cfRule>
  </conditionalFormatting>
  <conditionalFormatting sqref="KF14:KF92">
    <cfRule type="colorScale" priority="217">
      <colorScale>
        <cfvo type="min"/>
        <cfvo type="percentile" val="50"/>
        <cfvo type="max"/>
        <color rgb="FFF8696B"/>
        <color rgb="FFFFEB84"/>
        <color rgb="FF63BE7B"/>
      </colorScale>
    </cfRule>
  </conditionalFormatting>
  <conditionalFormatting sqref="KF14:KF92">
    <cfRule type="colorScale" priority="216">
      <colorScale>
        <cfvo type="min"/>
        <cfvo type="percentile" val="50"/>
        <cfvo type="max"/>
        <color rgb="FFF8696B"/>
        <color rgb="FFFFEB84"/>
        <color rgb="FF63BE7B"/>
      </colorScale>
    </cfRule>
  </conditionalFormatting>
  <conditionalFormatting sqref="IK2:IK9">
    <cfRule type="colorScale" priority="215">
      <colorScale>
        <cfvo type="min"/>
        <cfvo type="percentile" val="50"/>
        <cfvo type="max"/>
        <color rgb="FFF8696B"/>
        <color rgb="FFFFEB84"/>
        <color rgb="FF63BE7B"/>
      </colorScale>
    </cfRule>
  </conditionalFormatting>
  <conditionalFormatting sqref="IO2:IO9">
    <cfRule type="colorScale" priority="214">
      <colorScale>
        <cfvo type="min"/>
        <cfvo type="percentile" val="50"/>
        <cfvo type="max"/>
        <color rgb="FFF8696B"/>
        <color rgb="FFFFEB84"/>
        <color rgb="FF63BE7B"/>
      </colorScale>
    </cfRule>
  </conditionalFormatting>
  <conditionalFormatting sqref="JI2:JI9">
    <cfRule type="colorScale" priority="213">
      <colorScale>
        <cfvo type="min"/>
        <cfvo type="percentile" val="50"/>
        <cfvo type="max"/>
        <color rgb="FFF8696B"/>
        <color rgb="FFFFEB84"/>
        <color rgb="FF63BE7B"/>
      </colorScale>
    </cfRule>
  </conditionalFormatting>
  <conditionalFormatting sqref="JM2:JM9">
    <cfRule type="colorScale" priority="212">
      <colorScale>
        <cfvo type="min"/>
        <cfvo type="percentile" val="50"/>
        <cfvo type="max"/>
        <color rgb="FFF8696B"/>
        <color rgb="FFFFEB84"/>
        <color rgb="FF63BE7B"/>
      </colorScale>
    </cfRule>
  </conditionalFormatting>
  <conditionalFormatting sqref="JK2:JK9">
    <cfRule type="colorScale" priority="211">
      <colorScale>
        <cfvo type="min"/>
        <cfvo type="percentile" val="50"/>
        <cfvo type="max"/>
        <color rgb="FFF8696B"/>
        <color rgb="FFFFEB84"/>
        <color rgb="FF63BE7B"/>
      </colorScale>
    </cfRule>
  </conditionalFormatting>
  <conditionalFormatting sqref="JO2:JO9">
    <cfRule type="colorScale" priority="210">
      <colorScale>
        <cfvo type="min"/>
        <cfvo type="percentile" val="50"/>
        <cfvo type="max"/>
        <color rgb="FFF8696B"/>
        <color rgb="FFFFEB84"/>
        <color rgb="FF63BE7B"/>
      </colorScale>
    </cfRule>
  </conditionalFormatting>
  <conditionalFormatting sqref="KI2:KI9">
    <cfRule type="colorScale" priority="209">
      <colorScale>
        <cfvo type="min"/>
        <cfvo type="percentile" val="50"/>
        <cfvo type="max"/>
        <color rgb="FFF8696B"/>
        <color rgb="FFFFEB84"/>
        <color rgb="FF63BE7B"/>
      </colorScale>
    </cfRule>
  </conditionalFormatting>
  <conditionalFormatting sqref="KM2:KM9">
    <cfRule type="colorScale" priority="208">
      <colorScale>
        <cfvo type="min"/>
        <cfvo type="percentile" val="50"/>
        <cfvo type="max"/>
        <color rgb="FFF8696B"/>
        <color rgb="FFFFEB84"/>
        <color rgb="FF63BE7B"/>
      </colorScale>
    </cfRule>
  </conditionalFormatting>
  <conditionalFormatting sqref="KK2:KK9">
    <cfRule type="colorScale" priority="207">
      <colorScale>
        <cfvo type="min"/>
        <cfvo type="percentile" val="50"/>
        <cfvo type="max"/>
        <color rgb="FFF8696B"/>
        <color rgb="FFFFEB84"/>
        <color rgb="FF63BE7B"/>
      </colorScale>
    </cfRule>
  </conditionalFormatting>
  <conditionalFormatting sqref="KO2:KO9">
    <cfRule type="colorScale" priority="206">
      <colorScale>
        <cfvo type="min"/>
        <cfvo type="percentile" val="50"/>
        <cfvo type="max"/>
        <color rgb="FFF8696B"/>
        <color rgb="FFFFEB84"/>
        <color rgb="FF63BE7B"/>
      </colorScale>
    </cfRule>
  </conditionalFormatting>
  <conditionalFormatting sqref="LH96:LH123">
    <cfRule type="colorScale" priority="200">
      <colorScale>
        <cfvo type="min"/>
        <cfvo type="percentile" val="50"/>
        <cfvo type="max"/>
        <color rgb="FFF8696B"/>
        <color rgb="FFFFEB84"/>
        <color rgb="FF63BE7B"/>
      </colorScale>
    </cfRule>
  </conditionalFormatting>
  <conditionalFormatting sqref="LA14:LA92">
    <cfRule type="colorScale" priority="194">
      <colorScale>
        <cfvo type="min"/>
        <cfvo type="percentile" val="50"/>
        <cfvo type="max"/>
        <color rgb="FFF8696B"/>
        <color rgb="FFFFEB84"/>
        <color rgb="FF63BE7B"/>
      </colorScale>
    </cfRule>
  </conditionalFormatting>
  <conditionalFormatting sqref="LE96:LE123 KU96:KZ123">
    <cfRule type="colorScale" priority="202">
      <colorScale>
        <cfvo type="min"/>
        <cfvo type="percentile" val="50"/>
        <cfvo type="max"/>
        <color rgb="FFF8696B"/>
        <color rgb="FFFFEB84"/>
        <color rgb="FF63BE7B"/>
      </colorScale>
    </cfRule>
  </conditionalFormatting>
  <conditionalFormatting sqref="LF96:LG123">
    <cfRule type="colorScale" priority="201">
      <colorScale>
        <cfvo type="min"/>
        <cfvo type="percentile" val="50"/>
        <cfvo type="max"/>
        <color rgb="FFF8696B"/>
        <color rgb="FFFFEB84"/>
        <color rgb="FF63BE7B"/>
      </colorScale>
    </cfRule>
  </conditionalFormatting>
  <conditionalFormatting sqref="LE15:LE24 KU82:KU92 KU15:KU24 LE82:LE92">
    <cfRule type="colorScale" priority="199">
      <colorScale>
        <cfvo type="min"/>
        <cfvo type="percentile" val="50"/>
        <cfvo type="max"/>
        <color rgb="FFF8696B"/>
        <color rgb="FFFFEB84"/>
        <color rgb="FF63BE7B"/>
      </colorScale>
    </cfRule>
  </conditionalFormatting>
  <conditionalFormatting sqref="KT96:KT123">
    <cfRule type="colorScale" priority="198">
      <colorScale>
        <cfvo type="min"/>
        <cfvo type="percentile" val="50"/>
        <cfvo type="max"/>
        <color rgb="FFF8696B"/>
        <color rgb="FFFFEB84"/>
        <color rgb="FF63BE7B"/>
      </colorScale>
    </cfRule>
  </conditionalFormatting>
  <conditionalFormatting sqref="LH14:LH92">
    <cfRule type="colorScale" priority="203">
      <colorScale>
        <cfvo type="min"/>
        <cfvo type="percentile" val="50"/>
        <cfvo type="max"/>
        <color rgb="FFF8696B"/>
        <color rgb="FFFFEB84"/>
        <color rgb="FF63BE7B"/>
      </colorScale>
    </cfRule>
  </conditionalFormatting>
  <conditionalFormatting sqref="LE25:LE81 KU25:KU81">
    <cfRule type="colorScale" priority="204">
      <colorScale>
        <cfvo type="min"/>
        <cfvo type="percentile" val="50"/>
        <cfvo type="max"/>
        <color rgb="FFF8696B"/>
        <color rgb="FFFFEB84"/>
        <color rgb="FF63BE7B"/>
      </colorScale>
    </cfRule>
  </conditionalFormatting>
  <conditionalFormatting sqref="LF12:LG13 LG14:LG92">
    <cfRule type="colorScale" priority="205">
      <colorScale>
        <cfvo type="min"/>
        <cfvo type="percentile" val="50"/>
        <cfvo type="max"/>
        <color rgb="FFF8696B"/>
        <color rgb="FFFFEB84"/>
        <color rgb="FF63BE7B"/>
      </colorScale>
    </cfRule>
  </conditionalFormatting>
  <conditionalFormatting sqref="KU14">
    <cfRule type="colorScale" priority="197">
      <colorScale>
        <cfvo type="min"/>
        <cfvo type="percentile" val="50"/>
        <cfvo type="max"/>
        <color rgb="FFF8696B"/>
        <color rgb="FFFFEB84"/>
        <color rgb="FF63BE7B"/>
      </colorScale>
    </cfRule>
  </conditionalFormatting>
  <conditionalFormatting sqref="LE14:LE92">
    <cfRule type="colorScale" priority="196">
      <colorScale>
        <cfvo type="min"/>
        <cfvo type="percentile" val="50"/>
        <cfvo type="max"/>
        <color rgb="FFF8696B"/>
        <color rgb="FFFFEB84"/>
        <color rgb="FF63BE7B"/>
      </colorScale>
    </cfRule>
  </conditionalFormatting>
  <conditionalFormatting sqref="KT14:KT92">
    <cfRule type="colorScale" priority="195">
      <colorScale>
        <cfvo type="min"/>
        <cfvo type="percentile" val="50"/>
        <cfvo type="max"/>
        <color rgb="FFF8696B"/>
        <color rgb="FFFFEB84"/>
        <color rgb="FF63BE7B"/>
      </colorScale>
    </cfRule>
  </conditionalFormatting>
  <conditionalFormatting sqref="LI96:LJ123">
    <cfRule type="colorScale" priority="193">
      <colorScale>
        <cfvo type="min"/>
        <cfvo type="percentile" val="50"/>
        <cfvo type="max"/>
        <color rgb="FFF8696B"/>
        <color rgb="FFFFEB84"/>
        <color rgb="FF63BE7B"/>
      </colorScale>
    </cfRule>
  </conditionalFormatting>
  <conditionalFormatting sqref="LI14:LI92">
    <cfRule type="colorScale" priority="192">
      <colorScale>
        <cfvo type="min"/>
        <cfvo type="percentile" val="50"/>
        <cfvo type="max"/>
        <color rgb="FF63BE7B"/>
        <color rgb="FFFFEB84"/>
        <color rgb="FFF8696B"/>
      </colorScale>
    </cfRule>
  </conditionalFormatting>
  <conditionalFormatting sqref="LA96:LB123">
    <cfRule type="colorScale" priority="191">
      <colorScale>
        <cfvo type="min"/>
        <cfvo type="percentile" val="50"/>
        <cfvo type="max"/>
        <color rgb="FFF8696B"/>
        <color rgb="FFFFEB84"/>
        <color rgb="FF63BE7B"/>
      </colorScale>
    </cfRule>
  </conditionalFormatting>
  <conditionalFormatting sqref="LC96:LD123">
    <cfRule type="colorScale" priority="190">
      <colorScale>
        <cfvo type="min"/>
        <cfvo type="percentile" val="50"/>
        <cfvo type="max"/>
        <color rgb="FFF8696B"/>
        <color rgb="FFFFEB84"/>
        <color rgb="FF63BE7B"/>
      </colorScale>
    </cfRule>
  </conditionalFormatting>
  <conditionalFormatting sqref="LI96:LJ123">
    <cfRule type="colorScale" priority="189">
      <colorScale>
        <cfvo type="min"/>
        <cfvo type="percentile" val="50"/>
        <cfvo type="max"/>
        <color rgb="FF63BE7B"/>
        <color rgb="FFFFEB84"/>
        <color rgb="FFF8696B"/>
      </colorScale>
    </cfRule>
  </conditionalFormatting>
  <conditionalFormatting sqref="LC14:LD92">
    <cfRule type="colorScale" priority="188">
      <colorScale>
        <cfvo type="min"/>
        <cfvo type="percentile" val="50"/>
        <cfvo type="max"/>
        <color rgb="FFF8696B"/>
        <color rgb="FFFFEB84"/>
        <color rgb="FF63BE7B"/>
      </colorScale>
    </cfRule>
  </conditionalFormatting>
  <conditionalFormatting sqref="LE96:LE123">
    <cfRule type="colorScale" priority="187">
      <colorScale>
        <cfvo type="min"/>
        <cfvo type="percentile" val="50"/>
        <cfvo type="max"/>
        <color rgb="FFF8696B"/>
        <color rgb="FFFFEB84"/>
        <color rgb="FF63BE7B"/>
      </colorScale>
    </cfRule>
  </conditionalFormatting>
  <conditionalFormatting sqref="LN14:LO92">
    <cfRule type="colorScale" priority="186">
      <colorScale>
        <cfvo type="min"/>
        <cfvo type="percentile" val="50"/>
        <cfvo type="max"/>
        <color rgb="FFF8696B"/>
        <color rgb="FFFFEB84"/>
        <color rgb="FF63BE7B"/>
      </colorScale>
    </cfRule>
  </conditionalFormatting>
  <conditionalFormatting sqref="LN96:LP123">
    <cfRule type="colorScale" priority="185">
      <colorScale>
        <cfvo type="min"/>
        <cfvo type="percentile" val="50"/>
        <cfvo type="max"/>
        <color rgb="FFF8696B"/>
        <color rgb="FFFFEB84"/>
        <color rgb="FF63BE7B"/>
      </colorScale>
    </cfRule>
  </conditionalFormatting>
  <conditionalFormatting sqref="LQ14:LQ92">
    <cfRule type="colorScale" priority="184">
      <colorScale>
        <cfvo type="min"/>
        <cfvo type="percentile" val="50"/>
        <cfvo type="max"/>
        <color rgb="FFF8696B"/>
        <color rgb="FFFFEB84"/>
        <color rgb="FF63BE7B"/>
      </colorScale>
    </cfRule>
  </conditionalFormatting>
  <conditionalFormatting sqref="LQ96:LQ123">
    <cfRule type="colorScale" priority="183">
      <colorScale>
        <cfvo type="min"/>
        <cfvo type="percentile" val="50"/>
        <cfvo type="max"/>
        <color rgb="FFF8696B"/>
        <color rgb="FFFFEB84"/>
        <color rgb="FF63BE7B"/>
      </colorScale>
    </cfRule>
  </conditionalFormatting>
  <conditionalFormatting sqref="LD2:LD10 KZ2:KZ10">
    <cfRule type="colorScale" priority="182">
      <colorScale>
        <cfvo type="min"/>
        <cfvo type="percentile" val="50"/>
        <cfvo type="max"/>
        <color rgb="FFF8696B"/>
        <color rgb="FFFFEB84"/>
        <color rgb="FF63BE7B"/>
      </colorScale>
    </cfRule>
  </conditionalFormatting>
  <conditionalFormatting sqref="LA2:LB10">
    <cfRule type="colorScale" priority="181">
      <colorScale>
        <cfvo type="min"/>
        <cfvo type="percentile" val="50"/>
        <cfvo type="max"/>
        <color rgb="FFF8696B"/>
        <color rgb="FFFFEB84"/>
        <color rgb="FF63BE7B"/>
      </colorScale>
    </cfRule>
  </conditionalFormatting>
  <conditionalFormatting sqref="LE2:LE10">
    <cfRule type="colorScale" priority="180">
      <colorScale>
        <cfvo type="min"/>
        <cfvo type="percentile" val="50"/>
        <cfvo type="max"/>
        <color rgb="FFF8696B"/>
        <color rgb="FFFFEB84"/>
        <color rgb="FF63BE7B"/>
      </colorScale>
    </cfRule>
  </conditionalFormatting>
  <conditionalFormatting sqref="KX14:KY92">
    <cfRule type="colorScale" priority="179">
      <colorScale>
        <cfvo type="min"/>
        <cfvo type="percentile" val="50"/>
        <cfvo type="max"/>
        <color rgb="FFF8696B"/>
        <color rgb="FFFFEB84"/>
        <color rgb="FF63BE7B"/>
      </colorScale>
    </cfRule>
  </conditionalFormatting>
  <conditionalFormatting sqref="KV14:KW92">
    <cfRule type="colorScale" priority="178">
      <colorScale>
        <cfvo type="min"/>
        <cfvo type="percentile" val="50"/>
        <cfvo type="max"/>
        <color rgb="FFF8696B"/>
        <color rgb="FFFFEB84"/>
        <color rgb="FF63BE7B"/>
      </colorScale>
    </cfRule>
  </conditionalFormatting>
  <conditionalFormatting sqref="LB14:LB92">
    <cfRule type="colorScale" priority="177">
      <colorScale>
        <cfvo type="min"/>
        <cfvo type="percentile" val="50"/>
        <cfvo type="max"/>
        <color rgb="FFF8696B"/>
        <color rgb="FFFFEB84"/>
        <color rgb="FF63BE7B"/>
      </colorScale>
    </cfRule>
  </conditionalFormatting>
  <conditionalFormatting sqref="LP14:LP92">
    <cfRule type="colorScale" priority="176">
      <colorScale>
        <cfvo type="min"/>
        <cfvo type="percentile" val="50"/>
        <cfvo type="max"/>
        <color rgb="FFF8696B"/>
        <color rgb="FFFFEB84"/>
        <color rgb="FF63BE7B"/>
      </colorScale>
    </cfRule>
  </conditionalFormatting>
  <conditionalFormatting sqref="KV14:KV92">
    <cfRule type="colorScale" priority="175">
      <colorScale>
        <cfvo type="min"/>
        <cfvo type="percentile" val="50"/>
        <cfvo type="max"/>
        <color rgb="FFF8696B"/>
        <color rgb="FFFFEB84"/>
        <color rgb="FF63BE7B"/>
      </colorScale>
    </cfRule>
  </conditionalFormatting>
  <conditionalFormatting sqref="KU14:KU92">
    <cfRule type="colorScale" priority="174">
      <colorScale>
        <cfvo type="min"/>
        <cfvo type="percentile" val="50"/>
        <cfvo type="max"/>
        <color rgb="FFF8696B"/>
        <color rgb="FFFFEB84"/>
        <color rgb="FF63BE7B"/>
      </colorScale>
    </cfRule>
  </conditionalFormatting>
  <conditionalFormatting sqref="LR14:LR92">
    <cfRule type="colorScale" priority="173">
      <colorScale>
        <cfvo type="min"/>
        <cfvo type="percentile" val="50"/>
        <cfvo type="max"/>
        <color rgb="FFF8696B"/>
        <color rgb="FFFFEB84"/>
        <color rgb="FF63BE7B"/>
      </colorScale>
    </cfRule>
  </conditionalFormatting>
  <conditionalFormatting sqref="LR96:LR123">
    <cfRule type="colorScale" priority="172">
      <colorScale>
        <cfvo type="min"/>
        <cfvo type="percentile" val="50"/>
        <cfvo type="max"/>
        <color rgb="FFF8696B"/>
        <color rgb="FFFFEB84"/>
        <color rgb="FF63BE7B"/>
      </colorScale>
    </cfRule>
  </conditionalFormatting>
  <conditionalFormatting sqref="LF14:LF92">
    <cfRule type="colorScale" priority="171">
      <colorScale>
        <cfvo type="min"/>
        <cfvo type="percentile" val="50"/>
        <cfvo type="max"/>
        <color rgb="FFF8696B"/>
        <color rgb="FFFFEB84"/>
        <color rgb="FF63BE7B"/>
      </colorScale>
    </cfRule>
  </conditionalFormatting>
  <conditionalFormatting sqref="LF14:LF92">
    <cfRule type="colorScale" priority="170">
      <colorScale>
        <cfvo type="min"/>
        <cfvo type="percentile" val="50"/>
        <cfvo type="max"/>
        <color rgb="FFF8696B"/>
        <color rgb="FFFFEB84"/>
        <color rgb="FF63BE7B"/>
      </colorScale>
    </cfRule>
  </conditionalFormatting>
  <conditionalFormatting sqref="LI2:LI9">
    <cfRule type="colorScale" priority="169">
      <colorScale>
        <cfvo type="min"/>
        <cfvo type="percentile" val="50"/>
        <cfvo type="max"/>
        <color rgb="FFF8696B"/>
        <color rgb="FFFFEB84"/>
        <color rgb="FF63BE7B"/>
      </colorScale>
    </cfRule>
  </conditionalFormatting>
  <conditionalFormatting sqref="LM2:LM9">
    <cfRule type="colorScale" priority="168">
      <colorScale>
        <cfvo type="min"/>
        <cfvo type="percentile" val="50"/>
        <cfvo type="max"/>
        <color rgb="FFF8696B"/>
        <color rgb="FFFFEB84"/>
        <color rgb="FF63BE7B"/>
      </colorScale>
    </cfRule>
  </conditionalFormatting>
  <conditionalFormatting sqref="LK2:LK9">
    <cfRule type="colorScale" priority="167">
      <colorScale>
        <cfvo type="min"/>
        <cfvo type="percentile" val="50"/>
        <cfvo type="max"/>
        <color rgb="FFF8696B"/>
        <color rgb="FFFFEB84"/>
        <color rgb="FF63BE7B"/>
      </colorScale>
    </cfRule>
  </conditionalFormatting>
  <conditionalFormatting sqref="LO2:LO9">
    <cfRule type="colorScale" priority="166">
      <colorScale>
        <cfvo type="min"/>
        <cfvo type="percentile" val="50"/>
        <cfvo type="max"/>
        <color rgb="FFF8696B"/>
        <color rgb="FFFFEB84"/>
        <color rgb="FF63BE7B"/>
      </colorScale>
    </cfRule>
  </conditionalFormatting>
  <conditionalFormatting sqref="MH96:MH123">
    <cfRule type="colorScale" priority="160">
      <colorScale>
        <cfvo type="min"/>
        <cfvo type="percentile" val="50"/>
        <cfvo type="max"/>
        <color rgb="FFF8696B"/>
        <color rgb="FFFFEB84"/>
        <color rgb="FF63BE7B"/>
      </colorScale>
    </cfRule>
  </conditionalFormatting>
  <conditionalFormatting sqref="MA14:MA92">
    <cfRule type="colorScale" priority="154">
      <colorScale>
        <cfvo type="min"/>
        <cfvo type="percentile" val="50"/>
        <cfvo type="max"/>
        <color rgb="FFF8696B"/>
        <color rgb="FFFFEB84"/>
        <color rgb="FF63BE7B"/>
      </colorScale>
    </cfRule>
  </conditionalFormatting>
  <conditionalFormatting sqref="ME96:ME123 LU96:LZ123">
    <cfRule type="colorScale" priority="162">
      <colorScale>
        <cfvo type="min"/>
        <cfvo type="percentile" val="50"/>
        <cfvo type="max"/>
        <color rgb="FFF8696B"/>
        <color rgb="FFFFEB84"/>
        <color rgb="FF63BE7B"/>
      </colorScale>
    </cfRule>
  </conditionalFormatting>
  <conditionalFormatting sqref="MF96:MG123">
    <cfRule type="colorScale" priority="161">
      <colorScale>
        <cfvo type="min"/>
        <cfvo type="percentile" val="50"/>
        <cfvo type="max"/>
        <color rgb="FFF8696B"/>
        <color rgb="FFFFEB84"/>
        <color rgb="FF63BE7B"/>
      </colorScale>
    </cfRule>
  </conditionalFormatting>
  <conditionalFormatting sqref="ME15:ME24 LU82:LU92 LU15:LU24 ME82:ME92 LZ15:LZ24 LZ82:LZ92">
    <cfRule type="colorScale" priority="159">
      <colorScale>
        <cfvo type="min"/>
        <cfvo type="percentile" val="50"/>
        <cfvo type="max"/>
        <color rgb="FFF8696B"/>
        <color rgb="FFFFEB84"/>
        <color rgb="FF63BE7B"/>
      </colorScale>
    </cfRule>
  </conditionalFormatting>
  <conditionalFormatting sqref="LT96:LT123">
    <cfRule type="colorScale" priority="158">
      <colorScale>
        <cfvo type="min"/>
        <cfvo type="percentile" val="50"/>
        <cfvo type="max"/>
        <color rgb="FFF8696B"/>
        <color rgb="FFFFEB84"/>
        <color rgb="FF63BE7B"/>
      </colorScale>
    </cfRule>
  </conditionalFormatting>
  <conditionalFormatting sqref="MH14:MH92">
    <cfRule type="colorScale" priority="163">
      <colorScale>
        <cfvo type="min"/>
        <cfvo type="percentile" val="50"/>
        <cfvo type="max"/>
        <color rgb="FFF8696B"/>
        <color rgb="FFFFEB84"/>
        <color rgb="FF63BE7B"/>
      </colorScale>
    </cfRule>
  </conditionalFormatting>
  <conditionalFormatting sqref="ME25:ME81 LU25:LU81 LZ25:LZ81">
    <cfRule type="colorScale" priority="164">
      <colorScale>
        <cfvo type="min"/>
        <cfvo type="percentile" val="50"/>
        <cfvo type="max"/>
        <color rgb="FFF8696B"/>
        <color rgb="FFFFEB84"/>
        <color rgb="FF63BE7B"/>
      </colorScale>
    </cfRule>
  </conditionalFormatting>
  <conditionalFormatting sqref="MF12:MG13 MG14:MG92">
    <cfRule type="colorScale" priority="165">
      <colorScale>
        <cfvo type="min"/>
        <cfvo type="percentile" val="50"/>
        <cfvo type="max"/>
        <color rgb="FFF8696B"/>
        <color rgb="FFFFEB84"/>
        <color rgb="FF63BE7B"/>
      </colorScale>
    </cfRule>
  </conditionalFormatting>
  <conditionalFormatting sqref="LU14 LZ14">
    <cfRule type="colorScale" priority="157">
      <colorScale>
        <cfvo type="min"/>
        <cfvo type="percentile" val="50"/>
        <cfvo type="max"/>
        <color rgb="FFF8696B"/>
        <color rgb="FFFFEB84"/>
        <color rgb="FF63BE7B"/>
      </colorScale>
    </cfRule>
  </conditionalFormatting>
  <conditionalFormatting sqref="ME14:ME92">
    <cfRule type="colorScale" priority="156">
      <colorScale>
        <cfvo type="min"/>
        <cfvo type="percentile" val="50"/>
        <cfvo type="max"/>
        <color rgb="FFF8696B"/>
        <color rgb="FFFFEB84"/>
        <color rgb="FF63BE7B"/>
      </colorScale>
    </cfRule>
  </conditionalFormatting>
  <conditionalFormatting sqref="LT14:LT92">
    <cfRule type="colorScale" priority="155">
      <colorScale>
        <cfvo type="min"/>
        <cfvo type="percentile" val="50"/>
        <cfvo type="max"/>
        <color rgb="FFF8696B"/>
        <color rgb="FFFFEB84"/>
        <color rgb="FF63BE7B"/>
      </colorScale>
    </cfRule>
  </conditionalFormatting>
  <conditionalFormatting sqref="MI96:MJ123">
    <cfRule type="colorScale" priority="153">
      <colorScale>
        <cfvo type="min"/>
        <cfvo type="percentile" val="50"/>
        <cfvo type="max"/>
        <color rgb="FFF8696B"/>
        <color rgb="FFFFEB84"/>
        <color rgb="FF63BE7B"/>
      </colorScale>
    </cfRule>
  </conditionalFormatting>
  <conditionalFormatting sqref="MI14:MI92">
    <cfRule type="colorScale" priority="152">
      <colorScale>
        <cfvo type="min"/>
        <cfvo type="percentile" val="50"/>
        <cfvo type="max"/>
        <color rgb="FF63BE7B"/>
        <color rgb="FFFFEB84"/>
        <color rgb="FFF8696B"/>
      </colorScale>
    </cfRule>
  </conditionalFormatting>
  <conditionalFormatting sqref="MA96:MB123">
    <cfRule type="colorScale" priority="151">
      <colorScale>
        <cfvo type="min"/>
        <cfvo type="percentile" val="50"/>
        <cfvo type="max"/>
        <color rgb="FFF8696B"/>
        <color rgb="FFFFEB84"/>
        <color rgb="FF63BE7B"/>
      </colorScale>
    </cfRule>
  </conditionalFormatting>
  <conditionalFormatting sqref="MC96:MD123">
    <cfRule type="colorScale" priority="150">
      <colorScale>
        <cfvo type="min"/>
        <cfvo type="percentile" val="50"/>
        <cfvo type="max"/>
        <color rgb="FFF8696B"/>
        <color rgb="FFFFEB84"/>
        <color rgb="FF63BE7B"/>
      </colorScale>
    </cfRule>
  </conditionalFormatting>
  <conditionalFormatting sqref="MI96:MJ123">
    <cfRule type="colorScale" priority="149">
      <colorScale>
        <cfvo type="min"/>
        <cfvo type="percentile" val="50"/>
        <cfvo type="max"/>
        <color rgb="FF63BE7B"/>
        <color rgb="FFFFEB84"/>
        <color rgb="FFF8696B"/>
      </colorScale>
    </cfRule>
  </conditionalFormatting>
  <conditionalFormatting sqref="MC14:MD92">
    <cfRule type="colorScale" priority="148">
      <colorScale>
        <cfvo type="min"/>
        <cfvo type="percentile" val="50"/>
        <cfvo type="max"/>
        <color rgb="FFF8696B"/>
        <color rgb="FFFFEB84"/>
        <color rgb="FF63BE7B"/>
      </colorScale>
    </cfRule>
  </conditionalFormatting>
  <conditionalFormatting sqref="ME96:ME123">
    <cfRule type="colorScale" priority="147">
      <colorScale>
        <cfvo type="min"/>
        <cfvo type="percentile" val="50"/>
        <cfvo type="max"/>
        <color rgb="FFF8696B"/>
        <color rgb="FFFFEB84"/>
        <color rgb="FF63BE7B"/>
      </colorScale>
    </cfRule>
  </conditionalFormatting>
  <conditionalFormatting sqref="MN14:MO92">
    <cfRule type="colorScale" priority="146">
      <colorScale>
        <cfvo type="min"/>
        <cfvo type="percentile" val="50"/>
        <cfvo type="max"/>
        <color rgb="FFF8696B"/>
        <color rgb="FFFFEB84"/>
        <color rgb="FF63BE7B"/>
      </colorScale>
    </cfRule>
  </conditionalFormatting>
  <conditionalFormatting sqref="MN96:MP123">
    <cfRule type="colorScale" priority="145">
      <colorScale>
        <cfvo type="min"/>
        <cfvo type="percentile" val="50"/>
        <cfvo type="max"/>
        <color rgb="FFF8696B"/>
        <color rgb="FFFFEB84"/>
        <color rgb="FF63BE7B"/>
      </colorScale>
    </cfRule>
  </conditionalFormatting>
  <conditionalFormatting sqref="MQ14:MQ92">
    <cfRule type="colorScale" priority="144">
      <colorScale>
        <cfvo type="min"/>
        <cfvo type="percentile" val="50"/>
        <cfvo type="max"/>
        <color rgb="FFF8696B"/>
        <color rgb="FFFFEB84"/>
        <color rgb="FF63BE7B"/>
      </colorScale>
    </cfRule>
  </conditionalFormatting>
  <conditionalFormatting sqref="MQ96:MQ123">
    <cfRule type="colorScale" priority="143">
      <colorScale>
        <cfvo type="min"/>
        <cfvo type="percentile" val="50"/>
        <cfvo type="max"/>
        <color rgb="FFF8696B"/>
        <color rgb="FFFFEB84"/>
        <color rgb="FF63BE7B"/>
      </colorScale>
    </cfRule>
  </conditionalFormatting>
  <conditionalFormatting sqref="MD2:MD10 LZ2:LZ10">
    <cfRule type="colorScale" priority="142">
      <colorScale>
        <cfvo type="min"/>
        <cfvo type="percentile" val="50"/>
        <cfvo type="max"/>
        <color rgb="FFF8696B"/>
        <color rgb="FFFFEB84"/>
        <color rgb="FF63BE7B"/>
      </colorScale>
    </cfRule>
  </conditionalFormatting>
  <conditionalFormatting sqref="MA2:MB10">
    <cfRule type="colorScale" priority="141">
      <colorScale>
        <cfvo type="min"/>
        <cfvo type="percentile" val="50"/>
        <cfvo type="max"/>
        <color rgb="FFF8696B"/>
        <color rgb="FFFFEB84"/>
        <color rgb="FF63BE7B"/>
      </colorScale>
    </cfRule>
  </conditionalFormatting>
  <conditionalFormatting sqref="ME2:ME10">
    <cfRule type="colorScale" priority="140">
      <colorScale>
        <cfvo type="min"/>
        <cfvo type="percentile" val="50"/>
        <cfvo type="max"/>
        <color rgb="FFF8696B"/>
        <color rgb="FFFFEB84"/>
        <color rgb="FF63BE7B"/>
      </colorScale>
    </cfRule>
  </conditionalFormatting>
  <conditionalFormatting sqref="LX14:LY92">
    <cfRule type="colorScale" priority="139">
      <colorScale>
        <cfvo type="min"/>
        <cfvo type="percentile" val="50"/>
        <cfvo type="max"/>
        <color rgb="FFF8696B"/>
        <color rgb="FFFFEB84"/>
        <color rgb="FF63BE7B"/>
      </colorScale>
    </cfRule>
  </conditionalFormatting>
  <conditionalFormatting sqref="LV14:LW92">
    <cfRule type="colorScale" priority="138">
      <colorScale>
        <cfvo type="min"/>
        <cfvo type="percentile" val="50"/>
        <cfvo type="max"/>
        <color rgb="FFF8696B"/>
        <color rgb="FFFFEB84"/>
        <color rgb="FF63BE7B"/>
      </colorScale>
    </cfRule>
  </conditionalFormatting>
  <conditionalFormatting sqref="MB14:MB92">
    <cfRule type="colorScale" priority="137">
      <colorScale>
        <cfvo type="min"/>
        <cfvo type="percentile" val="50"/>
        <cfvo type="max"/>
        <color rgb="FFF8696B"/>
        <color rgb="FFFFEB84"/>
        <color rgb="FF63BE7B"/>
      </colorScale>
    </cfRule>
  </conditionalFormatting>
  <conditionalFormatting sqref="MP14:MP92">
    <cfRule type="colorScale" priority="136">
      <colorScale>
        <cfvo type="min"/>
        <cfvo type="percentile" val="50"/>
        <cfvo type="max"/>
        <color rgb="FFF8696B"/>
        <color rgb="FFFFEB84"/>
        <color rgb="FF63BE7B"/>
      </colorScale>
    </cfRule>
  </conditionalFormatting>
  <conditionalFormatting sqref="LV14:LV92">
    <cfRule type="colorScale" priority="135">
      <colorScale>
        <cfvo type="min"/>
        <cfvo type="percentile" val="50"/>
        <cfvo type="max"/>
        <color rgb="FFF8696B"/>
        <color rgb="FFFFEB84"/>
        <color rgb="FF63BE7B"/>
      </colorScale>
    </cfRule>
  </conditionalFormatting>
  <conditionalFormatting sqref="LU14:LU92">
    <cfRule type="colorScale" priority="134">
      <colorScale>
        <cfvo type="min"/>
        <cfvo type="percentile" val="50"/>
        <cfvo type="max"/>
        <color rgb="FFF8696B"/>
        <color rgb="FFFFEB84"/>
        <color rgb="FF63BE7B"/>
      </colorScale>
    </cfRule>
  </conditionalFormatting>
  <conditionalFormatting sqref="MR14:MR92">
    <cfRule type="colorScale" priority="133">
      <colorScale>
        <cfvo type="min"/>
        <cfvo type="percentile" val="50"/>
        <cfvo type="max"/>
        <color rgb="FFF8696B"/>
        <color rgb="FFFFEB84"/>
        <color rgb="FF63BE7B"/>
      </colorScale>
    </cfRule>
  </conditionalFormatting>
  <conditionalFormatting sqref="MR96:MR123">
    <cfRule type="colorScale" priority="132">
      <colorScale>
        <cfvo type="min"/>
        <cfvo type="percentile" val="50"/>
        <cfvo type="max"/>
        <color rgb="FFF8696B"/>
        <color rgb="FFFFEB84"/>
        <color rgb="FF63BE7B"/>
      </colorScale>
    </cfRule>
  </conditionalFormatting>
  <conditionalFormatting sqref="MF14:MF92">
    <cfRule type="colorScale" priority="131">
      <colorScale>
        <cfvo type="min"/>
        <cfvo type="percentile" val="50"/>
        <cfvo type="max"/>
        <color rgb="FFF8696B"/>
        <color rgb="FFFFEB84"/>
        <color rgb="FF63BE7B"/>
      </colorScale>
    </cfRule>
  </conditionalFormatting>
  <conditionalFormatting sqref="MF14:MF92">
    <cfRule type="colorScale" priority="130">
      <colorScale>
        <cfvo type="min"/>
        <cfvo type="percentile" val="50"/>
        <cfvo type="max"/>
        <color rgb="FFF8696B"/>
        <color rgb="FFFFEB84"/>
        <color rgb="FF63BE7B"/>
      </colorScale>
    </cfRule>
  </conditionalFormatting>
  <conditionalFormatting sqref="MI2:MI10">
    <cfRule type="colorScale" priority="129">
      <colorScale>
        <cfvo type="min"/>
        <cfvo type="percentile" val="50"/>
        <cfvo type="max"/>
        <color rgb="FFF8696B"/>
        <color rgb="FFFFEB84"/>
        <color rgb="FF63BE7B"/>
      </colorScale>
    </cfRule>
  </conditionalFormatting>
  <conditionalFormatting sqref="MM2:MM10">
    <cfRule type="colorScale" priority="128">
      <colorScale>
        <cfvo type="min"/>
        <cfvo type="percentile" val="50"/>
        <cfvo type="max"/>
        <color rgb="FFF8696B"/>
        <color rgb="FFFFEB84"/>
        <color rgb="FF63BE7B"/>
      </colorScale>
    </cfRule>
  </conditionalFormatting>
  <conditionalFormatting sqref="MK2:MK10">
    <cfRule type="colorScale" priority="127">
      <colorScale>
        <cfvo type="min"/>
        <cfvo type="percentile" val="50"/>
        <cfvo type="max"/>
        <color rgb="FFF8696B"/>
        <color rgb="FFFFEB84"/>
        <color rgb="FF63BE7B"/>
      </colorScale>
    </cfRule>
  </conditionalFormatting>
  <conditionalFormatting sqref="MO2:MO10">
    <cfRule type="colorScale" priority="126">
      <colorScale>
        <cfvo type="min"/>
        <cfvo type="percentile" val="50"/>
        <cfvo type="max"/>
        <color rgb="FFF8696B"/>
        <color rgb="FFFFEB84"/>
        <color rgb="FF63BE7B"/>
      </colorScale>
    </cfRule>
  </conditionalFormatting>
  <conditionalFormatting sqref="JZ14:JZ92">
    <cfRule type="colorScale" priority="125">
      <colorScale>
        <cfvo type="min"/>
        <cfvo type="percentile" val="50"/>
        <cfvo type="max"/>
        <color rgb="FFF8696B"/>
        <color rgb="FFFFEB84"/>
        <color rgb="FF63BE7B"/>
      </colorScale>
    </cfRule>
  </conditionalFormatting>
  <conditionalFormatting sqref="KZ15:KZ24 KZ82:KZ92">
    <cfRule type="colorScale" priority="123">
      <colorScale>
        <cfvo type="min"/>
        <cfvo type="percentile" val="50"/>
        <cfvo type="max"/>
        <color rgb="FFF8696B"/>
        <color rgb="FFFFEB84"/>
        <color rgb="FF63BE7B"/>
      </colorScale>
    </cfRule>
  </conditionalFormatting>
  <conditionalFormatting sqref="KZ25:KZ81">
    <cfRule type="colorScale" priority="124">
      <colorScale>
        <cfvo type="min"/>
        <cfvo type="percentile" val="50"/>
        <cfvo type="max"/>
        <color rgb="FFF8696B"/>
        <color rgb="FFFFEB84"/>
        <color rgb="FF63BE7B"/>
      </colorScale>
    </cfRule>
  </conditionalFormatting>
  <conditionalFormatting sqref="KZ14">
    <cfRule type="colorScale" priority="122">
      <colorScale>
        <cfvo type="min"/>
        <cfvo type="percentile" val="50"/>
        <cfvo type="max"/>
        <color rgb="FFF8696B"/>
        <color rgb="FFFFEB84"/>
        <color rgb="FF63BE7B"/>
      </colorScale>
    </cfRule>
  </conditionalFormatting>
  <conditionalFormatting sqref="KZ14:KZ92">
    <cfRule type="colorScale" priority="121">
      <colorScale>
        <cfvo type="min"/>
        <cfvo type="percentile" val="50"/>
        <cfvo type="max"/>
        <color rgb="FFF8696B"/>
        <color rgb="FFFFEB84"/>
        <color rgb="FF63BE7B"/>
      </colorScale>
    </cfRule>
  </conditionalFormatting>
  <conditionalFormatting sqref="NH96:NH123">
    <cfRule type="colorScale" priority="115">
      <colorScale>
        <cfvo type="min"/>
        <cfvo type="percentile" val="50"/>
        <cfvo type="max"/>
        <color rgb="FFF8696B"/>
        <color rgb="FFFFEB84"/>
        <color rgb="FF63BE7B"/>
      </colorScale>
    </cfRule>
  </conditionalFormatting>
  <conditionalFormatting sqref="NA14:NA92">
    <cfRule type="colorScale" priority="109">
      <colorScale>
        <cfvo type="min"/>
        <cfvo type="percentile" val="50"/>
        <cfvo type="max"/>
        <color rgb="FFF8696B"/>
        <color rgb="FFFFEB84"/>
        <color rgb="FF63BE7B"/>
      </colorScale>
    </cfRule>
  </conditionalFormatting>
  <conditionalFormatting sqref="NE96:NE123 MU96:MZ123">
    <cfRule type="colorScale" priority="117">
      <colorScale>
        <cfvo type="min"/>
        <cfvo type="percentile" val="50"/>
        <cfvo type="max"/>
        <color rgb="FFF8696B"/>
        <color rgb="FFFFEB84"/>
        <color rgb="FF63BE7B"/>
      </colorScale>
    </cfRule>
  </conditionalFormatting>
  <conditionalFormatting sqref="NF96:NG123">
    <cfRule type="colorScale" priority="116">
      <colorScale>
        <cfvo type="min"/>
        <cfvo type="percentile" val="50"/>
        <cfvo type="max"/>
        <color rgb="FFF8696B"/>
        <color rgb="FFFFEB84"/>
        <color rgb="FF63BE7B"/>
      </colorScale>
    </cfRule>
  </conditionalFormatting>
  <conditionalFormatting sqref="NE15:NE24 MU82:MU92 MU15:MU24 NE82:NE92 MZ15:MZ24 MZ82:MZ92">
    <cfRule type="colorScale" priority="114">
      <colorScale>
        <cfvo type="min"/>
        <cfvo type="percentile" val="50"/>
        <cfvo type="max"/>
        <color rgb="FFF8696B"/>
        <color rgb="FFFFEB84"/>
        <color rgb="FF63BE7B"/>
      </colorScale>
    </cfRule>
  </conditionalFormatting>
  <conditionalFormatting sqref="MT96:MT123">
    <cfRule type="colorScale" priority="113">
      <colorScale>
        <cfvo type="min"/>
        <cfvo type="percentile" val="50"/>
        <cfvo type="max"/>
        <color rgb="FFF8696B"/>
        <color rgb="FFFFEB84"/>
        <color rgb="FF63BE7B"/>
      </colorScale>
    </cfRule>
  </conditionalFormatting>
  <conditionalFormatting sqref="NH14:NH92">
    <cfRule type="colorScale" priority="118">
      <colorScale>
        <cfvo type="min"/>
        <cfvo type="percentile" val="50"/>
        <cfvo type="max"/>
        <color rgb="FFF8696B"/>
        <color rgb="FFFFEB84"/>
        <color rgb="FF63BE7B"/>
      </colorScale>
    </cfRule>
  </conditionalFormatting>
  <conditionalFormatting sqref="NE25:NE81 MU25:MU81 MZ25:MZ81">
    <cfRule type="colorScale" priority="119">
      <colorScale>
        <cfvo type="min"/>
        <cfvo type="percentile" val="50"/>
        <cfvo type="max"/>
        <color rgb="FFF8696B"/>
        <color rgb="FFFFEB84"/>
        <color rgb="FF63BE7B"/>
      </colorScale>
    </cfRule>
  </conditionalFormatting>
  <conditionalFormatting sqref="NF12:NG13 NG14:NG92">
    <cfRule type="colorScale" priority="120">
      <colorScale>
        <cfvo type="min"/>
        <cfvo type="percentile" val="50"/>
        <cfvo type="max"/>
        <color rgb="FFF8696B"/>
        <color rgb="FFFFEB84"/>
        <color rgb="FF63BE7B"/>
      </colorScale>
    </cfRule>
  </conditionalFormatting>
  <conditionalFormatting sqref="MU14 MZ14">
    <cfRule type="colorScale" priority="112">
      <colorScale>
        <cfvo type="min"/>
        <cfvo type="percentile" val="50"/>
        <cfvo type="max"/>
        <color rgb="FFF8696B"/>
        <color rgb="FFFFEB84"/>
        <color rgb="FF63BE7B"/>
      </colorScale>
    </cfRule>
  </conditionalFormatting>
  <conditionalFormatting sqref="NE14:NE92">
    <cfRule type="colorScale" priority="111">
      <colorScale>
        <cfvo type="min"/>
        <cfvo type="percentile" val="50"/>
        <cfvo type="max"/>
        <color rgb="FFF8696B"/>
        <color rgb="FFFFEB84"/>
        <color rgb="FF63BE7B"/>
      </colorScale>
    </cfRule>
  </conditionalFormatting>
  <conditionalFormatting sqref="MT14:MT92">
    <cfRule type="colorScale" priority="110">
      <colorScale>
        <cfvo type="min"/>
        <cfvo type="percentile" val="50"/>
        <cfvo type="max"/>
        <color rgb="FFF8696B"/>
        <color rgb="FFFFEB84"/>
        <color rgb="FF63BE7B"/>
      </colorScale>
    </cfRule>
  </conditionalFormatting>
  <conditionalFormatting sqref="NI96:NJ123">
    <cfRule type="colorScale" priority="108">
      <colorScale>
        <cfvo type="min"/>
        <cfvo type="percentile" val="50"/>
        <cfvo type="max"/>
        <color rgb="FFF8696B"/>
        <color rgb="FFFFEB84"/>
        <color rgb="FF63BE7B"/>
      </colorScale>
    </cfRule>
  </conditionalFormatting>
  <conditionalFormatting sqref="NI14:NI92">
    <cfRule type="colorScale" priority="107">
      <colorScale>
        <cfvo type="min"/>
        <cfvo type="percentile" val="50"/>
        <cfvo type="max"/>
        <color rgb="FF63BE7B"/>
        <color rgb="FFFFEB84"/>
        <color rgb="FFF8696B"/>
      </colorScale>
    </cfRule>
  </conditionalFormatting>
  <conditionalFormatting sqref="NA96:NB123">
    <cfRule type="colorScale" priority="106">
      <colorScale>
        <cfvo type="min"/>
        <cfvo type="percentile" val="50"/>
        <cfvo type="max"/>
        <color rgb="FFF8696B"/>
        <color rgb="FFFFEB84"/>
        <color rgb="FF63BE7B"/>
      </colorScale>
    </cfRule>
  </conditionalFormatting>
  <conditionalFormatting sqref="NC96:ND123">
    <cfRule type="colorScale" priority="105">
      <colorScale>
        <cfvo type="min"/>
        <cfvo type="percentile" val="50"/>
        <cfvo type="max"/>
        <color rgb="FFF8696B"/>
        <color rgb="FFFFEB84"/>
        <color rgb="FF63BE7B"/>
      </colorScale>
    </cfRule>
  </conditionalFormatting>
  <conditionalFormatting sqref="NI96:NJ123">
    <cfRule type="colorScale" priority="104">
      <colorScale>
        <cfvo type="min"/>
        <cfvo type="percentile" val="50"/>
        <cfvo type="max"/>
        <color rgb="FF63BE7B"/>
        <color rgb="FFFFEB84"/>
        <color rgb="FFF8696B"/>
      </colorScale>
    </cfRule>
  </conditionalFormatting>
  <conditionalFormatting sqref="NC14:ND92">
    <cfRule type="colorScale" priority="103">
      <colorScale>
        <cfvo type="min"/>
        <cfvo type="percentile" val="50"/>
        <cfvo type="max"/>
        <color rgb="FFF8696B"/>
        <color rgb="FFFFEB84"/>
        <color rgb="FF63BE7B"/>
      </colorScale>
    </cfRule>
  </conditionalFormatting>
  <conditionalFormatting sqref="NE96:NE123">
    <cfRule type="colorScale" priority="102">
      <colorScale>
        <cfvo type="min"/>
        <cfvo type="percentile" val="50"/>
        <cfvo type="max"/>
        <color rgb="FFF8696B"/>
        <color rgb="FFFFEB84"/>
        <color rgb="FF63BE7B"/>
      </colorScale>
    </cfRule>
  </conditionalFormatting>
  <conditionalFormatting sqref="NN14:NO92">
    <cfRule type="colorScale" priority="101">
      <colorScale>
        <cfvo type="min"/>
        <cfvo type="percentile" val="50"/>
        <cfvo type="max"/>
        <color rgb="FFF8696B"/>
        <color rgb="FFFFEB84"/>
        <color rgb="FF63BE7B"/>
      </colorScale>
    </cfRule>
  </conditionalFormatting>
  <conditionalFormatting sqref="NN96:NP123">
    <cfRule type="colorScale" priority="100">
      <colorScale>
        <cfvo type="min"/>
        <cfvo type="percentile" val="50"/>
        <cfvo type="max"/>
        <color rgb="FFF8696B"/>
        <color rgb="FFFFEB84"/>
        <color rgb="FF63BE7B"/>
      </colorScale>
    </cfRule>
  </conditionalFormatting>
  <conditionalFormatting sqref="NQ14:NQ92">
    <cfRule type="colorScale" priority="99">
      <colorScale>
        <cfvo type="min"/>
        <cfvo type="percentile" val="50"/>
        <cfvo type="max"/>
        <color rgb="FFF8696B"/>
        <color rgb="FFFFEB84"/>
        <color rgb="FF63BE7B"/>
      </colorScale>
    </cfRule>
  </conditionalFormatting>
  <conditionalFormatting sqref="NQ96:NQ123">
    <cfRule type="colorScale" priority="98">
      <colorScale>
        <cfvo type="min"/>
        <cfvo type="percentile" val="50"/>
        <cfvo type="max"/>
        <color rgb="FFF8696B"/>
        <color rgb="FFFFEB84"/>
        <color rgb="FF63BE7B"/>
      </colorScale>
    </cfRule>
  </conditionalFormatting>
  <conditionalFormatting sqref="ND2:ND10 MZ2:MZ10">
    <cfRule type="colorScale" priority="97">
      <colorScale>
        <cfvo type="min"/>
        <cfvo type="percentile" val="50"/>
        <cfvo type="max"/>
        <color rgb="FFF8696B"/>
        <color rgb="FFFFEB84"/>
        <color rgb="FF63BE7B"/>
      </colorScale>
    </cfRule>
  </conditionalFormatting>
  <conditionalFormatting sqref="NA2:NB10">
    <cfRule type="colorScale" priority="96">
      <colorScale>
        <cfvo type="min"/>
        <cfvo type="percentile" val="50"/>
        <cfvo type="max"/>
        <color rgb="FFF8696B"/>
        <color rgb="FFFFEB84"/>
        <color rgb="FF63BE7B"/>
      </colorScale>
    </cfRule>
  </conditionalFormatting>
  <conditionalFormatting sqref="NE2:NE10">
    <cfRule type="colorScale" priority="95">
      <colorScale>
        <cfvo type="min"/>
        <cfvo type="percentile" val="50"/>
        <cfvo type="max"/>
        <color rgb="FFF8696B"/>
        <color rgb="FFFFEB84"/>
        <color rgb="FF63BE7B"/>
      </colorScale>
    </cfRule>
  </conditionalFormatting>
  <conditionalFormatting sqref="MX14:MY92">
    <cfRule type="colorScale" priority="94">
      <colorScale>
        <cfvo type="min"/>
        <cfvo type="percentile" val="50"/>
        <cfvo type="max"/>
        <color rgb="FFF8696B"/>
        <color rgb="FFFFEB84"/>
        <color rgb="FF63BE7B"/>
      </colorScale>
    </cfRule>
  </conditionalFormatting>
  <conditionalFormatting sqref="MV14:MW92">
    <cfRule type="colorScale" priority="93">
      <colorScale>
        <cfvo type="min"/>
        <cfvo type="percentile" val="50"/>
        <cfvo type="max"/>
        <color rgb="FFF8696B"/>
        <color rgb="FFFFEB84"/>
        <color rgb="FF63BE7B"/>
      </colorScale>
    </cfRule>
  </conditionalFormatting>
  <conditionalFormatting sqref="NB14:NB92">
    <cfRule type="colorScale" priority="92">
      <colorScale>
        <cfvo type="min"/>
        <cfvo type="percentile" val="50"/>
        <cfvo type="max"/>
        <color rgb="FFF8696B"/>
        <color rgb="FFFFEB84"/>
        <color rgb="FF63BE7B"/>
      </colorScale>
    </cfRule>
  </conditionalFormatting>
  <conditionalFormatting sqref="NP14:NP92">
    <cfRule type="colorScale" priority="91">
      <colorScale>
        <cfvo type="min"/>
        <cfvo type="percentile" val="50"/>
        <cfvo type="max"/>
        <color rgb="FFF8696B"/>
        <color rgb="FFFFEB84"/>
        <color rgb="FF63BE7B"/>
      </colorScale>
    </cfRule>
  </conditionalFormatting>
  <conditionalFormatting sqref="MV14:MV92">
    <cfRule type="colorScale" priority="90">
      <colorScale>
        <cfvo type="min"/>
        <cfvo type="percentile" val="50"/>
        <cfvo type="max"/>
        <color rgb="FFF8696B"/>
        <color rgb="FFFFEB84"/>
        <color rgb="FF63BE7B"/>
      </colorScale>
    </cfRule>
  </conditionalFormatting>
  <conditionalFormatting sqref="MU14:MU92">
    <cfRule type="colorScale" priority="89">
      <colorScale>
        <cfvo type="min"/>
        <cfvo type="percentile" val="50"/>
        <cfvo type="max"/>
        <color rgb="FFF8696B"/>
        <color rgb="FFFFEB84"/>
        <color rgb="FF63BE7B"/>
      </colorScale>
    </cfRule>
  </conditionalFormatting>
  <conditionalFormatting sqref="NR14:NR92">
    <cfRule type="colorScale" priority="88">
      <colorScale>
        <cfvo type="min"/>
        <cfvo type="percentile" val="50"/>
        <cfvo type="max"/>
        <color rgb="FFF8696B"/>
        <color rgb="FFFFEB84"/>
        <color rgb="FF63BE7B"/>
      </colorScale>
    </cfRule>
  </conditionalFormatting>
  <conditionalFormatting sqref="NR96:NR123">
    <cfRule type="colorScale" priority="87">
      <colorScale>
        <cfvo type="min"/>
        <cfvo type="percentile" val="50"/>
        <cfvo type="max"/>
        <color rgb="FFF8696B"/>
        <color rgb="FFFFEB84"/>
        <color rgb="FF63BE7B"/>
      </colorScale>
    </cfRule>
  </conditionalFormatting>
  <conditionalFormatting sqref="NF14:NF92">
    <cfRule type="colorScale" priority="86">
      <colorScale>
        <cfvo type="min"/>
        <cfvo type="percentile" val="50"/>
        <cfvo type="max"/>
        <color rgb="FFF8696B"/>
        <color rgb="FFFFEB84"/>
        <color rgb="FF63BE7B"/>
      </colorScale>
    </cfRule>
  </conditionalFormatting>
  <conditionalFormatting sqref="NF14:NF92">
    <cfRule type="colorScale" priority="85">
      <colorScale>
        <cfvo type="min"/>
        <cfvo type="percentile" val="50"/>
        <cfvo type="max"/>
        <color rgb="FFF8696B"/>
        <color rgb="FFFFEB84"/>
        <color rgb="FF63BE7B"/>
      </colorScale>
    </cfRule>
  </conditionalFormatting>
  <conditionalFormatting sqref="NI2:NI10">
    <cfRule type="colorScale" priority="84">
      <colorScale>
        <cfvo type="min"/>
        <cfvo type="percentile" val="50"/>
        <cfvo type="max"/>
        <color rgb="FFF8696B"/>
        <color rgb="FFFFEB84"/>
        <color rgb="FF63BE7B"/>
      </colorScale>
    </cfRule>
  </conditionalFormatting>
  <conditionalFormatting sqref="NM2:NM10">
    <cfRule type="colorScale" priority="83">
      <colorScale>
        <cfvo type="min"/>
        <cfvo type="percentile" val="50"/>
        <cfvo type="max"/>
        <color rgb="FFF8696B"/>
        <color rgb="FFFFEB84"/>
        <color rgb="FF63BE7B"/>
      </colorScale>
    </cfRule>
  </conditionalFormatting>
  <conditionalFormatting sqref="NK2:NK10">
    <cfRule type="colorScale" priority="82">
      <colorScale>
        <cfvo type="min"/>
        <cfvo type="percentile" val="50"/>
        <cfvo type="max"/>
        <color rgb="FFF8696B"/>
        <color rgb="FFFFEB84"/>
        <color rgb="FF63BE7B"/>
      </colorScale>
    </cfRule>
  </conditionalFormatting>
  <conditionalFormatting sqref="NO2:NO10">
    <cfRule type="colorScale" priority="81">
      <colorScale>
        <cfvo type="min"/>
        <cfvo type="percentile" val="50"/>
        <cfvo type="max"/>
        <color rgb="FFF8696B"/>
        <color rgb="FFFFEB84"/>
        <color rgb="FF63BE7B"/>
      </colorScale>
    </cfRule>
  </conditionalFormatting>
  <conditionalFormatting sqref="OH96:OH123">
    <cfRule type="colorScale" priority="75">
      <colorScale>
        <cfvo type="min"/>
        <cfvo type="percentile" val="50"/>
        <cfvo type="max"/>
        <color rgb="FFF8696B"/>
        <color rgb="FFFFEB84"/>
        <color rgb="FF63BE7B"/>
      </colorScale>
    </cfRule>
  </conditionalFormatting>
  <conditionalFormatting sqref="OA14:OA92">
    <cfRule type="colorScale" priority="69">
      <colorScale>
        <cfvo type="min"/>
        <cfvo type="percentile" val="50"/>
        <cfvo type="max"/>
        <color rgb="FFF8696B"/>
        <color rgb="FFFFEB84"/>
        <color rgb="FF63BE7B"/>
      </colorScale>
    </cfRule>
  </conditionalFormatting>
  <conditionalFormatting sqref="OE96:OE123 NU96:NZ123">
    <cfRule type="colorScale" priority="77">
      <colorScale>
        <cfvo type="min"/>
        <cfvo type="percentile" val="50"/>
        <cfvo type="max"/>
        <color rgb="FFF8696B"/>
        <color rgb="FFFFEB84"/>
        <color rgb="FF63BE7B"/>
      </colorScale>
    </cfRule>
  </conditionalFormatting>
  <conditionalFormatting sqref="OF96:OG123">
    <cfRule type="colorScale" priority="76">
      <colorScale>
        <cfvo type="min"/>
        <cfvo type="percentile" val="50"/>
        <cfvo type="max"/>
        <color rgb="FFF8696B"/>
        <color rgb="FFFFEB84"/>
        <color rgb="FF63BE7B"/>
      </colorScale>
    </cfRule>
  </conditionalFormatting>
  <conditionalFormatting sqref="OE15:OE24 NU82:NU92 NU15:NU24 OE82:OE92 NZ15:NZ24 NZ82:NZ92">
    <cfRule type="colorScale" priority="74">
      <colorScale>
        <cfvo type="min"/>
        <cfvo type="percentile" val="50"/>
        <cfvo type="max"/>
        <color rgb="FFF8696B"/>
        <color rgb="FFFFEB84"/>
        <color rgb="FF63BE7B"/>
      </colorScale>
    </cfRule>
  </conditionalFormatting>
  <conditionalFormatting sqref="NT96:NT123">
    <cfRule type="colorScale" priority="73">
      <colorScale>
        <cfvo type="min"/>
        <cfvo type="percentile" val="50"/>
        <cfvo type="max"/>
        <color rgb="FFF8696B"/>
        <color rgb="FFFFEB84"/>
        <color rgb="FF63BE7B"/>
      </colorScale>
    </cfRule>
  </conditionalFormatting>
  <conditionalFormatting sqref="OH14:OH92">
    <cfRule type="colorScale" priority="78">
      <colorScale>
        <cfvo type="min"/>
        <cfvo type="percentile" val="50"/>
        <cfvo type="max"/>
        <color rgb="FFF8696B"/>
        <color rgb="FFFFEB84"/>
        <color rgb="FF63BE7B"/>
      </colorScale>
    </cfRule>
  </conditionalFormatting>
  <conditionalFormatting sqref="OE25:OE81 NU25:NU81 NZ25:NZ81">
    <cfRule type="colorScale" priority="79">
      <colorScale>
        <cfvo type="min"/>
        <cfvo type="percentile" val="50"/>
        <cfvo type="max"/>
        <color rgb="FFF8696B"/>
        <color rgb="FFFFEB84"/>
        <color rgb="FF63BE7B"/>
      </colorScale>
    </cfRule>
  </conditionalFormatting>
  <conditionalFormatting sqref="OF12:OG13 OG14:OG92">
    <cfRule type="colorScale" priority="80">
      <colorScale>
        <cfvo type="min"/>
        <cfvo type="percentile" val="50"/>
        <cfvo type="max"/>
        <color rgb="FFF8696B"/>
        <color rgb="FFFFEB84"/>
        <color rgb="FF63BE7B"/>
      </colorScale>
    </cfRule>
  </conditionalFormatting>
  <conditionalFormatting sqref="NZ14 NU14">
    <cfRule type="colorScale" priority="72">
      <colorScale>
        <cfvo type="min"/>
        <cfvo type="percentile" val="50"/>
        <cfvo type="max"/>
        <color rgb="FFF8696B"/>
        <color rgb="FFFFEB84"/>
        <color rgb="FF63BE7B"/>
      </colorScale>
    </cfRule>
  </conditionalFormatting>
  <conditionalFormatting sqref="OE14:OE92">
    <cfRule type="colorScale" priority="71">
      <colorScale>
        <cfvo type="min"/>
        <cfvo type="percentile" val="50"/>
        <cfvo type="max"/>
        <color rgb="FFF8696B"/>
        <color rgb="FFFFEB84"/>
        <color rgb="FF63BE7B"/>
      </colorScale>
    </cfRule>
  </conditionalFormatting>
  <conditionalFormatting sqref="NT14:NT92">
    <cfRule type="colorScale" priority="70">
      <colorScale>
        <cfvo type="min"/>
        <cfvo type="percentile" val="50"/>
        <cfvo type="max"/>
        <color rgb="FFF8696B"/>
        <color rgb="FFFFEB84"/>
        <color rgb="FF63BE7B"/>
      </colorScale>
    </cfRule>
  </conditionalFormatting>
  <conditionalFormatting sqref="OI96:OJ123">
    <cfRule type="colorScale" priority="68">
      <colorScale>
        <cfvo type="min"/>
        <cfvo type="percentile" val="50"/>
        <cfvo type="max"/>
        <color rgb="FFF8696B"/>
        <color rgb="FFFFEB84"/>
        <color rgb="FF63BE7B"/>
      </colorScale>
    </cfRule>
  </conditionalFormatting>
  <conditionalFormatting sqref="OI14:OI92">
    <cfRule type="colorScale" priority="67">
      <colorScale>
        <cfvo type="min"/>
        <cfvo type="percentile" val="50"/>
        <cfvo type="max"/>
        <color rgb="FF63BE7B"/>
        <color rgb="FFFFEB84"/>
        <color rgb="FFF8696B"/>
      </colorScale>
    </cfRule>
  </conditionalFormatting>
  <conditionalFormatting sqref="OA96:OB123">
    <cfRule type="colorScale" priority="66">
      <colorScale>
        <cfvo type="min"/>
        <cfvo type="percentile" val="50"/>
        <cfvo type="max"/>
        <color rgb="FFF8696B"/>
        <color rgb="FFFFEB84"/>
        <color rgb="FF63BE7B"/>
      </colorScale>
    </cfRule>
  </conditionalFormatting>
  <conditionalFormatting sqref="OC96:OD123">
    <cfRule type="colorScale" priority="65">
      <colorScale>
        <cfvo type="min"/>
        <cfvo type="percentile" val="50"/>
        <cfvo type="max"/>
        <color rgb="FFF8696B"/>
        <color rgb="FFFFEB84"/>
        <color rgb="FF63BE7B"/>
      </colorScale>
    </cfRule>
  </conditionalFormatting>
  <conditionalFormatting sqref="OI96:OJ123">
    <cfRule type="colorScale" priority="64">
      <colorScale>
        <cfvo type="min"/>
        <cfvo type="percentile" val="50"/>
        <cfvo type="max"/>
        <color rgb="FF63BE7B"/>
        <color rgb="FFFFEB84"/>
        <color rgb="FFF8696B"/>
      </colorScale>
    </cfRule>
  </conditionalFormatting>
  <conditionalFormatting sqref="OC14:OD92">
    <cfRule type="colorScale" priority="63">
      <colorScale>
        <cfvo type="min"/>
        <cfvo type="percentile" val="50"/>
        <cfvo type="max"/>
        <color rgb="FFF8696B"/>
        <color rgb="FFFFEB84"/>
        <color rgb="FF63BE7B"/>
      </colorScale>
    </cfRule>
  </conditionalFormatting>
  <conditionalFormatting sqref="OE96:OE123">
    <cfRule type="colorScale" priority="62">
      <colorScale>
        <cfvo type="min"/>
        <cfvo type="percentile" val="50"/>
        <cfvo type="max"/>
        <color rgb="FFF8696B"/>
        <color rgb="FFFFEB84"/>
        <color rgb="FF63BE7B"/>
      </colorScale>
    </cfRule>
  </conditionalFormatting>
  <conditionalFormatting sqref="ON14:OO92">
    <cfRule type="colorScale" priority="61">
      <colorScale>
        <cfvo type="min"/>
        <cfvo type="percentile" val="50"/>
        <cfvo type="max"/>
        <color rgb="FFF8696B"/>
        <color rgb="FFFFEB84"/>
        <color rgb="FF63BE7B"/>
      </colorScale>
    </cfRule>
  </conditionalFormatting>
  <conditionalFormatting sqref="ON96:OP123">
    <cfRule type="colorScale" priority="60">
      <colorScale>
        <cfvo type="min"/>
        <cfvo type="percentile" val="50"/>
        <cfvo type="max"/>
        <color rgb="FFF8696B"/>
        <color rgb="FFFFEB84"/>
        <color rgb="FF63BE7B"/>
      </colorScale>
    </cfRule>
  </conditionalFormatting>
  <conditionalFormatting sqref="OQ14:OQ92">
    <cfRule type="colorScale" priority="59">
      <colorScale>
        <cfvo type="min"/>
        <cfvo type="percentile" val="50"/>
        <cfvo type="max"/>
        <color rgb="FFF8696B"/>
        <color rgb="FFFFEB84"/>
        <color rgb="FF63BE7B"/>
      </colorScale>
    </cfRule>
  </conditionalFormatting>
  <conditionalFormatting sqref="OQ96:OQ123">
    <cfRule type="colorScale" priority="58">
      <colorScale>
        <cfvo type="min"/>
        <cfvo type="percentile" val="50"/>
        <cfvo type="max"/>
        <color rgb="FFF8696B"/>
        <color rgb="FFFFEB84"/>
        <color rgb="FF63BE7B"/>
      </colorScale>
    </cfRule>
  </conditionalFormatting>
  <conditionalFormatting sqref="OD2:OD10 NZ2:NZ10">
    <cfRule type="colorScale" priority="57">
      <colorScale>
        <cfvo type="min"/>
        <cfvo type="percentile" val="50"/>
        <cfvo type="max"/>
        <color rgb="FFF8696B"/>
        <color rgb="FFFFEB84"/>
        <color rgb="FF63BE7B"/>
      </colorScale>
    </cfRule>
  </conditionalFormatting>
  <conditionalFormatting sqref="OA2:OB10">
    <cfRule type="colorScale" priority="56">
      <colorScale>
        <cfvo type="min"/>
        <cfvo type="percentile" val="50"/>
        <cfvo type="max"/>
        <color rgb="FFF8696B"/>
        <color rgb="FFFFEB84"/>
        <color rgb="FF63BE7B"/>
      </colorScale>
    </cfRule>
  </conditionalFormatting>
  <conditionalFormatting sqref="OE2:OE10">
    <cfRule type="colorScale" priority="55">
      <colorScale>
        <cfvo type="min"/>
        <cfvo type="percentile" val="50"/>
        <cfvo type="max"/>
        <color rgb="FFF8696B"/>
        <color rgb="FFFFEB84"/>
        <color rgb="FF63BE7B"/>
      </colorScale>
    </cfRule>
  </conditionalFormatting>
  <conditionalFormatting sqref="NX14:NY92">
    <cfRule type="colorScale" priority="54">
      <colorScale>
        <cfvo type="min"/>
        <cfvo type="percentile" val="50"/>
        <cfvo type="max"/>
        <color rgb="FFF8696B"/>
        <color rgb="FFFFEB84"/>
        <color rgb="FF63BE7B"/>
      </colorScale>
    </cfRule>
  </conditionalFormatting>
  <conditionalFormatting sqref="NV14:NW92">
    <cfRule type="colorScale" priority="53">
      <colorScale>
        <cfvo type="min"/>
        <cfvo type="percentile" val="50"/>
        <cfvo type="max"/>
        <color rgb="FFF8696B"/>
        <color rgb="FFFFEB84"/>
        <color rgb="FF63BE7B"/>
      </colorScale>
    </cfRule>
  </conditionalFormatting>
  <conditionalFormatting sqref="OB14:OB92">
    <cfRule type="colorScale" priority="52">
      <colorScale>
        <cfvo type="min"/>
        <cfvo type="percentile" val="50"/>
        <cfvo type="max"/>
        <color rgb="FFF8696B"/>
        <color rgb="FFFFEB84"/>
        <color rgb="FF63BE7B"/>
      </colorScale>
    </cfRule>
  </conditionalFormatting>
  <conditionalFormatting sqref="OP14:OP92">
    <cfRule type="colorScale" priority="51">
      <colorScale>
        <cfvo type="min"/>
        <cfvo type="percentile" val="50"/>
        <cfvo type="max"/>
        <color rgb="FFF8696B"/>
        <color rgb="FFFFEB84"/>
        <color rgb="FF63BE7B"/>
      </colorScale>
    </cfRule>
  </conditionalFormatting>
  <conditionalFormatting sqref="NV14:NV92">
    <cfRule type="colorScale" priority="50">
      <colorScale>
        <cfvo type="min"/>
        <cfvo type="percentile" val="50"/>
        <cfvo type="max"/>
        <color rgb="FFF8696B"/>
        <color rgb="FFFFEB84"/>
        <color rgb="FF63BE7B"/>
      </colorScale>
    </cfRule>
  </conditionalFormatting>
  <conditionalFormatting sqref="NU14:NU92">
    <cfRule type="colorScale" priority="49">
      <colorScale>
        <cfvo type="min"/>
        <cfvo type="percentile" val="50"/>
        <cfvo type="max"/>
        <color rgb="FFF8696B"/>
        <color rgb="FFFFEB84"/>
        <color rgb="FF63BE7B"/>
      </colorScale>
    </cfRule>
  </conditionalFormatting>
  <conditionalFormatting sqref="OR14:OR92">
    <cfRule type="colorScale" priority="48">
      <colorScale>
        <cfvo type="min"/>
        <cfvo type="percentile" val="50"/>
        <cfvo type="max"/>
        <color rgb="FFF8696B"/>
        <color rgb="FFFFEB84"/>
        <color rgb="FF63BE7B"/>
      </colorScale>
    </cfRule>
  </conditionalFormatting>
  <conditionalFormatting sqref="OR96:OR123">
    <cfRule type="colorScale" priority="47">
      <colorScale>
        <cfvo type="min"/>
        <cfvo type="percentile" val="50"/>
        <cfvo type="max"/>
        <color rgb="FFF8696B"/>
        <color rgb="FFFFEB84"/>
        <color rgb="FF63BE7B"/>
      </colorScale>
    </cfRule>
  </conditionalFormatting>
  <conditionalFormatting sqref="OF14:OF92">
    <cfRule type="colorScale" priority="46">
      <colorScale>
        <cfvo type="min"/>
        <cfvo type="percentile" val="50"/>
        <cfvo type="max"/>
        <color rgb="FFF8696B"/>
        <color rgb="FFFFEB84"/>
        <color rgb="FF63BE7B"/>
      </colorScale>
    </cfRule>
  </conditionalFormatting>
  <conditionalFormatting sqref="OF14:OF92">
    <cfRule type="colorScale" priority="45">
      <colorScale>
        <cfvo type="min"/>
        <cfvo type="percentile" val="50"/>
        <cfvo type="max"/>
        <color rgb="FFF8696B"/>
        <color rgb="FFFFEB84"/>
        <color rgb="FF63BE7B"/>
      </colorScale>
    </cfRule>
  </conditionalFormatting>
  <conditionalFormatting sqref="OI2:OI10">
    <cfRule type="colorScale" priority="44">
      <colorScale>
        <cfvo type="min"/>
        <cfvo type="percentile" val="50"/>
        <cfvo type="max"/>
        <color rgb="FFF8696B"/>
        <color rgb="FFFFEB84"/>
        <color rgb="FF63BE7B"/>
      </colorScale>
    </cfRule>
  </conditionalFormatting>
  <conditionalFormatting sqref="OM2:OM10">
    <cfRule type="colorScale" priority="43">
      <colorScale>
        <cfvo type="min"/>
        <cfvo type="percentile" val="50"/>
        <cfvo type="max"/>
        <color rgb="FFF8696B"/>
        <color rgb="FFFFEB84"/>
        <color rgb="FF63BE7B"/>
      </colorScale>
    </cfRule>
  </conditionalFormatting>
  <conditionalFormatting sqref="OK2:OK10">
    <cfRule type="colorScale" priority="42">
      <colorScale>
        <cfvo type="min"/>
        <cfvo type="percentile" val="50"/>
        <cfvo type="max"/>
        <color rgb="FFF8696B"/>
        <color rgb="FFFFEB84"/>
        <color rgb="FF63BE7B"/>
      </colorScale>
    </cfRule>
  </conditionalFormatting>
  <conditionalFormatting sqref="OO2:OO10">
    <cfRule type="colorScale" priority="41">
      <colorScale>
        <cfvo type="min"/>
        <cfvo type="percentile" val="50"/>
        <cfvo type="max"/>
        <color rgb="FFF8696B"/>
        <color rgb="FFFFEB84"/>
        <color rgb="FF63BE7B"/>
      </colorScale>
    </cfRule>
  </conditionalFormatting>
  <conditionalFormatting sqref="PH96:PH123">
    <cfRule type="colorScale" priority="35">
      <colorScale>
        <cfvo type="min"/>
        <cfvo type="percentile" val="50"/>
        <cfvo type="max"/>
        <color rgb="FFF8696B"/>
        <color rgb="FFFFEB84"/>
        <color rgb="FF63BE7B"/>
      </colorScale>
    </cfRule>
  </conditionalFormatting>
  <conditionalFormatting sqref="PA14:PA92">
    <cfRule type="colorScale" priority="29">
      <colorScale>
        <cfvo type="min"/>
        <cfvo type="percentile" val="50"/>
        <cfvo type="max"/>
        <color rgb="FFF8696B"/>
        <color rgb="FFFFEB84"/>
        <color rgb="FF63BE7B"/>
      </colorScale>
    </cfRule>
  </conditionalFormatting>
  <conditionalFormatting sqref="PE96:PE123 OU96:OZ123">
    <cfRule type="colorScale" priority="37">
      <colorScale>
        <cfvo type="min"/>
        <cfvo type="percentile" val="50"/>
        <cfvo type="max"/>
        <color rgb="FFF8696B"/>
        <color rgb="FFFFEB84"/>
        <color rgb="FF63BE7B"/>
      </colorScale>
    </cfRule>
  </conditionalFormatting>
  <conditionalFormatting sqref="PF96:PG123">
    <cfRule type="colorScale" priority="36">
      <colorScale>
        <cfvo type="min"/>
        <cfvo type="percentile" val="50"/>
        <cfvo type="max"/>
        <color rgb="FFF8696B"/>
        <color rgb="FFFFEB84"/>
        <color rgb="FF63BE7B"/>
      </colorScale>
    </cfRule>
  </conditionalFormatting>
  <conditionalFormatting sqref="PE15:PE24 OU82:OU92 OU15:OU24 PE82:PE92 OZ15:OZ24 OZ82:OZ92">
    <cfRule type="colorScale" priority="34">
      <colorScale>
        <cfvo type="min"/>
        <cfvo type="percentile" val="50"/>
        <cfvo type="max"/>
        <color rgb="FFF8696B"/>
        <color rgb="FFFFEB84"/>
        <color rgb="FF63BE7B"/>
      </colorScale>
    </cfRule>
  </conditionalFormatting>
  <conditionalFormatting sqref="OT96:OT123">
    <cfRule type="colorScale" priority="33">
      <colorScale>
        <cfvo type="min"/>
        <cfvo type="percentile" val="50"/>
        <cfvo type="max"/>
        <color rgb="FFF8696B"/>
        <color rgb="FFFFEB84"/>
        <color rgb="FF63BE7B"/>
      </colorScale>
    </cfRule>
  </conditionalFormatting>
  <conditionalFormatting sqref="PH14:PH92">
    <cfRule type="colorScale" priority="38">
      <colorScale>
        <cfvo type="min"/>
        <cfvo type="percentile" val="50"/>
        <cfvo type="max"/>
        <color rgb="FFF8696B"/>
        <color rgb="FFFFEB84"/>
        <color rgb="FF63BE7B"/>
      </colorScale>
    </cfRule>
  </conditionalFormatting>
  <conditionalFormatting sqref="PE25:PE81 OU25:OU81 OZ25:OZ81">
    <cfRule type="colorScale" priority="39">
      <colorScale>
        <cfvo type="min"/>
        <cfvo type="percentile" val="50"/>
        <cfvo type="max"/>
        <color rgb="FFF8696B"/>
        <color rgb="FFFFEB84"/>
        <color rgb="FF63BE7B"/>
      </colorScale>
    </cfRule>
  </conditionalFormatting>
  <conditionalFormatting sqref="PF12:PG13 PG14:PG92">
    <cfRule type="colorScale" priority="40">
      <colorScale>
        <cfvo type="min"/>
        <cfvo type="percentile" val="50"/>
        <cfvo type="max"/>
        <color rgb="FFF8696B"/>
        <color rgb="FFFFEB84"/>
        <color rgb="FF63BE7B"/>
      </colorScale>
    </cfRule>
  </conditionalFormatting>
  <conditionalFormatting sqref="OU14 OZ14">
    <cfRule type="colorScale" priority="32">
      <colorScale>
        <cfvo type="min"/>
        <cfvo type="percentile" val="50"/>
        <cfvo type="max"/>
        <color rgb="FFF8696B"/>
        <color rgb="FFFFEB84"/>
        <color rgb="FF63BE7B"/>
      </colorScale>
    </cfRule>
  </conditionalFormatting>
  <conditionalFormatting sqref="PE14:PE92">
    <cfRule type="colorScale" priority="31">
      <colorScale>
        <cfvo type="min"/>
        <cfvo type="percentile" val="50"/>
        <cfvo type="max"/>
        <color rgb="FFF8696B"/>
        <color rgb="FFFFEB84"/>
        <color rgb="FF63BE7B"/>
      </colorScale>
    </cfRule>
  </conditionalFormatting>
  <conditionalFormatting sqref="OT14:OT92">
    <cfRule type="colorScale" priority="30">
      <colorScale>
        <cfvo type="min"/>
        <cfvo type="percentile" val="50"/>
        <cfvo type="max"/>
        <color rgb="FFF8696B"/>
        <color rgb="FFFFEB84"/>
        <color rgb="FF63BE7B"/>
      </colorScale>
    </cfRule>
  </conditionalFormatting>
  <conditionalFormatting sqref="PI96:PJ123">
    <cfRule type="colorScale" priority="28">
      <colorScale>
        <cfvo type="min"/>
        <cfvo type="percentile" val="50"/>
        <cfvo type="max"/>
        <color rgb="FFF8696B"/>
        <color rgb="FFFFEB84"/>
        <color rgb="FF63BE7B"/>
      </colorScale>
    </cfRule>
  </conditionalFormatting>
  <conditionalFormatting sqref="PI14:PI92">
    <cfRule type="colorScale" priority="27">
      <colorScale>
        <cfvo type="min"/>
        <cfvo type="percentile" val="50"/>
        <cfvo type="max"/>
        <color rgb="FF63BE7B"/>
        <color rgb="FFFFEB84"/>
        <color rgb="FFF8696B"/>
      </colorScale>
    </cfRule>
  </conditionalFormatting>
  <conditionalFormatting sqref="PA96:PB123">
    <cfRule type="colorScale" priority="26">
      <colorScale>
        <cfvo type="min"/>
        <cfvo type="percentile" val="50"/>
        <cfvo type="max"/>
        <color rgb="FFF8696B"/>
        <color rgb="FFFFEB84"/>
        <color rgb="FF63BE7B"/>
      </colorScale>
    </cfRule>
  </conditionalFormatting>
  <conditionalFormatting sqref="PC96:PD123">
    <cfRule type="colorScale" priority="25">
      <colorScale>
        <cfvo type="min"/>
        <cfvo type="percentile" val="50"/>
        <cfvo type="max"/>
        <color rgb="FFF8696B"/>
        <color rgb="FFFFEB84"/>
        <color rgb="FF63BE7B"/>
      </colorScale>
    </cfRule>
  </conditionalFormatting>
  <conditionalFormatting sqref="PI96:PJ123">
    <cfRule type="colorScale" priority="24">
      <colorScale>
        <cfvo type="min"/>
        <cfvo type="percentile" val="50"/>
        <cfvo type="max"/>
        <color rgb="FF63BE7B"/>
        <color rgb="FFFFEB84"/>
        <color rgb="FFF8696B"/>
      </colorScale>
    </cfRule>
  </conditionalFormatting>
  <conditionalFormatting sqref="PC14:PD92">
    <cfRule type="colorScale" priority="23">
      <colorScale>
        <cfvo type="min"/>
        <cfvo type="percentile" val="50"/>
        <cfvo type="max"/>
        <color rgb="FFF8696B"/>
        <color rgb="FFFFEB84"/>
        <color rgb="FF63BE7B"/>
      </colorScale>
    </cfRule>
  </conditionalFormatting>
  <conditionalFormatting sqref="PE96:PE123">
    <cfRule type="colorScale" priority="22">
      <colorScale>
        <cfvo type="min"/>
        <cfvo type="percentile" val="50"/>
        <cfvo type="max"/>
        <color rgb="FFF8696B"/>
        <color rgb="FFFFEB84"/>
        <color rgb="FF63BE7B"/>
      </colorScale>
    </cfRule>
  </conditionalFormatting>
  <conditionalFormatting sqref="PN14:PO92">
    <cfRule type="colorScale" priority="21">
      <colorScale>
        <cfvo type="min"/>
        <cfvo type="percentile" val="50"/>
        <cfvo type="max"/>
        <color rgb="FFF8696B"/>
        <color rgb="FFFFEB84"/>
        <color rgb="FF63BE7B"/>
      </colorScale>
    </cfRule>
  </conditionalFormatting>
  <conditionalFormatting sqref="PN96:PP123">
    <cfRule type="colorScale" priority="20">
      <colorScale>
        <cfvo type="min"/>
        <cfvo type="percentile" val="50"/>
        <cfvo type="max"/>
        <color rgb="FFF8696B"/>
        <color rgb="FFFFEB84"/>
        <color rgb="FF63BE7B"/>
      </colorScale>
    </cfRule>
  </conditionalFormatting>
  <conditionalFormatting sqref="PQ14:PQ92">
    <cfRule type="colorScale" priority="19">
      <colorScale>
        <cfvo type="min"/>
        <cfvo type="percentile" val="50"/>
        <cfvo type="max"/>
        <color rgb="FFF8696B"/>
        <color rgb="FFFFEB84"/>
        <color rgb="FF63BE7B"/>
      </colorScale>
    </cfRule>
  </conditionalFormatting>
  <conditionalFormatting sqref="PQ96:PQ123">
    <cfRule type="colorScale" priority="18">
      <colorScale>
        <cfvo type="min"/>
        <cfvo type="percentile" val="50"/>
        <cfvo type="max"/>
        <color rgb="FFF8696B"/>
        <color rgb="FFFFEB84"/>
        <color rgb="FF63BE7B"/>
      </colorScale>
    </cfRule>
  </conditionalFormatting>
  <conditionalFormatting sqref="PD2:PD10 OZ2:OZ10">
    <cfRule type="colorScale" priority="17">
      <colorScale>
        <cfvo type="min"/>
        <cfvo type="percentile" val="50"/>
        <cfvo type="max"/>
        <color rgb="FFF8696B"/>
        <color rgb="FFFFEB84"/>
        <color rgb="FF63BE7B"/>
      </colorScale>
    </cfRule>
  </conditionalFormatting>
  <conditionalFormatting sqref="PA2:PB10">
    <cfRule type="colorScale" priority="16">
      <colorScale>
        <cfvo type="min"/>
        <cfvo type="percentile" val="50"/>
        <cfvo type="max"/>
        <color rgb="FFF8696B"/>
        <color rgb="FFFFEB84"/>
        <color rgb="FF63BE7B"/>
      </colorScale>
    </cfRule>
  </conditionalFormatting>
  <conditionalFormatting sqref="PE2:PE10">
    <cfRule type="colorScale" priority="15">
      <colorScale>
        <cfvo type="min"/>
        <cfvo type="percentile" val="50"/>
        <cfvo type="max"/>
        <color rgb="FFF8696B"/>
        <color rgb="FFFFEB84"/>
        <color rgb="FF63BE7B"/>
      </colorScale>
    </cfRule>
  </conditionalFormatting>
  <conditionalFormatting sqref="OX14:OY92">
    <cfRule type="colorScale" priority="14">
      <colorScale>
        <cfvo type="min"/>
        <cfvo type="percentile" val="50"/>
        <cfvo type="max"/>
        <color rgb="FFF8696B"/>
        <color rgb="FFFFEB84"/>
        <color rgb="FF63BE7B"/>
      </colorScale>
    </cfRule>
  </conditionalFormatting>
  <conditionalFormatting sqref="OV14:OW92">
    <cfRule type="colorScale" priority="13">
      <colorScale>
        <cfvo type="min"/>
        <cfvo type="percentile" val="50"/>
        <cfvo type="max"/>
        <color rgb="FFF8696B"/>
        <color rgb="FFFFEB84"/>
        <color rgb="FF63BE7B"/>
      </colorScale>
    </cfRule>
  </conditionalFormatting>
  <conditionalFormatting sqref="PB14:PB92">
    <cfRule type="colorScale" priority="12">
      <colorScale>
        <cfvo type="min"/>
        <cfvo type="percentile" val="50"/>
        <cfvo type="max"/>
        <color rgb="FFF8696B"/>
        <color rgb="FFFFEB84"/>
        <color rgb="FF63BE7B"/>
      </colorScale>
    </cfRule>
  </conditionalFormatting>
  <conditionalFormatting sqref="PP14:PP92">
    <cfRule type="colorScale" priority="11">
      <colorScale>
        <cfvo type="min"/>
        <cfvo type="percentile" val="50"/>
        <cfvo type="max"/>
        <color rgb="FFF8696B"/>
        <color rgb="FFFFEB84"/>
        <color rgb="FF63BE7B"/>
      </colorScale>
    </cfRule>
  </conditionalFormatting>
  <conditionalFormatting sqref="OV14:OV92">
    <cfRule type="colorScale" priority="10">
      <colorScale>
        <cfvo type="min"/>
        <cfvo type="percentile" val="50"/>
        <cfvo type="max"/>
        <color rgb="FFF8696B"/>
        <color rgb="FFFFEB84"/>
        <color rgb="FF63BE7B"/>
      </colorScale>
    </cfRule>
  </conditionalFormatting>
  <conditionalFormatting sqref="OU14:OU92">
    <cfRule type="colorScale" priority="9">
      <colorScale>
        <cfvo type="min"/>
        <cfvo type="percentile" val="50"/>
        <cfvo type="max"/>
        <color rgb="FFF8696B"/>
        <color rgb="FFFFEB84"/>
        <color rgb="FF63BE7B"/>
      </colorScale>
    </cfRule>
  </conditionalFormatting>
  <conditionalFormatting sqref="PR14:PR92">
    <cfRule type="colorScale" priority="8">
      <colorScale>
        <cfvo type="min"/>
        <cfvo type="percentile" val="50"/>
        <cfvo type="max"/>
        <color rgb="FFF8696B"/>
        <color rgb="FFFFEB84"/>
        <color rgb="FF63BE7B"/>
      </colorScale>
    </cfRule>
  </conditionalFormatting>
  <conditionalFormatting sqref="PR96:PR123">
    <cfRule type="colorScale" priority="7">
      <colorScale>
        <cfvo type="min"/>
        <cfvo type="percentile" val="50"/>
        <cfvo type="max"/>
        <color rgb="FFF8696B"/>
        <color rgb="FFFFEB84"/>
        <color rgb="FF63BE7B"/>
      </colorScale>
    </cfRule>
  </conditionalFormatting>
  <conditionalFormatting sqref="PF14:PF92">
    <cfRule type="colorScale" priority="6">
      <colorScale>
        <cfvo type="min"/>
        <cfvo type="percentile" val="50"/>
        <cfvo type="max"/>
        <color rgb="FFF8696B"/>
        <color rgb="FFFFEB84"/>
        <color rgb="FF63BE7B"/>
      </colorScale>
    </cfRule>
  </conditionalFormatting>
  <conditionalFormatting sqref="PF14:PF92">
    <cfRule type="colorScale" priority="5">
      <colorScale>
        <cfvo type="min"/>
        <cfvo type="percentile" val="50"/>
        <cfvo type="max"/>
        <color rgb="FFF8696B"/>
        <color rgb="FFFFEB84"/>
        <color rgb="FF63BE7B"/>
      </colorScale>
    </cfRule>
  </conditionalFormatting>
  <conditionalFormatting sqref="PI2:PI10">
    <cfRule type="colorScale" priority="4">
      <colorScale>
        <cfvo type="min"/>
        <cfvo type="percentile" val="50"/>
        <cfvo type="max"/>
        <color rgb="FFF8696B"/>
        <color rgb="FFFFEB84"/>
        <color rgb="FF63BE7B"/>
      </colorScale>
    </cfRule>
  </conditionalFormatting>
  <conditionalFormatting sqref="PM2:PM10">
    <cfRule type="colorScale" priority="3">
      <colorScale>
        <cfvo type="min"/>
        <cfvo type="percentile" val="50"/>
        <cfvo type="max"/>
        <color rgb="FFF8696B"/>
        <color rgb="FFFFEB84"/>
        <color rgb="FF63BE7B"/>
      </colorScale>
    </cfRule>
  </conditionalFormatting>
  <conditionalFormatting sqref="PK2:PK10">
    <cfRule type="colorScale" priority="2">
      <colorScale>
        <cfvo type="min"/>
        <cfvo type="percentile" val="50"/>
        <cfvo type="max"/>
        <color rgb="FFF8696B"/>
        <color rgb="FFFFEB84"/>
        <color rgb="FF63BE7B"/>
      </colorScale>
    </cfRule>
  </conditionalFormatting>
  <conditionalFormatting sqref="PO2:P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O16" sqref="O16"/>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ATR20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1.5840000000000001</v>
      </c>
      <c r="O2" s="156">
        <f>N2*I2/H2</f>
        <v>45936</v>
      </c>
      <c r="P2" s="203">
        <f>VLOOKUP($A2,[3]futuresATR!$A$2:$F$80,4)</f>
        <v>3.49E-2</v>
      </c>
      <c r="Q2" s="155">
        <f t="shared" ref="Q2:Q11" si="0">P2*I2/H2</f>
        <v>1012.1</v>
      </c>
      <c r="R2" s="145">
        <f>MAX(ROUND($R$1/Q2,0),1)</f>
        <v>2</v>
      </c>
      <c r="S2" s="140">
        <f t="shared" ref="S2:S33" si="1">R2*O2</f>
        <v>91872</v>
      </c>
      <c r="T2" s="111">
        <f>IF(R2&gt;$T$1,$T$1,R2)</f>
        <v>2</v>
      </c>
      <c r="U2" s="111">
        <f>T2*2*7</f>
        <v>28</v>
      </c>
      <c r="V2" s="163">
        <f>IF(ROUND(T2*Q2/$R$1,0)&lt;1,0,T2)</f>
        <v>2</v>
      </c>
      <c r="W2" s="163">
        <f>V2*Q2</f>
        <v>2024.2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0.74819999999999998</v>
      </c>
      <c r="O3" s="156">
        <f t="shared" ref="O3:O66" si="5">N3*I3/H3</f>
        <v>74820</v>
      </c>
      <c r="P3" s="203">
        <f>VLOOKUP($A3,[3]futuresATR!$A$2:$F$80,4)</f>
        <v>8.1306069999999998E-3</v>
      </c>
      <c r="Q3" s="155">
        <f t="shared" si="0"/>
        <v>813.0607</v>
      </c>
      <c r="R3" s="145">
        <f t="shared" ref="R3:R66" si="6">MAX(ROUND($R$1/Q3,0),1)</f>
        <v>2</v>
      </c>
      <c r="S3" s="140">
        <f t="shared" si="1"/>
        <v>149640</v>
      </c>
      <c r="T3" s="111">
        <f t="shared" ref="T3:T66" si="7">IF(R3&gt;$T$1,$T$1,R3)</f>
        <v>2</v>
      </c>
      <c r="U3" s="111">
        <f t="shared" ref="U3:U66" si="8">T3*2*7</f>
        <v>28</v>
      </c>
      <c r="V3" s="163">
        <f t="shared" ref="V3:V66" si="9">IF(ROUND(T3*Q3/$R$1,0)&lt;1,0,T3)</f>
        <v>2</v>
      </c>
      <c r="W3" s="163">
        <f t="shared" ref="W3:W66" si="10">V3*Q3</f>
        <v>1626.1214</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0.88480697935745312</v>
      </c>
      <c r="I4" s="113">
        <v>200</v>
      </c>
      <c r="J4" s="113">
        <v>0.01</v>
      </c>
      <c r="K4" s="113" t="s">
        <v>299</v>
      </c>
      <c r="L4" s="113" t="s">
        <v>793</v>
      </c>
      <c r="M4" s="149" t="s">
        <v>297</v>
      </c>
      <c r="N4" s="202">
        <f>VLOOKUP($A4,[3]futuresATR!$A$2:$F$80,3)</f>
        <v>440.55</v>
      </c>
      <c r="O4" s="156">
        <f t="shared" si="5"/>
        <v>99581.040900000007</v>
      </c>
      <c r="P4" s="203">
        <f>VLOOKUP($A4,[3]futuresATR!$A$2:$F$80,4)</f>
        <v>6.6102477275</v>
      </c>
      <c r="Q4" s="155">
        <f t="shared" si="0"/>
        <v>1494.1671758286452</v>
      </c>
      <c r="R4" s="145">
        <f t="shared" si="6"/>
        <v>1</v>
      </c>
      <c r="S4" s="140">
        <f t="shared" si="1"/>
        <v>99581.040900000007</v>
      </c>
      <c r="T4" s="111">
        <f t="shared" si="7"/>
        <v>1</v>
      </c>
      <c r="U4" s="111">
        <f t="shared" si="8"/>
        <v>14</v>
      </c>
      <c r="V4" s="163">
        <f t="shared" si="9"/>
        <v>1</v>
      </c>
      <c r="W4" s="163">
        <f t="shared" si="10"/>
        <v>1494.1671758286452</v>
      </c>
      <c r="X4" s="113" t="s">
        <v>911</v>
      </c>
      <c r="Y4" s="113">
        <v>4</v>
      </c>
      <c r="Z4" s="113">
        <v>445.6</v>
      </c>
      <c r="AA4" s="172">
        <v>0</v>
      </c>
      <c r="AB4" s="113" t="s">
        <v>915</v>
      </c>
      <c r="AC4" s="113">
        <v>449.35</v>
      </c>
      <c r="AD4" s="165">
        <v>-3344</v>
      </c>
      <c r="AE4" s="165">
        <v>0</v>
      </c>
      <c r="AF4" s="169">
        <f t="shared" si="2"/>
        <v>-3.75</v>
      </c>
      <c r="AG4" s="145">
        <f t="shared" si="3"/>
        <v>-3390.57</v>
      </c>
      <c r="AH4" s="142">
        <f t="shared" si="4"/>
        <v>46.570000000000164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32.24</v>
      </c>
      <c r="O5" s="156">
        <f t="shared" si="5"/>
        <v>19344</v>
      </c>
      <c r="P5" s="203">
        <f>VLOOKUP($A5,[3]futuresATR!$A$2:$F$80,4)</f>
        <v>0.67207995099999995</v>
      </c>
      <c r="Q5" s="155">
        <f t="shared" si="0"/>
        <v>403.24797059999997</v>
      </c>
      <c r="R5" s="145">
        <f t="shared" si="6"/>
        <v>5</v>
      </c>
      <c r="S5" s="140">
        <f t="shared" si="1"/>
        <v>96720</v>
      </c>
      <c r="T5" s="111">
        <f t="shared" si="7"/>
        <v>5</v>
      </c>
      <c r="U5" s="111">
        <f t="shared" si="8"/>
        <v>70</v>
      </c>
      <c r="V5" s="163">
        <f t="shared" si="9"/>
        <v>5</v>
      </c>
      <c r="W5" s="163">
        <f t="shared" si="10"/>
        <v>2016.2398529999998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1.4697</v>
      </c>
      <c r="O6" s="156">
        <f t="shared" si="5"/>
        <v>91856.25</v>
      </c>
      <c r="P6" s="203">
        <f>VLOOKUP($A6,[3]futuresATR!$A$2:$F$80,4)</f>
        <v>1.6345091999999999E-2</v>
      </c>
      <c r="Q6" s="155">
        <f t="shared" si="0"/>
        <v>1021.5682499999999</v>
      </c>
      <c r="R6" s="145">
        <f t="shared" si="6"/>
        <v>2</v>
      </c>
      <c r="S6" s="140">
        <f t="shared" si="1"/>
        <v>183712.5</v>
      </c>
      <c r="T6" s="111">
        <f t="shared" si="7"/>
        <v>2</v>
      </c>
      <c r="U6" s="111">
        <f t="shared" si="8"/>
        <v>28</v>
      </c>
      <c r="V6" s="163">
        <f t="shared" si="9"/>
        <v>2</v>
      </c>
      <c r="W6" s="163">
        <f t="shared" si="10"/>
        <v>2043.1364999999998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398.25</v>
      </c>
      <c r="O7" s="156">
        <f t="shared" si="5"/>
        <v>19912.5</v>
      </c>
      <c r="P7" s="203">
        <f>VLOOKUP($A7,[3]futuresATR!$A$2:$F$80,4)</f>
        <v>11.1855670105</v>
      </c>
      <c r="Q7" s="155">
        <f t="shared" si="0"/>
        <v>559.27835052499995</v>
      </c>
      <c r="R7" s="145">
        <f t="shared" si="6"/>
        <v>4</v>
      </c>
      <c r="S7" s="140">
        <f t="shared" si="1"/>
        <v>79650</v>
      </c>
      <c r="T7" s="111">
        <f t="shared" si="7"/>
        <v>4</v>
      </c>
      <c r="U7" s="111">
        <f t="shared" si="8"/>
        <v>56</v>
      </c>
      <c r="V7" s="163">
        <f t="shared" si="9"/>
        <v>4</v>
      </c>
      <c r="W7" s="163">
        <f t="shared" si="10"/>
        <v>2237.1134020999998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3156</v>
      </c>
      <c r="O8" s="156">
        <f t="shared" si="5"/>
        <v>31560</v>
      </c>
      <c r="P8" s="203">
        <f>VLOOKUP($A8,[3]futuresATR!$A$2:$F$80,4)</f>
        <v>56.477954694499999</v>
      </c>
      <c r="Q8" s="155">
        <f t="shared" si="0"/>
        <v>564.77954694499999</v>
      </c>
      <c r="R8" s="145">
        <f t="shared" si="6"/>
        <v>4</v>
      </c>
      <c r="S8" s="140">
        <f t="shared" si="1"/>
        <v>126240</v>
      </c>
      <c r="T8" s="111">
        <f t="shared" si="7"/>
        <v>4</v>
      </c>
      <c r="U8" s="111">
        <f t="shared" si="8"/>
        <v>56</v>
      </c>
      <c r="V8" s="163">
        <f t="shared" si="9"/>
        <v>4</v>
      </c>
      <c r="W8" s="163">
        <f t="shared" si="10"/>
        <v>2259.11818778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0.77969999999999995</v>
      </c>
      <c r="O9" s="156">
        <f t="shared" si="5"/>
        <v>77970</v>
      </c>
      <c r="P9" s="203">
        <f>VLOOKUP($A9,[3]futuresATR!$A$2:$F$80,4)</f>
        <v>6.6805120000000004E-3</v>
      </c>
      <c r="Q9" s="155">
        <f t="shared" si="0"/>
        <v>668.05119999999999</v>
      </c>
      <c r="R9" s="145">
        <f t="shared" si="6"/>
        <v>3</v>
      </c>
      <c r="S9" s="140">
        <f t="shared" si="1"/>
        <v>233910</v>
      </c>
      <c r="T9" s="111">
        <f t="shared" si="7"/>
        <v>3</v>
      </c>
      <c r="U9" s="111">
        <f t="shared" si="8"/>
        <v>42</v>
      </c>
      <c r="V9" s="163">
        <f t="shared" si="9"/>
        <v>3</v>
      </c>
      <c r="W9" s="163">
        <f t="shared" si="10"/>
        <v>2004.1536000000001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1.2792699999999999</v>
      </c>
      <c r="I10" s="148">
        <v>1000</v>
      </c>
      <c r="J10" s="113">
        <v>0.01</v>
      </c>
      <c r="K10" s="113" t="s">
        <v>1223</v>
      </c>
      <c r="L10" s="113" t="s">
        <v>312</v>
      </c>
      <c r="M10" s="149" t="s">
        <v>493</v>
      </c>
      <c r="N10" s="202">
        <f>VLOOKUP($A10,[3]futuresATR!$A$2:$F$80,3)</f>
        <v>145.9</v>
      </c>
      <c r="O10" s="156">
        <f t="shared" si="5"/>
        <v>114049.41880916461</v>
      </c>
      <c r="P10" s="203">
        <f>VLOOKUP($A10,[3]futuresATR!$A$2:$F$80,4)</f>
        <v>0.61559182850000005</v>
      </c>
      <c r="Q10" s="155">
        <f t="shared" si="0"/>
        <v>481.20555355788855</v>
      </c>
      <c r="R10" s="145">
        <f t="shared" si="6"/>
        <v>4</v>
      </c>
      <c r="S10" s="140">
        <f t="shared" si="1"/>
        <v>456197.67523665843</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49.13</v>
      </c>
      <c r="O11" s="156">
        <f t="shared" si="5"/>
        <v>49130</v>
      </c>
      <c r="P11" s="203">
        <f>VLOOKUP($A11,[3]futuresATR!$A$2:$F$80,4)</f>
        <v>1.389298205</v>
      </c>
      <c r="Q11" s="155">
        <f t="shared" si="0"/>
        <v>1389.2982050000001</v>
      </c>
      <c r="R11" s="145">
        <f t="shared" si="6"/>
        <v>1</v>
      </c>
      <c r="S11" s="140">
        <f t="shared" si="1"/>
        <v>49130</v>
      </c>
      <c r="T11" s="111">
        <f t="shared" si="7"/>
        <v>1</v>
      </c>
      <c r="U11" s="111">
        <f t="shared" si="8"/>
        <v>14</v>
      </c>
      <c r="V11" s="163">
        <f t="shared" si="9"/>
        <v>1</v>
      </c>
      <c r="W11" s="163">
        <f t="shared" si="10"/>
        <v>1389.2982050000001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64.53</v>
      </c>
      <c r="O12" s="176">
        <f>N12*I12/H12*100</f>
        <v>32264.999999999996</v>
      </c>
      <c r="P12" s="203">
        <f>VLOOKUP($A12,[3]futuresATR!$A$2:$F$80,4)</f>
        <v>1.2969509545</v>
      </c>
      <c r="Q12" s="160">
        <f>P12*I12/H12*100</f>
        <v>648.47547724999993</v>
      </c>
      <c r="R12" s="145">
        <f t="shared" si="6"/>
        <v>3</v>
      </c>
      <c r="S12" s="140">
        <f t="shared" si="1"/>
        <v>96794.999999999985</v>
      </c>
      <c r="T12" s="111">
        <f t="shared" si="7"/>
        <v>3</v>
      </c>
      <c r="U12" s="111">
        <f t="shared" si="8"/>
        <v>42</v>
      </c>
      <c r="V12" s="163">
        <f t="shared" si="9"/>
        <v>3</v>
      </c>
      <c r="W12" s="163">
        <f t="shared" si="10"/>
        <v>1945.4264317499997</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1.1346000000000001</v>
      </c>
      <c r="O13" s="156">
        <f t="shared" si="5"/>
        <v>141825</v>
      </c>
      <c r="P13" s="203">
        <f>VLOOKUP($A13,[3]futuresATR!$A$2:$F$80,4)</f>
        <v>9.2385144999999995E-3</v>
      </c>
      <c r="Q13" s="155">
        <f t="shared" ref="Q13:Q33" si="11">P13*I13/H13</f>
        <v>1154.8143124999999</v>
      </c>
      <c r="R13" s="145">
        <f t="shared" si="6"/>
        <v>2</v>
      </c>
      <c r="S13" s="140">
        <f t="shared" si="1"/>
        <v>283650</v>
      </c>
      <c r="T13" s="111">
        <f t="shared" si="7"/>
        <v>2</v>
      </c>
      <c r="U13" s="111">
        <f t="shared" si="8"/>
        <v>28</v>
      </c>
      <c r="V13" s="163">
        <f t="shared" si="9"/>
        <v>2</v>
      </c>
      <c r="W13" s="163">
        <f t="shared" si="10"/>
        <v>2309.6286249999998</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93.757999999999996</v>
      </c>
      <c r="O14" s="156">
        <f t="shared" si="5"/>
        <v>93758</v>
      </c>
      <c r="P14" s="203">
        <f>VLOOKUP($A14,[3]futuresATR!$A$2:$F$80,4)</f>
        <v>0.65998300300000001</v>
      </c>
      <c r="Q14" s="155">
        <f t="shared" si="11"/>
        <v>659.98300300000005</v>
      </c>
      <c r="R14" s="145">
        <f t="shared" si="6"/>
        <v>3</v>
      </c>
      <c r="S14" s="140">
        <f t="shared" si="1"/>
        <v>281274</v>
      </c>
      <c r="T14" s="111">
        <f t="shared" si="7"/>
        <v>3</v>
      </c>
      <c r="U14" s="111">
        <f t="shared" si="8"/>
        <v>42</v>
      </c>
      <c r="V14" s="163">
        <f t="shared" si="9"/>
        <v>3</v>
      </c>
      <c r="W14" s="163">
        <f t="shared" si="10"/>
        <v>1979.9490090000002</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0.88480697935745312</v>
      </c>
      <c r="I15" s="132">
        <v>1000</v>
      </c>
      <c r="J15">
        <v>0.01</v>
      </c>
      <c r="K15" t="s">
        <v>1223</v>
      </c>
      <c r="L15" t="s">
        <v>812</v>
      </c>
      <c r="M15" s="134" t="s">
        <v>571</v>
      </c>
      <c r="N15" s="202">
        <f>VLOOKUP($A15,[3]futuresATR!$A$2:$F$80,3)</f>
        <v>164.23</v>
      </c>
      <c r="O15" s="156">
        <f t="shared" si="5"/>
        <v>185611.10370000001</v>
      </c>
      <c r="P15" s="203">
        <f>VLOOKUP($A15,[3]futuresATR!$A$2:$F$80,4)</f>
        <v>0.55284617150000004</v>
      </c>
      <c r="Q15" s="155">
        <f t="shared" si="11"/>
        <v>624.82121456758512</v>
      </c>
      <c r="R15" s="145">
        <f t="shared" si="6"/>
        <v>3</v>
      </c>
      <c r="S15" s="140">
        <f t="shared" si="1"/>
        <v>556833.31110000005</v>
      </c>
      <c r="T15" s="111">
        <f t="shared" si="7"/>
        <v>3</v>
      </c>
      <c r="U15" s="111">
        <f t="shared" si="8"/>
        <v>42</v>
      </c>
      <c r="V15" s="163">
        <f t="shared" si="9"/>
        <v>3</v>
      </c>
      <c r="W15" s="163">
        <f t="shared" si="10"/>
        <v>1874.4636437027552</v>
      </c>
      <c r="X15" t="s">
        <v>912</v>
      </c>
      <c r="Y15">
        <v>2</v>
      </c>
      <c r="Z15">
        <v>162.88999999999999</v>
      </c>
      <c r="AA15" s="138">
        <v>0.01</v>
      </c>
      <c r="AB15" s="135">
        <v>1E-4</v>
      </c>
      <c r="AC15">
        <v>162.9</v>
      </c>
      <c r="AD15" s="109">
        <v>22</v>
      </c>
      <c r="AE15" s="109">
        <v>0</v>
      </c>
      <c r="AF15" s="169">
        <f t="shared" si="2"/>
        <v>-1.0000000000019327E-2</v>
      </c>
      <c r="AG15" s="145">
        <f t="shared" si="3"/>
        <v>-22.603800000043687</v>
      </c>
      <c r="AH15" s="142">
        <f t="shared" si="4"/>
        <v>0.60380000004368739</v>
      </c>
    </row>
    <row r="16" spans="1:34" ht="15.75" thickBot="1" x14ac:dyDescent="0.3">
      <c r="A16" s="5" t="s">
        <v>323</v>
      </c>
      <c r="B16" t="s">
        <v>324</v>
      </c>
      <c r="C16" s="158" t="s">
        <v>323</v>
      </c>
      <c r="D16" t="s">
        <v>535</v>
      </c>
      <c r="E16" t="s">
        <v>791</v>
      </c>
      <c r="F16" t="s">
        <v>811</v>
      </c>
      <c r="G16" t="s">
        <v>478</v>
      </c>
      <c r="H16">
        <f>VLOOKUP(G16,MARGIN!$E$1:$F$9,2)</f>
        <v>0.88480697935745312</v>
      </c>
      <c r="I16" s="132">
        <v>1000</v>
      </c>
      <c r="J16">
        <v>0.01</v>
      </c>
      <c r="K16" t="s">
        <v>1223</v>
      </c>
      <c r="L16" t="s">
        <v>813</v>
      </c>
      <c r="M16" s="134" t="s">
        <v>569</v>
      </c>
      <c r="N16" s="202">
        <f>VLOOKUP($A16,[3]futuresATR!$A$2:$F$80,3)</f>
        <v>132.86000000000001</v>
      </c>
      <c r="O16" s="156">
        <f t="shared" si="5"/>
        <v>150157.0434</v>
      </c>
      <c r="P16" s="203">
        <f>VLOOKUP($A16,[3]futuresATR!$A$2:$F$80,4)</f>
        <v>0.14834072349999999</v>
      </c>
      <c r="Q16" s="155">
        <f t="shared" si="11"/>
        <v>167.65320229246501</v>
      </c>
      <c r="R16" s="145">
        <f t="shared" si="6"/>
        <v>12</v>
      </c>
      <c r="S16" s="140">
        <f t="shared" si="1"/>
        <v>1801884.5208000001</v>
      </c>
      <c r="T16" s="111">
        <f t="shared" si="7"/>
        <v>12</v>
      </c>
      <c r="U16" s="111">
        <f t="shared" si="8"/>
        <v>168</v>
      </c>
      <c r="V16" s="163">
        <f t="shared" si="9"/>
        <v>12</v>
      </c>
      <c r="W16" s="163">
        <f t="shared" si="10"/>
        <v>2011.83842750958</v>
      </c>
      <c r="X16" t="s">
        <v>911</v>
      </c>
      <c r="Y16">
        <v>7</v>
      </c>
      <c r="Z16">
        <v>132.27000000000001</v>
      </c>
      <c r="AA16" s="138">
        <v>0.02</v>
      </c>
      <c r="AB16" s="135">
        <v>2.0000000000000001E-4</v>
      </c>
      <c r="AC16">
        <v>132.29</v>
      </c>
      <c r="AD16" s="109">
        <v>-156</v>
      </c>
      <c r="AE16" s="109">
        <v>0</v>
      </c>
      <c r="AF16" s="169">
        <f t="shared" si="2"/>
        <v>-1.999999999998181E-2</v>
      </c>
      <c r="AG16" s="145">
        <f t="shared" si="3"/>
        <v>-158.22659999985609</v>
      </c>
      <c r="AH16" s="142">
        <f t="shared" si="4"/>
        <v>2.2265999998560915</v>
      </c>
    </row>
    <row r="17" spans="1:34" ht="15.75" thickBot="1" x14ac:dyDescent="0.3">
      <c r="A17" s="5" t="s">
        <v>325</v>
      </c>
      <c r="B17" t="s">
        <v>326</v>
      </c>
      <c r="C17" s="158" t="s">
        <v>325</v>
      </c>
      <c r="D17" t="s">
        <v>535</v>
      </c>
      <c r="E17" t="s">
        <v>791</v>
      </c>
      <c r="F17" t="s">
        <v>811</v>
      </c>
      <c r="G17" t="s">
        <v>478</v>
      </c>
      <c r="H17">
        <f>VLOOKUP(G17,MARGIN!$E$1:$F$9,2)</f>
        <v>0.88480697935745312</v>
      </c>
      <c r="I17" s="132">
        <v>1000</v>
      </c>
      <c r="J17">
        <v>1E-3</v>
      </c>
      <c r="K17" t="s">
        <v>1223</v>
      </c>
      <c r="L17" t="s">
        <v>814</v>
      </c>
      <c r="M17" s="134" t="s">
        <v>573</v>
      </c>
      <c r="N17" s="202">
        <f>VLOOKUP($A17,[3]futuresATR!$A$2:$F$80,3)</f>
        <v>111.91500000000001</v>
      </c>
      <c r="O17" s="156">
        <f t="shared" si="5"/>
        <v>126485.21385000001</v>
      </c>
      <c r="P17" s="203">
        <f>VLOOKUP($A17,[3]futuresATR!$A$2:$F$80,4)</f>
        <v>3.6992460999999997E-2</v>
      </c>
      <c r="Q17" s="155">
        <f t="shared" si="11"/>
        <v>41.808509497590002</v>
      </c>
      <c r="R17" s="145">
        <f t="shared" si="6"/>
        <v>48</v>
      </c>
      <c r="S17" s="140">
        <f t="shared" si="1"/>
        <v>6071290.2648000009</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-406.86839999991906</v>
      </c>
      <c r="AH17" s="142">
        <f t="shared" si="4"/>
        <v>-0.13160000008093675</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99.194999999999993</v>
      </c>
      <c r="O18" s="156">
        <f t="shared" si="5"/>
        <v>247987.49999999997</v>
      </c>
      <c r="P18" s="203">
        <f>VLOOKUP($A18,[3]futuresATR!$A$2:$F$80,4)</f>
        <v>4.0500000000000001E-2</v>
      </c>
      <c r="Q18" s="155">
        <f t="shared" si="11"/>
        <v>101.25</v>
      </c>
      <c r="R18" s="145">
        <f t="shared" si="6"/>
        <v>20</v>
      </c>
      <c r="S18" s="140">
        <f t="shared" si="1"/>
        <v>4959749.9999999991</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1486.6</v>
      </c>
      <c r="O19" s="156">
        <f t="shared" si="5"/>
        <v>148660</v>
      </c>
      <c r="P19" s="203">
        <f>VLOOKUP($A19,[3]futuresATR!$A$2:$F$80,4)</f>
        <v>15.397722358499999</v>
      </c>
      <c r="Q19" s="155">
        <f t="shared" si="11"/>
        <v>1539.77223585</v>
      </c>
      <c r="R19" s="145">
        <f t="shared" si="6"/>
        <v>1</v>
      </c>
      <c r="S19" s="140">
        <f t="shared" si="1"/>
        <v>148660</v>
      </c>
      <c r="T19" s="111">
        <f t="shared" si="7"/>
        <v>1</v>
      </c>
      <c r="U19" s="111">
        <f t="shared" si="8"/>
        <v>14</v>
      </c>
      <c r="V19" s="163">
        <f t="shared" si="9"/>
        <v>1</v>
      </c>
      <c r="W19" s="163">
        <f t="shared" si="10"/>
        <v>1539.77223585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2076.75</v>
      </c>
      <c r="O20" s="156">
        <f t="shared" si="5"/>
        <v>103837.5</v>
      </c>
      <c r="P20" s="203">
        <f>VLOOKUP($A20,[3]futuresATR!$A$2:$F$80,4)</f>
        <v>17.481793773500002</v>
      </c>
      <c r="Q20" s="155">
        <f t="shared" si="11"/>
        <v>874.08968867500005</v>
      </c>
      <c r="R20" s="145">
        <f t="shared" si="6"/>
        <v>2</v>
      </c>
      <c r="S20" s="140">
        <f t="shared" si="1"/>
        <v>207675</v>
      </c>
      <c r="T20" s="111">
        <f t="shared" si="7"/>
        <v>2</v>
      </c>
      <c r="U20" s="111">
        <f t="shared" si="8"/>
        <v>28</v>
      </c>
      <c r="V20" s="163">
        <f t="shared" si="9"/>
        <v>2</v>
      </c>
      <c r="W20" s="163">
        <f t="shared" si="10"/>
        <v>1748.1793773500001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140.17500000000001</v>
      </c>
      <c r="O21" s="156">
        <f t="shared" si="5"/>
        <v>70087.5</v>
      </c>
      <c r="P21" s="203">
        <f>VLOOKUP($A21,[3]futuresATR!$A$2:$F$80,4)</f>
        <v>3.0150000000000001</v>
      </c>
      <c r="Q21" s="155">
        <f t="shared" si="11"/>
        <v>1507.5</v>
      </c>
      <c r="R21" s="145">
        <f t="shared" si="6"/>
        <v>1</v>
      </c>
      <c r="S21" s="140">
        <f t="shared" si="1"/>
        <v>70087.5</v>
      </c>
      <c r="T21" s="111">
        <f t="shared" si="7"/>
        <v>1</v>
      </c>
      <c r="U21" s="111">
        <f t="shared" si="8"/>
        <v>14</v>
      </c>
      <c r="V21" s="163">
        <f t="shared" si="9"/>
        <v>1</v>
      </c>
      <c r="W21" s="163">
        <f t="shared" si="10"/>
        <v>1507.5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0.88480697935745312</v>
      </c>
      <c r="I22">
        <v>10</v>
      </c>
      <c r="J22">
        <v>0.1</v>
      </c>
      <c r="K22" t="s">
        <v>299</v>
      </c>
      <c r="L22" t="s">
        <v>491</v>
      </c>
      <c r="M22" s="134" t="s">
        <v>490</v>
      </c>
      <c r="N22" s="202">
        <f>VLOOKUP($A22,[3]futuresATR!$A$2:$F$80,3)</f>
        <v>4376</v>
      </c>
      <c r="O22" s="156">
        <f t="shared" si="5"/>
        <v>49457.114400000006</v>
      </c>
      <c r="P22" s="203">
        <f>VLOOKUP($A22,[3]futuresATR!$A$2:$F$80,4)</f>
        <v>65.262642581500003</v>
      </c>
      <c r="Q22" s="155">
        <f t="shared" si="11"/>
        <v>737.59186019185495</v>
      </c>
      <c r="R22" s="145">
        <f t="shared" si="6"/>
        <v>3</v>
      </c>
      <c r="S22" s="140">
        <f t="shared" si="1"/>
        <v>148371.3432</v>
      </c>
      <c r="T22" s="111">
        <f t="shared" si="7"/>
        <v>3</v>
      </c>
      <c r="U22" s="111">
        <f t="shared" si="8"/>
        <v>42</v>
      </c>
      <c r="V22" s="163">
        <f t="shared" si="9"/>
        <v>3</v>
      </c>
      <c r="W22" s="163">
        <f t="shared" si="10"/>
        <v>2212.7755805755651</v>
      </c>
      <c r="X22" t="s">
        <v>911</v>
      </c>
      <c r="Y22">
        <v>16</v>
      </c>
      <c r="Z22">
        <v>4440.5</v>
      </c>
      <c r="AA22" s="138">
        <v>-2</v>
      </c>
      <c r="AB22" t="s">
        <v>921</v>
      </c>
      <c r="AC22">
        <v>4438.5</v>
      </c>
      <c r="AD22" s="109">
        <v>358</v>
      </c>
      <c r="AE22" s="109">
        <v>0</v>
      </c>
      <c r="AF22" s="169">
        <f t="shared" si="2"/>
        <v>2</v>
      </c>
      <c r="AG22" s="145">
        <f t="shared" si="3"/>
        <v>361.66079999999999</v>
      </c>
      <c r="AH22" s="142">
        <f t="shared" si="4"/>
        <v>3.6607999999999947</v>
      </c>
    </row>
    <row r="23" spans="1:34" ht="15.75" thickBot="1" x14ac:dyDescent="0.3">
      <c r="A23" s="5" t="s">
        <v>338</v>
      </c>
      <c r="B23" s="186" t="s">
        <v>1202</v>
      </c>
      <c r="C23" s="158" t="s">
        <v>338</v>
      </c>
      <c r="D23" t="s">
        <v>535</v>
      </c>
      <c r="E23" t="s">
        <v>791</v>
      </c>
      <c r="F23" t="s">
        <v>1203</v>
      </c>
      <c r="G23" t="s">
        <v>478</v>
      </c>
      <c r="H23">
        <f>VLOOKUP(G23,MARGIN!$E$1:$F$9,2)</f>
        <v>0.88480697935745312</v>
      </c>
      <c r="I23">
        <v>5</v>
      </c>
      <c r="J23">
        <v>0.1</v>
      </c>
      <c r="K23" t="s">
        <v>299</v>
      </c>
      <c r="L23" t="s">
        <v>825</v>
      </c>
      <c r="M23" s="134" t="s">
        <v>672</v>
      </c>
      <c r="N23" s="202">
        <f>VLOOKUP($A23,[3]futuresATR!$A$2:$F$80,3)</f>
        <v>10129.5</v>
      </c>
      <c r="O23" s="156">
        <f t="shared" si="5"/>
        <v>57241.298025000004</v>
      </c>
      <c r="P23" s="203">
        <f>VLOOKUP($A23,[3]futuresATR!$A$2:$F$80,4)</f>
        <v>163.99617027900001</v>
      </c>
      <c r="Q23" s="155">
        <f t="shared" si="11"/>
        <v>926.73415843811517</v>
      </c>
      <c r="R23" s="145">
        <f t="shared" si="6"/>
        <v>2</v>
      </c>
      <c r="S23" s="140">
        <f t="shared" si="1"/>
        <v>114482.59605000001</v>
      </c>
      <c r="T23" s="111">
        <f t="shared" si="7"/>
        <v>2</v>
      </c>
      <c r="U23" s="111">
        <f t="shared" si="8"/>
        <v>28</v>
      </c>
      <c r="V23" s="163">
        <f t="shared" si="9"/>
        <v>2</v>
      </c>
      <c r="W23" s="163">
        <f t="shared" si="10"/>
        <v>1853.4683168762303</v>
      </c>
      <c r="X23" t="s">
        <v>911</v>
      </c>
      <c r="Y23">
        <v>1</v>
      </c>
      <c r="Z23">
        <v>10177</v>
      </c>
      <c r="AA23" s="138">
        <v>0</v>
      </c>
      <c r="AB23" s="141" t="s">
        <v>915</v>
      </c>
      <c r="AC23">
        <v>10255</v>
      </c>
      <c r="AD23" s="109">
        <v>-2174</v>
      </c>
      <c r="AE23" s="109">
        <v>0</v>
      </c>
      <c r="AF23" s="169">
        <f t="shared" si="2"/>
        <v>-78</v>
      </c>
      <c r="AG23" s="145">
        <f t="shared" si="3"/>
        <v>-440.77410000000003</v>
      </c>
      <c r="AH23" s="142">
        <f t="shared" si="4"/>
        <v>-1733.2258999999999</v>
      </c>
    </row>
    <row r="24" spans="1:34" s="1" customFormat="1" ht="15.75" thickBot="1" x14ac:dyDescent="0.3">
      <c r="A24" s="5" t="s">
        <v>340</v>
      </c>
      <c r="B24" s="113" t="s">
        <v>341</v>
      </c>
      <c r="C24" s="158" t="s">
        <v>340</v>
      </c>
      <c r="D24" s="113" t="s">
        <v>822</v>
      </c>
      <c r="E24" s="113" t="s">
        <v>791</v>
      </c>
      <c r="F24" s="113" t="s">
        <v>826</v>
      </c>
      <c r="G24" s="113" t="s">
        <v>478</v>
      </c>
      <c r="H24">
        <f>VLOOKUP(G24,MARGIN!$E$1:$F$9,2)</f>
        <v>0.88480697935745312</v>
      </c>
      <c r="I24" s="148">
        <v>2500</v>
      </c>
      <c r="J24" s="113">
        <v>1E-3</v>
      </c>
      <c r="K24" s="113" t="s">
        <v>1223</v>
      </c>
      <c r="L24" s="113" t="s">
        <v>827</v>
      </c>
      <c r="M24" s="149" t="s">
        <v>577</v>
      </c>
      <c r="N24" s="202">
        <f>VLOOKUP($A24,[3]futuresATR!$A$2:$F$80,3)</f>
        <v>100.3</v>
      </c>
      <c r="O24" s="156">
        <f t="shared" si="5"/>
        <v>283395.14250000002</v>
      </c>
      <c r="P24" s="203">
        <f>VLOOKUP($A24,[3]futuresATR!$A$2:$F$80,4)</f>
        <v>1.125E-2</v>
      </c>
      <c r="Q24" s="155">
        <f t="shared" si="11"/>
        <v>31.786593750000002</v>
      </c>
      <c r="R24" s="145">
        <f t="shared" si="6"/>
        <v>63</v>
      </c>
      <c r="S24" s="140">
        <f t="shared" si="1"/>
        <v>17853893.977500003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2119.1062500000803</v>
      </c>
      <c r="AH24" s="142">
        <f t="shared" si="4"/>
        <v>19.106250000080308</v>
      </c>
    </row>
    <row r="25" spans="1:34" x14ac:dyDescent="0.25">
      <c r="A25" s="5" t="s">
        <v>342</v>
      </c>
      <c r="B25" s="113" t="s">
        <v>343</v>
      </c>
      <c r="C25" s="158" t="s">
        <v>342</v>
      </c>
      <c r="D25" s="113" t="s">
        <v>822</v>
      </c>
      <c r="E25" s="113" t="s">
        <v>791</v>
      </c>
      <c r="F25" s="113" t="s">
        <v>828</v>
      </c>
      <c r="G25" s="113" t="s">
        <v>465</v>
      </c>
      <c r="H25">
        <f>VLOOKUP(G25,MARGIN!$E$1:$F$9,2)</f>
        <v>0.68009167635797296</v>
      </c>
      <c r="I25" s="113">
        <v>10</v>
      </c>
      <c r="J25" s="113">
        <v>0.1</v>
      </c>
      <c r="K25" s="113" t="s">
        <v>299</v>
      </c>
      <c r="L25" s="113" t="s">
        <v>829</v>
      </c>
      <c r="M25" s="149" t="s">
        <v>600</v>
      </c>
      <c r="N25" s="202">
        <f>VLOOKUP($A25,[3]futuresATR!$A$2:$F$80,3)</f>
        <v>6251.5</v>
      </c>
      <c r="O25" s="156">
        <f t="shared" si="5"/>
        <v>91921.430850000019</v>
      </c>
      <c r="P25" s="203">
        <f>VLOOKUP($A25,[3]futuresATR!$A$2:$F$80,4)</f>
        <v>91.986631173500001</v>
      </c>
      <c r="Q25" s="155">
        <f t="shared" si="11"/>
        <v>1352.5622261120268</v>
      </c>
      <c r="R25" s="145">
        <f t="shared" si="6"/>
        <v>1</v>
      </c>
      <c r="S25" s="140">
        <f t="shared" si="1"/>
        <v>91921.430850000019</v>
      </c>
      <c r="T25" s="111">
        <f t="shared" si="7"/>
        <v>1</v>
      </c>
      <c r="U25" s="111">
        <f t="shared" si="8"/>
        <v>14</v>
      </c>
      <c r="V25" s="163">
        <f t="shared" si="9"/>
        <v>1</v>
      </c>
      <c r="W25" s="163">
        <f t="shared" si="10"/>
        <v>1352.5622261120268</v>
      </c>
      <c r="X25" s="113" t="s">
        <v>911</v>
      </c>
      <c r="Y25" s="113">
        <v>3</v>
      </c>
      <c r="Z25" s="113">
        <v>6187</v>
      </c>
      <c r="AA25" s="113" t="s">
        <v>1150</v>
      </c>
      <c r="AB25" s="113" t="s">
        <v>915</v>
      </c>
      <c r="AC25" s="113">
        <v>6211.5</v>
      </c>
      <c r="AD25" s="165">
        <v>-1058</v>
      </c>
      <c r="AE25" s="165">
        <v>0</v>
      </c>
      <c r="AF25" s="169">
        <f t="shared" si="2"/>
        <v>-24.5</v>
      </c>
      <c r="AG25" s="145">
        <f t="shared" si="3"/>
        <v>-1080.7366500000001</v>
      </c>
      <c r="AH25" s="142">
        <f t="shared" si="4"/>
        <v>22.736650000000054</v>
      </c>
    </row>
    <row r="26" spans="1:34" ht="15.75" thickBot="1" x14ac:dyDescent="0.3">
      <c r="A26" s="5" t="s">
        <v>344</v>
      </c>
      <c r="B26" s="113" t="s">
        <v>345</v>
      </c>
      <c r="C26" s="158" t="s">
        <v>344</v>
      </c>
      <c r="D26" s="113" t="s">
        <v>822</v>
      </c>
      <c r="E26" s="113" t="s">
        <v>791</v>
      </c>
      <c r="F26" s="113" t="s">
        <v>830</v>
      </c>
      <c r="G26" s="113" t="s">
        <v>465</v>
      </c>
      <c r="H26">
        <f>VLOOKUP(G26,MARGIN!$E$1:$F$9,2)</f>
        <v>0.68009167635797296</v>
      </c>
      <c r="I26" s="148">
        <v>1000</v>
      </c>
      <c r="J26" s="113">
        <v>0.01</v>
      </c>
      <c r="K26" s="113" t="s">
        <v>1223</v>
      </c>
      <c r="L26" s="113" t="s">
        <v>831</v>
      </c>
      <c r="M26" s="149" t="s">
        <v>605</v>
      </c>
      <c r="N26" s="202">
        <f>VLOOKUP($A26,[3]futuresATR!$A$2:$F$80,3)</f>
        <v>124.13</v>
      </c>
      <c r="O26" s="156">
        <f t="shared" si="5"/>
        <v>182519.51070000001</v>
      </c>
      <c r="P26" s="203">
        <f>VLOOKUP($A26,[3]futuresATR!$A$2:$F$80,4)</f>
        <v>0.63889509499999997</v>
      </c>
      <c r="Q26" s="155">
        <f t="shared" si="11"/>
        <v>939.42495873705013</v>
      </c>
      <c r="R26" s="145">
        <f t="shared" si="6"/>
        <v>2</v>
      </c>
      <c r="S26" s="140">
        <f t="shared" si="1"/>
        <v>365039.02140000003</v>
      </c>
      <c r="T26" s="111">
        <f t="shared" si="7"/>
        <v>2</v>
      </c>
      <c r="U26" s="111">
        <f t="shared" si="8"/>
        <v>28</v>
      </c>
      <c r="V26" s="163">
        <f t="shared" si="9"/>
        <v>2</v>
      </c>
      <c r="W26" s="163">
        <f t="shared" si="10"/>
        <v>1878.8499174741003</v>
      </c>
      <c r="X26" s="113" t="s">
        <v>912</v>
      </c>
      <c r="Y26" s="113">
        <v>3</v>
      </c>
      <c r="Z26" s="113">
        <v>123.47</v>
      </c>
      <c r="AA26" s="113" t="s">
        <v>1150</v>
      </c>
      <c r="AB26" s="113" t="s">
        <v>915</v>
      </c>
      <c r="AC26" s="113">
        <v>123.83</v>
      </c>
      <c r="AD26" s="165">
        <v>1557</v>
      </c>
      <c r="AE26" s="165">
        <v>0</v>
      </c>
      <c r="AF26" s="169">
        <f t="shared" si="2"/>
        <v>-0.35999999999999943</v>
      </c>
      <c r="AG26" s="145">
        <f t="shared" si="3"/>
        <v>-1588.0211999999976</v>
      </c>
      <c r="AH26" s="142">
        <f t="shared" si="4"/>
        <v>31.021199999997634</v>
      </c>
    </row>
    <row r="27" spans="1:34" ht="15.75" thickBot="1" x14ac:dyDescent="0.3">
      <c r="A27" s="5" t="s">
        <v>346</v>
      </c>
      <c r="B27" s="113" t="s">
        <v>347</v>
      </c>
      <c r="C27" s="158" t="s">
        <v>346</v>
      </c>
      <c r="D27" s="113" t="s">
        <v>822</v>
      </c>
      <c r="E27" s="113" t="s">
        <v>791</v>
      </c>
      <c r="F27" s="113" t="s">
        <v>832</v>
      </c>
      <c r="G27" s="113" t="s">
        <v>465</v>
      </c>
      <c r="H27">
        <f>VLOOKUP(G27,MARGIN!$E$1:$F$9,2)</f>
        <v>0.68009167635797296</v>
      </c>
      <c r="I27" s="148">
        <v>1250</v>
      </c>
      <c r="J27" s="113">
        <v>0.01</v>
      </c>
      <c r="K27" s="113" t="s">
        <v>1223</v>
      </c>
      <c r="L27" s="113" t="s">
        <v>833</v>
      </c>
      <c r="M27" s="149" t="s">
        <v>462</v>
      </c>
      <c r="N27" s="202">
        <f>VLOOKUP($A27,[3]futuresATR!$A$2:$F$80,3)</f>
        <v>99.41</v>
      </c>
      <c r="O27" s="156">
        <f t="shared" si="5"/>
        <v>182714.33737500003</v>
      </c>
      <c r="P27" s="203">
        <f>VLOOKUP($A27,[3]futuresATR!$A$2:$F$80,4)</f>
        <v>0.03</v>
      </c>
      <c r="Q27" s="155">
        <f t="shared" si="11"/>
        <v>55.139625000000009</v>
      </c>
      <c r="R27" s="145">
        <f t="shared" si="6"/>
        <v>36</v>
      </c>
      <c r="S27" s="140">
        <f t="shared" si="1"/>
        <v>6577716.1455000015</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918.99375000047019</v>
      </c>
      <c r="AH27" s="142">
        <f t="shared" si="4"/>
        <v>17.993750000470186</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121.21875</v>
      </c>
      <c r="O28" s="156">
        <f t="shared" si="5"/>
        <v>121218.75</v>
      </c>
      <c r="P28" s="203">
        <f>VLOOKUP($A28,[3]futuresATR!$A$2:$F$80,4)</f>
        <v>0.30307364599999997</v>
      </c>
      <c r="Q28" s="155">
        <f t="shared" si="11"/>
        <v>303.073646</v>
      </c>
      <c r="R28" s="145">
        <f t="shared" si="6"/>
        <v>7</v>
      </c>
      <c r="S28" s="140">
        <f t="shared" si="1"/>
        <v>848531.25</v>
      </c>
      <c r="T28" s="111">
        <f t="shared" si="7"/>
        <v>7</v>
      </c>
      <c r="U28" s="111">
        <f t="shared" si="8"/>
        <v>98</v>
      </c>
      <c r="V28" s="163">
        <f t="shared" si="9"/>
        <v>7</v>
      </c>
      <c r="W28" s="163">
        <f t="shared" si="10"/>
        <v>2121.5155220000001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1270</v>
      </c>
      <c r="O29" s="156">
        <f t="shared" si="5"/>
        <v>127000</v>
      </c>
      <c r="P29" s="203">
        <f>VLOOKUP($A29,[3]futuresATR!$A$2:$F$80,4)</f>
        <v>17.59</v>
      </c>
      <c r="Q29" s="155">
        <f t="shared" si="11"/>
        <v>1759</v>
      </c>
      <c r="R29" s="145">
        <f t="shared" si="6"/>
        <v>1</v>
      </c>
      <c r="S29" s="140">
        <f t="shared" si="1"/>
        <v>127000</v>
      </c>
      <c r="T29" s="111">
        <f t="shared" si="7"/>
        <v>1</v>
      </c>
      <c r="U29" s="111">
        <f t="shared" si="8"/>
        <v>14</v>
      </c>
      <c r="V29" s="163">
        <f t="shared" si="9"/>
        <v>1</v>
      </c>
      <c r="W29" s="163">
        <f t="shared" si="10"/>
        <v>1759</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8655</v>
      </c>
      <c r="O30" s="156">
        <f t="shared" si="5"/>
        <v>55694.980694980695</v>
      </c>
      <c r="P30" s="203">
        <f>VLOOKUP($A30,[3]futuresATR!$A$2:$F$80,4)</f>
        <v>171.590551181</v>
      </c>
      <c r="Q30" s="155">
        <f t="shared" si="11"/>
        <v>1104.1863010360362</v>
      </c>
      <c r="R30" s="145">
        <f t="shared" si="6"/>
        <v>2</v>
      </c>
      <c r="S30" s="140">
        <f t="shared" si="1"/>
        <v>111389.96138996139</v>
      </c>
      <c r="T30" s="111">
        <f t="shared" si="7"/>
        <v>2</v>
      </c>
      <c r="U30" s="111">
        <f t="shared" si="8"/>
        <v>28</v>
      </c>
      <c r="V30" s="163">
        <f t="shared" si="9"/>
        <v>2</v>
      </c>
      <c r="W30" s="163">
        <f t="shared" si="10"/>
        <v>2208.3726020720724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213.6</v>
      </c>
      <c r="O31" s="156">
        <f t="shared" si="5"/>
        <v>53400</v>
      </c>
      <c r="P31" s="203">
        <f>VLOOKUP($A31,[3]futuresATR!$A$2:$F$80,4)</f>
        <v>4.3534751815000003</v>
      </c>
      <c r="Q31" s="155">
        <f t="shared" si="11"/>
        <v>1088.368795375</v>
      </c>
      <c r="R31" s="145">
        <f t="shared" si="6"/>
        <v>2</v>
      </c>
      <c r="S31" s="140">
        <f t="shared" si="1"/>
        <v>106800</v>
      </c>
      <c r="T31" s="111">
        <f t="shared" si="7"/>
        <v>2</v>
      </c>
      <c r="U31" s="111">
        <f t="shared" si="8"/>
        <v>28</v>
      </c>
      <c r="V31" s="163">
        <f t="shared" si="9"/>
        <v>2</v>
      </c>
      <c r="W31" s="163">
        <f t="shared" si="10"/>
        <v>2176.73759075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20743</v>
      </c>
      <c r="O32" s="156">
        <f t="shared" si="5"/>
        <v>133481.33848133849</v>
      </c>
      <c r="P32" s="203">
        <f>VLOOKUP($A32,[3]futuresATR!$A$2:$F$80,4)</f>
        <v>332.46888367399998</v>
      </c>
      <c r="Q32" s="155">
        <f t="shared" si="11"/>
        <v>2139.4394058815956</v>
      </c>
      <c r="R32" s="145">
        <f t="shared" si="6"/>
        <v>1</v>
      </c>
      <c r="S32" s="140">
        <f t="shared" si="1"/>
        <v>133481.33848133849</v>
      </c>
      <c r="T32" s="111">
        <f t="shared" si="7"/>
        <v>1</v>
      </c>
      <c r="U32" s="111">
        <f t="shared" si="8"/>
        <v>14</v>
      </c>
      <c r="V32" s="163">
        <f t="shared" si="9"/>
        <v>1</v>
      </c>
      <c r="W32" s="163">
        <f t="shared" si="10"/>
        <v>2139.4394058815956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1.5153000000000001</v>
      </c>
      <c r="O33" s="156">
        <f t="shared" si="5"/>
        <v>63642.600000000006</v>
      </c>
      <c r="P33" s="203">
        <f>VLOOKUP($A33,[3]futuresATR!$A$2:$F$80,4)</f>
        <v>3.9966502500000001E-2</v>
      </c>
      <c r="Q33" s="155">
        <f t="shared" si="11"/>
        <v>1678.5931049999999</v>
      </c>
      <c r="R33" s="145">
        <f t="shared" si="6"/>
        <v>1</v>
      </c>
      <c r="S33" s="140">
        <f t="shared" si="1"/>
        <v>63642.600000000006</v>
      </c>
      <c r="T33" s="111">
        <f t="shared" si="7"/>
        <v>1</v>
      </c>
      <c r="U33" s="111">
        <f t="shared" si="8"/>
        <v>14</v>
      </c>
      <c r="V33" s="163">
        <f t="shared" si="9"/>
        <v>1</v>
      </c>
      <c r="W33" s="163">
        <f t="shared" si="10"/>
        <v>1678.5931049999999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0.96045000000000003</v>
      </c>
      <c r="O34" s="176">
        <f>N34*I34/H34/100</f>
        <v>120056.25</v>
      </c>
      <c r="P34" s="203">
        <f>VLOOKUP($A34,[3]futuresATR!$A$2:$F$80,4)</f>
        <v>9.8381679999999996E-3</v>
      </c>
      <c r="Q34" s="162">
        <f>P34*I34/H34/100</f>
        <v>1229.771</v>
      </c>
      <c r="R34" s="145">
        <f t="shared" si="6"/>
        <v>2</v>
      </c>
      <c r="S34" s="140">
        <f t="shared" ref="S34:S65" si="12">R34*O34</f>
        <v>240112.5</v>
      </c>
      <c r="T34" s="111">
        <f t="shared" si="7"/>
        <v>2</v>
      </c>
      <c r="U34" s="111">
        <f t="shared" si="8"/>
        <v>28</v>
      </c>
      <c r="V34" s="163">
        <f t="shared" si="9"/>
        <v>2</v>
      </c>
      <c r="W34" s="163">
        <f t="shared" si="10"/>
        <v>2459.5419999999999</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139.69999999999999</v>
      </c>
      <c r="O35" s="156">
        <f t="shared" si="5"/>
        <v>52387.499999999993</v>
      </c>
      <c r="P35" s="203">
        <f>VLOOKUP($A35,[3]futuresATR!$A$2:$F$80,4)</f>
        <v>4.3332995624999997</v>
      </c>
      <c r="Q35" s="155">
        <f t="shared" ref="Q35:Q51" si="14">P35*I35/H35</f>
        <v>1624.9873359374999</v>
      </c>
      <c r="R35" s="145">
        <f t="shared" si="6"/>
        <v>1</v>
      </c>
      <c r="S35" s="140">
        <f t="shared" si="12"/>
        <v>52387.499999999993</v>
      </c>
      <c r="T35" s="111">
        <f t="shared" si="7"/>
        <v>1</v>
      </c>
      <c r="U35" s="111">
        <f t="shared" si="8"/>
        <v>14</v>
      </c>
      <c r="V35" s="163">
        <f t="shared" si="9"/>
        <v>1</v>
      </c>
      <c r="W35" s="163">
        <f t="shared" si="10"/>
        <v>1624.9873359374999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451</v>
      </c>
      <c r="O36" s="156">
        <f t="shared" si="5"/>
        <v>22550</v>
      </c>
      <c r="P36" s="203">
        <f>VLOOKUP($A36,[3]futuresATR!$A$2:$F$80,4)</f>
        <v>12.147194854</v>
      </c>
      <c r="Q36" s="155">
        <f t="shared" si="14"/>
        <v>607.35974269999997</v>
      </c>
      <c r="R36" s="145">
        <f t="shared" si="6"/>
        <v>3</v>
      </c>
      <c r="S36" s="140">
        <f t="shared" si="12"/>
        <v>67650</v>
      </c>
      <c r="T36" s="111">
        <f t="shared" si="7"/>
        <v>3</v>
      </c>
      <c r="U36" s="111">
        <f t="shared" si="8"/>
        <v>42</v>
      </c>
      <c r="V36" s="163">
        <f t="shared" si="9"/>
        <v>3</v>
      </c>
      <c r="W36" s="163">
        <f t="shared" si="10"/>
        <v>1822.0792280999999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308.2</v>
      </c>
      <c r="O37" s="156">
        <f t="shared" si="5"/>
        <v>33902</v>
      </c>
      <c r="P37" s="203">
        <f>VLOOKUP($A37,[3]futuresATR!$A$2:$F$80,4)</f>
        <v>7.0457095059999997</v>
      </c>
      <c r="Q37" s="155">
        <f t="shared" si="14"/>
        <v>775.02804565999998</v>
      </c>
      <c r="R37" s="145">
        <f t="shared" si="6"/>
        <v>3</v>
      </c>
      <c r="S37" s="140">
        <f t="shared" si="12"/>
        <v>101706</v>
      </c>
      <c r="T37" s="111">
        <f t="shared" si="7"/>
        <v>3</v>
      </c>
      <c r="U37" s="111">
        <f t="shared" si="8"/>
        <v>42</v>
      </c>
      <c r="V37" s="163">
        <f t="shared" si="9"/>
        <v>3</v>
      </c>
      <c r="W37" s="163">
        <f t="shared" si="10"/>
        <v>2325.08413698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111.625</v>
      </c>
      <c r="O38" s="156">
        <f t="shared" si="5"/>
        <v>44650</v>
      </c>
      <c r="P38" s="203">
        <f>VLOOKUP($A38,[3]futuresATR!$A$2:$F$80,4)</f>
        <v>2.21875</v>
      </c>
      <c r="Q38" s="155">
        <f t="shared" si="14"/>
        <v>887.5</v>
      </c>
      <c r="R38" s="145">
        <f t="shared" si="6"/>
        <v>2</v>
      </c>
      <c r="S38" s="140">
        <f t="shared" si="12"/>
        <v>89300</v>
      </c>
      <c r="T38" s="111">
        <f t="shared" si="7"/>
        <v>2</v>
      </c>
      <c r="U38" s="111">
        <f t="shared" si="8"/>
        <v>28</v>
      </c>
      <c r="V38" s="163">
        <f t="shared" si="9"/>
        <v>2</v>
      </c>
      <c r="W38" s="163">
        <f t="shared" si="10"/>
        <v>1775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51.78</v>
      </c>
      <c r="O39" s="156">
        <f t="shared" si="5"/>
        <v>51780</v>
      </c>
      <c r="P39" s="203">
        <f>VLOOKUP($A39,[3]futuresATR!$A$2:$F$80,4)</f>
        <v>1.3069999999999999</v>
      </c>
      <c r="Q39" s="155">
        <f t="shared" si="14"/>
        <v>1307</v>
      </c>
      <c r="R39" s="145">
        <f t="shared" si="6"/>
        <v>2</v>
      </c>
      <c r="S39" s="140">
        <f t="shared" si="12"/>
        <v>103560</v>
      </c>
      <c r="T39" s="111">
        <f t="shared" si="7"/>
        <v>2</v>
      </c>
      <c r="U39" s="111">
        <f t="shared" si="8"/>
        <v>28</v>
      </c>
      <c r="V39" s="163">
        <f t="shared" si="9"/>
        <v>2</v>
      </c>
      <c r="W39" s="163">
        <f t="shared" si="10"/>
        <v>2614</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450</v>
      </c>
      <c r="O40" s="156">
        <f t="shared" si="5"/>
        <v>45000</v>
      </c>
      <c r="P40" s="203">
        <f>VLOOKUP($A40,[3]futuresATR!$A$2:$F$80,4)</f>
        <v>12.909547633000001</v>
      </c>
      <c r="Q40" s="155">
        <f t="shared" si="14"/>
        <v>1290.9547633</v>
      </c>
      <c r="R40" s="145">
        <f t="shared" si="6"/>
        <v>2</v>
      </c>
      <c r="S40" s="140">
        <f t="shared" si="12"/>
        <v>90000</v>
      </c>
      <c r="T40" s="111">
        <f t="shared" si="7"/>
        <v>2</v>
      </c>
      <c r="U40" s="111">
        <f t="shared" si="8"/>
        <v>28</v>
      </c>
      <c r="V40" s="163">
        <f t="shared" si="9"/>
        <v>2</v>
      </c>
      <c r="W40" s="163">
        <f t="shared" si="10"/>
        <v>2581.9095265999999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85.85</v>
      </c>
      <c r="O41" s="156">
        <f t="shared" si="5"/>
        <v>34340</v>
      </c>
      <c r="P41" s="203">
        <f>VLOOKUP($A41,[3]futuresATR!$A$2:$F$80,4)</f>
        <v>1.5197407350000001</v>
      </c>
      <c r="Q41" s="155">
        <f t="shared" si="14"/>
        <v>607.89629400000001</v>
      </c>
      <c r="R41" s="145">
        <f t="shared" si="6"/>
        <v>3</v>
      </c>
      <c r="S41" s="140">
        <f t="shared" si="12"/>
        <v>103020</v>
      </c>
      <c r="T41" s="111">
        <f t="shared" si="7"/>
        <v>3</v>
      </c>
      <c r="U41" s="111">
        <f t="shared" si="8"/>
        <v>42</v>
      </c>
      <c r="V41" s="163">
        <f t="shared" si="9"/>
        <v>3</v>
      </c>
      <c r="W41" s="163">
        <f t="shared" si="10"/>
        <v>1823.6888819999999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1708</v>
      </c>
      <c r="O42" s="156">
        <f t="shared" si="5"/>
        <v>17080</v>
      </c>
      <c r="P42" s="203">
        <f>VLOOKUP($A42,[3]futuresATR!$A$2:$F$80,4)</f>
        <v>30.943202978999999</v>
      </c>
      <c r="Q42" s="155">
        <f>P42*I42/H42</f>
        <v>309.43202979</v>
      </c>
      <c r="R42" s="145">
        <f t="shared" si="6"/>
        <v>6</v>
      </c>
      <c r="S42" s="140">
        <f t="shared" si="12"/>
        <v>102480</v>
      </c>
      <c r="T42" s="111">
        <f t="shared" si="7"/>
        <v>6</v>
      </c>
      <c r="U42" s="111">
        <f t="shared" si="8"/>
        <v>84</v>
      </c>
      <c r="V42" s="163">
        <f>IF(ROUND(T42*Q42/$R$1,0)&lt;1,0,T42)</f>
        <v>6</v>
      </c>
      <c r="W42" s="163">
        <f t="shared" si="10"/>
        <v>1856.59217874</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530.70000000000005</v>
      </c>
      <c r="O43" s="156">
        <f t="shared" si="5"/>
        <v>26535.000000000004</v>
      </c>
      <c r="P43" s="203">
        <f>VLOOKUP($A43,[3]futuresATR!$A$2:$F$80,4)</f>
        <v>10.63</v>
      </c>
      <c r="Q43" s="155">
        <f t="shared" si="14"/>
        <v>531.5</v>
      </c>
      <c r="R43" s="145">
        <f t="shared" si="6"/>
        <v>4</v>
      </c>
      <c r="S43" s="140">
        <f t="shared" si="12"/>
        <v>106140.00000000001</v>
      </c>
      <c r="T43" s="111">
        <f t="shared" si="7"/>
        <v>4</v>
      </c>
      <c r="U43" s="111">
        <f t="shared" si="8"/>
        <v>56</v>
      </c>
      <c r="V43" s="163">
        <f t="shared" si="9"/>
        <v>4</v>
      </c>
      <c r="W43" s="163">
        <f t="shared" si="10"/>
        <v>2126</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824.3</v>
      </c>
      <c r="O44" s="156">
        <f t="shared" si="5"/>
        <v>41215</v>
      </c>
      <c r="P44" s="203">
        <f>VLOOKUP($A44,[3]futuresATR!$A$2:$F$80,4)</f>
        <v>12.011943723</v>
      </c>
      <c r="Q44" s="155">
        <f t="shared" si="14"/>
        <v>600.59718614999997</v>
      </c>
      <c r="R44" s="145">
        <f t="shared" si="6"/>
        <v>3</v>
      </c>
      <c r="S44" s="140">
        <f t="shared" si="12"/>
        <v>123645</v>
      </c>
      <c r="T44" s="111">
        <f t="shared" si="7"/>
        <v>3</v>
      </c>
      <c r="U44" s="111">
        <f t="shared" si="8"/>
        <v>42</v>
      </c>
      <c r="V44" s="163">
        <f t="shared" si="9"/>
        <v>3</v>
      </c>
      <c r="W44" s="163">
        <f t="shared" si="10"/>
        <v>1801.7915584499999</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0.88480697935745312</v>
      </c>
      <c r="I45">
        <v>10</v>
      </c>
      <c r="J45">
        <v>0.1</v>
      </c>
      <c r="K45" t="s">
        <v>299</v>
      </c>
      <c r="M45" s="134" t="s">
        <v>629</v>
      </c>
      <c r="N45" s="202">
        <f>VLOOKUP($A45,[3]futuresATR!$A$2:$F$80,3)</f>
        <v>8692.1</v>
      </c>
      <c r="O45" s="156">
        <f t="shared" si="5"/>
        <v>98237.244990000007</v>
      </c>
      <c r="P45" s="203">
        <f>VLOOKUP($A45,[3]futuresATR!$A$2:$F$80,4)</f>
        <v>161.901191162</v>
      </c>
      <c r="Q45" s="155">
        <f t="shared" si="14"/>
        <v>1829.791072393808</v>
      </c>
      <c r="R45" s="145">
        <f t="shared" si="6"/>
        <v>1</v>
      </c>
      <c r="S45" s="140">
        <f t="shared" si="12"/>
        <v>98237.244990000007</v>
      </c>
      <c r="T45" s="111">
        <f t="shared" si="7"/>
        <v>1</v>
      </c>
      <c r="U45" s="111">
        <f t="shared" si="8"/>
        <v>14</v>
      </c>
      <c r="V45" s="163">
        <f t="shared" si="9"/>
        <v>1</v>
      </c>
      <c r="W45" s="163">
        <f t="shared" si="10"/>
        <v>1829.791072393808</v>
      </c>
      <c r="X45" t="s">
        <v>911</v>
      </c>
      <c r="Y45">
        <v>2</v>
      </c>
      <c r="Z45">
        <v>8908.6</v>
      </c>
      <c r="AA45" s="138">
        <v>0</v>
      </c>
      <c r="AB45" t="s">
        <v>915</v>
      </c>
      <c r="AC45">
        <v>8979</v>
      </c>
      <c r="AD45" s="109">
        <v>-1569</v>
      </c>
      <c r="AE45" s="109">
        <v>0</v>
      </c>
      <c r="AF45" s="169">
        <f t="shared" si="2"/>
        <v>-70.399999999999636</v>
      </c>
      <c r="AG45" s="145">
        <f t="shared" si="13"/>
        <v>-1591.3075199999919</v>
      </c>
      <c r="AH45" s="142">
        <f t="shared" si="4"/>
        <v>22.307519999991882</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5.3600000000000002E-2</v>
      </c>
      <c r="O46" s="156">
        <f t="shared" si="5"/>
        <v>26800</v>
      </c>
      <c r="P46" s="203">
        <f>VLOOKUP($A46,[3]futuresATR!$A$2:$F$80,4)</f>
        <v>6.1561649999999999E-4</v>
      </c>
      <c r="Q46" s="155">
        <f t="shared" si="14"/>
        <v>307.80824999999999</v>
      </c>
      <c r="R46" s="145">
        <f t="shared" si="6"/>
        <v>6</v>
      </c>
      <c r="S46" s="140">
        <f t="shared" si="12"/>
        <v>160800</v>
      </c>
      <c r="T46" s="111">
        <f t="shared" si="7"/>
        <v>6</v>
      </c>
      <c r="U46" s="111">
        <f t="shared" si="8"/>
        <v>84</v>
      </c>
      <c r="V46" s="163">
        <f t="shared" si="9"/>
        <v>6</v>
      </c>
      <c r="W46" s="163">
        <f t="shared" si="10"/>
        <v>1846.8494999999998</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534.75</v>
      </c>
      <c r="O47" s="156">
        <f t="shared" si="5"/>
        <v>26737.5</v>
      </c>
      <c r="P47" s="203">
        <f>VLOOKUP($A47,[3]futuresATR!$A$2:$F$80,4)</f>
        <v>9.9975732169999993</v>
      </c>
      <c r="Q47" s="155">
        <f t="shared" si="14"/>
        <v>499.87866084999996</v>
      </c>
      <c r="R47" s="145">
        <f t="shared" si="6"/>
        <v>4</v>
      </c>
      <c r="S47" s="140">
        <f t="shared" si="12"/>
        <v>106950</v>
      </c>
      <c r="T47" s="111">
        <f t="shared" si="7"/>
        <v>4</v>
      </c>
      <c r="U47" s="111">
        <f t="shared" si="8"/>
        <v>56</v>
      </c>
      <c r="V47" s="163">
        <f t="shared" si="9"/>
        <v>4</v>
      </c>
      <c r="W47" s="163">
        <f t="shared" si="10"/>
        <v>1999.5146433999998</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0.71419999999999995</v>
      </c>
      <c r="O48" s="156">
        <f t="shared" si="5"/>
        <v>71420</v>
      </c>
      <c r="P48" s="203">
        <f>VLOOKUP($A48,[3]futuresATR!$A$2:$F$80,4)</f>
        <v>7.9583734999999992E-3</v>
      </c>
      <c r="Q48" s="155">
        <f t="shared" si="14"/>
        <v>795.8373499999999</v>
      </c>
      <c r="R48" s="145">
        <f t="shared" si="6"/>
        <v>3</v>
      </c>
      <c r="S48" s="140">
        <f t="shared" si="12"/>
        <v>214260</v>
      </c>
      <c r="T48" s="111">
        <f t="shared" si="7"/>
        <v>3</v>
      </c>
      <c r="U48" s="111">
        <f t="shared" si="8"/>
        <v>42</v>
      </c>
      <c r="V48" s="163">
        <f t="shared" si="9"/>
        <v>3</v>
      </c>
      <c r="W48" s="163">
        <f t="shared" si="10"/>
        <v>2387.5120499999998</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2.7240000000000002</v>
      </c>
      <c r="O49" s="156">
        <f t="shared" si="5"/>
        <v>27240.000000000004</v>
      </c>
      <c r="P49" s="203">
        <f>VLOOKUP($A49,[3]futuresATR!$A$2:$F$80,4)</f>
        <v>8.3781175499999999E-2</v>
      </c>
      <c r="Q49" s="155">
        <f t="shared" si="14"/>
        <v>837.81175499999995</v>
      </c>
      <c r="R49" s="145">
        <f t="shared" si="6"/>
        <v>2</v>
      </c>
      <c r="S49" s="140">
        <f t="shared" si="12"/>
        <v>54480.000000000007</v>
      </c>
      <c r="T49" s="111">
        <f t="shared" si="7"/>
        <v>2</v>
      </c>
      <c r="U49" s="111">
        <f t="shared" si="8"/>
        <v>28</v>
      </c>
      <c r="V49" s="163">
        <f t="shared" si="9"/>
        <v>2</v>
      </c>
      <c r="W49" s="163">
        <f t="shared" si="10"/>
        <v>1675.6235099999999</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104.468</v>
      </c>
      <c r="I50" s="148">
        <f>500</f>
        <v>500</v>
      </c>
      <c r="J50" s="113">
        <v>5</v>
      </c>
      <c r="K50" s="113" t="s">
        <v>299</v>
      </c>
      <c r="L50" s="113" t="s">
        <v>382</v>
      </c>
      <c r="M50" s="149" t="s">
        <v>703</v>
      </c>
      <c r="N50" s="202">
        <f>VLOOKUP($A50,[3]futuresATR!$A$2:$F$80,3)</f>
        <v>15930</v>
      </c>
      <c r="O50" s="156">
        <f t="shared" si="5"/>
        <v>76243.44296818164</v>
      </c>
      <c r="P50" s="203">
        <f>VLOOKUP($A50,[3]futuresATR!$A$2:$F$80,4)</f>
        <v>352.012936475</v>
      </c>
      <c r="Q50" s="155">
        <f t="shared" si="14"/>
        <v>1684.788339371865</v>
      </c>
      <c r="R50" s="145">
        <f t="shared" si="6"/>
        <v>1</v>
      </c>
      <c r="S50" s="140">
        <f t="shared" si="12"/>
        <v>76243.44296818164</v>
      </c>
      <c r="T50" s="111">
        <f t="shared" si="7"/>
        <v>1</v>
      </c>
      <c r="U50" s="111">
        <f t="shared" si="8"/>
        <v>14</v>
      </c>
      <c r="V50" s="163">
        <f t="shared" si="9"/>
        <v>1</v>
      </c>
      <c r="W50" s="163">
        <f t="shared" si="10"/>
        <v>1684.788339371865</v>
      </c>
      <c r="X50" s="161" t="s">
        <v>912</v>
      </c>
      <c r="Y50" s="113">
        <v>2</v>
      </c>
      <c r="Z50" s="113">
        <v>16645</v>
      </c>
      <c r="AA50" s="165">
        <v>35</v>
      </c>
      <c r="AB50" s="164">
        <v>2.0999999999999999E-3</v>
      </c>
      <c r="AC50" s="113">
        <v>16680</v>
      </c>
      <c r="AD50" s="165">
        <v>350</v>
      </c>
      <c r="AE50" s="165">
        <v>0</v>
      </c>
      <c r="AF50" s="169">
        <f t="shared" si="2"/>
        <v>-35</v>
      </c>
      <c r="AG50" s="145">
        <f t="shared" si="13"/>
        <v>-335.03082283570086</v>
      </c>
      <c r="AH50" s="142">
        <f t="shared" si="4"/>
        <v>-14.96917716429914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4394.5</v>
      </c>
      <c r="O51" s="156">
        <f t="shared" si="5"/>
        <v>87890</v>
      </c>
      <c r="P51" s="203">
        <f>VLOOKUP($A51,[3]futuresATR!$A$2:$F$80,4)</f>
        <v>42.320378448500001</v>
      </c>
      <c r="Q51" s="155">
        <f t="shared" si="14"/>
        <v>846.40756897000006</v>
      </c>
      <c r="R51" s="145">
        <f t="shared" si="6"/>
        <v>2</v>
      </c>
      <c r="S51" s="140">
        <f t="shared" si="12"/>
        <v>175780</v>
      </c>
      <c r="T51" s="111">
        <f t="shared" si="7"/>
        <v>2</v>
      </c>
      <c r="U51" s="111">
        <f t="shared" si="8"/>
        <v>28</v>
      </c>
      <c r="V51" s="163">
        <f t="shared" si="9"/>
        <v>2</v>
      </c>
      <c r="W51" s="163">
        <f t="shared" si="10"/>
        <v>1692.8151379400001</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216.75</v>
      </c>
      <c r="O52" s="156">
        <f t="shared" si="5"/>
        <v>10837.5</v>
      </c>
      <c r="P52" s="203">
        <f>VLOOKUP($A52,[3]futuresATR!$A$2:$F$80,4)</f>
        <v>6.1235294119999999</v>
      </c>
      <c r="Q52" s="177">
        <f>P52*I52/H52</f>
        <v>306.17647060000002</v>
      </c>
      <c r="R52" s="145">
        <f t="shared" si="6"/>
        <v>7</v>
      </c>
      <c r="S52" s="140">
        <f t="shared" si="12"/>
        <v>75862.5</v>
      </c>
      <c r="T52" s="111">
        <f t="shared" si="7"/>
        <v>7</v>
      </c>
      <c r="U52" s="111">
        <f t="shared" si="8"/>
        <v>98</v>
      </c>
      <c r="V52" s="163">
        <f t="shared" si="9"/>
        <v>7</v>
      </c>
      <c r="W52" s="163">
        <f t="shared" si="10"/>
        <v>2143.2352942000002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167.6</v>
      </c>
      <c r="O53" s="156">
        <f t="shared" si="5"/>
        <v>25140</v>
      </c>
      <c r="P53" s="203">
        <f>VLOOKUP($A53,[3]futuresATR!$A$2:$F$80,4)</f>
        <v>4.5489279224999999</v>
      </c>
      <c r="Q53" s="155">
        <f t="shared" ref="Q53:Q61" si="15">P53*I53/H53</f>
        <v>682.33918837499994</v>
      </c>
      <c r="R53" s="145">
        <f t="shared" si="6"/>
        <v>3</v>
      </c>
      <c r="S53" s="140">
        <f t="shared" si="12"/>
        <v>75420</v>
      </c>
      <c r="T53" s="111">
        <f t="shared" si="7"/>
        <v>3</v>
      </c>
      <c r="U53" s="111">
        <f t="shared" si="8"/>
        <v>42</v>
      </c>
      <c r="V53" s="163">
        <f t="shared" si="9"/>
        <v>3</v>
      </c>
      <c r="W53" s="163">
        <f t="shared" si="10"/>
        <v>2047.0175651249997</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562.25</v>
      </c>
      <c r="O54" s="156">
        <f t="shared" si="5"/>
        <v>56225</v>
      </c>
      <c r="P54" s="203">
        <f>VLOOKUP($A54,[3]futuresATR!$A$2:$F$80,4)</f>
        <v>16.065000000000001</v>
      </c>
      <c r="Q54" s="155">
        <f t="shared" si="15"/>
        <v>1606.5000000000002</v>
      </c>
      <c r="R54" s="145">
        <f t="shared" si="6"/>
        <v>1</v>
      </c>
      <c r="S54" s="140">
        <f t="shared" si="12"/>
        <v>56225</v>
      </c>
      <c r="T54" s="111">
        <f t="shared" si="7"/>
        <v>1</v>
      </c>
      <c r="U54" s="111">
        <f t="shared" si="8"/>
        <v>14</v>
      </c>
      <c r="V54" s="163">
        <f t="shared" si="9"/>
        <v>1</v>
      </c>
      <c r="W54" s="163">
        <f t="shared" si="10"/>
        <v>1606.5000000000002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985.6</v>
      </c>
      <c r="O55" s="156">
        <f t="shared" si="5"/>
        <v>49280</v>
      </c>
      <c r="P55" s="203">
        <f>VLOOKUP($A55,[3]futuresATR!$A$2:$F$80,4)</f>
        <v>19.565377223500001</v>
      </c>
      <c r="Q55" s="155">
        <f t="shared" si="15"/>
        <v>978.26886117499998</v>
      </c>
      <c r="R55" s="145">
        <f t="shared" si="6"/>
        <v>2</v>
      </c>
      <c r="S55" s="140">
        <f t="shared" si="12"/>
        <v>98560</v>
      </c>
      <c r="T55" s="111">
        <f t="shared" si="7"/>
        <v>2</v>
      </c>
      <c r="U55" s="111">
        <f t="shared" si="8"/>
        <v>28</v>
      </c>
      <c r="V55" s="163">
        <f t="shared" si="9"/>
        <v>2</v>
      </c>
      <c r="W55" s="163">
        <f t="shared" si="10"/>
        <v>1956.53772235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1.5948</v>
      </c>
      <c r="O56" s="156">
        <f t="shared" si="5"/>
        <v>66981.600000000006</v>
      </c>
      <c r="P56" s="203">
        <f>VLOOKUP($A56,[3]futuresATR!$A$2:$F$80,4)</f>
        <v>4.7703402999999998E-2</v>
      </c>
      <c r="Q56" s="155">
        <f t="shared" si="15"/>
        <v>2003.5429259999999</v>
      </c>
      <c r="R56" s="145">
        <f t="shared" si="6"/>
        <v>1</v>
      </c>
      <c r="S56" s="140">
        <f t="shared" si="12"/>
        <v>66981.600000000006</v>
      </c>
      <c r="T56" s="111">
        <f t="shared" si="7"/>
        <v>1</v>
      </c>
      <c r="U56" s="111">
        <f t="shared" si="8"/>
        <v>14</v>
      </c>
      <c r="V56" s="163">
        <f t="shared" si="9"/>
        <v>1</v>
      </c>
      <c r="W56" s="163">
        <f t="shared" si="10"/>
        <v>2003.5429259999999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11.23</v>
      </c>
      <c r="O57" s="156">
        <f t="shared" si="5"/>
        <v>22460</v>
      </c>
      <c r="P57" s="203">
        <f>VLOOKUP($A57,[3]futuresATR!$A$2:$F$80,4)</f>
        <v>0.27782493400000002</v>
      </c>
      <c r="Q57" s="155">
        <f t="shared" si="15"/>
        <v>555.64986800000008</v>
      </c>
      <c r="R57" s="145">
        <f t="shared" si="6"/>
        <v>4</v>
      </c>
      <c r="S57" s="140">
        <f t="shared" si="12"/>
        <v>89840</v>
      </c>
      <c r="T57" s="111">
        <f t="shared" si="7"/>
        <v>4</v>
      </c>
      <c r="U57" s="111">
        <f t="shared" si="8"/>
        <v>56</v>
      </c>
      <c r="V57" s="163">
        <f t="shared" si="9"/>
        <v>4</v>
      </c>
      <c r="W57" s="163">
        <f t="shared" si="10"/>
        <v>2222.5994720000003</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1.2792699999999999</v>
      </c>
      <c r="I58" s="151">
        <v>20</v>
      </c>
      <c r="J58" s="113">
        <v>0.1</v>
      </c>
      <c r="K58" s="113" t="s">
        <v>302</v>
      </c>
      <c r="M58" s="149" t="s">
        <v>499</v>
      </c>
      <c r="N58" s="202">
        <f>VLOOKUP($A58,[3]futuresATR!$A$2:$F$80,3)</f>
        <v>490.9</v>
      </c>
      <c r="O58" s="156">
        <f t="shared" si="5"/>
        <v>7674.6894713391239</v>
      </c>
      <c r="P58" s="203">
        <f>VLOOKUP($A58,[3]futuresATR!$A$2:$F$80,4)</f>
        <v>9.4200473794999997</v>
      </c>
      <c r="Q58" s="155">
        <f t="shared" si="15"/>
        <v>147.2722314992144</v>
      </c>
      <c r="R58" s="145">
        <f t="shared" si="6"/>
        <v>14</v>
      </c>
      <c r="S58" s="140">
        <f t="shared" si="12"/>
        <v>107445.65259874774</v>
      </c>
      <c r="T58" s="111">
        <f t="shared" si="7"/>
        <v>14</v>
      </c>
      <c r="U58" s="111">
        <f t="shared" si="8"/>
        <v>196</v>
      </c>
      <c r="V58" s="163">
        <f t="shared" si="9"/>
        <v>14</v>
      </c>
      <c r="W58" s="163">
        <f t="shared" si="10"/>
        <v>2061.8112409890018</v>
      </c>
      <c r="X58" s="113" t="s">
        <v>911</v>
      </c>
      <c r="Y58" s="113">
        <v>28</v>
      </c>
      <c r="Z58" s="113">
        <v>516.20000000000005</v>
      </c>
      <c r="AA58" s="113" t="s">
        <v>1135</v>
      </c>
      <c r="AB58" s="164">
        <v>1.5E-3</v>
      </c>
      <c r="AC58" s="113">
        <v>517</v>
      </c>
      <c r="AD58" s="165">
        <v>-342</v>
      </c>
      <c r="AE58" s="165">
        <v>0</v>
      </c>
      <c r="AF58" s="169">
        <f t="shared" si="2"/>
        <v>-0.79999999999995453</v>
      </c>
      <c r="AG58" s="145">
        <f t="shared" si="13"/>
        <v>-350.19972327966309</v>
      </c>
      <c r="AH58" s="142">
        <f>ABS(AG58)-ABS(AD58)</f>
        <v>8.1997232796630897</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1116.75</v>
      </c>
      <c r="O59" s="156">
        <f t="shared" si="5"/>
        <v>55837.5</v>
      </c>
      <c r="P59" s="203">
        <f>VLOOKUP($A59,[3]futuresATR!$A$2:$F$80,4)</f>
        <v>27.454536033</v>
      </c>
      <c r="Q59" s="155">
        <f t="shared" si="15"/>
        <v>1372.72680165</v>
      </c>
      <c r="R59" s="145">
        <f t="shared" si="6"/>
        <v>1</v>
      </c>
      <c r="S59" s="140">
        <f t="shared" si="12"/>
        <v>55837.5</v>
      </c>
      <c r="T59" s="111">
        <f t="shared" si="7"/>
        <v>1</v>
      </c>
      <c r="U59" s="111">
        <f t="shared" si="8"/>
        <v>14</v>
      </c>
      <c r="V59" s="163">
        <f t="shared" si="9"/>
        <v>1</v>
      </c>
      <c r="W59" s="163">
        <f t="shared" si="10"/>
        <v>1372.72680165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19.170000000000002</v>
      </c>
      <c r="O60" s="156">
        <f t="shared" si="5"/>
        <v>21470.400000000001</v>
      </c>
      <c r="P60" s="203">
        <f>VLOOKUP($A60,[3]futuresATR!$A$2:$F$80,4)</f>
        <v>0.52319097449999996</v>
      </c>
      <c r="Q60" s="155">
        <f t="shared" si="15"/>
        <v>585.97389143999999</v>
      </c>
      <c r="R60" s="145">
        <f t="shared" si="6"/>
        <v>3</v>
      </c>
      <c r="S60" s="140">
        <f t="shared" si="12"/>
        <v>64411.200000000004</v>
      </c>
      <c r="T60" s="111">
        <f t="shared" si="7"/>
        <v>3</v>
      </c>
      <c r="U60" s="111">
        <f t="shared" si="8"/>
        <v>42</v>
      </c>
      <c r="V60" s="163">
        <f t="shared" si="9"/>
        <v>3</v>
      </c>
      <c r="W60" s="163">
        <f t="shared" si="10"/>
        <v>1757.92167432</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1.0484</v>
      </c>
      <c r="O61" s="156">
        <f t="shared" si="5"/>
        <v>131050</v>
      </c>
      <c r="P61" s="203">
        <f>VLOOKUP($A61,[3]futuresATR!$A$2:$F$80,4)</f>
        <v>7.6908990000000002E-3</v>
      </c>
      <c r="Q61" s="155">
        <f t="shared" si="15"/>
        <v>961.36237500000004</v>
      </c>
      <c r="R61" s="145">
        <f t="shared" si="6"/>
        <v>2</v>
      </c>
      <c r="S61" s="140">
        <f t="shared" si="12"/>
        <v>262100</v>
      </c>
      <c r="T61" s="111">
        <f t="shared" si="7"/>
        <v>2</v>
      </c>
      <c r="U61" s="111">
        <f t="shared" si="8"/>
        <v>28</v>
      </c>
      <c r="V61" s="163">
        <f t="shared" si="9"/>
        <v>2</v>
      </c>
      <c r="W61" s="163">
        <f t="shared" si="10"/>
        <v>1922.7247500000001</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1731.2</v>
      </c>
      <c r="O62" s="176">
        <f>N62*I62/H62/100</f>
        <v>86560</v>
      </c>
      <c r="P62" s="203">
        <f>VLOOKUP($A62,[3]futuresATR!$A$2:$F$80,4)</f>
        <v>33.229999999999997</v>
      </c>
      <c r="Q62" s="162">
        <f>P62*I62/H62/100</f>
        <v>1661.4999999999998</v>
      </c>
      <c r="R62" s="145">
        <f t="shared" si="6"/>
        <v>1</v>
      </c>
      <c r="S62" s="140">
        <f t="shared" si="12"/>
        <v>86560</v>
      </c>
      <c r="T62" s="111">
        <f t="shared" si="7"/>
        <v>1</v>
      </c>
      <c r="U62" s="111">
        <f t="shared" si="8"/>
        <v>14</v>
      </c>
      <c r="V62" s="163">
        <f t="shared" si="9"/>
        <v>1</v>
      </c>
      <c r="W62" s="163">
        <f t="shared" si="10"/>
        <v>1661.4999999999998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8204</v>
      </c>
      <c r="O63" s="156">
        <f t="shared" si="5"/>
        <v>16408</v>
      </c>
      <c r="P63" s="203">
        <f>VLOOKUP($A63,[3]futuresATR!$A$2:$F$80,4)</f>
        <v>94.275000000000006</v>
      </c>
      <c r="Q63" s="155">
        <f t="shared" ref="Q63:Q80" si="16">P63*I63/H63</f>
        <v>188.55</v>
      </c>
      <c r="R63" s="145">
        <f t="shared" si="6"/>
        <v>11</v>
      </c>
      <c r="S63" s="140">
        <f t="shared" si="12"/>
        <v>180488</v>
      </c>
      <c r="T63" s="111">
        <f t="shared" si="7"/>
        <v>11</v>
      </c>
      <c r="U63" s="111">
        <f t="shared" si="8"/>
        <v>154</v>
      </c>
      <c r="V63" s="163">
        <f t="shared" si="9"/>
        <v>11</v>
      </c>
      <c r="W63" s="163">
        <f t="shared" si="10"/>
        <v>2074.0500000000002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104.468</v>
      </c>
      <c r="I64" s="113">
        <v>100000</v>
      </c>
      <c r="J64" s="113">
        <v>0.01</v>
      </c>
      <c r="K64" s="113" t="s">
        <v>1223</v>
      </c>
      <c r="L64" s="113"/>
      <c r="M64" s="149" t="s">
        <v>452</v>
      </c>
      <c r="N64" s="202">
        <f>VLOOKUP($A64,[3]futuresATR!$A$2:$F$80,3)</f>
        <v>152.11000000000001</v>
      </c>
      <c r="O64" s="156">
        <f t="shared" si="5"/>
        <v>145604.39560439563</v>
      </c>
      <c r="P64" s="203">
        <f>VLOOKUP($A64,[3]futuresATR!$A$2:$F$80,4)</f>
        <v>0.215454283</v>
      </c>
      <c r="Q64" s="155">
        <f t="shared" si="16"/>
        <v>206.23950204847415</v>
      </c>
      <c r="R64" s="145">
        <f t="shared" si="6"/>
        <v>10</v>
      </c>
      <c r="S64" s="140">
        <f t="shared" si="12"/>
        <v>1456043.9560439563</v>
      </c>
      <c r="T64" s="111">
        <f t="shared" si="7"/>
        <v>10</v>
      </c>
      <c r="U64" s="111">
        <f t="shared" si="8"/>
        <v>140</v>
      </c>
      <c r="V64" s="163">
        <f t="shared" si="9"/>
        <v>10</v>
      </c>
      <c r="W64" s="163">
        <f t="shared" si="10"/>
        <v>2062.3950204847415</v>
      </c>
      <c r="X64" s="113" t="s">
        <v>911</v>
      </c>
      <c r="Y64" s="113">
        <v>10</v>
      </c>
      <c r="Z64" s="113">
        <v>152</v>
      </c>
      <c r="AA64" s="113" t="s">
        <v>1152</v>
      </c>
      <c r="AB64" s="164" t="s">
        <v>918</v>
      </c>
      <c r="AC64" s="113">
        <v>152.01</v>
      </c>
      <c r="AD64" s="165">
        <v>-91</v>
      </c>
      <c r="AE64" s="165">
        <v>147</v>
      </c>
      <c r="AF64" s="169">
        <f t="shared" si="2"/>
        <v>-9.9999999999909051E-3</v>
      </c>
      <c r="AG64" s="145">
        <f t="shared" si="13"/>
        <v>-95.723092238684615</v>
      </c>
      <c r="AH64" s="142">
        <f t="shared" si="4"/>
        <v>4.7230922386846146</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391</v>
      </c>
      <c r="O65" s="156">
        <f t="shared" si="5"/>
        <v>39100</v>
      </c>
      <c r="P65" s="203">
        <f>VLOOKUP($A65,[3]futuresATR!$A$2:$F$80,4)</f>
        <v>12.1202522035</v>
      </c>
      <c r="Q65" s="155">
        <f t="shared" si="16"/>
        <v>1212.0252203499999</v>
      </c>
      <c r="R65" s="145">
        <f t="shared" si="6"/>
        <v>2</v>
      </c>
      <c r="S65" s="140">
        <f t="shared" si="12"/>
        <v>78200</v>
      </c>
      <c r="T65" s="111">
        <f t="shared" si="7"/>
        <v>2</v>
      </c>
      <c r="U65" s="111">
        <f t="shared" si="8"/>
        <v>28</v>
      </c>
      <c r="V65" s="163">
        <f t="shared" si="9"/>
        <v>2</v>
      </c>
      <c r="W65" s="163">
        <f t="shared" si="10"/>
        <v>2424.0504406999999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0.95821999999999996</v>
      </c>
      <c r="I66" s="113">
        <v>10</v>
      </c>
      <c r="J66" s="113">
        <v>1</v>
      </c>
      <c r="K66" s="113" t="s">
        <v>299</v>
      </c>
      <c r="L66" s="113" t="s">
        <v>881</v>
      </c>
      <c r="M66" s="149" t="s">
        <v>755</v>
      </c>
      <c r="N66" s="202">
        <f>VLOOKUP($A66,[3]futuresATR!$A$2:$F$80,3)</f>
        <v>7948</v>
      </c>
      <c r="O66" s="156">
        <f t="shared" si="5"/>
        <v>82945.461376301901</v>
      </c>
      <c r="P66" s="203">
        <f>VLOOKUP($A66,[3]futuresATR!$A$2:$F$80,4)</f>
        <v>113.588533316</v>
      </c>
      <c r="Q66" s="155">
        <f t="shared" si="16"/>
        <v>1185.4118398280143</v>
      </c>
      <c r="R66" s="145">
        <f t="shared" si="6"/>
        <v>2</v>
      </c>
      <c r="S66" s="140">
        <f t="shared" ref="S66:S80" si="17">R66*O66</f>
        <v>165890.9227526038</v>
      </c>
      <c r="T66" s="111">
        <f t="shared" si="7"/>
        <v>2</v>
      </c>
      <c r="U66" s="111">
        <f t="shared" si="8"/>
        <v>28</v>
      </c>
      <c r="V66" s="163">
        <f t="shared" si="9"/>
        <v>2</v>
      </c>
      <c r="W66" s="163">
        <f t="shared" si="10"/>
        <v>2370.8236796560286</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-3965.686376823694</v>
      </c>
      <c r="AH66" s="142">
        <f t="shared" ref="AH66:AH75" si="20">ABS(AG66)-ABS(AD66)</f>
        <v>129.68637682369399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311.3</v>
      </c>
      <c r="O67" s="156">
        <f t="shared" ref="O67:O80" si="21">N67*I67/H67</f>
        <v>45779.411764705881</v>
      </c>
      <c r="P67" s="203">
        <f>VLOOKUP($A67,[3]futuresATR!$A$2:$F$80,4)</f>
        <v>4.1900313049999998</v>
      </c>
      <c r="Q67" s="155">
        <f t="shared" si="16"/>
        <v>616.18107426470579</v>
      </c>
      <c r="R67" s="145">
        <f t="shared" ref="R67:R80" si="22">MAX(ROUND($R$1/Q67,0),1)</f>
        <v>3</v>
      </c>
      <c r="S67" s="140">
        <f t="shared" si="17"/>
        <v>137338.23529411765</v>
      </c>
      <c r="T67" s="111">
        <f t="shared" ref="T67:T80" si="23">IF(R67&gt;$T$1,$T$1,R67)</f>
        <v>3</v>
      </c>
      <c r="U67" s="111">
        <f t="shared" ref="U67:U80" si="24">T67*2*7</f>
        <v>42</v>
      </c>
      <c r="V67" s="163">
        <f t="shared" ref="V67:V80" si="25">IF(ROUND(T67*Q67/$R$1,0)&lt;1,0,T67)</f>
        <v>3</v>
      </c>
      <c r="W67" s="163">
        <f t="shared" ref="W67:W80" si="26">V67*Q67</f>
        <v>1848.5432227941174</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319.10000000000002</v>
      </c>
      <c r="O68" s="156">
        <f t="shared" si="21"/>
        <v>31910.000000000004</v>
      </c>
      <c r="P68" s="203">
        <f>VLOOKUP($A68,[3]futuresATR!$A$2:$F$80,4)</f>
        <v>4.3821582619999999</v>
      </c>
      <c r="Q68" s="155">
        <f t="shared" si="16"/>
        <v>438.21582619999998</v>
      </c>
      <c r="R68" s="145">
        <f t="shared" si="22"/>
        <v>5</v>
      </c>
      <c r="S68" s="140">
        <f t="shared" si="17"/>
        <v>159550.00000000003</v>
      </c>
      <c r="T68" s="111">
        <f t="shared" si="23"/>
        <v>5</v>
      </c>
      <c r="U68" s="111">
        <f t="shared" si="24"/>
        <v>70</v>
      </c>
      <c r="V68" s="163">
        <f t="shared" si="25"/>
        <v>5</v>
      </c>
      <c r="W68" s="163">
        <f t="shared" si="26"/>
        <v>2191.079131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0.88480697935745312</v>
      </c>
      <c r="I69">
        <v>10</v>
      </c>
      <c r="J69">
        <v>1</v>
      </c>
      <c r="K69" t="s">
        <v>299</v>
      </c>
      <c r="L69" t="s">
        <v>883</v>
      </c>
      <c r="M69" s="134" t="s">
        <v>536</v>
      </c>
      <c r="N69" s="202">
        <f>VLOOKUP($A69,[3]futuresATR!$A$2:$F$80,3)</f>
        <v>2992</v>
      </c>
      <c r="O69" s="156">
        <f t="shared" si="21"/>
        <v>33815.284800000001</v>
      </c>
      <c r="P69" s="203">
        <f>VLOOKUP($A69,[3]futuresATR!$A$2:$F$80,4)</f>
        <v>52.164936215499999</v>
      </c>
      <c r="Q69" s="155">
        <f t="shared" si="16"/>
        <v>589.56289261395943</v>
      </c>
      <c r="R69" s="145">
        <f t="shared" si="22"/>
        <v>3</v>
      </c>
      <c r="S69" s="140">
        <f t="shared" si="17"/>
        <v>101445.85440000001</v>
      </c>
      <c r="T69" s="111">
        <f t="shared" si="23"/>
        <v>3</v>
      </c>
      <c r="U69" s="111">
        <f t="shared" si="24"/>
        <v>42</v>
      </c>
      <c r="V69" s="163">
        <f t="shared" si="25"/>
        <v>3</v>
      </c>
      <c r="W69" s="163">
        <f t="shared" si="26"/>
        <v>1768.6886778418784</v>
      </c>
      <c r="X69" t="s">
        <v>912</v>
      </c>
      <c r="Y69">
        <v>3</v>
      </c>
      <c r="Z69">
        <v>2942.67</v>
      </c>
      <c r="AA69" s="138">
        <v>-6</v>
      </c>
      <c r="AB69" t="s">
        <v>922</v>
      </c>
      <c r="AC69">
        <v>3037</v>
      </c>
      <c r="AD69" s="109">
        <v>3164</v>
      </c>
      <c r="AE69" s="109">
        <v>0</v>
      </c>
      <c r="AF69" s="169">
        <f t="shared" si="18"/>
        <v>-94.329999999999927</v>
      </c>
      <c r="AG69" s="145">
        <f t="shared" si="19"/>
        <v>-3198.3246809999978</v>
      </c>
      <c r="AH69" s="142">
        <f t="shared" si="20"/>
        <v>34.324680999997781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1143.0999999999999</v>
      </c>
      <c r="O70" s="156">
        <f t="shared" si="21"/>
        <v>114309.99999999999</v>
      </c>
      <c r="P70" s="203">
        <f>VLOOKUP($A70,[3]futuresATR!$A$2:$F$80,4)</f>
        <v>14.638709214</v>
      </c>
      <c r="Q70" s="155">
        <f t="shared" si="16"/>
        <v>1463.8709214</v>
      </c>
      <c r="R70" s="145">
        <f t="shared" si="22"/>
        <v>1</v>
      </c>
      <c r="S70" s="140">
        <f t="shared" si="17"/>
        <v>114309.99999999999</v>
      </c>
      <c r="T70" s="111">
        <f t="shared" si="23"/>
        <v>1</v>
      </c>
      <c r="U70" s="111">
        <f t="shared" si="24"/>
        <v>14</v>
      </c>
      <c r="V70" s="163">
        <f t="shared" si="25"/>
        <v>1</v>
      </c>
      <c r="W70" s="163">
        <f t="shared" si="26"/>
        <v>1463.8709214</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109.34375</v>
      </c>
      <c r="O71" s="156">
        <f t="shared" si="21"/>
        <v>218687.5</v>
      </c>
      <c r="P71" s="203">
        <f>VLOOKUP($A71,[3]futuresATR!$A$2:$F$80,4)</f>
        <v>0.11757068449999999</v>
      </c>
      <c r="Q71" s="155">
        <f t="shared" si="16"/>
        <v>235.141369</v>
      </c>
      <c r="R71" s="145">
        <f t="shared" si="22"/>
        <v>9</v>
      </c>
      <c r="S71" s="140">
        <f t="shared" si="17"/>
        <v>1968187.5</v>
      </c>
      <c r="T71" s="111">
        <f t="shared" si="23"/>
        <v>9</v>
      </c>
      <c r="U71" s="111">
        <f t="shared" si="24"/>
        <v>126</v>
      </c>
      <c r="V71" s="163">
        <f t="shared" si="25"/>
        <v>9</v>
      </c>
      <c r="W71" s="163">
        <f t="shared" si="26"/>
        <v>2116.2723209999999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131.34375</v>
      </c>
      <c r="O72" s="156">
        <f t="shared" si="21"/>
        <v>131343.75</v>
      </c>
      <c r="P72" s="203">
        <f>VLOOKUP($A72,[3]futuresATR!$A$2:$F$80,4)</f>
        <v>0.48201432150000001</v>
      </c>
      <c r="Q72" s="155">
        <f t="shared" si="16"/>
        <v>482.01432149999999</v>
      </c>
      <c r="R72" s="145">
        <f t="shared" si="22"/>
        <v>4</v>
      </c>
      <c r="S72" s="140">
        <f t="shared" si="17"/>
        <v>525375</v>
      </c>
      <c r="T72" s="111">
        <f t="shared" si="23"/>
        <v>4</v>
      </c>
      <c r="U72" s="111">
        <f t="shared" si="24"/>
        <v>56</v>
      </c>
      <c r="V72" s="163">
        <f t="shared" si="25"/>
        <v>4</v>
      </c>
      <c r="W72" s="163">
        <f t="shared" si="26"/>
        <v>1928.057286</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167.71875</v>
      </c>
      <c r="O73" s="156">
        <f t="shared" si="21"/>
        <v>167718.75</v>
      </c>
      <c r="P73" s="203">
        <f>VLOOKUP($A73,[3]futuresATR!$A$2:$F$80,4)</f>
        <v>1.2620292885</v>
      </c>
      <c r="Q73" s="155">
        <f t="shared" si="16"/>
        <v>1262.0292884999999</v>
      </c>
      <c r="R73" s="145">
        <f t="shared" si="22"/>
        <v>2</v>
      </c>
      <c r="S73" s="140">
        <f t="shared" si="17"/>
        <v>335437.5</v>
      </c>
      <c r="T73" s="111">
        <f t="shared" si="23"/>
        <v>2</v>
      </c>
      <c r="U73" s="111">
        <f t="shared" si="24"/>
        <v>28</v>
      </c>
      <c r="V73" s="163">
        <f t="shared" si="25"/>
        <v>2</v>
      </c>
      <c r="W73" s="163">
        <f t="shared" si="26"/>
        <v>2524.0585769999998</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19.425000000000001</v>
      </c>
      <c r="O74" s="156">
        <f t="shared" si="21"/>
        <v>19425</v>
      </c>
      <c r="P74" s="203">
        <f>VLOOKUP($A74,[3]futuresATR!$A$2:$F$80,4)</f>
        <v>1.2144670275</v>
      </c>
      <c r="Q74" s="155">
        <f t="shared" si="16"/>
        <v>1214.4670275000001</v>
      </c>
      <c r="R74" s="145">
        <f t="shared" si="22"/>
        <v>2</v>
      </c>
      <c r="S74" s="140">
        <f t="shared" si="17"/>
        <v>38850</v>
      </c>
      <c r="T74" s="111">
        <f t="shared" si="23"/>
        <v>2</v>
      </c>
      <c r="U74" s="111">
        <f t="shared" si="24"/>
        <v>28</v>
      </c>
      <c r="V74" s="163">
        <f t="shared" si="25"/>
        <v>2</v>
      </c>
      <c r="W74" s="163">
        <f t="shared" si="26"/>
        <v>2428.9340550000002</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472.25</v>
      </c>
      <c r="O75" s="156">
        <f t="shared" si="21"/>
        <v>23612.5</v>
      </c>
      <c r="P75" s="203">
        <f>VLOOKUP($A75,[3]futuresATR!$A$2:$F$80,4)</f>
        <v>13.202814135500001</v>
      </c>
      <c r="Q75" s="155">
        <f t="shared" si="16"/>
        <v>660.14070677500001</v>
      </c>
      <c r="R75" s="145">
        <f t="shared" si="22"/>
        <v>3</v>
      </c>
      <c r="S75" s="140">
        <f t="shared" si="17"/>
        <v>70837.5</v>
      </c>
      <c r="T75" s="111">
        <f t="shared" si="23"/>
        <v>3</v>
      </c>
      <c r="U75" s="111">
        <f t="shared" si="24"/>
        <v>42</v>
      </c>
      <c r="V75" s="163">
        <f t="shared" si="25"/>
        <v>3</v>
      </c>
      <c r="W75" s="163">
        <f t="shared" si="26"/>
        <v>1980.4221203249999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1.3315047334993277</v>
      </c>
      <c r="I76" s="113">
        <v>25</v>
      </c>
      <c r="J76" s="113">
        <v>0.1</v>
      </c>
      <c r="K76" s="113" t="s">
        <v>299</v>
      </c>
      <c r="L76" s="113" t="s">
        <v>893</v>
      </c>
      <c r="M76" s="149" t="s">
        <v>747</v>
      </c>
      <c r="N76" s="202">
        <f>VLOOKUP($A76,[3]futuresATR!$A$2:$F$80,3)</f>
        <v>5217</v>
      </c>
      <c r="O76" s="156">
        <f t="shared" si="21"/>
        <v>97953.087749999992</v>
      </c>
      <c r="P76" s="203">
        <f>VLOOKUP($A76,[3]futuresATR!$A$2:$F$80,4)</f>
        <v>61.265452793000001</v>
      </c>
      <c r="Q76" s="155">
        <f t="shared" si="16"/>
        <v>1150.3048252781698</v>
      </c>
      <c r="R76" s="145">
        <f t="shared" si="22"/>
        <v>2</v>
      </c>
      <c r="S76" s="140">
        <f t="shared" si="17"/>
        <v>195906.17549999998</v>
      </c>
      <c r="T76" s="111">
        <f t="shared" si="23"/>
        <v>2</v>
      </c>
      <c r="U76" s="111">
        <f t="shared" si="24"/>
        <v>28</v>
      </c>
      <c r="V76" s="163">
        <f t="shared" si="25"/>
        <v>2</v>
      </c>
      <c r="W76" s="163">
        <f t="shared" si="26"/>
        <v>2300.6096505563396</v>
      </c>
      <c r="X76" s="113" t="s">
        <v>911</v>
      </c>
      <c r="Y76" s="113">
        <v>2</v>
      </c>
      <c r="Z76" s="113">
        <v>5304</v>
      </c>
      <c r="AA76" s="113" t="s">
        <v>1130</v>
      </c>
      <c r="AB76" s="164">
        <v>1.9E-3</v>
      </c>
      <c r="AC76" s="113">
        <v>5314</v>
      </c>
      <c r="AD76" s="165">
        <v>-361</v>
      </c>
      <c r="AE76" s="165">
        <v>0</v>
      </c>
      <c r="AF76" s="169">
        <f t="shared" ref="AF76" si="27">Z76-AC76</f>
        <v>-10</v>
      </c>
      <c r="AG76" s="145">
        <f>AF76*I76*Y76/H76</f>
        <v>-375.51499999999993</v>
      </c>
      <c r="AH76" s="142">
        <f>ABS(AG76)-ABS(AD76)</f>
        <v>14.51499999999993</v>
      </c>
    </row>
    <row r="77" spans="1:34" ht="15.75" thickBot="1" x14ac:dyDescent="0.3">
      <c r="A77" s="5" t="s">
        <v>1142</v>
      </c>
      <c r="B77" t="s">
        <v>426</v>
      </c>
      <c r="C77" s="158" t="s">
        <v>1109</v>
      </c>
      <c r="D77" t="s">
        <v>458</v>
      </c>
      <c r="E77" t="s">
        <v>791</v>
      </c>
      <c r="F77" t="s">
        <v>894</v>
      </c>
      <c r="G77" t="s">
        <v>459</v>
      </c>
      <c r="H77">
        <f>VLOOKUP(G77,MARGIN!$E$1:$F$9,2)</f>
        <v>1.3315047334993277</v>
      </c>
      <c r="I77" s="150">
        <v>2400</v>
      </c>
      <c r="J77">
        <v>0.01</v>
      </c>
      <c r="K77" t="s">
        <v>1223</v>
      </c>
      <c r="L77" t="s">
        <v>895</v>
      </c>
      <c r="M77" s="134" t="s">
        <v>472</v>
      </c>
      <c r="N77" s="202">
        <f>VLOOKUP($A77,[3]futuresATR!$A$2:$F$80,3)</f>
        <v>98.07</v>
      </c>
      <c r="O77" s="156">
        <f t="shared" si="21"/>
        <v>176768.42903999996</v>
      </c>
      <c r="P77" s="203">
        <f>VLOOKUP($A77,[3]futuresATR!$A$2:$F$80,4)</f>
        <v>3.2500000000000001E-2</v>
      </c>
      <c r="Q77" s="155">
        <f t="shared" si="16"/>
        <v>58.580339999999993</v>
      </c>
      <c r="R77" s="145">
        <f t="shared" si="22"/>
        <v>34</v>
      </c>
      <c r="S77" s="140">
        <f t="shared" si="17"/>
        <v>6010126.5873599984</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-739.01351999932774</v>
      </c>
      <c r="AH77" s="142">
        <f t="shared" ref="AH77:AH80" si="29">ABS(AG77)-ABS(AD77)</f>
        <v>27.013519999327741</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17688</v>
      </c>
      <c r="O78" s="156">
        <f t="shared" si="21"/>
        <v>88440</v>
      </c>
      <c r="P78" s="203">
        <f>VLOOKUP($A78,[3]futuresATR!$A$2:$F$80,4)</f>
        <v>147.77083758399999</v>
      </c>
      <c r="Q78" s="155">
        <f t="shared" si="16"/>
        <v>738.85418791999996</v>
      </c>
      <c r="R78" s="145">
        <f t="shared" si="22"/>
        <v>3</v>
      </c>
      <c r="S78" s="140">
        <f t="shared" si="17"/>
        <v>265320</v>
      </c>
      <c r="T78" s="111">
        <f t="shared" si="23"/>
        <v>3</v>
      </c>
      <c r="U78" s="111">
        <f t="shared" si="24"/>
        <v>42</v>
      </c>
      <c r="V78" s="163">
        <f t="shared" si="25"/>
        <v>3</v>
      </c>
      <c r="W78" s="163">
        <f t="shared" si="26"/>
        <v>2216.5625637599996</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1.3315047334993277</v>
      </c>
      <c r="I79" s="150">
        <v>2800</v>
      </c>
      <c r="J79">
        <v>0.1</v>
      </c>
      <c r="K79" t="s">
        <v>1223</v>
      </c>
      <c r="L79" t="s">
        <v>899</v>
      </c>
      <c r="M79" s="134" t="s">
        <v>468</v>
      </c>
      <c r="N79" s="202">
        <f>VLOOKUP($A79,[3]futuresATR!$A$2:$F$80,3)</f>
        <v>98.37</v>
      </c>
      <c r="O79" s="156">
        <f t="shared" si="21"/>
        <v>206860.69907999996</v>
      </c>
      <c r="P79" s="203">
        <f>VLOOKUP($A79,[3]futuresATR!$A$2:$F$80,4)</f>
        <v>6.3029720999999997E-2</v>
      </c>
      <c r="Q79" s="155">
        <f t="shared" si="16"/>
        <v>132.54419181536397</v>
      </c>
      <c r="R79" s="145">
        <f t="shared" si="22"/>
        <v>15</v>
      </c>
      <c r="S79" s="140">
        <f t="shared" si="17"/>
        <v>3102910.4861999992</v>
      </c>
      <c r="T79" s="111">
        <f t="shared" si="23"/>
        <v>15</v>
      </c>
      <c r="U79" s="111">
        <f t="shared" si="24"/>
        <v>210</v>
      </c>
      <c r="V79" s="163">
        <f t="shared" si="25"/>
        <v>15</v>
      </c>
      <c r="W79" s="163">
        <f t="shared" si="26"/>
        <v>1988.1628772304596</v>
      </c>
      <c r="X79" t="s">
        <v>912</v>
      </c>
      <c r="Y79">
        <v>22</v>
      </c>
      <c r="Z79">
        <v>98.38</v>
      </c>
      <c r="AA79" t="s">
        <v>1146</v>
      </c>
      <c r="AB79" s="135">
        <v>1E-4</v>
      </c>
      <c r="AC79">
        <v>98.39</v>
      </c>
      <c r="AD79" s="109">
        <v>446</v>
      </c>
      <c r="AE79"/>
      <c r="AF79" s="169">
        <f t="shared" si="28"/>
        <v>-1.0000000000005116E-2</v>
      </c>
      <c r="AG79" s="145">
        <f t="shared" si="30"/>
        <v>-462.63448000023664</v>
      </c>
      <c r="AH79" s="142">
        <f t="shared" si="29"/>
        <v>16.634480000236636</v>
      </c>
    </row>
    <row r="80" spans="1:34" x14ac:dyDescent="0.25">
      <c r="A80" s="5" t="s">
        <v>1113</v>
      </c>
      <c r="B80" t="s">
        <v>429</v>
      </c>
      <c r="C80" s="158" t="s">
        <v>1113</v>
      </c>
      <c r="D80" t="s">
        <v>458</v>
      </c>
      <c r="E80" t="s">
        <v>791</v>
      </c>
      <c r="F80" t="s">
        <v>897</v>
      </c>
      <c r="G80" t="s">
        <v>459</v>
      </c>
      <c r="H80">
        <f>VLOOKUP(G80,MARGIN!$E$1:$F$9,2)</f>
        <v>1.3315047334993277</v>
      </c>
      <c r="I80" s="150">
        <v>8000</v>
      </c>
      <c r="J80">
        <v>1E-3</v>
      </c>
      <c r="K80" t="s">
        <v>1223</v>
      </c>
      <c r="L80" t="s">
        <v>898</v>
      </c>
      <c r="M80" s="134" t="s">
        <v>456</v>
      </c>
      <c r="N80" s="202">
        <f>VLOOKUP($A80,[3]futuresATR!$A$2:$F$80,3)</f>
        <v>97.765000000000001</v>
      </c>
      <c r="O80" s="156">
        <f t="shared" si="21"/>
        <v>587395.5835999999</v>
      </c>
      <c r="P80" s="203">
        <f>VLOOKUP($A80,[3]futuresATR!$A$2:$F$80,4)</f>
        <v>6.5594218999999995E-2</v>
      </c>
      <c r="Q80" s="155">
        <f t="shared" si="16"/>
        <v>394.10581036455994</v>
      </c>
      <c r="R80" s="145">
        <f t="shared" si="22"/>
        <v>5</v>
      </c>
      <c r="S80" s="140">
        <f t="shared" si="17"/>
        <v>2936977.9179999996</v>
      </c>
      <c r="T80" s="111">
        <f t="shared" si="23"/>
        <v>5</v>
      </c>
      <c r="U80" s="111">
        <f t="shared" si="24"/>
        <v>70</v>
      </c>
      <c r="V80" s="163">
        <f t="shared" si="25"/>
        <v>5</v>
      </c>
      <c r="W80" s="163">
        <f t="shared" si="26"/>
        <v>1970.5290518227998</v>
      </c>
      <c r="X80" t="s">
        <v>912</v>
      </c>
      <c r="Y80">
        <v>8</v>
      </c>
      <c r="Z80">
        <v>97.734999999999999</v>
      </c>
      <c r="AA80" t="s">
        <v>1134</v>
      </c>
      <c r="AB80" s="135">
        <v>1E-4</v>
      </c>
      <c r="AC80">
        <v>97.74</v>
      </c>
      <c r="AD80" s="109">
        <v>232</v>
      </c>
      <c r="AE80" s="109">
        <v>0</v>
      </c>
      <c r="AF80" s="169">
        <f t="shared" si="28"/>
        <v>-4.9999999999954525E-3</v>
      </c>
      <c r="AG80" s="145">
        <f t="shared" si="30"/>
        <v>-240.32959999978141</v>
      </c>
      <c r="AH80" s="142">
        <f t="shared" si="29"/>
        <v>8.3295999997814079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1.3315047334993277</v>
      </c>
    </row>
    <row r="2" spans="1:17" x14ac:dyDescent="0.25">
      <c r="A2" t="s">
        <v>782</v>
      </c>
      <c r="B2" s="143">
        <v>50</v>
      </c>
      <c r="E2" s="180" t="s">
        <v>496</v>
      </c>
      <c r="F2" s="181">
        <f>G38</f>
        <v>1.2792699999999999</v>
      </c>
    </row>
    <row r="3" spans="1:17" x14ac:dyDescent="0.25">
      <c r="A3" t="s">
        <v>784</v>
      </c>
      <c r="B3" s="114">
        <f>B1/B2</f>
        <v>10000</v>
      </c>
      <c r="E3" s="180" t="s">
        <v>544</v>
      </c>
      <c r="F3" s="181">
        <f>G37</f>
        <v>0.95821999999999996</v>
      </c>
    </row>
    <row r="4" spans="1:17" x14ac:dyDescent="0.25">
      <c r="B4" s="114"/>
      <c r="E4" s="180" t="s">
        <v>478</v>
      </c>
      <c r="F4" s="181">
        <f>1/G32</f>
        <v>0.88480697935745312</v>
      </c>
    </row>
    <row r="5" spans="1:17" x14ac:dyDescent="0.25">
      <c r="A5" t="s">
        <v>1197</v>
      </c>
      <c r="B5" s="207">
        <v>50000</v>
      </c>
      <c r="E5" s="180" t="s">
        <v>465</v>
      </c>
      <c r="F5" s="181">
        <f>1/G23</f>
        <v>0.68009167635797296</v>
      </c>
    </row>
    <row r="6" spans="1:17" x14ac:dyDescent="0.25">
      <c r="A6" t="s">
        <v>1198</v>
      </c>
      <c r="B6" s="207">
        <v>35000</v>
      </c>
      <c r="E6" s="180" t="s">
        <v>511</v>
      </c>
      <c r="F6" s="182">
        <v>7.77</v>
      </c>
    </row>
    <row r="7" spans="1:17" x14ac:dyDescent="0.25">
      <c r="A7" t="s">
        <v>1235</v>
      </c>
      <c r="B7" s="207">
        <v>1000000</v>
      </c>
      <c r="E7" s="180" t="s">
        <v>449</v>
      </c>
      <c r="F7" s="181">
        <f>G39</f>
        <v>104.468</v>
      </c>
    </row>
    <row r="8" spans="1:17" x14ac:dyDescent="0.25">
      <c r="A8" t="s">
        <v>1236</v>
      </c>
      <c r="B8" s="208">
        <v>2E-3</v>
      </c>
      <c r="E8" s="180" t="s">
        <v>786</v>
      </c>
      <c r="F8" s="181">
        <f>1/G36</f>
        <v>1.3941168269901016</v>
      </c>
    </row>
    <row r="9" spans="1:17" ht="15.75" thickBot="1" x14ac:dyDescent="0.3">
      <c r="B9" s="205"/>
      <c r="E9" s="183" t="s">
        <v>481</v>
      </c>
      <c r="F9" s="184">
        <v>1</v>
      </c>
    </row>
    <row r="10" spans="1:17" x14ac:dyDescent="0.25">
      <c r="B10" s="114"/>
      <c r="E10" s="111"/>
      <c r="F10" s="1"/>
    </row>
    <row r="11" spans="1:17" x14ac:dyDescent="0.25">
      <c r="G11" s="112" t="str">
        <f>[4]currenciesATR!$B1</f>
        <v>Close2016.06.22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1.3941168269901016</v>
      </c>
      <c r="E12" t="s">
        <v>1165</v>
      </c>
      <c r="F12" t="s">
        <v>22</v>
      </c>
      <c r="G12" s="112">
        <f>[4]currenciesATR!$B2</f>
        <v>1.0468</v>
      </c>
      <c r="H12" s="112">
        <f>[4]currenciesATR!$C2</f>
        <v>2.7929999999999999E-3</v>
      </c>
      <c r="I12" s="139">
        <f>J12*10000*G12/D12</f>
        <v>52560.874800000005</v>
      </c>
      <c r="J12" s="114">
        <f>ROUND($B$5*$D12/$G12/10000,0)</f>
        <v>7</v>
      </c>
      <c r="L12" t="s">
        <v>20</v>
      </c>
      <c r="M12" s="114">
        <f>ROUND($B$6*Q12/N12/10000,0)</f>
        <v>5</v>
      </c>
      <c r="N12" s="169">
        <f>G17</f>
        <v>0.96081000000000005</v>
      </c>
      <c r="O12" s="139">
        <f>N12*M12/Q12*10000</f>
        <v>37553.057603164307</v>
      </c>
      <c r="P12" t="str">
        <f t="shared" ref="P12:P39" si="0">RIGHT(L12,3)</f>
        <v>CAD</v>
      </c>
      <c r="Q12">
        <f>VLOOKUP(P12,$E$1:$F$9,2)</f>
        <v>1.2792699999999999</v>
      </c>
    </row>
    <row r="13" spans="1:17" x14ac:dyDescent="0.25">
      <c r="A13" t="s">
        <v>1177</v>
      </c>
      <c r="B13" t="s">
        <v>23</v>
      </c>
      <c r="C13" t="str">
        <f t="shared" ref="C13:C17" si="1">RIGHT(B13,3)</f>
        <v>AUD</v>
      </c>
      <c r="D13">
        <f>VLOOKUP(C13,$E$1:$F$9,2)</f>
        <v>1.3315047334993277</v>
      </c>
      <c r="E13" t="s">
        <v>1177</v>
      </c>
      <c r="F13" t="s">
        <v>23</v>
      </c>
      <c r="G13" s="112">
        <f>[4]currenciesATR!$B3</f>
        <v>1.95743</v>
      </c>
      <c r="H13" s="112">
        <f>[4]currenciesATR!$C3</f>
        <v>9.7380000000000001E-3</v>
      </c>
      <c r="I13" s="139">
        <f t="shared" ref="I13:I39" si="2">J13*10000*G13/D13</f>
        <v>44102.659586999995</v>
      </c>
      <c r="J13" s="114">
        <f t="shared" ref="J13:J39" si="3">ROUND($B$5*$D13/$G13/10000,0)</f>
        <v>3</v>
      </c>
      <c r="L13" t="s">
        <v>21</v>
      </c>
      <c r="M13" s="114">
        <f t="shared" ref="M13:M39" si="4">ROUND($B$6*Q13/N13/10000,0)</f>
        <v>5</v>
      </c>
      <c r="N13" s="169">
        <f>G15</f>
        <v>0.71967999999999999</v>
      </c>
      <c r="O13" s="139">
        <f t="shared" ref="O13:O39" si="5">N13*M13/Q13*10000</f>
        <v>37552.962785164156</v>
      </c>
      <c r="P13" t="str">
        <f t="shared" si="0"/>
        <v>CHF</v>
      </c>
      <c r="Q13">
        <f t="shared" ref="Q13:Q39" si="6">VLOOKUP(P13,$E$1:$F$9,2)</f>
        <v>0.95821999999999996</v>
      </c>
    </row>
    <row r="14" spans="1:17" x14ac:dyDescent="0.25">
      <c r="A14" t="s">
        <v>1162</v>
      </c>
      <c r="B14" t="s">
        <v>7</v>
      </c>
      <c r="C14" t="str">
        <f t="shared" si="1"/>
        <v>JPY</v>
      </c>
      <c r="D14">
        <f>VLOOKUP(C14,$E$1:$F$9,2)</f>
        <v>104.468</v>
      </c>
      <c r="E14" t="s">
        <v>1162</v>
      </c>
      <c r="F14" t="s">
        <v>7</v>
      </c>
      <c r="G14" s="112">
        <f>[4]currenciesATR!$B4</f>
        <v>78.453000000000003</v>
      </c>
      <c r="H14" s="112">
        <f>[4]currenciesATR!$C4</f>
        <v>0.4209</v>
      </c>
      <c r="I14" s="139">
        <f t="shared" si="2"/>
        <v>52568.346287858483</v>
      </c>
      <c r="J14" s="114">
        <f t="shared" si="3"/>
        <v>7</v>
      </c>
      <c r="L14" t="s">
        <v>7</v>
      </c>
      <c r="M14" s="114">
        <f t="shared" si="4"/>
        <v>5</v>
      </c>
      <c r="N14" s="169">
        <f>G14</f>
        <v>78.453000000000003</v>
      </c>
      <c r="O14" s="139">
        <f t="shared" si="5"/>
        <v>37548.818777041772</v>
      </c>
      <c r="P14" t="str">
        <f t="shared" si="0"/>
        <v>JPY</v>
      </c>
      <c r="Q14">
        <f t="shared" si="6"/>
        <v>104.468</v>
      </c>
    </row>
    <row r="15" spans="1:17" x14ac:dyDescent="0.25">
      <c r="A15" t="s">
        <v>1163</v>
      </c>
      <c r="B15" t="s">
        <v>21</v>
      </c>
      <c r="C15" t="str">
        <f t="shared" si="1"/>
        <v>CHF</v>
      </c>
      <c r="D15">
        <f>VLOOKUP(C15,$E$1:$F$9,2)</f>
        <v>0.95821999999999996</v>
      </c>
      <c r="E15" t="s">
        <v>1163</v>
      </c>
      <c r="F15" t="s">
        <v>21</v>
      </c>
      <c r="G15" s="112">
        <f>[4]currenciesATR!$B5</f>
        <v>0.71967999999999999</v>
      </c>
      <c r="H15" s="112">
        <f>[4]currenciesATR!$C5</f>
        <v>2.8444999999999998E-3</v>
      </c>
      <c r="I15" s="139">
        <f t="shared" si="2"/>
        <v>52574.147899229822</v>
      </c>
      <c r="J15" s="114">
        <f t="shared" si="3"/>
        <v>7</v>
      </c>
      <c r="L15" t="s">
        <v>22</v>
      </c>
      <c r="M15" s="114">
        <f t="shared" si="4"/>
        <v>5</v>
      </c>
      <c r="N15" s="169">
        <f>G12</f>
        <v>1.0468</v>
      </c>
      <c r="O15" s="139">
        <f t="shared" si="5"/>
        <v>37543.482000000004</v>
      </c>
      <c r="P15" t="str">
        <f t="shared" si="0"/>
        <v>NZD</v>
      </c>
      <c r="Q15">
        <f t="shared" si="6"/>
        <v>1.3941168269901016</v>
      </c>
    </row>
    <row r="16" spans="1:17" x14ac:dyDescent="0.25">
      <c r="A16" t="s">
        <v>1164</v>
      </c>
      <c r="B16" t="s">
        <v>9</v>
      </c>
      <c r="C16" t="str">
        <f t="shared" si="1"/>
        <v>USD</v>
      </c>
      <c r="D16">
        <f>VLOOKUP(C16,$E$1:$F$9,2)</f>
        <v>1</v>
      </c>
      <c r="E16" t="s">
        <v>1164</v>
      </c>
      <c r="F16" t="s">
        <v>9</v>
      </c>
      <c r="G16" s="112">
        <f>[4]currenciesATR!$B6</f>
        <v>0.75102999999999998</v>
      </c>
      <c r="H16" s="112">
        <f>[4]currenciesATR!$C6</f>
        <v>2.8319999999999999E-3</v>
      </c>
      <c r="I16" s="139">
        <f t="shared" si="2"/>
        <v>52572.1</v>
      </c>
      <c r="J16" s="114">
        <f t="shared" si="3"/>
        <v>7</v>
      </c>
      <c r="L16" t="s">
        <v>9</v>
      </c>
      <c r="M16" s="114">
        <f t="shared" si="4"/>
        <v>5</v>
      </c>
      <c r="N16" s="169">
        <f>G16</f>
        <v>0.75102999999999998</v>
      </c>
      <c r="O16" s="139">
        <f t="shared" si="5"/>
        <v>37551.5</v>
      </c>
      <c r="P16" t="str">
        <f t="shared" si="0"/>
        <v>USD</v>
      </c>
      <c r="Q16">
        <f t="shared" si="6"/>
        <v>1</v>
      </c>
    </row>
    <row r="17" spans="1:17" x14ac:dyDescent="0.25">
      <c r="A17" t="s">
        <v>1166</v>
      </c>
      <c r="B17" t="s">
        <v>20</v>
      </c>
      <c r="C17" t="str">
        <f t="shared" si="1"/>
        <v>CAD</v>
      </c>
      <c r="D17">
        <f t="shared" ref="D17:D39" si="7">VLOOKUP(C17,$E$1:$F$9,2)</f>
        <v>1.2792699999999999</v>
      </c>
      <c r="E17" t="s">
        <v>1166</v>
      </c>
      <c r="F17" t="s">
        <v>20</v>
      </c>
      <c r="G17" s="112">
        <f>[4]currenciesATR!$B7</f>
        <v>0.96081000000000005</v>
      </c>
      <c r="H17" s="112">
        <f>[4]currenciesATR!$C7</f>
        <v>2.9134999999999999E-3</v>
      </c>
      <c r="I17" s="139">
        <f t="shared" si="2"/>
        <v>52574.280644430029</v>
      </c>
      <c r="J17" s="114">
        <f t="shared" si="3"/>
        <v>7</v>
      </c>
      <c r="L17" t="s">
        <v>27</v>
      </c>
      <c r="M17" s="114">
        <f t="shared" si="4"/>
        <v>4</v>
      </c>
      <c r="N17" s="169">
        <f>G19</f>
        <v>0.74888999999999994</v>
      </c>
      <c r="O17" s="139">
        <f t="shared" si="5"/>
        <v>31261.714428836804</v>
      </c>
      <c r="P17" t="str">
        <f t="shared" si="0"/>
        <v>CHF</v>
      </c>
      <c r="Q17">
        <f t="shared" si="6"/>
        <v>0.95821999999999996</v>
      </c>
    </row>
    <row r="18" spans="1:17" x14ac:dyDescent="0.25">
      <c r="A18" t="s">
        <v>1167</v>
      </c>
      <c r="B18" t="s">
        <v>27</v>
      </c>
      <c r="C18" t="str">
        <f>RIGHT(B39,3)</f>
        <v>CAD</v>
      </c>
      <c r="D18">
        <f>VLOOKUP(C18,$E$1:$F$9,2)</f>
        <v>1.2792699999999999</v>
      </c>
      <c r="E18" t="s">
        <v>1214</v>
      </c>
      <c r="F18" t="s">
        <v>29</v>
      </c>
      <c r="G18" s="112">
        <f>[4]currenciesATR!$B8</f>
        <v>0.91761999999999999</v>
      </c>
      <c r="H18" s="112">
        <f>[4]currenciesATR!$C8</f>
        <v>3.0574999999999999E-3</v>
      </c>
      <c r="I18" s="139">
        <f>J18*10000*G18/D18</f>
        <v>50210.979699359799</v>
      </c>
      <c r="J18" s="114">
        <f>ROUND($B$5*$D18/$G18/10000,0)</f>
        <v>7</v>
      </c>
      <c r="L18" t="s">
        <v>3</v>
      </c>
      <c r="M18" s="114">
        <f t="shared" si="4"/>
        <v>4</v>
      </c>
      <c r="N18" s="169">
        <f>G33</f>
        <v>81.647000000000006</v>
      </c>
      <c r="O18" s="139">
        <f t="shared" si="5"/>
        <v>31262.013248075968</v>
      </c>
      <c r="P18" t="str">
        <f t="shared" si="0"/>
        <v>JPY</v>
      </c>
      <c r="Q18">
        <f t="shared" si="6"/>
        <v>104.468</v>
      </c>
    </row>
    <row r="19" spans="1:17" x14ac:dyDescent="0.25">
      <c r="A19" t="s">
        <v>1183</v>
      </c>
      <c r="B19" t="s">
        <v>28</v>
      </c>
      <c r="C19" t="str">
        <f t="shared" ref="C19:C39" si="8">RIGHT(B18,3)</f>
        <v>CHF</v>
      </c>
      <c r="D19">
        <f t="shared" si="7"/>
        <v>0.95821999999999996</v>
      </c>
      <c r="E19" t="s">
        <v>1167</v>
      </c>
      <c r="F19" t="s">
        <v>27</v>
      </c>
      <c r="G19" s="112">
        <f>[4]currenciesATR!$B9</f>
        <v>0.74888999999999994</v>
      </c>
      <c r="H19" s="112">
        <f>[4]currenciesATR!$C9</f>
        <v>2.6754999999999999E-3</v>
      </c>
      <c r="I19" s="139">
        <f t="shared" si="2"/>
        <v>46892.5716432552</v>
      </c>
      <c r="J19" s="114">
        <f t="shared" si="3"/>
        <v>6</v>
      </c>
      <c r="L19" t="s">
        <v>4</v>
      </c>
      <c r="M19" s="114">
        <f t="shared" si="4"/>
        <v>3</v>
      </c>
      <c r="N19" s="169">
        <f>G35</f>
        <v>109</v>
      </c>
      <c r="O19" s="139">
        <f t="shared" si="5"/>
        <v>31301.451162078338</v>
      </c>
      <c r="P19" t="str">
        <f t="shared" si="0"/>
        <v>JPY</v>
      </c>
      <c r="Q19">
        <f t="shared" si="6"/>
        <v>104.468</v>
      </c>
    </row>
    <row r="20" spans="1:17" x14ac:dyDescent="0.25">
      <c r="A20" t="s">
        <v>1181</v>
      </c>
      <c r="B20" t="s">
        <v>25</v>
      </c>
      <c r="C20" t="str">
        <f t="shared" si="8"/>
        <v>CHF</v>
      </c>
      <c r="D20">
        <f t="shared" si="7"/>
        <v>0.95821999999999996</v>
      </c>
      <c r="E20" t="s">
        <v>1183</v>
      </c>
      <c r="F20" t="s">
        <v>28</v>
      </c>
      <c r="G20" s="112">
        <f>[4]currenciesATR!$B10</f>
        <v>0.68730000000000002</v>
      </c>
      <c r="H20" s="112">
        <f>[4]currenciesATR!$C10</f>
        <v>2.862E-3</v>
      </c>
      <c r="I20" s="139">
        <f t="shared" si="2"/>
        <v>50208.720335622304</v>
      </c>
      <c r="J20" s="114">
        <f t="shared" si="3"/>
        <v>7</v>
      </c>
      <c r="L20" t="s">
        <v>11</v>
      </c>
      <c r="M20" s="114">
        <f t="shared" si="4"/>
        <v>3</v>
      </c>
      <c r="N20" s="169">
        <f>G27</f>
        <v>1.5046200000000001</v>
      </c>
      <c r="O20" s="139">
        <f t="shared" si="5"/>
        <v>33900.442757999997</v>
      </c>
      <c r="P20" t="str">
        <f t="shared" si="0"/>
        <v>AUD</v>
      </c>
      <c r="Q20">
        <f t="shared" si="6"/>
        <v>1.3315047334993277</v>
      </c>
    </row>
    <row r="21" spans="1:17" x14ac:dyDescent="0.25">
      <c r="A21" t="s">
        <v>1179</v>
      </c>
      <c r="B21" t="s">
        <v>26</v>
      </c>
      <c r="C21" t="str">
        <f t="shared" si="8"/>
        <v>NZD</v>
      </c>
      <c r="D21">
        <f t="shared" si="7"/>
        <v>1.3941168269901016</v>
      </c>
      <c r="E21" t="s">
        <v>1181</v>
      </c>
      <c r="F21" t="s">
        <v>25</v>
      </c>
      <c r="G21" s="112">
        <f>[4]currenciesATR!$B11</f>
        <v>2.0492499999999998</v>
      </c>
      <c r="H21" s="112">
        <f>[4]currenciesATR!$C11</f>
        <v>1.06725E-2</v>
      </c>
      <c r="I21" s="139">
        <f t="shared" si="2"/>
        <v>44097.810749999997</v>
      </c>
      <c r="J21" s="114">
        <f t="shared" si="3"/>
        <v>3</v>
      </c>
      <c r="L21" t="s">
        <v>12</v>
      </c>
      <c r="M21" s="114">
        <f t="shared" si="4"/>
        <v>3</v>
      </c>
      <c r="N21" s="169">
        <f>G28</f>
        <v>1.44581</v>
      </c>
      <c r="O21" s="139">
        <f t="shared" si="5"/>
        <v>33905.508610379366</v>
      </c>
      <c r="P21" t="str">
        <f t="shared" si="0"/>
        <v>CAD</v>
      </c>
      <c r="Q21">
        <f t="shared" si="6"/>
        <v>1.2792699999999999</v>
      </c>
    </row>
    <row r="22" spans="1:17" x14ac:dyDescent="0.25">
      <c r="A22" t="s">
        <v>1182</v>
      </c>
      <c r="B22" t="s">
        <v>14</v>
      </c>
      <c r="C22" t="str">
        <f t="shared" si="8"/>
        <v>CHF</v>
      </c>
      <c r="D22">
        <f t="shared" si="7"/>
        <v>0.95821999999999996</v>
      </c>
      <c r="E22" t="s">
        <v>1179</v>
      </c>
      <c r="F22" t="s">
        <v>26</v>
      </c>
      <c r="G22" s="112">
        <f>[4]currenciesATR!$B12</f>
        <v>1.40899</v>
      </c>
      <c r="H22" s="112">
        <f>[4]currenciesATR!$C12</f>
        <v>8.0075000000000007E-3</v>
      </c>
      <c r="I22" s="139">
        <f t="shared" si="2"/>
        <v>44112.7298532696</v>
      </c>
      <c r="J22" s="114">
        <f t="shared" si="3"/>
        <v>3</v>
      </c>
      <c r="L22" t="s">
        <v>18</v>
      </c>
      <c r="M22" s="114">
        <f t="shared" si="4"/>
        <v>3</v>
      </c>
      <c r="N22" s="169">
        <f>G30</f>
        <v>1.08307</v>
      </c>
      <c r="O22" s="139">
        <f t="shared" si="5"/>
        <v>33908.810085366611</v>
      </c>
      <c r="P22" t="str">
        <f t="shared" si="0"/>
        <v>CHF</v>
      </c>
      <c r="Q22">
        <f t="shared" si="6"/>
        <v>0.95821999999999996</v>
      </c>
    </row>
    <row r="23" spans="1:17" x14ac:dyDescent="0.25">
      <c r="A23" t="s">
        <v>1180</v>
      </c>
      <c r="B23" t="s">
        <v>6</v>
      </c>
      <c r="C23" t="str">
        <f t="shared" si="8"/>
        <v>USD</v>
      </c>
      <c r="D23">
        <f t="shared" si="7"/>
        <v>1</v>
      </c>
      <c r="E23" t="s">
        <v>1182</v>
      </c>
      <c r="F23" t="s">
        <v>14</v>
      </c>
      <c r="G23" s="112">
        <f>[4]currenciesATR!$B13</f>
        <v>1.4703900000000001</v>
      </c>
      <c r="H23" s="112">
        <f>[4]currenciesATR!$C13</f>
        <v>8.5249999999999996E-3</v>
      </c>
      <c r="I23" s="139">
        <f t="shared" si="2"/>
        <v>44111.700000000004</v>
      </c>
      <c r="J23" s="114">
        <f t="shared" si="3"/>
        <v>3</v>
      </c>
      <c r="L23" t="s">
        <v>19</v>
      </c>
      <c r="M23" s="114">
        <f t="shared" si="4"/>
        <v>3</v>
      </c>
      <c r="N23" s="169">
        <f>G31</f>
        <v>0.76849000000000001</v>
      </c>
      <c r="O23" s="139">
        <f t="shared" si="5"/>
        <v>33899.400333000005</v>
      </c>
      <c r="P23" t="str">
        <f t="shared" si="0"/>
        <v>GBP</v>
      </c>
      <c r="Q23">
        <f t="shared" si="6"/>
        <v>0.68009167635797296</v>
      </c>
    </row>
    <row r="24" spans="1:17" x14ac:dyDescent="0.25">
      <c r="A24" t="s">
        <v>1178</v>
      </c>
      <c r="B24" t="s">
        <v>24</v>
      </c>
      <c r="C24" t="str">
        <f t="shared" si="8"/>
        <v>JPY</v>
      </c>
      <c r="D24">
        <f t="shared" si="7"/>
        <v>104.468</v>
      </c>
      <c r="E24" t="s">
        <v>1180</v>
      </c>
      <c r="F24" t="s">
        <v>6</v>
      </c>
      <c r="G24" s="112">
        <f>[4]currenciesATR!$B14</f>
        <v>153.60499999999999</v>
      </c>
      <c r="H24" s="112">
        <f>[4]currenciesATR!$C14</f>
        <v>1.0484</v>
      </c>
      <c r="I24" s="139">
        <f t="shared" si="2"/>
        <v>44110.636750009573</v>
      </c>
      <c r="J24" s="114">
        <f t="shared" si="3"/>
        <v>3</v>
      </c>
      <c r="L24" t="s">
        <v>5</v>
      </c>
      <c r="M24" s="114">
        <f t="shared" si="4"/>
        <v>3</v>
      </c>
      <c r="N24" s="169">
        <f>G29</f>
        <v>118.08199999999999</v>
      </c>
      <c r="O24" s="139">
        <f t="shared" si="5"/>
        <v>33909.52253321591</v>
      </c>
      <c r="P24" t="str">
        <f t="shared" si="0"/>
        <v>JPY</v>
      </c>
      <c r="Q24">
        <f t="shared" si="6"/>
        <v>104.468</v>
      </c>
    </row>
    <row r="25" spans="1:17" x14ac:dyDescent="0.25">
      <c r="A25" t="s">
        <v>1175</v>
      </c>
      <c r="B25" t="s">
        <v>13</v>
      </c>
      <c r="C25" t="str">
        <f t="shared" si="8"/>
        <v>CAD</v>
      </c>
      <c r="D25">
        <f t="shared" si="7"/>
        <v>1.2792699999999999</v>
      </c>
      <c r="E25" t="s">
        <v>1178</v>
      </c>
      <c r="F25" t="s">
        <v>24</v>
      </c>
      <c r="G25" s="112">
        <f>[4]currenciesATR!$B15</f>
        <v>1.8808800000000001</v>
      </c>
      <c r="H25" s="112">
        <f>[4]currenciesATR!$C15</f>
        <v>9.5060000000000006E-3</v>
      </c>
      <c r="I25" s="139">
        <f t="shared" si="2"/>
        <v>44108.280503724782</v>
      </c>
      <c r="J25" s="114">
        <f t="shared" si="3"/>
        <v>3</v>
      </c>
      <c r="L25" t="s">
        <v>13</v>
      </c>
      <c r="M25" s="114">
        <f t="shared" si="4"/>
        <v>3</v>
      </c>
      <c r="N25" s="169">
        <f>G26</f>
        <v>1.5753299999999999</v>
      </c>
      <c r="O25" s="139">
        <f t="shared" si="5"/>
        <v>33899.526270000002</v>
      </c>
      <c r="P25" t="str">
        <f t="shared" si="0"/>
        <v>NZD</v>
      </c>
      <c r="Q25">
        <f t="shared" si="6"/>
        <v>1.3941168269901016</v>
      </c>
    </row>
    <row r="26" spans="1:17" x14ac:dyDescent="0.25">
      <c r="A26" t="s">
        <v>1170</v>
      </c>
      <c r="B26" t="s">
        <v>11</v>
      </c>
      <c r="C26" t="str">
        <f t="shared" si="8"/>
        <v>NZD</v>
      </c>
      <c r="D26">
        <f t="shared" si="7"/>
        <v>1.3941168269901016</v>
      </c>
      <c r="E26" t="s">
        <v>1175</v>
      </c>
      <c r="F26" t="s">
        <v>13</v>
      </c>
      <c r="G26" s="112">
        <f>[4]currenciesATR!$B16</f>
        <v>1.5753299999999999</v>
      </c>
      <c r="H26" s="112">
        <f>[4]currenciesATR!$C16</f>
        <v>5.2950000000000002E-3</v>
      </c>
      <c r="I26" s="139">
        <f t="shared" si="2"/>
        <v>45199.36836</v>
      </c>
      <c r="J26" s="114">
        <f t="shared" si="3"/>
        <v>4</v>
      </c>
      <c r="L26" t="s">
        <v>10</v>
      </c>
      <c r="M26" s="114">
        <f t="shared" si="4"/>
        <v>3</v>
      </c>
      <c r="N26" s="169">
        <f>G32</f>
        <v>1.13019</v>
      </c>
      <c r="O26" s="139">
        <f t="shared" si="5"/>
        <v>33905.700000000004</v>
      </c>
      <c r="P26" t="str">
        <f t="shared" si="0"/>
        <v>USD</v>
      </c>
      <c r="Q26">
        <f t="shared" si="6"/>
        <v>1</v>
      </c>
    </row>
    <row r="27" spans="1:17" x14ac:dyDescent="0.25">
      <c r="A27" t="s">
        <v>1171</v>
      </c>
      <c r="B27" t="s">
        <v>12</v>
      </c>
      <c r="C27" t="str">
        <f t="shared" si="8"/>
        <v>AUD</v>
      </c>
      <c r="D27">
        <f t="shared" si="7"/>
        <v>1.3315047334993277</v>
      </c>
      <c r="E27" t="s">
        <v>1170</v>
      </c>
      <c r="F27" t="s">
        <v>11</v>
      </c>
      <c r="G27" s="112">
        <f>[4]currenciesATR!$B17</f>
        <v>1.5046200000000001</v>
      </c>
      <c r="H27" s="112">
        <f>[4]currenciesATR!$C17</f>
        <v>4.7000000000000002E-3</v>
      </c>
      <c r="I27" s="139">
        <f t="shared" si="2"/>
        <v>45200.590343999997</v>
      </c>
      <c r="J27" s="114">
        <f t="shared" si="3"/>
        <v>4</v>
      </c>
      <c r="L27" t="s">
        <v>23</v>
      </c>
      <c r="M27" s="114">
        <f t="shared" si="4"/>
        <v>2</v>
      </c>
      <c r="N27" s="169">
        <f>G13</f>
        <v>1.95743</v>
      </c>
      <c r="O27" s="139">
        <f>N27*M27/Q27*10000</f>
        <v>29401.773057999999</v>
      </c>
      <c r="P27" t="str">
        <f t="shared" si="0"/>
        <v>AUD</v>
      </c>
      <c r="Q27">
        <f t="shared" si="6"/>
        <v>1.3315047334993277</v>
      </c>
    </row>
    <row r="28" spans="1:17" x14ac:dyDescent="0.25">
      <c r="A28" t="s">
        <v>1172</v>
      </c>
      <c r="B28" t="s">
        <v>5</v>
      </c>
      <c r="C28" t="str">
        <f t="shared" si="8"/>
        <v>CAD</v>
      </c>
      <c r="D28">
        <f t="shared" si="7"/>
        <v>1.2792699999999999</v>
      </c>
      <c r="E28" t="s">
        <v>1171</v>
      </c>
      <c r="F28" t="s">
        <v>12</v>
      </c>
      <c r="G28" s="112">
        <f>[4]currenciesATR!$B18</f>
        <v>1.44581</v>
      </c>
      <c r="H28" s="112">
        <f>[4]currenciesATR!$C18</f>
        <v>4.0404999999999998E-3</v>
      </c>
      <c r="I28" s="139">
        <f t="shared" si="2"/>
        <v>45207.344813839147</v>
      </c>
      <c r="J28" s="114">
        <f t="shared" si="3"/>
        <v>4</v>
      </c>
      <c r="L28" t="s">
        <v>24</v>
      </c>
      <c r="M28" s="114">
        <f t="shared" si="4"/>
        <v>2</v>
      </c>
      <c r="N28" s="169">
        <f>G25</f>
        <v>1.8808800000000001</v>
      </c>
      <c r="O28" s="139">
        <f t="shared" si="5"/>
        <v>29405.520335816524</v>
      </c>
      <c r="P28" t="str">
        <f t="shared" si="0"/>
        <v>CAD</v>
      </c>
      <c r="Q28">
        <f t="shared" si="6"/>
        <v>1.2792699999999999</v>
      </c>
    </row>
    <row r="29" spans="1:17" x14ac:dyDescent="0.25">
      <c r="A29" t="s">
        <v>1173</v>
      </c>
      <c r="B29" t="s">
        <v>18</v>
      </c>
      <c r="C29" t="str">
        <f t="shared" si="8"/>
        <v>JPY</v>
      </c>
      <c r="D29">
        <f t="shared" si="7"/>
        <v>104.468</v>
      </c>
      <c r="E29" t="s">
        <v>1172</v>
      </c>
      <c r="F29" t="s">
        <v>5</v>
      </c>
      <c r="G29" s="112">
        <f>[4]currenciesATR!$B19</f>
        <v>118.08199999999999</v>
      </c>
      <c r="H29" s="112">
        <f>[4]currenciesATR!$C19</f>
        <v>0.57099999999999995</v>
      </c>
      <c r="I29" s="139">
        <f t="shared" si="2"/>
        <v>45212.696710954551</v>
      </c>
      <c r="J29" s="114">
        <f t="shared" si="3"/>
        <v>4</v>
      </c>
      <c r="L29" t="s">
        <v>26</v>
      </c>
      <c r="M29" s="114">
        <f t="shared" si="4"/>
        <v>2</v>
      </c>
      <c r="N29" s="169">
        <f>G22</f>
        <v>1.40899</v>
      </c>
      <c r="O29" s="139">
        <f t="shared" si="5"/>
        <v>29408.486568846405</v>
      </c>
      <c r="P29" t="str">
        <f t="shared" si="0"/>
        <v>CHF</v>
      </c>
      <c r="Q29">
        <f t="shared" si="6"/>
        <v>0.95821999999999996</v>
      </c>
    </row>
    <row r="30" spans="1:17" x14ac:dyDescent="0.25">
      <c r="A30" t="s">
        <v>1174</v>
      </c>
      <c r="B30" t="s">
        <v>19</v>
      </c>
      <c r="C30" t="str">
        <f t="shared" si="8"/>
        <v>CHF</v>
      </c>
      <c r="D30">
        <f t="shared" si="7"/>
        <v>0.95821999999999996</v>
      </c>
      <c r="E30" t="s">
        <v>1173</v>
      </c>
      <c r="F30" t="s">
        <v>18</v>
      </c>
      <c r="G30" s="112">
        <f>[4]currenciesATR!$B20</f>
        <v>1.08307</v>
      </c>
      <c r="H30" s="112">
        <f>[4]currenciesATR!$C20</f>
        <v>3.094E-3</v>
      </c>
      <c r="I30" s="139">
        <f t="shared" si="2"/>
        <v>45211.746780488822</v>
      </c>
      <c r="J30" s="114">
        <f t="shared" si="3"/>
        <v>4</v>
      </c>
      <c r="L30" t="s">
        <v>6</v>
      </c>
      <c r="M30" s="114">
        <f t="shared" si="4"/>
        <v>2</v>
      </c>
      <c r="N30" s="169">
        <f>G24</f>
        <v>153.60499999999999</v>
      </c>
      <c r="O30" s="139">
        <f t="shared" si="5"/>
        <v>29407.091166673046</v>
      </c>
      <c r="P30" t="str">
        <f t="shared" si="0"/>
        <v>JPY</v>
      </c>
      <c r="Q30">
        <f t="shared" si="6"/>
        <v>104.468</v>
      </c>
    </row>
    <row r="31" spans="1:17" x14ac:dyDescent="0.25">
      <c r="A31" t="s">
        <v>1176</v>
      </c>
      <c r="B31" t="s">
        <v>10</v>
      </c>
      <c r="C31" t="str">
        <f t="shared" si="8"/>
        <v>GBP</v>
      </c>
      <c r="D31">
        <f t="shared" si="7"/>
        <v>0.68009167635797296</v>
      </c>
      <c r="E31" t="s">
        <v>1174</v>
      </c>
      <c r="F31" t="s">
        <v>19</v>
      </c>
      <c r="G31" s="112">
        <f>[4]currenciesATR!$B21</f>
        <v>0.76849000000000001</v>
      </c>
      <c r="H31" s="112">
        <f>[4]currenciesATR!$C21</f>
        <v>3.8245000000000002E-3</v>
      </c>
      <c r="I31" s="139">
        <f t="shared" si="2"/>
        <v>45199.200444000002</v>
      </c>
      <c r="J31" s="114">
        <f t="shared" si="3"/>
        <v>4</v>
      </c>
      <c r="L31" t="s">
        <v>25</v>
      </c>
      <c r="M31" s="114">
        <f t="shared" si="4"/>
        <v>2</v>
      </c>
      <c r="N31" s="169">
        <f>G21</f>
        <v>2.0492499999999998</v>
      </c>
      <c r="O31" s="139">
        <f t="shared" si="5"/>
        <v>29398.540500000003</v>
      </c>
      <c r="P31" t="str">
        <f t="shared" si="0"/>
        <v>NZD</v>
      </c>
      <c r="Q31">
        <f t="shared" si="6"/>
        <v>1.3941168269901016</v>
      </c>
    </row>
    <row r="32" spans="1:17" x14ac:dyDescent="0.25">
      <c r="A32" t="s">
        <v>1168</v>
      </c>
      <c r="B32" t="s">
        <v>3</v>
      </c>
      <c r="C32" t="str">
        <f t="shared" si="8"/>
        <v>USD</v>
      </c>
      <c r="D32">
        <f t="shared" si="7"/>
        <v>1</v>
      </c>
      <c r="E32" t="s">
        <v>1176</v>
      </c>
      <c r="F32" t="s">
        <v>10</v>
      </c>
      <c r="G32" s="112">
        <f>[4]currenciesATR!$B22</f>
        <v>1.13019</v>
      </c>
      <c r="H32" s="112">
        <f>[4]currenciesATR!$C22</f>
        <v>3.705E-3</v>
      </c>
      <c r="I32" s="139">
        <f t="shared" si="2"/>
        <v>45207.6</v>
      </c>
      <c r="J32" s="114">
        <f t="shared" si="3"/>
        <v>4</v>
      </c>
      <c r="L32" t="s">
        <v>14</v>
      </c>
      <c r="M32" s="114">
        <f t="shared" si="4"/>
        <v>2</v>
      </c>
      <c r="N32" s="169">
        <f>G23</f>
        <v>1.4703900000000001</v>
      </c>
      <c r="O32" s="139">
        <f t="shared" si="5"/>
        <v>29407.800000000003</v>
      </c>
      <c r="P32" t="str">
        <f t="shared" si="0"/>
        <v>USD</v>
      </c>
      <c r="Q32">
        <f t="shared" si="6"/>
        <v>1</v>
      </c>
    </row>
    <row r="33" spans="1:17" x14ac:dyDescent="0.25">
      <c r="A33" t="s">
        <v>1184</v>
      </c>
      <c r="B33" t="s">
        <v>2</v>
      </c>
      <c r="C33" t="str">
        <f t="shared" si="8"/>
        <v>JPY</v>
      </c>
      <c r="D33">
        <f t="shared" si="7"/>
        <v>104.468</v>
      </c>
      <c r="E33" t="s">
        <v>1168</v>
      </c>
      <c r="F33" t="s">
        <v>3</v>
      </c>
      <c r="G33" s="112">
        <f>[4]currenciesATR!$B23</f>
        <v>81.647000000000006</v>
      </c>
      <c r="H33" s="112">
        <f>[4]currenciesATR!$C23</f>
        <v>0.38819999999999999</v>
      </c>
      <c r="I33" s="139">
        <f t="shared" si="2"/>
        <v>46893.019872113946</v>
      </c>
      <c r="J33" s="114">
        <f t="shared" si="3"/>
        <v>6</v>
      </c>
      <c r="L33" t="s">
        <v>29</v>
      </c>
      <c r="M33" s="114">
        <f t="shared" si="4"/>
        <v>5</v>
      </c>
      <c r="N33" s="169">
        <f>G18</f>
        <v>0.91761999999999999</v>
      </c>
      <c r="O33" s="139">
        <f t="shared" si="5"/>
        <v>35864.985499542709</v>
      </c>
      <c r="P33" t="str">
        <f t="shared" si="0"/>
        <v>CAD</v>
      </c>
      <c r="Q33">
        <f t="shared" si="6"/>
        <v>1.2792699999999999</v>
      </c>
    </row>
    <row r="34" spans="1:17" x14ac:dyDescent="0.25">
      <c r="A34" t="s">
        <v>1169</v>
      </c>
      <c r="B34" t="s">
        <v>4</v>
      </c>
      <c r="C34" t="str">
        <f t="shared" si="8"/>
        <v>JPY</v>
      </c>
      <c r="D34">
        <f t="shared" si="7"/>
        <v>104.468</v>
      </c>
      <c r="E34" t="s">
        <v>1184</v>
      </c>
      <c r="F34" t="s">
        <v>2</v>
      </c>
      <c r="G34" s="112">
        <f>[4]currenciesATR!$B24</f>
        <v>74.927999999999997</v>
      </c>
      <c r="H34" s="112">
        <f>[4]currenciesATR!$C24</f>
        <v>0.39629999999999999</v>
      </c>
      <c r="I34" s="139">
        <f t="shared" si="2"/>
        <v>50206.378986866788</v>
      </c>
      <c r="J34" s="114">
        <f t="shared" si="3"/>
        <v>7</v>
      </c>
      <c r="L34" t="s">
        <v>28</v>
      </c>
      <c r="M34" s="114">
        <f t="shared" si="4"/>
        <v>5</v>
      </c>
      <c r="N34" s="169">
        <f>G20</f>
        <v>0.68730000000000002</v>
      </c>
      <c r="O34" s="139">
        <f t="shared" si="5"/>
        <v>35863.371668301646</v>
      </c>
      <c r="P34" t="str">
        <f t="shared" si="0"/>
        <v>CHF</v>
      </c>
      <c r="Q34">
        <f t="shared" si="6"/>
        <v>0.95821999999999996</v>
      </c>
    </row>
    <row r="35" spans="1:17" x14ac:dyDescent="0.25">
      <c r="A35" t="s">
        <v>1185</v>
      </c>
      <c r="B35" t="s">
        <v>17</v>
      </c>
      <c r="C35" t="str">
        <f t="shared" si="8"/>
        <v>JPY</v>
      </c>
      <c r="D35">
        <f t="shared" si="7"/>
        <v>104.468</v>
      </c>
      <c r="E35" t="s">
        <v>1169</v>
      </c>
      <c r="F35" t="s">
        <v>4</v>
      </c>
      <c r="G35" s="112">
        <f>[4]currenciesATR!$B25</f>
        <v>109</v>
      </c>
      <c r="H35" s="112">
        <f>[4]currenciesATR!$C25</f>
        <v>0.45365</v>
      </c>
      <c r="I35" s="139">
        <f t="shared" si="2"/>
        <v>52169.085270130563</v>
      </c>
      <c r="J35" s="114">
        <f t="shared" si="3"/>
        <v>5</v>
      </c>
      <c r="L35" t="s">
        <v>2</v>
      </c>
      <c r="M35" s="114">
        <f t="shared" si="4"/>
        <v>5</v>
      </c>
      <c r="N35" s="169">
        <f>G34</f>
        <v>74.927999999999997</v>
      </c>
      <c r="O35" s="139">
        <f t="shared" si="5"/>
        <v>35861.69927633342</v>
      </c>
      <c r="P35" t="str">
        <f t="shared" si="0"/>
        <v>JPY</v>
      </c>
      <c r="Q35">
        <f t="shared" si="6"/>
        <v>104.468</v>
      </c>
    </row>
    <row r="36" spans="1:17" x14ac:dyDescent="0.25">
      <c r="A36" t="s">
        <v>1187</v>
      </c>
      <c r="B36" t="s">
        <v>16</v>
      </c>
      <c r="C36" t="str">
        <f t="shared" si="8"/>
        <v>USD</v>
      </c>
      <c r="D36">
        <f t="shared" si="7"/>
        <v>1</v>
      </c>
      <c r="E36" t="s">
        <v>1185</v>
      </c>
      <c r="F36" t="s">
        <v>17</v>
      </c>
      <c r="G36" s="112">
        <f>[4]currenciesATR!$B26</f>
        <v>0.71730000000000005</v>
      </c>
      <c r="H36" s="112">
        <f>[4]currenciesATR!$C26</f>
        <v>2.8584999999999999E-3</v>
      </c>
      <c r="I36" s="139">
        <f t="shared" si="2"/>
        <v>50211</v>
      </c>
      <c r="J36" s="114">
        <f t="shared" si="3"/>
        <v>7</v>
      </c>
      <c r="L36" t="s">
        <v>17</v>
      </c>
      <c r="M36" s="114">
        <f t="shared" si="4"/>
        <v>5</v>
      </c>
      <c r="N36" s="169">
        <f>G36</f>
        <v>0.71730000000000005</v>
      </c>
      <c r="O36" s="139">
        <f t="shared" si="5"/>
        <v>35865</v>
      </c>
      <c r="P36" t="str">
        <f t="shared" si="0"/>
        <v>USD</v>
      </c>
      <c r="Q36">
        <f t="shared" si="6"/>
        <v>1</v>
      </c>
    </row>
    <row r="37" spans="1:17" x14ac:dyDescent="0.25">
      <c r="A37" t="s">
        <v>1186</v>
      </c>
      <c r="B37" t="s">
        <v>15</v>
      </c>
      <c r="C37" t="str">
        <f t="shared" si="8"/>
        <v>CHF</v>
      </c>
      <c r="D37">
        <f t="shared" si="7"/>
        <v>0.95821999999999996</v>
      </c>
      <c r="E37" t="s">
        <v>1187</v>
      </c>
      <c r="F37" t="s">
        <v>16</v>
      </c>
      <c r="G37" s="112">
        <f>[4]currenciesATR!$B27</f>
        <v>0.95821999999999996</v>
      </c>
      <c r="H37" s="112">
        <f>[4]currenciesATR!$C27</f>
        <v>2.8065E-3</v>
      </c>
      <c r="I37" s="139">
        <f t="shared" si="2"/>
        <v>50000</v>
      </c>
      <c r="J37" s="114">
        <f t="shared" si="3"/>
        <v>5</v>
      </c>
      <c r="L37" t="s">
        <v>15</v>
      </c>
      <c r="M37" s="114">
        <f t="shared" si="4"/>
        <v>4</v>
      </c>
      <c r="N37" s="169">
        <f>G38</f>
        <v>1.2792699999999999</v>
      </c>
      <c r="O37" s="139">
        <f t="shared" si="5"/>
        <v>40000</v>
      </c>
      <c r="P37" t="str">
        <f t="shared" si="0"/>
        <v>CAD</v>
      </c>
      <c r="Q37">
        <f t="shared" si="6"/>
        <v>1.2792699999999999</v>
      </c>
    </row>
    <row r="38" spans="1:17" x14ac:dyDescent="0.25">
      <c r="A38" t="s">
        <v>1188</v>
      </c>
      <c r="B38" t="s">
        <v>8</v>
      </c>
      <c r="C38" t="str">
        <f t="shared" si="8"/>
        <v>CAD</v>
      </c>
      <c r="D38">
        <f t="shared" si="7"/>
        <v>1.2792699999999999</v>
      </c>
      <c r="E38" t="s">
        <v>1186</v>
      </c>
      <c r="F38" t="s">
        <v>15</v>
      </c>
      <c r="G38" s="112">
        <f>[4]currenciesATR!$B28</f>
        <v>1.2792699999999999</v>
      </c>
      <c r="H38" s="112">
        <f>[4]currenciesATR!$C28</f>
        <v>3.6575000000000002E-3</v>
      </c>
      <c r="I38" s="139">
        <f t="shared" si="2"/>
        <v>50000</v>
      </c>
      <c r="J38" s="114">
        <f t="shared" si="3"/>
        <v>5</v>
      </c>
      <c r="L38" t="s">
        <v>16</v>
      </c>
      <c r="M38" s="114">
        <f t="shared" si="4"/>
        <v>4</v>
      </c>
      <c r="N38" s="169">
        <f>G37</f>
        <v>0.95821999999999996</v>
      </c>
      <c r="O38" s="139">
        <f t="shared" si="5"/>
        <v>40000</v>
      </c>
      <c r="P38" t="str">
        <f t="shared" si="0"/>
        <v>CHF</v>
      </c>
      <c r="Q38">
        <f t="shared" si="6"/>
        <v>0.95821999999999996</v>
      </c>
    </row>
    <row r="39" spans="1:17" x14ac:dyDescent="0.25">
      <c r="A39" t="s">
        <v>1214</v>
      </c>
      <c r="B39" t="s">
        <v>29</v>
      </c>
      <c r="C39" t="str">
        <f t="shared" si="8"/>
        <v>JPY</v>
      </c>
      <c r="D39">
        <f t="shared" si="7"/>
        <v>104.468</v>
      </c>
      <c r="E39" t="s">
        <v>1188</v>
      </c>
      <c r="F39" t="s">
        <v>8</v>
      </c>
      <c r="G39" s="112">
        <f>[4]currenciesATR!$B29</f>
        <v>104.468</v>
      </c>
      <c r="H39" s="112">
        <f>[4]currenciesATR!$C29</f>
        <v>0.33784999999999998</v>
      </c>
      <c r="I39" s="139">
        <f t="shared" si="2"/>
        <v>50000</v>
      </c>
      <c r="J39" s="114">
        <f t="shared" si="3"/>
        <v>5</v>
      </c>
      <c r="L39" t="s">
        <v>8</v>
      </c>
      <c r="M39" s="114">
        <f t="shared" si="4"/>
        <v>4</v>
      </c>
      <c r="N39" s="169">
        <f>G39</f>
        <v>104.468</v>
      </c>
      <c r="O39" s="139">
        <f t="shared" si="5"/>
        <v>40000</v>
      </c>
      <c r="P39" t="str">
        <f t="shared" si="0"/>
        <v>JPY</v>
      </c>
      <c r="Q39">
        <f t="shared" si="6"/>
        <v>104.468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104.468</v>
      </c>
      <c r="O53" s="140">
        <f t="shared" si="10"/>
        <v>13842.707814833249</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104.468</v>
      </c>
      <c r="O70" s="140">
        <f t="shared" si="10"/>
        <v>426.22621281157865</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1.2792699999999999</v>
      </c>
      <c r="O93" s="140">
        <f t="shared" si="14"/>
        <v>274.37522962314449</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0.88480697935745312</v>
      </c>
      <c r="O116" s="140">
        <f t="shared" si="17"/>
        <v>10985.446800000002</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1.3315047334993277</v>
      </c>
      <c r="O117" s="140">
        <f t="shared" si="17"/>
        <v>6336.4401099999995</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104.468</v>
      </c>
      <c r="O118" s="140">
        <f t="shared" si="17"/>
        <v>478.61546119385838</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0.88480697935745312</v>
      </c>
      <c r="O119" s="140">
        <f t="shared" si="17"/>
        <v>4379.4862499999999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0.88480697935745312</v>
      </c>
      <c r="O120" s="140">
        <f t="shared" si="17"/>
        <v>1271.4637500000001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0.88480697935745312</v>
      </c>
      <c r="O121" s="140">
        <f t="shared" si="17"/>
        <v>1497.5017500000001</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0.88480697935745312</v>
      </c>
      <c r="O122" s="140">
        <f t="shared" si="17"/>
        <v>7317.9802500000005</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1.2792699999999999</v>
      </c>
      <c r="O123" s="140">
        <f t="shared" si="17"/>
        <v>1172.5437163382242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0.88480697935745312</v>
      </c>
      <c r="O125" s="140">
        <f t="shared" si="17"/>
        <v>5876.9880000000003</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0.88480697935745312</v>
      </c>
      <c r="O127" s="140">
        <f t="shared" si="17"/>
        <v>688.28570999999999</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0.88480697935745312</v>
      </c>
      <c r="O128" s="140">
        <f t="shared" si="17"/>
        <v>3277.5510000000004</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0.88480697935745312</v>
      </c>
      <c r="O129" s="140">
        <f t="shared" si="17"/>
        <v>550.40253000000007</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0.68009167635797296</v>
      </c>
      <c r="O130" s="140">
        <f t="shared" si="17"/>
        <v>2205.5850000000005</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1.3315047334993277</v>
      </c>
      <c r="O132" s="140">
        <f t="shared" si="17"/>
        <v>563.27249999999992</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1.3315047334993277</v>
      </c>
      <c r="O135" s="140">
        <f t="shared" si="17"/>
        <v>751.02999999999986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1.3315047334993277</v>
      </c>
      <c r="O136" s="140">
        <f t="shared" si="17"/>
        <v>2440.8474999999999</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0.88480697935745312</v>
      </c>
      <c r="O137" s="140">
        <f t="shared" si="17"/>
        <v>12714.637500000001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0.88480697935745312</v>
      </c>
      <c r="O138" s="140">
        <f t="shared" ref="O138:O169" si="21">M138/N138</f>
        <v>423.82125000000002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104.468</v>
      </c>
      <c r="O140" s="140">
        <f t="shared" si="21"/>
        <v>4786.1546119385839</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0.68009167635797296</v>
      </c>
      <c r="O141" s="140">
        <f t="shared" si="21"/>
        <v>6266.8021800000006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0.68009167635797296</v>
      </c>
      <c r="O142" s="140">
        <f t="shared" si="21"/>
        <v>5788.9254300000011</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0.68009167635797296</v>
      </c>
      <c r="O143" s="140">
        <f t="shared" si="21"/>
        <v>451.40973000000008</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0.95821999999999996</v>
      </c>
      <c r="O145" s="140">
        <f t="shared" si="21"/>
        <v>629.29181190123359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0.88480697935745312</v>
      </c>
      <c r="O148" s="140">
        <f t="shared" si="21"/>
        <v>619.34412000000009</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104.468</v>
      </c>
      <c r="O150" s="140">
        <f t="shared" si="21"/>
        <v>12222.690201784279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0.68009167635797296</v>
      </c>
      <c r="O151" s="140">
        <f t="shared" si="21"/>
        <v>2590.8271800000002</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1.2792699999999999</v>
      </c>
      <c r="O163" s="140">
        <f t="shared" si="21"/>
        <v>4605.7517177765449</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0.88480697935745312</v>
      </c>
      <c r="O164" s="140">
        <f t="shared" si="21"/>
        <v>7841.2582200000006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0.68009167635797296</v>
      </c>
      <c r="O165" s="140">
        <f t="shared" si="21"/>
        <v>1764.4680000000003</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0.95821999999999996</v>
      </c>
      <c r="O166" s="140">
        <f t="shared" si="21"/>
        <v>8934.2739663125376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0.88480697935745312</v>
      </c>
      <c r="O167" s="140">
        <f t="shared" si="21"/>
        <v>847.64250000000004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0.88480697935745312</v>
      </c>
      <c r="O168" s="140">
        <f t="shared" si="21"/>
        <v>3588.3532500000001</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0.88480697935745312</v>
      </c>
      <c r="O169" s="140">
        <f t="shared" si="21"/>
        <v>1776.65868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0.88480697935745312</v>
      </c>
      <c r="O171" s="140">
        <f t="shared" si="24"/>
        <v>29985.070890000003</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1.3315047334993277</v>
      </c>
      <c r="O172" s="140">
        <f t="shared" si="24"/>
        <v>1802.4719999999998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0.88480697935745312</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1.2792699999999999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0.88480697935745312</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0.88480697935745312</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0.88480697935745312</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0.88480697935745312</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0.88480697935745312</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0.88480697935745312</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0.68009167635797296</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0.68009167635797296</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0.68009167635797296</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0.88480697935745312</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104.468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1.2792699999999999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104.468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0.95821999999999996</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1.3941168269901016</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0.88480697935745312</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1.3315047334993277</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1.3315047334993277</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1.3315047334993277</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1.3315047334993277</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2016-06-23T07:17:57Z</dcterms:modified>
</cp:coreProperties>
</file>